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domes_sede\19\SAISTOŠIE NOTEIKUMI\"/>
    </mc:Choice>
  </mc:AlternateContent>
  <bookViews>
    <workbookView xWindow="0" yWindow="0" windowWidth="28800" windowHeight="11835" firstSheet="27" activeTab="40"/>
  </bookViews>
  <sheets>
    <sheet name="01.2.5." sheetId="3" r:id="rId1"/>
    <sheet name="04.1.1." sheetId="7" r:id="rId2"/>
    <sheet name="05.1.1." sheetId="13" r:id="rId3"/>
    <sheet name="05.1.3." sheetId="14" r:id="rId4"/>
    <sheet name="08.1.5." sheetId="5" r:id="rId5"/>
    <sheet name="09.2.1." sheetId="16" r:id="rId6"/>
    <sheet name="09.3.1." sheetId="17" r:id="rId7"/>
    <sheet name="09.6.1." sheetId="15" r:id="rId8"/>
    <sheet name="09.8.1." sheetId="21" r:id="rId9"/>
    <sheet name="09.9.1." sheetId="19" r:id="rId10"/>
    <sheet name="09.15.1." sheetId="22" r:id="rId11"/>
    <sheet name="09.23.1." sheetId="1" r:id="rId12"/>
    <sheet name="09.23.5." sheetId="9" r:id="rId13"/>
    <sheet name="09.24.1." sheetId="23" r:id="rId14"/>
    <sheet name="09.25.1." sheetId="24" r:id="rId15"/>
    <sheet name="09.27.1." sheetId="4" r:id="rId16"/>
    <sheet name="09.28.1." sheetId="2" r:id="rId17"/>
    <sheet name="09.31.1." sheetId="18" r:id="rId18"/>
    <sheet name="10.2.10." sheetId="20" r:id="rId19"/>
    <sheet name="9.piel." sheetId="10" r:id="rId20"/>
    <sheet name="23.piel." sheetId="6" r:id="rId21"/>
    <sheet name="35.piel." sheetId="26" r:id="rId22"/>
    <sheet name="03.1.2." sheetId="29" r:id="rId23"/>
    <sheet name="04.1.10." sheetId="28" r:id="rId24"/>
    <sheet name="08.1.16." sheetId="27" r:id="rId25"/>
    <sheet name="15.piel." sheetId="30" r:id="rId26"/>
    <sheet name="04.1.3." sheetId="36" r:id="rId27"/>
    <sheet name="04.1.6." sheetId="37" r:id="rId28"/>
    <sheet name="04.3.1." sheetId="40" r:id="rId29"/>
    <sheet name="06.1.6." sheetId="31" r:id="rId30"/>
    <sheet name="06.1.7." sheetId="33" r:id="rId31"/>
    <sheet name="08.1.3." sheetId="34" r:id="rId32"/>
    <sheet name="6.piel." sheetId="38" r:id="rId33"/>
    <sheet name="8.piel." sheetId="39" r:id="rId34"/>
    <sheet name="10.piel." sheetId="35" r:id="rId35"/>
    <sheet name="12.piel." sheetId="32" r:id="rId36"/>
    <sheet name="09.1.10." sheetId="45" r:id="rId37"/>
    <sheet name="09.1.16." sheetId="41" r:id="rId38"/>
    <sheet name="09.1.25." sheetId="42" r:id="rId39"/>
    <sheet name="09.4.2." sheetId="43" r:id="rId40"/>
    <sheet name="01.3.1." sheetId="46" r:id="rId41"/>
  </sheets>
  <definedNames>
    <definedName name="_xlnm._FilterDatabase" localSheetId="0" hidden="1">'01.2.5.'!$A$18:$P$301</definedName>
    <definedName name="_xlnm._FilterDatabase" localSheetId="40" hidden="1">'01.3.1.'!$A$18:$P$301</definedName>
    <definedName name="_xlnm._FilterDatabase" localSheetId="22" hidden="1">'03.1.2.'!$A$18:$P$301</definedName>
    <definedName name="_xlnm._FilterDatabase" localSheetId="1" hidden="1">'04.1.1.'!$A$18:$P$301</definedName>
    <definedName name="_xlnm._FilterDatabase" localSheetId="23" hidden="1">'04.1.10.'!$A$18:$P$301</definedName>
    <definedName name="_xlnm._FilterDatabase" localSheetId="26" hidden="1">'04.1.3.'!$A$18:$P$301</definedName>
    <definedName name="_xlnm._FilterDatabase" localSheetId="27" hidden="1">'04.1.6.'!$A$18:$P$301</definedName>
    <definedName name="_xlnm._FilterDatabase" localSheetId="28" hidden="1">'04.3.1.'!$A$18:$P$301</definedName>
    <definedName name="_xlnm._FilterDatabase" localSheetId="2" hidden="1">'05.1.1.'!$A$18:$P$301</definedName>
    <definedName name="_xlnm._FilterDatabase" localSheetId="3" hidden="1">'05.1.3.'!$A$18:$P$301</definedName>
    <definedName name="_xlnm._FilterDatabase" localSheetId="29" hidden="1">'06.1.6.'!$A$18:$P$301</definedName>
    <definedName name="_xlnm._FilterDatabase" localSheetId="30" hidden="1">'06.1.7.'!$A$18:$P$301</definedName>
    <definedName name="_xlnm._FilterDatabase" localSheetId="24" hidden="1">'08.1.16.'!$A$18:$P$301</definedName>
    <definedName name="_xlnm._FilterDatabase" localSheetId="31" hidden="1">'08.1.3.'!$A$18:$P$301</definedName>
    <definedName name="_xlnm._FilterDatabase" localSheetId="4" hidden="1">'08.1.5.'!$A$18:$P$301</definedName>
    <definedName name="_xlnm._FilterDatabase" localSheetId="36" hidden="1">'09.1.10.'!$A$18:$P$301</definedName>
    <definedName name="_xlnm._FilterDatabase" localSheetId="37" hidden="1">'09.1.16.'!$A$18:$P$301</definedName>
    <definedName name="_xlnm._FilterDatabase" localSheetId="38" hidden="1">'09.1.25.'!$A$18:$P$301</definedName>
    <definedName name="_xlnm._FilterDatabase" localSheetId="10" hidden="1">'09.15.1.'!$A$18:$P$301</definedName>
    <definedName name="_xlnm._FilterDatabase" localSheetId="5" hidden="1">'09.2.1.'!$A$18:$P$301</definedName>
    <definedName name="_xlnm._FilterDatabase" localSheetId="11" hidden="1">'09.23.1.'!$A$18:$P$301</definedName>
    <definedName name="_xlnm._FilterDatabase" localSheetId="12" hidden="1">'09.23.5.'!$A$18:$P$301</definedName>
    <definedName name="_xlnm._FilterDatabase" localSheetId="13" hidden="1">'09.24.1.'!$A$18:$P$301</definedName>
    <definedName name="_xlnm._FilterDatabase" localSheetId="14" hidden="1">'09.25.1.'!$A$18:$P$301</definedName>
    <definedName name="_xlnm._FilterDatabase" localSheetId="15" hidden="1">'09.27.1.'!$A$18:$P$301</definedName>
    <definedName name="_xlnm._FilterDatabase" localSheetId="16" hidden="1">'09.28.1.'!$A$18:$P$301</definedName>
    <definedName name="_xlnm._FilterDatabase" localSheetId="6" hidden="1">'09.3.1.'!$A$18:$P$301</definedName>
    <definedName name="_xlnm._FilterDatabase" localSheetId="17" hidden="1">'09.31.1.'!$A$18:$P$301</definedName>
    <definedName name="_xlnm._FilterDatabase" localSheetId="39" hidden="1">'09.4.2.'!$A$18:$P$301</definedName>
    <definedName name="_xlnm._FilterDatabase" localSheetId="7" hidden="1">'09.6.1.'!$A$18:$P$301</definedName>
    <definedName name="_xlnm._FilterDatabase" localSheetId="8" hidden="1">'09.8.1.'!$A$18:$P$301</definedName>
    <definedName name="_xlnm._FilterDatabase" localSheetId="9" hidden="1">'09.9.1.'!$A$18:$P$301</definedName>
    <definedName name="_xlnm._FilterDatabase" localSheetId="18" hidden="1">'10.2.10.'!$A$18:$P$301</definedName>
    <definedName name="_xlnm.Print_Area" localSheetId="21">'35.piel.'!$A$1:$R$101</definedName>
    <definedName name="_xlnm.Print_Titles" localSheetId="0">'01.2.5.'!$18:$18</definedName>
    <definedName name="_xlnm.Print_Titles" localSheetId="22">'03.1.2.'!$18:$18</definedName>
    <definedName name="_xlnm.Print_Titles" localSheetId="1">'04.1.1.'!$18:$18</definedName>
    <definedName name="_xlnm.Print_Titles" localSheetId="23">'04.1.10.'!$18:$18</definedName>
    <definedName name="_xlnm.Print_Titles" localSheetId="26">'04.1.3.'!$18:$18</definedName>
    <definedName name="_xlnm.Print_Titles" localSheetId="27">'04.1.6.'!$18:$18</definedName>
    <definedName name="_xlnm.Print_Titles" localSheetId="28">'04.3.1.'!$18:$18</definedName>
    <definedName name="_xlnm.Print_Titles" localSheetId="2">'05.1.1.'!$18:$18</definedName>
    <definedName name="_xlnm.Print_Titles" localSheetId="3">'05.1.3.'!$18:$18</definedName>
    <definedName name="_xlnm.Print_Titles" localSheetId="29">'06.1.6.'!$18:$18</definedName>
    <definedName name="_xlnm.Print_Titles" localSheetId="30">'06.1.7.'!$18:$18</definedName>
    <definedName name="_xlnm.Print_Titles" localSheetId="24">'08.1.16.'!$18:$18</definedName>
    <definedName name="_xlnm.Print_Titles" localSheetId="31">'08.1.3.'!$18:$18</definedName>
    <definedName name="_xlnm.Print_Titles" localSheetId="4">'08.1.5.'!$18:$18</definedName>
    <definedName name="_xlnm.Print_Titles" localSheetId="36">'09.1.10.'!$18:$18</definedName>
    <definedName name="_xlnm.Print_Titles" localSheetId="37">'09.1.16.'!$18:$18</definedName>
    <definedName name="_xlnm.Print_Titles" localSheetId="38">'09.1.25.'!$18:$18</definedName>
    <definedName name="_xlnm.Print_Titles" localSheetId="10">'09.15.1.'!$18:$18</definedName>
    <definedName name="_xlnm.Print_Titles" localSheetId="5">'09.2.1.'!$18:$18</definedName>
    <definedName name="_xlnm.Print_Titles" localSheetId="11">'09.23.1.'!$18:$18</definedName>
    <definedName name="_xlnm.Print_Titles" localSheetId="12">'09.23.5.'!$18:$18</definedName>
    <definedName name="_xlnm.Print_Titles" localSheetId="13">'09.24.1.'!$18:$18</definedName>
    <definedName name="_xlnm.Print_Titles" localSheetId="14">'09.25.1.'!$18:$18</definedName>
    <definedName name="_xlnm.Print_Titles" localSheetId="15">'09.27.1.'!$18:$18</definedName>
    <definedName name="_xlnm.Print_Titles" localSheetId="16">'09.28.1.'!$18:$18</definedName>
    <definedName name="_xlnm.Print_Titles" localSheetId="6">'09.3.1.'!$18:$18</definedName>
    <definedName name="_xlnm.Print_Titles" localSheetId="17">'09.31.1.'!$18:$18</definedName>
    <definedName name="_xlnm.Print_Titles" localSheetId="39">'09.4.2.'!$18:$18</definedName>
    <definedName name="_xlnm.Print_Titles" localSheetId="7">'09.6.1.'!$18:$18</definedName>
    <definedName name="_xlnm.Print_Titles" localSheetId="8">'09.8.1.'!$18:$18</definedName>
    <definedName name="_xlnm.Print_Titles" localSheetId="9">'09.9.1.'!$18:$18</definedName>
    <definedName name="_xlnm.Print_Titles" localSheetId="18">'10.2.10.'!$18:$18</definedName>
    <definedName name="_xlnm.Print_Titles" localSheetId="21">'35.piel.'!$5:$5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26" l="1"/>
  <c r="F13" i="26"/>
  <c r="G13" i="26"/>
  <c r="H13" i="26"/>
  <c r="I13" i="26"/>
  <c r="J13" i="26"/>
  <c r="K13" i="26"/>
  <c r="L13" i="26"/>
  <c r="M13" i="26"/>
  <c r="N13" i="26"/>
  <c r="O13" i="26"/>
  <c r="P13" i="26"/>
  <c r="Q13" i="26"/>
  <c r="R13" i="26"/>
  <c r="D13" i="26"/>
  <c r="O285" i="46" l="1"/>
  <c r="L285" i="46"/>
  <c r="L284" i="46" s="1"/>
  <c r="L283" i="46" s="1"/>
  <c r="I285" i="46"/>
  <c r="I284" i="46" s="1"/>
  <c r="I283" i="46" s="1"/>
  <c r="F285" i="46"/>
  <c r="C285" i="46" s="1"/>
  <c r="O284" i="46"/>
  <c r="O283" i="46" s="1"/>
  <c r="N284" i="46"/>
  <c r="N283" i="46" s="1"/>
  <c r="M284" i="46"/>
  <c r="M283" i="46" s="1"/>
  <c r="K284" i="46"/>
  <c r="K283" i="46" s="1"/>
  <c r="J284" i="46"/>
  <c r="J283" i="46" s="1"/>
  <c r="H284" i="46"/>
  <c r="G284" i="46"/>
  <c r="G283" i="46" s="1"/>
  <c r="E284" i="46"/>
  <c r="E283" i="46" s="1"/>
  <c r="D284" i="46"/>
  <c r="D283" i="46" s="1"/>
  <c r="H283" i="46"/>
  <c r="O301" i="46"/>
  <c r="L301" i="46"/>
  <c r="I301" i="46"/>
  <c r="F301" i="46"/>
  <c r="O300" i="46"/>
  <c r="L300" i="46"/>
  <c r="I300" i="46"/>
  <c r="F300" i="46"/>
  <c r="O299" i="46"/>
  <c r="L299" i="46"/>
  <c r="I299" i="46"/>
  <c r="F299" i="46"/>
  <c r="O298" i="46"/>
  <c r="L298" i="46"/>
  <c r="I298" i="46"/>
  <c r="F298" i="46"/>
  <c r="O297" i="46"/>
  <c r="L297" i="46"/>
  <c r="I297" i="46"/>
  <c r="F297" i="46"/>
  <c r="O296" i="46"/>
  <c r="L296" i="46"/>
  <c r="I296" i="46"/>
  <c r="F296" i="46"/>
  <c r="O295" i="46"/>
  <c r="L295" i="46"/>
  <c r="I295" i="46"/>
  <c r="F295" i="46"/>
  <c r="O294" i="46"/>
  <c r="L294" i="46"/>
  <c r="I294" i="46"/>
  <c r="F294" i="46"/>
  <c r="N293" i="46"/>
  <c r="M293" i="46"/>
  <c r="K293" i="46"/>
  <c r="J293" i="46"/>
  <c r="H293" i="46"/>
  <c r="G293" i="46"/>
  <c r="E293" i="46"/>
  <c r="D293" i="46"/>
  <c r="O288" i="46"/>
  <c r="L288" i="46"/>
  <c r="I288" i="46"/>
  <c r="F288" i="46"/>
  <c r="O287" i="46"/>
  <c r="O286" i="46" s="1"/>
  <c r="L287" i="46"/>
  <c r="L286" i="46" s="1"/>
  <c r="I287" i="46"/>
  <c r="I286" i="46" s="1"/>
  <c r="F287" i="46"/>
  <c r="N286" i="46"/>
  <c r="M286" i="46"/>
  <c r="K286" i="46"/>
  <c r="J286" i="46"/>
  <c r="H286" i="46"/>
  <c r="G286" i="46"/>
  <c r="F286" i="46"/>
  <c r="E286" i="46"/>
  <c r="D286" i="46"/>
  <c r="O282" i="46"/>
  <c r="O281" i="46" s="1"/>
  <c r="L282" i="46"/>
  <c r="L281" i="46" s="1"/>
  <c r="I282" i="46"/>
  <c r="I281" i="46" s="1"/>
  <c r="F282" i="46"/>
  <c r="F281" i="46" s="1"/>
  <c r="N281" i="46"/>
  <c r="M281" i="46"/>
  <c r="K281" i="46"/>
  <c r="J281" i="46"/>
  <c r="H281" i="46"/>
  <c r="G281" i="46"/>
  <c r="E281" i="46"/>
  <c r="D281" i="46"/>
  <c r="O280" i="46"/>
  <c r="L280" i="46"/>
  <c r="I280" i="46"/>
  <c r="F280" i="46"/>
  <c r="O279" i="46"/>
  <c r="L279" i="46"/>
  <c r="I279" i="46"/>
  <c r="F279" i="46"/>
  <c r="O278" i="46"/>
  <c r="L278" i="46"/>
  <c r="I278" i="46"/>
  <c r="F278" i="46"/>
  <c r="O277" i="46"/>
  <c r="O276" i="46" s="1"/>
  <c r="L277" i="46"/>
  <c r="I277" i="46"/>
  <c r="I276" i="46" s="1"/>
  <c r="F277" i="46"/>
  <c r="N276" i="46"/>
  <c r="M276" i="46"/>
  <c r="K276" i="46"/>
  <c r="J276" i="46"/>
  <c r="H276" i="46"/>
  <c r="G276" i="46"/>
  <c r="E276" i="46"/>
  <c r="D276" i="46"/>
  <c r="O275" i="46"/>
  <c r="L275" i="46"/>
  <c r="I275" i="46"/>
  <c r="F275" i="46"/>
  <c r="O274" i="46"/>
  <c r="L274" i="46"/>
  <c r="I274" i="46"/>
  <c r="F274" i="46"/>
  <c r="O273" i="46"/>
  <c r="L273" i="46"/>
  <c r="L272" i="46" s="1"/>
  <c r="I273" i="46"/>
  <c r="I272" i="46" s="1"/>
  <c r="F273" i="46"/>
  <c r="N272" i="46"/>
  <c r="M272" i="46"/>
  <c r="K272" i="46"/>
  <c r="K270" i="46" s="1"/>
  <c r="J272" i="46"/>
  <c r="H272" i="46"/>
  <c r="G272" i="46"/>
  <c r="G270" i="46" s="1"/>
  <c r="E272" i="46"/>
  <c r="D272" i="46"/>
  <c r="D270" i="46" s="1"/>
  <c r="D269" i="46" s="1"/>
  <c r="O271" i="46"/>
  <c r="L271" i="46"/>
  <c r="I271" i="46"/>
  <c r="F271" i="46"/>
  <c r="O268" i="46"/>
  <c r="L268" i="46"/>
  <c r="I268" i="46"/>
  <c r="F268" i="46"/>
  <c r="O267" i="46"/>
  <c r="L267" i="46"/>
  <c r="I267" i="46"/>
  <c r="F267" i="46"/>
  <c r="O266" i="46"/>
  <c r="L266" i="46"/>
  <c r="I266" i="46"/>
  <c r="F266" i="46"/>
  <c r="O265" i="46"/>
  <c r="L265" i="46"/>
  <c r="I265" i="46"/>
  <c r="F265" i="46"/>
  <c r="N264" i="46"/>
  <c r="M264" i="46"/>
  <c r="K264" i="46"/>
  <c r="J264" i="46"/>
  <c r="H264" i="46"/>
  <c r="G264" i="46"/>
  <c r="E264" i="46"/>
  <c r="D264" i="46"/>
  <c r="O263" i="46"/>
  <c r="L263" i="46"/>
  <c r="I263" i="46"/>
  <c r="F263" i="46"/>
  <c r="O262" i="46"/>
  <c r="L262" i="46"/>
  <c r="I262" i="46"/>
  <c r="F262" i="46"/>
  <c r="O261" i="46"/>
  <c r="L261" i="46"/>
  <c r="I261" i="46"/>
  <c r="I260" i="46" s="1"/>
  <c r="F261" i="46"/>
  <c r="N260" i="46"/>
  <c r="M260" i="46"/>
  <c r="M259" i="46" s="1"/>
  <c r="K260" i="46"/>
  <c r="K259" i="46" s="1"/>
  <c r="J260" i="46"/>
  <c r="J259" i="46" s="1"/>
  <c r="H260" i="46"/>
  <c r="G260" i="46"/>
  <c r="G259" i="46" s="1"/>
  <c r="E260" i="46"/>
  <c r="D260" i="46"/>
  <c r="D259" i="46" s="1"/>
  <c r="O258" i="46"/>
  <c r="L258" i="46"/>
  <c r="I258" i="46"/>
  <c r="F258" i="46"/>
  <c r="O257" i="46"/>
  <c r="L257" i="46"/>
  <c r="I257" i="46"/>
  <c r="F257" i="46"/>
  <c r="O256" i="46"/>
  <c r="L256" i="46"/>
  <c r="I256" i="46"/>
  <c r="F256" i="46"/>
  <c r="O255" i="46"/>
  <c r="L255" i="46"/>
  <c r="I255" i="46"/>
  <c r="F255" i="46"/>
  <c r="O254" i="46"/>
  <c r="L254" i="46"/>
  <c r="I254" i="46"/>
  <c r="F254" i="46"/>
  <c r="O253" i="46"/>
  <c r="L253" i="46"/>
  <c r="I253" i="46"/>
  <c r="F253" i="46"/>
  <c r="N252" i="46"/>
  <c r="N251" i="46" s="1"/>
  <c r="M252" i="46"/>
  <c r="M251" i="46" s="1"/>
  <c r="K252" i="46"/>
  <c r="J252" i="46"/>
  <c r="J251" i="46" s="1"/>
  <c r="H252" i="46"/>
  <c r="H251" i="46" s="1"/>
  <c r="G252" i="46"/>
  <c r="G251" i="46" s="1"/>
  <c r="E252" i="46"/>
  <c r="E251" i="46" s="1"/>
  <c r="D252" i="46"/>
  <c r="D251" i="46" s="1"/>
  <c r="K251" i="46"/>
  <c r="O250" i="46"/>
  <c r="L250" i="46"/>
  <c r="I250" i="46"/>
  <c r="F250" i="46"/>
  <c r="O249" i="46"/>
  <c r="L249" i="46"/>
  <c r="I249" i="46"/>
  <c r="F249" i="46"/>
  <c r="O248" i="46"/>
  <c r="L248" i="46"/>
  <c r="I248" i="46"/>
  <c r="F248" i="46"/>
  <c r="O247" i="46"/>
  <c r="L247" i="46"/>
  <c r="I247" i="46"/>
  <c r="F247" i="46"/>
  <c r="N246" i="46"/>
  <c r="M246" i="46"/>
  <c r="K246" i="46"/>
  <c r="J246" i="46"/>
  <c r="H246" i="46"/>
  <c r="G246" i="46"/>
  <c r="E246" i="46"/>
  <c r="D246" i="46"/>
  <c r="O245" i="46"/>
  <c r="L245" i="46"/>
  <c r="I245" i="46"/>
  <c r="F245" i="46"/>
  <c r="O244" i="46"/>
  <c r="L244" i="46"/>
  <c r="I244" i="46"/>
  <c r="F244" i="46"/>
  <c r="O243" i="46"/>
  <c r="L243" i="46"/>
  <c r="I243" i="46"/>
  <c r="F243" i="46"/>
  <c r="O242" i="46"/>
  <c r="L242" i="46"/>
  <c r="I242" i="46"/>
  <c r="F242" i="46"/>
  <c r="O241" i="46"/>
  <c r="L241" i="46"/>
  <c r="I241" i="46"/>
  <c r="F241" i="46"/>
  <c r="O240" i="46"/>
  <c r="L240" i="46"/>
  <c r="I240" i="46"/>
  <c r="F240" i="46"/>
  <c r="O239" i="46"/>
  <c r="L239" i="46"/>
  <c r="I239" i="46"/>
  <c r="F239" i="46"/>
  <c r="N238" i="46"/>
  <c r="M238" i="46"/>
  <c r="K238" i="46"/>
  <c r="J238" i="46"/>
  <c r="H238" i="46"/>
  <c r="G238" i="46"/>
  <c r="E238" i="46"/>
  <c r="D238" i="46"/>
  <c r="O237" i="46"/>
  <c r="L237" i="46"/>
  <c r="I237" i="46"/>
  <c r="F237" i="46"/>
  <c r="O236" i="46"/>
  <c r="L236" i="46"/>
  <c r="L235" i="46" s="1"/>
  <c r="I236" i="46"/>
  <c r="F236" i="46"/>
  <c r="O235" i="46"/>
  <c r="N235" i="46"/>
  <c r="M235" i="46"/>
  <c r="K235" i="46"/>
  <c r="J235" i="46"/>
  <c r="H235" i="46"/>
  <c r="G235" i="46"/>
  <c r="F235" i="46"/>
  <c r="E235" i="46"/>
  <c r="D235" i="46"/>
  <c r="O234" i="46"/>
  <c r="O233" i="46" s="1"/>
  <c r="L234" i="46"/>
  <c r="I234" i="46"/>
  <c r="I233" i="46" s="1"/>
  <c r="F234" i="46"/>
  <c r="N233" i="46"/>
  <c r="M233" i="46"/>
  <c r="L233" i="46"/>
  <c r="K233" i="46"/>
  <c r="J233" i="46"/>
  <c r="H233" i="46"/>
  <c r="G233" i="46"/>
  <c r="E233" i="46"/>
  <c r="D233" i="46"/>
  <c r="D231" i="46" s="1"/>
  <c r="O232" i="46"/>
  <c r="L232" i="46"/>
  <c r="I232" i="46"/>
  <c r="F232" i="46"/>
  <c r="O229" i="46"/>
  <c r="L229" i="46"/>
  <c r="I229" i="46"/>
  <c r="F229" i="46"/>
  <c r="O228" i="46"/>
  <c r="L228" i="46"/>
  <c r="L227" i="46" s="1"/>
  <c r="I228" i="46"/>
  <c r="I227" i="46" s="1"/>
  <c r="F228" i="46"/>
  <c r="O227" i="46"/>
  <c r="N227" i="46"/>
  <c r="M227" i="46"/>
  <c r="K227" i="46"/>
  <c r="J227" i="46"/>
  <c r="H227" i="46"/>
  <c r="G227" i="46"/>
  <c r="F227" i="46"/>
  <c r="E227" i="46"/>
  <c r="D227" i="46"/>
  <c r="O226" i="46"/>
  <c r="L226" i="46"/>
  <c r="I226" i="46"/>
  <c r="F226" i="46"/>
  <c r="O225" i="46"/>
  <c r="L225" i="46"/>
  <c r="I225" i="46"/>
  <c r="F225" i="46"/>
  <c r="O224" i="46"/>
  <c r="L224" i="46"/>
  <c r="I224" i="46"/>
  <c r="F224" i="46"/>
  <c r="O223" i="46"/>
  <c r="L223" i="46"/>
  <c r="I223" i="46"/>
  <c r="F223" i="46"/>
  <c r="O222" i="46"/>
  <c r="L222" i="46"/>
  <c r="I222" i="46"/>
  <c r="F222" i="46"/>
  <c r="O221" i="46"/>
  <c r="L221" i="46"/>
  <c r="I221" i="46"/>
  <c r="F221" i="46"/>
  <c r="O220" i="46"/>
  <c r="L220" i="46"/>
  <c r="I220" i="46"/>
  <c r="F220" i="46"/>
  <c r="O219" i="46"/>
  <c r="L219" i="46"/>
  <c r="I219" i="46"/>
  <c r="F219" i="46"/>
  <c r="O218" i="46"/>
  <c r="L218" i="46"/>
  <c r="I218" i="46"/>
  <c r="F218" i="46"/>
  <c r="O217" i="46"/>
  <c r="L217" i="46"/>
  <c r="I217" i="46"/>
  <c r="F217" i="46"/>
  <c r="N216" i="46"/>
  <c r="M216" i="46"/>
  <c r="K216" i="46"/>
  <c r="J216" i="46"/>
  <c r="H216" i="46"/>
  <c r="G216" i="46"/>
  <c r="E216" i="46"/>
  <c r="D216" i="46"/>
  <c r="O215" i="46"/>
  <c r="L215" i="46"/>
  <c r="I215" i="46"/>
  <c r="F215" i="46"/>
  <c r="O214" i="46"/>
  <c r="L214" i="46"/>
  <c r="I214" i="46"/>
  <c r="F214" i="46"/>
  <c r="O213" i="46"/>
  <c r="L213" i="46"/>
  <c r="I213" i="46"/>
  <c r="F213" i="46"/>
  <c r="O212" i="46"/>
  <c r="L212" i="46"/>
  <c r="I212" i="46"/>
  <c r="F212" i="46"/>
  <c r="O211" i="46"/>
  <c r="L211" i="46"/>
  <c r="I211" i="46"/>
  <c r="F211" i="46"/>
  <c r="O210" i="46"/>
  <c r="L210" i="46"/>
  <c r="I210" i="46"/>
  <c r="F210" i="46"/>
  <c r="O209" i="46"/>
  <c r="L209" i="46"/>
  <c r="I209" i="46"/>
  <c r="F209" i="46"/>
  <c r="O208" i="46"/>
  <c r="L208" i="46"/>
  <c r="I208" i="46"/>
  <c r="F208" i="46"/>
  <c r="O207" i="46"/>
  <c r="L207" i="46"/>
  <c r="I207" i="46"/>
  <c r="F207" i="46"/>
  <c r="O206" i="46"/>
  <c r="L206" i="46"/>
  <c r="L205" i="46" s="1"/>
  <c r="I206" i="46"/>
  <c r="F206" i="46"/>
  <c r="N205" i="46"/>
  <c r="M205" i="46"/>
  <c r="M204" i="46" s="1"/>
  <c r="K205" i="46"/>
  <c r="J205" i="46"/>
  <c r="H205" i="46"/>
  <c r="G205" i="46"/>
  <c r="G204" i="46" s="1"/>
  <c r="E205" i="46"/>
  <c r="D205" i="46"/>
  <c r="O203" i="46"/>
  <c r="L203" i="46"/>
  <c r="I203" i="46"/>
  <c r="F203" i="46"/>
  <c r="O202" i="46"/>
  <c r="L202" i="46"/>
  <c r="I202" i="46"/>
  <c r="F202" i="46"/>
  <c r="O201" i="46"/>
  <c r="L201" i="46"/>
  <c r="I201" i="46"/>
  <c r="F201" i="46"/>
  <c r="O200" i="46"/>
  <c r="L200" i="46"/>
  <c r="I200" i="46"/>
  <c r="F200" i="46"/>
  <c r="O199" i="46"/>
  <c r="O198" i="46" s="1"/>
  <c r="L199" i="46"/>
  <c r="I199" i="46"/>
  <c r="F199" i="46"/>
  <c r="F198" i="46" s="1"/>
  <c r="N198" i="46"/>
  <c r="M198" i="46"/>
  <c r="K198" i="46"/>
  <c r="K196" i="46" s="1"/>
  <c r="J198" i="46"/>
  <c r="J196" i="46" s="1"/>
  <c r="H198" i="46"/>
  <c r="H196" i="46" s="1"/>
  <c r="G198" i="46"/>
  <c r="G196" i="46" s="1"/>
  <c r="E198" i="46"/>
  <c r="D198" i="46"/>
  <c r="D196" i="46" s="1"/>
  <c r="O197" i="46"/>
  <c r="L197" i="46"/>
  <c r="I197" i="46"/>
  <c r="F197" i="46"/>
  <c r="N196" i="46"/>
  <c r="M196" i="46"/>
  <c r="E196" i="46"/>
  <c r="O193" i="46"/>
  <c r="L193" i="46"/>
  <c r="L192" i="46" s="1"/>
  <c r="L191" i="46" s="1"/>
  <c r="I193" i="46"/>
  <c r="I192" i="46" s="1"/>
  <c r="I191" i="46" s="1"/>
  <c r="F193" i="46"/>
  <c r="O192" i="46"/>
  <c r="O191" i="46" s="1"/>
  <c r="N192" i="46"/>
  <c r="N191" i="46" s="1"/>
  <c r="M192" i="46"/>
  <c r="M191" i="46" s="1"/>
  <c r="K192" i="46"/>
  <c r="K191" i="46" s="1"/>
  <c r="J192" i="46"/>
  <c r="J191" i="46" s="1"/>
  <c r="H192" i="46"/>
  <c r="G192" i="46"/>
  <c r="G191" i="46" s="1"/>
  <c r="E192" i="46"/>
  <c r="E191" i="46" s="1"/>
  <c r="D192" i="46"/>
  <c r="D191" i="46" s="1"/>
  <c r="H191" i="46"/>
  <c r="O190" i="46"/>
  <c r="L190" i="46"/>
  <c r="I190" i="46"/>
  <c r="F190" i="46"/>
  <c r="O189" i="46"/>
  <c r="O188" i="46" s="1"/>
  <c r="L189" i="46"/>
  <c r="L188" i="46" s="1"/>
  <c r="I189" i="46"/>
  <c r="I188" i="46" s="1"/>
  <c r="F189" i="46"/>
  <c r="N188" i="46"/>
  <c r="M188" i="46"/>
  <c r="K188" i="46"/>
  <c r="J188" i="46"/>
  <c r="H188" i="46"/>
  <c r="G188" i="46"/>
  <c r="G187" i="46" s="1"/>
  <c r="E188" i="46"/>
  <c r="D188" i="46"/>
  <c r="O186" i="46"/>
  <c r="L186" i="46"/>
  <c r="I186" i="46"/>
  <c r="F186" i="46"/>
  <c r="O185" i="46"/>
  <c r="O184" i="46" s="1"/>
  <c r="L185" i="46"/>
  <c r="L184" i="46" s="1"/>
  <c r="I185" i="46"/>
  <c r="F185" i="46"/>
  <c r="N184" i="46"/>
  <c r="M184" i="46"/>
  <c r="K184" i="46"/>
  <c r="J184" i="46"/>
  <c r="H184" i="46"/>
  <c r="G184" i="46"/>
  <c r="E184" i="46"/>
  <c r="D184" i="46"/>
  <c r="O183" i="46"/>
  <c r="L183" i="46"/>
  <c r="I183" i="46"/>
  <c r="F183" i="46"/>
  <c r="O182" i="46"/>
  <c r="L182" i="46"/>
  <c r="I182" i="46"/>
  <c r="F182" i="46"/>
  <c r="O181" i="46"/>
  <c r="L181" i="46"/>
  <c r="I181" i="46"/>
  <c r="F181" i="46"/>
  <c r="O180" i="46"/>
  <c r="L180" i="46"/>
  <c r="I180" i="46"/>
  <c r="I179" i="46" s="1"/>
  <c r="F180" i="46"/>
  <c r="N179" i="46"/>
  <c r="M179" i="46"/>
  <c r="K179" i="46"/>
  <c r="J179" i="46"/>
  <c r="H179" i="46"/>
  <c r="G179" i="46"/>
  <c r="E179" i="46"/>
  <c r="D179" i="46"/>
  <c r="O178" i="46"/>
  <c r="L178" i="46"/>
  <c r="I178" i="46"/>
  <c r="F178" i="46"/>
  <c r="O177" i="46"/>
  <c r="L177" i="46"/>
  <c r="I177" i="46"/>
  <c r="F177" i="46"/>
  <c r="O176" i="46"/>
  <c r="L176" i="46"/>
  <c r="L175" i="46" s="1"/>
  <c r="I176" i="46"/>
  <c r="F176" i="46"/>
  <c r="N175" i="46"/>
  <c r="M175" i="46"/>
  <c r="M174" i="46" s="1"/>
  <c r="M173" i="46" s="1"/>
  <c r="K175" i="46"/>
  <c r="J175" i="46"/>
  <c r="H175" i="46"/>
  <c r="G175" i="46"/>
  <c r="G174" i="46" s="1"/>
  <c r="G173" i="46" s="1"/>
  <c r="E175" i="46"/>
  <c r="D175" i="46"/>
  <c r="D174" i="46" s="1"/>
  <c r="H174" i="46"/>
  <c r="H173" i="46" s="1"/>
  <c r="O172" i="46"/>
  <c r="L172" i="46"/>
  <c r="I172" i="46"/>
  <c r="F172" i="46"/>
  <c r="O171" i="46"/>
  <c r="L171" i="46"/>
  <c r="I171" i="46"/>
  <c r="F171" i="46"/>
  <c r="O170" i="46"/>
  <c r="L170" i="46"/>
  <c r="I170" i="46"/>
  <c r="F170" i="46"/>
  <c r="O169" i="46"/>
  <c r="L169" i="46"/>
  <c r="I169" i="46"/>
  <c r="F169" i="46"/>
  <c r="O168" i="46"/>
  <c r="L168" i="46"/>
  <c r="I168" i="46"/>
  <c r="F168" i="46"/>
  <c r="O167" i="46"/>
  <c r="L167" i="46"/>
  <c r="L166" i="46" s="1"/>
  <c r="I167" i="46"/>
  <c r="I166" i="46" s="1"/>
  <c r="I165" i="46" s="1"/>
  <c r="F167" i="46"/>
  <c r="O166" i="46"/>
  <c r="O165" i="46" s="1"/>
  <c r="N166" i="46"/>
  <c r="N165" i="46" s="1"/>
  <c r="M166" i="46"/>
  <c r="M165" i="46" s="1"/>
  <c r="K166" i="46"/>
  <c r="K165" i="46" s="1"/>
  <c r="J166" i="46"/>
  <c r="J165" i="46" s="1"/>
  <c r="H166" i="46"/>
  <c r="H165" i="46" s="1"/>
  <c r="G166" i="46"/>
  <c r="G165" i="46" s="1"/>
  <c r="E166" i="46"/>
  <c r="E165" i="46" s="1"/>
  <c r="D166" i="46"/>
  <c r="D165" i="46" s="1"/>
  <c r="O164" i="46"/>
  <c r="L164" i="46"/>
  <c r="I164" i="46"/>
  <c r="F164" i="46"/>
  <c r="O163" i="46"/>
  <c r="L163" i="46"/>
  <c r="I163" i="46"/>
  <c r="F163" i="46"/>
  <c r="O162" i="46"/>
  <c r="L162" i="46"/>
  <c r="I162" i="46"/>
  <c r="F162" i="46"/>
  <c r="O161" i="46"/>
  <c r="L161" i="46"/>
  <c r="I161" i="46"/>
  <c r="I160" i="46" s="1"/>
  <c r="F161" i="46"/>
  <c r="N160" i="46"/>
  <c r="M160" i="46"/>
  <c r="K160" i="46"/>
  <c r="J160" i="46"/>
  <c r="H160" i="46"/>
  <c r="G160" i="46"/>
  <c r="E160" i="46"/>
  <c r="D160" i="46"/>
  <c r="O159" i="46"/>
  <c r="L159" i="46"/>
  <c r="I159" i="46"/>
  <c r="F159" i="46"/>
  <c r="O158" i="46"/>
  <c r="L158" i="46"/>
  <c r="I158" i="46"/>
  <c r="F158" i="46"/>
  <c r="O157" i="46"/>
  <c r="L157" i="46"/>
  <c r="I157" i="46"/>
  <c r="F157" i="46"/>
  <c r="O156" i="46"/>
  <c r="L156" i="46"/>
  <c r="I156" i="46"/>
  <c r="F156" i="46"/>
  <c r="O155" i="46"/>
  <c r="L155" i="46"/>
  <c r="I155" i="46"/>
  <c r="F155" i="46"/>
  <c r="O154" i="46"/>
  <c r="L154" i="46"/>
  <c r="I154" i="46"/>
  <c r="F154" i="46"/>
  <c r="O153" i="46"/>
  <c r="L153" i="46"/>
  <c r="I153" i="46"/>
  <c r="F153" i="46"/>
  <c r="O152" i="46"/>
  <c r="L152" i="46"/>
  <c r="I152" i="46"/>
  <c r="F152" i="46"/>
  <c r="F151" i="46" s="1"/>
  <c r="N151" i="46"/>
  <c r="M151" i="46"/>
  <c r="K151" i="46"/>
  <c r="J151" i="46"/>
  <c r="H151" i="46"/>
  <c r="G151" i="46"/>
  <c r="E151" i="46"/>
  <c r="D151" i="46"/>
  <c r="O150" i="46"/>
  <c r="L150" i="46"/>
  <c r="I150" i="46"/>
  <c r="F150" i="46"/>
  <c r="O149" i="46"/>
  <c r="L149" i="46"/>
  <c r="I149" i="46"/>
  <c r="F149" i="46"/>
  <c r="O148" i="46"/>
  <c r="L148" i="46"/>
  <c r="I148" i="46"/>
  <c r="F148" i="46"/>
  <c r="O147" i="46"/>
  <c r="L147" i="46"/>
  <c r="I147" i="46"/>
  <c r="F147" i="46"/>
  <c r="O146" i="46"/>
  <c r="L146" i="46"/>
  <c r="I146" i="46"/>
  <c r="F146" i="46"/>
  <c r="O145" i="46"/>
  <c r="L145" i="46"/>
  <c r="I145" i="46"/>
  <c r="F145" i="46"/>
  <c r="N144" i="46"/>
  <c r="M144" i="46"/>
  <c r="K144" i="46"/>
  <c r="J144" i="46"/>
  <c r="H144" i="46"/>
  <c r="G144" i="46"/>
  <c r="E144" i="46"/>
  <c r="D144" i="46"/>
  <c r="O143" i="46"/>
  <c r="L143" i="46"/>
  <c r="I143" i="46"/>
  <c r="F143" i="46"/>
  <c r="O142" i="46"/>
  <c r="O141" i="46" s="1"/>
  <c r="L142" i="46"/>
  <c r="L141" i="46" s="1"/>
  <c r="I142" i="46"/>
  <c r="F142" i="46"/>
  <c r="F141" i="46" s="1"/>
  <c r="N141" i="46"/>
  <c r="M141" i="46"/>
  <c r="K141" i="46"/>
  <c r="J141" i="46"/>
  <c r="H141" i="46"/>
  <c r="G141" i="46"/>
  <c r="E141" i="46"/>
  <c r="D141" i="46"/>
  <c r="O140" i="46"/>
  <c r="L140" i="46"/>
  <c r="I140" i="46"/>
  <c r="F140" i="46"/>
  <c r="O139" i="46"/>
  <c r="L139" i="46"/>
  <c r="I139" i="46"/>
  <c r="F139" i="46"/>
  <c r="O138" i="46"/>
  <c r="L138" i="46"/>
  <c r="I138" i="46"/>
  <c r="F138" i="46"/>
  <c r="O137" i="46"/>
  <c r="L137" i="46"/>
  <c r="I137" i="46"/>
  <c r="I136" i="46" s="1"/>
  <c r="F137" i="46"/>
  <c r="N136" i="46"/>
  <c r="M136" i="46"/>
  <c r="K136" i="46"/>
  <c r="J136" i="46"/>
  <c r="H136" i="46"/>
  <c r="G136" i="46"/>
  <c r="E136" i="46"/>
  <c r="D136" i="46"/>
  <c r="O135" i="46"/>
  <c r="L135" i="46"/>
  <c r="I135" i="46"/>
  <c r="F135" i="46"/>
  <c r="O134" i="46"/>
  <c r="L134" i="46"/>
  <c r="I134" i="46"/>
  <c r="F134" i="46"/>
  <c r="O133" i="46"/>
  <c r="L133" i="46"/>
  <c r="I133" i="46"/>
  <c r="F133" i="46"/>
  <c r="O132" i="46"/>
  <c r="L132" i="46"/>
  <c r="I132" i="46"/>
  <c r="F132" i="46"/>
  <c r="N131" i="46"/>
  <c r="M131" i="46"/>
  <c r="K131" i="46"/>
  <c r="J131" i="46"/>
  <c r="H131" i="46"/>
  <c r="G131" i="46"/>
  <c r="E131" i="46"/>
  <c r="D131" i="46"/>
  <c r="O129" i="46"/>
  <c r="O128" i="46" s="1"/>
  <c r="L129" i="46"/>
  <c r="I129" i="46"/>
  <c r="I128" i="46" s="1"/>
  <c r="F129" i="46"/>
  <c r="N128" i="46"/>
  <c r="M128" i="46"/>
  <c r="L128" i="46"/>
  <c r="K128" i="46"/>
  <c r="J128" i="46"/>
  <c r="H128" i="46"/>
  <c r="G128" i="46"/>
  <c r="E128" i="46"/>
  <c r="D128" i="46"/>
  <c r="O127" i="46"/>
  <c r="L127" i="46"/>
  <c r="I127" i="46"/>
  <c r="F127" i="46"/>
  <c r="O126" i="46"/>
  <c r="L126" i="46"/>
  <c r="I126" i="46"/>
  <c r="F126" i="46"/>
  <c r="O125" i="46"/>
  <c r="L125" i="46"/>
  <c r="I125" i="46"/>
  <c r="F125" i="46"/>
  <c r="O124" i="46"/>
  <c r="L124" i="46"/>
  <c r="I124" i="46"/>
  <c r="F124" i="46"/>
  <c r="O123" i="46"/>
  <c r="L123" i="46"/>
  <c r="I123" i="46"/>
  <c r="I122" i="46" s="1"/>
  <c r="F123" i="46"/>
  <c r="N122" i="46"/>
  <c r="M122" i="46"/>
  <c r="K122" i="46"/>
  <c r="J122" i="46"/>
  <c r="H122" i="46"/>
  <c r="G122" i="46"/>
  <c r="E122" i="46"/>
  <c r="D122" i="46"/>
  <c r="O121" i="46"/>
  <c r="L121" i="46"/>
  <c r="I121" i="46"/>
  <c r="F121" i="46"/>
  <c r="O120" i="46"/>
  <c r="L120" i="46"/>
  <c r="I120" i="46"/>
  <c r="F120" i="46"/>
  <c r="O119" i="46"/>
  <c r="L119" i="46"/>
  <c r="I119" i="46"/>
  <c r="F119" i="46"/>
  <c r="O118" i="46"/>
  <c r="L118" i="46"/>
  <c r="I118" i="46"/>
  <c r="F118" i="46"/>
  <c r="O117" i="46"/>
  <c r="O116" i="46" s="1"/>
  <c r="L117" i="46"/>
  <c r="I117" i="46"/>
  <c r="I116" i="46" s="1"/>
  <c r="F117" i="46"/>
  <c r="N116" i="46"/>
  <c r="M116" i="46"/>
  <c r="K116" i="46"/>
  <c r="J116" i="46"/>
  <c r="H116" i="46"/>
  <c r="G116" i="46"/>
  <c r="E116" i="46"/>
  <c r="D116" i="46"/>
  <c r="O115" i="46"/>
  <c r="L115" i="46"/>
  <c r="I115" i="46"/>
  <c r="F115" i="46"/>
  <c r="O114" i="46"/>
  <c r="L114" i="46"/>
  <c r="I114" i="46"/>
  <c r="F114" i="46"/>
  <c r="O113" i="46"/>
  <c r="L113" i="46"/>
  <c r="I113" i="46"/>
  <c r="I112" i="46" s="1"/>
  <c r="F113" i="46"/>
  <c r="N112" i="46"/>
  <c r="M112" i="46"/>
  <c r="K112" i="46"/>
  <c r="J112" i="46"/>
  <c r="H112" i="46"/>
  <c r="G112" i="46"/>
  <c r="E112" i="46"/>
  <c r="D112" i="46"/>
  <c r="O111" i="46"/>
  <c r="L111" i="46"/>
  <c r="I111" i="46"/>
  <c r="F111" i="46"/>
  <c r="O110" i="46"/>
  <c r="L110" i="46"/>
  <c r="I110" i="46"/>
  <c r="F110" i="46"/>
  <c r="O109" i="46"/>
  <c r="L109" i="46"/>
  <c r="I109" i="46"/>
  <c r="F109" i="46"/>
  <c r="O108" i="46"/>
  <c r="L108" i="46"/>
  <c r="I108" i="46"/>
  <c r="F108" i="46"/>
  <c r="O107" i="46"/>
  <c r="L107" i="46"/>
  <c r="I107" i="46"/>
  <c r="F107" i="46"/>
  <c r="O106" i="46"/>
  <c r="L106" i="46"/>
  <c r="I106" i="46"/>
  <c r="F106" i="46"/>
  <c r="O105" i="46"/>
  <c r="L105" i="46"/>
  <c r="I105" i="46"/>
  <c r="F105" i="46"/>
  <c r="O104" i="46"/>
  <c r="L104" i="46"/>
  <c r="L103" i="46" s="1"/>
  <c r="I104" i="46"/>
  <c r="F104" i="46"/>
  <c r="N103" i="46"/>
  <c r="M103" i="46"/>
  <c r="K103" i="46"/>
  <c r="J103" i="46"/>
  <c r="H103" i="46"/>
  <c r="G103" i="46"/>
  <c r="E103" i="46"/>
  <c r="D103" i="46"/>
  <c r="O102" i="46"/>
  <c r="L102" i="46"/>
  <c r="I102" i="46"/>
  <c r="F102" i="46"/>
  <c r="O101" i="46"/>
  <c r="L101" i="46"/>
  <c r="I101" i="46"/>
  <c r="F101" i="46"/>
  <c r="O100" i="46"/>
  <c r="L100" i="46"/>
  <c r="I100" i="46"/>
  <c r="F100" i="46"/>
  <c r="O99" i="46"/>
  <c r="L99" i="46"/>
  <c r="I99" i="46"/>
  <c r="F99" i="46"/>
  <c r="O98" i="46"/>
  <c r="L98" i="46"/>
  <c r="I98" i="46"/>
  <c r="F98" i="46"/>
  <c r="O97" i="46"/>
  <c r="L97" i="46"/>
  <c r="I97" i="46"/>
  <c r="F97" i="46"/>
  <c r="O96" i="46"/>
  <c r="L96" i="46"/>
  <c r="I96" i="46"/>
  <c r="I95" i="46" s="1"/>
  <c r="F96" i="46"/>
  <c r="F95" i="46" s="1"/>
  <c r="N95" i="46"/>
  <c r="M95" i="46"/>
  <c r="K95" i="46"/>
  <c r="J95" i="46"/>
  <c r="H95" i="46"/>
  <c r="G95" i="46"/>
  <c r="E95" i="46"/>
  <c r="D95" i="46"/>
  <c r="O94" i="46"/>
  <c r="L94" i="46"/>
  <c r="I94" i="46"/>
  <c r="F94" i="46"/>
  <c r="O93" i="46"/>
  <c r="L93" i="46"/>
  <c r="I93" i="46"/>
  <c r="F93" i="46"/>
  <c r="O92" i="46"/>
  <c r="L92" i="46"/>
  <c r="I92" i="46"/>
  <c r="F92" i="46"/>
  <c r="O91" i="46"/>
  <c r="L91" i="46"/>
  <c r="I91" i="46"/>
  <c r="F91" i="46"/>
  <c r="O90" i="46"/>
  <c r="O89" i="46" s="1"/>
  <c r="L90" i="46"/>
  <c r="I90" i="46"/>
  <c r="F90" i="46"/>
  <c r="F89" i="46" s="1"/>
  <c r="N89" i="46"/>
  <c r="M89" i="46"/>
  <c r="K89" i="46"/>
  <c r="J89" i="46"/>
  <c r="H89" i="46"/>
  <c r="G89" i="46"/>
  <c r="E89" i="46"/>
  <c r="D89" i="46"/>
  <c r="O88" i="46"/>
  <c r="L88" i="46"/>
  <c r="I88" i="46"/>
  <c r="F88" i="46"/>
  <c r="O87" i="46"/>
  <c r="L87" i="46"/>
  <c r="I87" i="46"/>
  <c r="F87" i="46"/>
  <c r="O86" i="46"/>
  <c r="L86" i="46"/>
  <c r="I86" i="46"/>
  <c r="F86" i="46"/>
  <c r="O85" i="46"/>
  <c r="L85" i="46"/>
  <c r="I85" i="46"/>
  <c r="F85" i="46"/>
  <c r="N84" i="46"/>
  <c r="M84" i="46"/>
  <c r="K84" i="46"/>
  <c r="J84" i="46"/>
  <c r="H84" i="46"/>
  <c r="G84" i="46"/>
  <c r="E84" i="46"/>
  <c r="D84" i="46"/>
  <c r="O82" i="46"/>
  <c r="L82" i="46"/>
  <c r="I82" i="46"/>
  <c r="F82" i="46"/>
  <c r="O81" i="46"/>
  <c r="O80" i="46" s="1"/>
  <c r="L81" i="46"/>
  <c r="L80" i="46" s="1"/>
  <c r="I81" i="46"/>
  <c r="I80" i="46" s="1"/>
  <c r="F81" i="46"/>
  <c r="F80" i="46" s="1"/>
  <c r="N80" i="46"/>
  <c r="M80" i="46"/>
  <c r="K80" i="46"/>
  <c r="J80" i="46"/>
  <c r="H80" i="46"/>
  <c r="G80" i="46"/>
  <c r="E80" i="46"/>
  <c r="D80" i="46"/>
  <c r="O79" i="46"/>
  <c r="L79" i="46"/>
  <c r="I79" i="46"/>
  <c r="F79" i="46"/>
  <c r="O78" i="46"/>
  <c r="O77" i="46" s="1"/>
  <c r="L78" i="46"/>
  <c r="I78" i="46"/>
  <c r="F78" i="46"/>
  <c r="F77" i="46" s="1"/>
  <c r="N77" i="46"/>
  <c r="M77" i="46"/>
  <c r="K77" i="46"/>
  <c r="J77" i="46"/>
  <c r="H77" i="46"/>
  <c r="G77" i="46"/>
  <c r="E77" i="46"/>
  <c r="D77" i="46"/>
  <c r="D76" i="46" s="1"/>
  <c r="O74" i="46"/>
  <c r="L74" i="46"/>
  <c r="I74" i="46"/>
  <c r="F74" i="46"/>
  <c r="O73" i="46"/>
  <c r="L73" i="46"/>
  <c r="I73" i="46"/>
  <c r="F73" i="46"/>
  <c r="O72" i="46"/>
  <c r="L72" i="46"/>
  <c r="I72" i="46"/>
  <c r="F72" i="46"/>
  <c r="O71" i="46"/>
  <c r="L71" i="46"/>
  <c r="I71" i="46"/>
  <c r="F71" i="46"/>
  <c r="O70" i="46"/>
  <c r="L70" i="46"/>
  <c r="I70" i="46"/>
  <c r="F70" i="46"/>
  <c r="N69" i="46"/>
  <c r="M69" i="46"/>
  <c r="K69" i="46"/>
  <c r="J69" i="46"/>
  <c r="H69" i="46"/>
  <c r="H67" i="46" s="1"/>
  <c r="G69" i="46"/>
  <c r="G67" i="46" s="1"/>
  <c r="E69" i="46"/>
  <c r="E67" i="46" s="1"/>
  <c r="D69" i="46"/>
  <c r="D67" i="46" s="1"/>
  <c r="O68" i="46"/>
  <c r="L68" i="46"/>
  <c r="I68" i="46"/>
  <c r="F68" i="46"/>
  <c r="N67" i="46"/>
  <c r="M67" i="46"/>
  <c r="K67" i="46"/>
  <c r="J67" i="46"/>
  <c r="O66" i="46"/>
  <c r="L66" i="46"/>
  <c r="I66" i="46"/>
  <c r="F66" i="46"/>
  <c r="O65" i="46"/>
  <c r="L65" i="46"/>
  <c r="I65" i="46"/>
  <c r="F65" i="46"/>
  <c r="O64" i="46"/>
  <c r="L64" i="46"/>
  <c r="I64" i="46"/>
  <c r="F64" i="46"/>
  <c r="O63" i="46"/>
  <c r="L63" i="46"/>
  <c r="I63" i="46"/>
  <c r="F63" i="46"/>
  <c r="O62" i="46"/>
  <c r="L62" i="46"/>
  <c r="I62" i="46"/>
  <c r="F62" i="46"/>
  <c r="O61" i="46"/>
  <c r="L61" i="46"/>
  <c r="I61" i="46"/>
  <c r="F61" i="46"/>
  <c r="O60" i="46"/>
  <c r="L60" i="46"/>
  <c r="I60" i="46"/>
  <c r="F60" i="46"/>
  <c r="O59" i="46"/>
  <c r="O58" i="46" s="1"/>
  <c r="L59" i="46"/>
  <c r="I59" i="46"/>
  <c r="I58" i="46" s="1"/>
  <c r="F59" i="46"/>
  <c r="N58" i="46"/>
  <c r="M58" i="46"/>
  <c r="K58" i="46"/>
  <c r="J58" i="46"/>
  <c r="H58" i="46"/>
  <c r="G58" i="46"/>
  <c r="E58" i="46"/>
  <c r="D58" i="46"/>
  <c r="O57" i="46"/>
  <c r="L57" i="46"/>
  <c r="I57" i="46"/>
  <c r="F57" i="46"/>
  <c r="O56" i="46"/>
  <c r="O55" i="46" s="1"/>
  <c r="L56" i="46"/>
  <c r="L55" i="46" s="1"/>
  <c r="I56" i="46"/>
  <c r="F56" i="46"/>
  <c r="F55" i="46" s="1"/>
  <c r="N55" i="46"/>
  <c r="M55" i="46"/>
  <c r="K55" i="46"/>
  <c r="J55" i="46"/>
  <c r="H55" i="46"/>
  <c r="G55" i="46"/>
  <c r="E55" i="46"/>
  <c r="D55" i="46"/>
  <c r="O47" i="46"/>
  <c r="C47" i="46" s="1"/>
  <c r="O46" i="46"/>
  <c r="C46" i="46" s="1"/>
  <c r="N45" i="46"/>
  <c r="M45" i="46"/>
  <c r="L44" i="46"/>
  <c r="L43" i="46" s="1"/>
  <c r="I44" i="46"/>
  <c r="I43" i="46" s="1"/>
  <c r="F44" i="46"/>
  <c r="F43" i="46" s="1"/>
  <c r="K43" i="46"/>
  <c r="J43" i="46"/>
  <c r="H43" i="46"/>
  <c r="G43" i="46"/>
  <c r="E43" i="46"/>
  <c r="D43" i="46"/>
  <c r="F42" i="46"/>
  <c r="E41" i="46"/>
  <c r="D41" i="46"/>
  <c r="L40" i="46"/>
  <c r="C40" i="46" s="1"/>
  <c r="L39" i="46"/>
  <c r="C39" i="46" s="1"/>
  <c r="L38" i="46"/>
  <c r="C38" i="46" s="1"/>
  <c r="L37" i="46"/>
  <c r="C37" i="46" s="1"/>
  <c r="K36" i="46"/>
  <c r="J36" i="46"/>
  <c r="L35" i="46"/>
  <c r="C35" i="46" s="1"/>
  <c r="L34" i="46"/>
  <c r="K33" i="46"/>
  <c r="J33" i="46"/>
  <c r="L32" i="46"/>
  <c r="K31" i="46"/>
  <c r="J31" i="46"/>
  <c r="L30" i="46"/>
  <c r="C30" i="46" s="1"/>
  <c r="L29" i="46"/>
  <c r="C29" i="46" s="1"/>
  <c r="L28" i="46"/>
  <c r="C28" i="46" s="1"/>
  <c r="K27" i="46"/>
  <c r="J27" i="46"/>
  <c r="F25" i="46"/>
  <c r="C25" i="46" s="1"/>
  <c r="I24" i="46"/>
  <c r="F24" i="46"/>
  <c r="O23" i="46"/>
  <c r="L23" i="46"/>
  <c r="I23" i="46"/>
  <c r="F23" i="46"/>
  <c r="O22" i="46"/>
  <c r="L22" i="46"/>
  <c r="I22" i="46"/>
  <c r="I21" i="46" s="1"/>
  <c r="F22" i="46"/>
  <c r="N21" i="46"/>
  <c r="M21" i="46"/>
  <c r="K21" i="46"/>
  <c r="K292" i="46" s="1"/>
  <c r="J21" i="46"/>
  <c r="H21" i="46"/>
  <c r="G21" i="46"/>
  <c r="E21" i="46"/>
  <c r="D21" i="46"/>
  <c r="E226" i="45"/>
  <c r="E24" i="45"/>
  <c r="E187" i="46" l="1"/>
  <c r="C24" i="46"/>
  <c r="L187" i="46"/>
  <c r="G195" i="46"/>
  <c r="H54" i="46"/>
  <c r="H53" i="46" s="1"/>
  <c r="H231" i="46"/>
  <c r="K76" i="46"/>
  <c r="I187" i="46"/>
  <c r="K187" i="46"/>
  <c r="L198" i="46"/>
  <c r="G76" i="46"/>
  <c r="D292" i="46"/>
  <c r="D291" i="46" s="1"/>
  <c r="N83" i="46"/>
  <c r="N187" i="46"/>
  <c r="O187" i="46"/>
  <c r="C266" i="46"/>
  <c r="C278" i="46"/>
  <c r="K130" i="46"/>
  <c r="E54" i="46"/>
  <c r="E53" i="46" s="1"/>
  <c r="J76" i="46"/>
  <c r="H187" i="46"/>
  <c r="D187" i="46"/>
  <c r="N231" i="46"/>
  <c r="C242" i="46"/>
  <c r="C297" i="46"/>
  <c r="K54" i="46"/>
  <c r="K53" i="46" s="1"/>
  <c r="H76" i="46"/>
  <c r="C86" i="46"/>
  <c r="C162" i="46"/>
  <c r="C102" i="46"/>
  <c r="C154" i="46"/>
  <c r="C158" i="46"/>
  <c r="C159" i="46"/>
  <c r="C222" i="46"/>
  <c r="C226" i="46"/>
  <c r="F284" i="46"/>
  <c r="I55" i="46"/>
  <c r="I54" i="46" s="1"/>
  <c r="C73" i="46"/>
  <c r="C134" i="46"/>
  <c r="L160" i="46"/>
  <c r="O246" i="46"/>
  <c r="C70" i="46"/>
  <c r="C72" i="46"/>
  <c r="C98" i="46"/>
  <c r="C126" i="46"/>
  <c r="C250" i="46"/>
  <c r="C262" i="46"/>
  <c r="O264" i="46"/>
  <c r="G130" i="46"/>
  <c r="I235" i="46"/>
  <c r="C282" i="46"/>
  <c r="H20" i="46"/>
  <c r="C97" i="46"/>
  <c r="M187" i="46"/>
  <c r="C190" i="46"/>
  <c r="C207" i="46"/>
  <c r="C211" i="46"/>
  <c r="G231" i="46"/>
  <c r="G230" i="46" s="1"/>
  <c r="C258" i="46"/>
  <c r="C274" i="46"/>
  <c r="L179" i="46"/>
  <c r="L174" i="46" s="1"/>
  <c r="L173" i="46" s="1"/>
  <c r="E204" i="46"/>
  <c r="C23" i="46"/>
  <c r="D54" i="46"/>
  <c r="D53" i="46" s="1"/>
  <c r="G54" i="46"/>
  <c r="G53" i="46" s="1"/>
  <c r="C94" i="46"/>
  <c r="C114" i="46"/>
  <c r="C153" i="46"/>
  <c r="D173" i="46"/>
  <c r="C186" i="46"/>
  <c r="H204" i="46"/>
  <c r="H195" i="46" s="1"/>
  <c r="J231" i="46"/>
  <c r="J230" i="46" s="1"/>
  <c r="C301" i="46"/>
  <c r="J54" i="46"/>
  <c r="J53" i="46" s="1"/>
  <c r="C78" i="46"/>
  <c r="N76" i="46"/>
  <c r="C90" i="46"/>
  <c r="C91" i="46"/>
  <c r="C106" i="46"/>
  <c r="C107" i="46"/>
  <c r="C118" i="46"/>
  <c r="C120" i="46"/>
  <c r="C121" i="46"/>
  <c r="C124" i="46"/>
  <c r="O122" i="46"/>
  <c r="C139" i="46"/>
  <c r="C146" i="46"/>
  <c r="C147" i="46"/>
  <c r="K174" i="46"/>
  <c r="K173" i="46" s="1"/>
  <c r="C183" i="46"/>
  <c r="I184" i="46"/>
  <c r="D204" i="46"/>
  <c r="D195" i="46" s="1"/>
  <c r="C218" i="46"/>
  <c r="C221" i="46"/>
  <c r="C232" i="46"/>
  <c r="D230" i="46"/>
  <c r="M231" i="46"/>
  <c r="H259" i="46"/>
  <c r="H230" i="46" s="1"/>
  <c r="N259" i="46"/>
  <c r="H270" i="46"/>
  <c r="H269" i="46" s="1"/>
  <c r="D20" i="46"/>
  <c r="O21" i="46"/>
  <c r="C132" i="46"/>
  <c r="C206" i="46"/>
  <c r="L33" i="46"/>
  <c r="C33" i="46" s="1"/>
  <c r="C34" i="46"/>
  <c r="L58" i="46"/>
  <c r="L54" i="46" s="1"/>
  <c r="M76" i="46"/>
  <c r="C79" i="46"/>
  <c r="C80" i="46"/>
  <c r="C100" i="46"/>
  <c r="C101" i="46"/>
  <c r="K83" i="46"/>
  <c r="K75" i="46" s="1"/>
  <c r="K52" i="46" s="1"/>
  <c r="C138" i="46"/>
  <c r="D130" i="46"/>
  <c r="C142" i="46"/>
  <c r="C170" i="46"/>
  <c r="C172" i="46"/>
  <c r="J187" i="46"/>
  <c r="C202" i="46"/>
  <c r="C203" i="46"/>
  <c r="K204" i="46"/>
  <c r="K195" i="46" s="1"/>
  <c r="C210" i="46"/>
  <c r="C214" i="46"/>
  <c r="C223" i="46"/>
  <c r="C229" i="46"/>
  <c r="F233" i="46"/>
  <c r="C234" i="46"/>
  <c r="C243" i="46"/>
  <c r="C254" i="46"/>
  <c r="C256" i="46"/>
  <c r="C257" i="46"/>
  <c r="N292" i="46"/>
  <c r="N291" i="46" s="1"/>
  <c r="N20" i="46"/>
  <c r="I144" i="46"/>
  <c r="J292" i="46"/>
  <c r="J291" i="46" s="1"/>
  <c r="J26" i="46"/>
  <c r="J20" i="46" s="1"/>
  <c r="C74" i="46"/>
  <c r="J130" i="46"/>
  <c r="C133" i="46"/>
  <c r="L144" i="46"/>
  <c r="J204" i="46"/>
  <c r="J195" i="46" s="1"/>
  <c r="G269" i="46"/>
  <c r="K26" i="46"/>
  <c r="K20" i="46" s="1"/>
  <c r="C32" i="46"/>
  <c r="L31" i="46"/>
  <c r="C31" i="46" s="1"/>
  <c r="F41" i="46"/>
  <c r="C41" i="46" s="1"/>
  <c r="C42" i="46"/>
  <c r="N54" i="46"/>
  <c r="N53" i="46" s="1"/>
  <c r="O54" i="46"/>
  <c r="C62" i="46"/>
  <c r="I77" i="46"/>
  <c r="I76" i="46" s="1"/>
  <c r="C82" i="46"/>
  <c r="C110" i="46"/>
  <c r="O112" i="46"/>
  <c r="L112" i="46"/>
  <c r="C150" i="46"/>
  <c r="O160" i="46"/>
  <c r="C178" i="46"/>
  <c r="C182" i="46"/>
  <c r="L196" i="46"/>
  <c r="E231" i="46"/>
  <c r="I252" i="46"/>
  <c r="I251" i="46" s="1"/>
  <c r="O293" i="46"/>
  <c r="K291" i="46"/>
  <c r="L27" i="46"/>
  <c r="C27" i="46" s="1"/>
  <c r="L36" i="46"/>
  <c r="C36" i="46" s="1"/>
  <c r="O45" i="46"/>
  <c r="C45" i="46" s="1"/>
  <c r="C57" i="46"/>
  <c r="F58" i="46"/>
  <c r="F54" i="46" s="1"/>
  <c r="C61" i="46"/>
  <c r="C66" i="46"/>
  <c r="C71" i="46"/>
  <c r="I69" i="46"/>
  <c r="I67" i="46" s="1"/>
  <c r="E76" i="46"/>
  <c r="O76" i="46"/>
  <c r="C81" i="46"/>
  <c r="M83" i="46"/>
  <c r="I84" i="46"/>
  <c r="C93" i="46"/>
  <c r="J83" i="46"/>
  <c r="C104" i="46"/>
  <c r="C105" i="46"/>
  <c r="O103" i="46"/>
  <c r="L116" i="46"/>
  <c r="G83" i="46"/>
  <c r="L122" i="46"/>
  <c r="C127" i="46"/>
  <c r="I131" i="46"/>
  <c r="L136" i="46"/>
  <c r="I151" i="46"/>
  <c r="C156" i="46"/>
  <c r="C157" i="46"/>
  <c r="C164" i="46"/>
  <c r="L165" i="46"/>
  <c r="C176" i="46"/>
  <c r="C177" i="46"/>
  <c r="C215" i="46"/>
  <c r="I216" i="46"/>
  <c r="C224" i="46"/>
  <c r="C225" i="46"/>
  <c r="C236" i="46"/>
  <c r="C237" i="46"/>
  <c r="O238" i="46"/>
  <c r="C268" i="46"/>
  <c r="J270" i="46"/>
  <c r="J269" i="46" s="1"/>
  <c r="N270" i="46"/>
  <c r="N269" i="46" s="1"/>
  <c r="C275" i="46"/>
  <c r="G292" i="46"/>
  <c r="G291" i="46" s="1"/>
  <c r="H292" i="46"/>
  <c r="H291" i="46" s="1"/>
  <c r="L21" i="46"/>
  <c r="M54" i="46"/>
  <c r="M53" i="46" s="1"/>
  <c r="C63" i="46"/>
  <c r="C65" i="46"/>
  <c r="O69" i="46"/>
  <c r="O67" i="46" s="1"/>
  <c r="L69" i="46"/>
  <c r="L67" i="46" s="1"/>
  <c r="H83" i="46"/>
  <c r="I89" i="46"/>
  <c r="C99" i="46"/>
  <c r="C109" i="46"/>
  <c r="M130" i="46"/>
  <c r="L131" i="46"/>
  <c r="C135" i="46"/>
  <c r="H130" i="46"/>
  <c r="C143" i="46"/>
  <c r="C149" i="46"/>
  <c r="E174" i="46"/>
  <c r="E173" i="46" s="1"/>
  <c r="I175" i="46"/>
  <c r="I174" i="46" s="1"/>
  <c r="C180" i="46"/>
  <c r="C181" i="46"/>
  <c r="C201" i="46"/>
  <c r="I205" i="46"/>
  <c r="C212" i="46"/>
  <c r="C213" i="46"/>
  <c r="N204" i="46"/>
  <c r="N195" i="46" s="1"/>
  <c r="K231" i="46"/>
  <c r="K230" i="46" s="1"/>
  <c r="I238" i="46"/>
  <c r="C244" i="46"/>
  <c r="C245" i="46"/>
  <c r="O260" i="46"/>
  <c r="O259" i="46" s="1"/>
  <c r="I264" i="46"/>
  <c r="I259" i="46" s="1"/>
  <c r="K269" i="46"/>
  <c r="O272" i="46"/>
  <c r="O270" i="46" s="1"/>
  <c r="O269" i="46" s="1"/>
  <c r="C288" i="46"/>
  <c r="C298" i="46"/>
  <c r="E292" i="46"/>
  <c r="E291" i="46" s="1"/>
  <c r="E20" i="46"/>
  <c r="M292" i="46"/>
  <c r="M291" i="46" s="1"/>
  <c r="M20" i="46"/>
  <c r="L292" i="46"/>
  <c r="C44" i="46"/>
  <c r="I292" i="46"/>
  <c r="I20" i="46"/>
  <c r="C22" i="46"/>
  <c r="F21" i="46"/>
  <c r="C137" i="46"/>
  <c r="F136" i="46"/>
  <c r="C145" i="46"/>
  <c r="F144" i="46"/>
  <c r="C294" i="46"/>
  <c r="L293" i="46"/>
  <c r="G20" i="46"/>
  <c r="C56" i="46"/>
  <c r="L77" i="46"/>
  <c r="L76" i="46" s="1"/>
  <c r="D83" i="46"/>
  <c r="D75" i="46" s="1"/>
  <c r="O84" i="46"/>
  <c r="L84" i="46"/>
  <c r="C87" i="46"/>
  <c r="L89" i="46"/>
  <c r="C92" i="46"/>
  <c r="L95" i="46"/>
  <c r="C111" i="46"/>
  <c r="C113" i="46"/>
  <c r="F112" i="46"/>
  <c r="C119" i="46"/>
  <c r="C129" i="46"/>
  <c r="F128" i="46"/>
  <c r="C128" i="46" s="1"/>
  <c r="N130" i="46"/>
  <c r="O131" i="46"/>
  <c r="C140" i="46"/>
  <c r="C148" i="46"/>
  <c r="L151" i="46"/>
  <c r="C155" i="46"/>
  <c r="C163" i="46"/>
  <c r="C171" i="46"/>
  <c r="N174" i="46"/>
  <c r="N173" i="46" s="1"/>
  <c r="O175" i="46"/>
  <c r="F179" i="46"/>
  <c r="L260" i="46"/>
  <c r="C263" i="46"/>
  <c r="C43" i="46"/>
  <c r="C59" i="46"/>
  <c r="C64" i="46"/>
  <c r="C68" i="46"/>
  <c r="F76" i="46"/>
  <c r="E83" i="46"/>
  <c r="C85" i="46"/>
  <c r="F84" i="46"/>
  <c r="C125" i="46"/>
  <c r="F122" i="46"/>
  <c r="E130" i="46"/>
  <c r="O151" i="46"/>
  <c r="J174" i="46"/>
  <c r="J173" i="46" s="1"/>
  <c r="L276" i="46"/>
  <c r="L270" i="46" s="1"/>
  <c r="L269" i="46" s="1"/>
  <c r="C279" i="46"/>
  <c r="C60" i="46"/>
  <c r="F69" i="46"/>
  <c r="C88" i="46"/>
  <c r="C96" i="46"/>
  <c r="O95" i="46"/>
  <c r="F103" i="46"/>
  <c r="I103" i="46"/>
  <c r="C108" i="46"/>
  <c r="C115" i="46"/>
  <c r="C117" i="46"/>
  <c r="F116" i="46"/>
  <c r="F131" i="46"/>
  <c r="O136" i="46"/>
  <c r="O144" i="46"/>
  <c r="C152" i="46"/>
  <c r="C161" i="46"/>
  <c r="F160" i="46"/>
  <c r="C168" i="46"/>
  <c r="C169" i="46"/>
  <c r="F166" i="46"/>
  <c r="F175" i="46"/>
  <c r="O179" i="46"/>
  <c r="C185" i="46"/>
  <c r="F184" i="46"/>
  <c r="C184" i="46" s="1"/>
  <c r="C200" i="46"/>
  <c r="I198" i="46"/>
  <c r="I196" i="46" s="1"/>
  <c r="C247" i="46"/>
  <c r="L246" i="46"/>
  <c r="C123" i="46"/>
  <c r="I141" i="46"/>
  <c r="C141" i="46" s="1"/>
  <c r="C167" i="46"/>
  <c r="C197" i="46"/>
  <c r="F196" i="46"/>
  <c r="O216" i="46"/>
  <c r="L216" i="46"/>
  <c r="L204" i="46" s="1"/>
  <c r="C219" i="46"/>
  <c r="C235" i="46"/>
  <c r="C239" i="46"/>
  <c r="L238" i="46"/>
  <c r="M230" i="46"/>
  <c r="E259" i="46"/>
  <c r="C261" i="46"/>
  <c r="F260" i="46"/>
  <c r="I270" i="46"/>
  <c r="I269" i="46" s="1"/>
  <c r="M270" i="46"/>
  <c r="M269" i="46" s="1"/>
  <c r="C277" i="46"/>
  <c r="F276" i="46"/>
  <c r="C281" i="46"/>
  <c r="C189" i="46"/>
  <c r="F188" i="46"/>
  <c r="O196" i="46"/>
  <c r="O205" i="46"/>
  <c r="C217" i="46"/>
  <c r="F216" i="46"/>
  <c r="C249" i="46"/>
  <c r="F246" i="46"/>
  <c r="O252" i="46"/>
  <c r="O251" i="46" s="1"/>
  <c r="L252" i="46"/>
  <c r="L251" i="46" s="1"/>
  <c r="C255" i="46"/>
  <c r="L264" i="46"/>
  <c r="C267" i="46"/>
  <c r="E270" i="46"/>
  <c r="E269" i="46" s="1"/>
  <c r="C280" i="46"/>
  <c r="C295" i="46"/>
  <c r="C296" i="46"/>
  <c r="F293" i="46"/>
  <c r="C193" i="46"/>
  <c r="F192" i="46"/>
  <c r="E195" i="46"/>
  <c r="M195" i="46"/>
  <c r="C208" i="46"/>
  <c r="C209" i="46"/>
  <c r="F205" i="46"/>
  <c r="C220" i="46"/>
  <c r="C227" i="46"/>
  <c r="C228" i="46"/>
  <c r="C233" i="46"/>
  <c r="C240" i="46"/>
  <c r="C241" i="46"/>
  <c r="F238" i="46"/>
  <c r="C248" i="46"/>
  <c r="I246" i="46"/>
  <c r="C253" i="46"/>
  <c r="F252" i="46"/>
  <c r="C265" i="46"/>
  <c r="F264" i="46"/>
  <c r="C271" i="46"/>
  <c r="C273" i="46"/>
  <c r="F272" i="46"/>
  <c r="C286" i="46"/>
  <c r="C287" i="46"/>
  <c r="I293" i="46"/>
  <c r="C299" i="46"/>
  <c r="C300" i="46"/>
  <c r="C199" i="46"/>
  <c r="C116" i="46" l="1"/>
  <c r="C122" i="46"/>
  <c r="G75" i="46"/>
  <c r="G289" i="46" s="1"/>
  <c r="O20" i="46"/>
  <c r="I173" i="46"/>
  <c r="L53" i="46"/>
  <c r="O231" i="46"/>
  <c r="O230" i="46" s="1"/>
  <c r="L231" i="46"/>
  <c r="I83" i="46"/>
  <c r="O292" i="46"/>
  <c r="J75" i="46"/>
  <c r="J289" i="46" s="1"/>
  <c r="D194" i="46"/>
  <c r="I53" i="46"/>
  <c r="E230" i="46"/>
  <c r="E194" i="46" s="1"/>
  <c r="C160" i="46"/>
  <c r="N230" i="46"/>
  <c r="N289" i="46" s="1"/>
  <c r="C284" i="46"/>
  <c r="F283" i="46"/>
  <c r="C283" i="46" s="1"/>
  <c r="O204" i="46"/>
  <c r="C55" i="46"/>
  <c r="C179" i="46"/>
  <c r="I231" i="46"/>
  <c r="C89" i="46"/>
  <c r="N194" i="46"/>
  <c r="L195" i="46"/>
  <c r="H194" i="46"/>
  <c r="H75" i="46"/>
  <c r="H52" i="46" s="1"/>
  <c r="I130" i="46"/>
  <c r="L26" i="46"/>
  <c r="L20" i="46" s="1"/>
  <c r="C293" i="46"/>
  <c r="N75" i="46"/>
  <c r="N52" i="46" s="1"/>
  <c r="C144" i="46"/>
  <c r="C58" i="46"/>
  <c r="G194" i="46"/>
  <c r="E75" i="46"/>
  <c r="E52" i="46" s="1"/>
  <c r="J194" i="46"/>
  <c r="K194" i="46"/>
  <c r="K51" i="46" s="1"/>
  <c r="K50" i="46" s="1"/>
  <c r="G52" i="46"/>
  <c r="K289" i="46"/>
  <c r="M75" i="46"/>
  <c r="M52" i="46" s="1"/>
  <c r="C77" i="46"/>
  <c r="C95" i="46"/>
  <c r="L130" i="46"/>
  <c r="C112" i="46"/>
  <c r="L83" i="46"/>
  <c r="O291" i="46"/>
  <c r="I204" i="46"/>
  <c r="I195" i="46" s="1"/>
  <c r="I230" i="46"/>
  <c r="I291" i="46"/>
  <c r="O53" i="46"/>
  <c r="D52" i="46"/>
  <c r="D289" i="46"/>
  <c r="C192" i="46"/>
  <c r="F191" i="46"/>
  <c r="C191" i="46" s="1"/>
  <c r="C252" i="46"/>
  <c r="F251" i="46"/>
  <c r="C251" i="46" s="1"/>
  <c r="C238" i="46"/>
  <c r="F231" i="46"/>
  <c r="C205" i="46"/>
  <c r="F204" i="46"/>
  <c r="M194" i="46"/>
  <c r="C246" i="46"/>
  <c r="C216" i="46"/>
  <c r="C188" i="46"/>
  <c r="C69" i="46"/>
  <c r="F67" i="46"/>
  <c r="C67" i="46" s="1"/>
  <c r="C136" i="46"/>
  <c r="F270" i="46"/>
  <c r="C272" i="46"/>
  <c r="C264" i="46"/>
  <c r="C276" i="46"/>
  <c r="F130" i="46"/>
  <c r="C131" i="46"/>
  <c r="C198" i="46"/>
  <c r="O174" i="46"/>
  <c r="O173" i="46" s="1"/>
  <c r="O130" i="46"/>
  <c r="C151" i="46"/>
  <c r="C260" i="46"/>
  <c r="F259" i="46"/>
  <c r="C196" i="46"/>
  <c r="F174" i="46"/>
  <c r="C175" i="46"/>
  <c r="C76" i="46"/>
  <c r="F292" i="46"/>
  <c r="C21" i="46"/>
  <c r="F20" i="46"/>
  <c r="L291" i="46"/>
  <c r="O195" i="46"/>
  <c r="O194" i="46" s="1"/>
  <c r="F165" i="46"/>
  <c r="C165" i="46" s="1"/>
  <c r="C166" i="46"/>
  <c r="C103" i="46"/>
  <c r="C84" i="46"/>
  <c r="F83" i="46"/>
  <c r="L259" i="46"/>
  <c r="O83" i="46"/>
  <c r="C54" i="46"/>
  <c r="I194" i="46" l="1"/>
  <c r="F75" i="46"/>
  <c r="J52" i="46"/>
  <c r="J51" i="46" s="1"/>
  <c r="J50" i="46" s="1"/>
  <c r="E51" i="46"/>
  <c r="E50" i="46" s="1"/>
  <c r="O75" i="46"/>
  <c r="O52" i="46" s="1"/>
  <c r="O51" i="46" s="1"/>
  <c r="L230" i="46"/>
  <c r="L194" i="46" s="1"/>
  <c r="C20" i="46"/>
  <c r="L75" i="46"/>
  <c r="L52" i="46" s="1"/>
  <c r="I75" i="46"/>
  <c r="I52" i="46" s="1"/>
  <c r="I51" i="46" s="1"/>
  <c r="I290" i="46" s="1"/>
  <c r="D51" i="46"/>
  <c r="D290" i="46" s="1"/>
  <c r="N51" i="46"/>
  <c r="N290" i="46" s="1"/>
  <c r="C26" i="46"/>
  <c r="K290" i="46"/>
  <c r="F187" i="46"/>
  <c r="C187" i="46" s="1"/>
  <c r="M51" i="46"/>
  <c r="M50" i="46" s="1"/>
  <c r="M289" i="46"/>
  <c r="F53" i="46"/>
  <c r="C53" i="46" s="1"/>
  <c r="H289" i="46"/>
  <c r="G51" i="46"/>
  <c r="E289" i="46"/>
  <c r="H51" i="46"/>
  <c r="C259" i="46"/>
  <c r="C204" i="46"/>
  <c r="F269" i="46"/>
  <c r="C270" i="46"/>
  <c r="F173" i="46"/>
  <c r="C173" i="46" s="1"/>
  <c r="C174" i="46"/>
  <c r="O289" i="46"/>
  <c r="F195" i="46"/>
  <c r="C292" i="46"/>
  <c r="F291" i="46"/>
  <c r="C291" i="46" s="1"/>
  <c r="C130" i="46"/>
  <c r="C83" i="46"/>
  <c r="F230" i="46"/>
  <c r="C231" i="46"/>
  <c r="E290" i="46"/>
  <c r="L289" i="46" l="1"/>
  <c r="D50" i="46"/>
  <c r="C230" i="46"/>
  <c r="I289" i="46"/>
  <c r="J290" i="46"/>
  <c r="C75" i="46"/>
  <c r="L51" i="46"/>
  <c r="N50" i="46"/>
  <c r="M290" i="46"/>
  <c r="G290" i="46"/>
  <c r="G50" i="46"/>
  <c r="I50" i="46"/>
  <c r="H290" i="46"/>
  <c r="H50" i="46"/>
  <c r="L50" i="46"/>
  <c r="L290" i="46"/>
  <c r="O50" i="46"/>
  <c r="O290" i="46"/>
  <c r="F52" i="46"/>
  <c r="C269" i="46"/>
  <c r="F289" i="46"/>
  <c r="F194" i="46"/>
  <c r="C194" i="46" s="1"/>
  <c r="C195" i="46"/>
  <c r="C289" i="46" l="1"/>
  <c r="C52" i="46"/>
  <c r="F51" i="46"/>
  <c r="F290" i="46" l="1"/>
  <c r="C290" i="46" s="1"/>
  <c r="C51" i="46"/>
  <c r="F50" i="46"/>
  <c r="C50" i="46" s="1"/>
  <c r="H24" i="3" l="1"/>
  <c r="F54" i="35" l="1"/>
  <c r="E226" i="34"/>
  <c r="E24" i="34"/>
  <c r="O301" i="45" l="1"/>
  <c r="L301" i="45"/>
  <c r="I301" i="45"/>
  <c r="F301" i="45"/>
  <c r="O300" i="45"/>
  <c r="L300" i="45"/>
  <c r="I300" i="45"/>
  <c r="F300" i="45"/>
  <c r="O299" i="45"/>
  <c r="L299" i="45"/>
  <c r="I299" i="45"/>
  <c r="F299" i="45"/>
  <c r="O298" i="45"/>
  <c r="L298" i="45"/>
  <c r="I298" i="45"/>
  <c r="F298" i="45"/>
  <c r="C298" i="45" s="1"/>
  <c r="O297" i="45"/>
  <c r="L297" i="45"/>
  <c r="I297" i="45"/>
  <c r="F297" i="45"/>
  <c r="O296" i="45"/>
  <c r="L296" i="45"/>
  <c r="I296" i="45"/>
  <c r="F296" i="45"/>
  <c r="O295" i="45"/>
  <c r="L295" i="45"/>
  <c r="I295" i="45"/>
  <c r="F295" i="45"/>
  <c r="O294" i="45"/>
  <c r="L294" i="45"/>
  <c r="I294" i="45"/>
  <c r="F294" i="45"/>
  <c r="F293" i="45" s="1"/>
  <c r="N293" i="45"/>
  <c r="M293" i="45"/>
  <c r="K293" i="45"/>
  <c r="J293" i="45"/>
  <c r="H293" i="45"/>
  <c r="G293" i="45"/>
  <c r="E293" i="45"/>
  <c r="D293" i="45"/>
  <c r="O288" i="45"/>
  <c r="L288" i="45"/>
  <c r="I288" i="45"/>
  <c r="F288" i="45"/>
  <c r="O287" i="45"/>
  <c r="O286" i="45" s="1"/>
  <c r="L287" i="45"/>
  <c r="L286" i="45" s="1"/>
  <c r="I287" i="45"/>
  <c r="F287" i="45"/>
  <c r="C287" i="45" s="1"/>
  <c r="N286" i="45"/>
  <c r="M286" i="45"/>
  <c r="K286" i="45"/>
  <c r="J286" i="45"/>
  <c r="H286" i="45"/>
  <c r="G286" i="45"/>
  <c r="E286" i="45"/>
  <c r="D286" i="45"/>
  <c r="O285" i="45"/>
  <c r="L285" i="45"/>
  <c r="I285" i="45"/>
  <c r="F285" i="45"/>
  <c r="F284" i="45" s="1"/>
  <c r="O284" i="45"/>
  <c r="N284" i="45"/>
  <c r="M284" i="45"/>
  <c r="M283" i="45" s="1"/>
  <c r="L284" i="45"/>
  <c r="L283" i="45" s="1"/>
  <c r="K284" i="45"/>
  <c r="K283" i="45" s="1"/>
  <c r="J284" i="45"/>
  <c r="J283" i="45" s="1"/>
  <c r="I284" i="45"/>
  <c r="I283" i="45" s="1"/>
  <c r="H284" i="45"/>
  <c r="G284" i="45"/>
  <c r="G283" i="45" s="1"/>
  <c r="E284" i="45"/>
  <c r="E283" i="45" s="1"/>
  <c r="D284" i="45"/>
  <c r="D283" i="45" s="1"/>
  <c r="O283" i="45"/>
  <c r="N283" i="45"/>
  <c r="H283" i="45"/>
  <c r="O282" i="45"/>
  <c r="O281" i="45" s="1"/>
  <c r="L282" i="45"/>
  <c r="L281" i="45" s="1"/>
  <c r="I282" i="45"/>
  <c r="I281" i="45" s="1"/>
  <c r="F282" i="45"/>
  <c r="F281" i="45" s="1"/>
  <c r="N281" i="45"/>
  <c r="M281" i="45"/>
  <c r="K281" i="45"/>
  <c r="J281" i="45"/>
  <c r="H281" i="45"/>
  <c r="G281" i="45"/>
  <c r="E281" i="45"/>
  <c r="D281" i="45"/>
  <c r="O280" i="45"/>
  <c r="L280" i="45"/>
  <c r="I280" i="45"/>
  <c r="F280" i="45"/>
  <c r="O279" i="45"/>
  <c r="L279" i="45"/>
  <c r="I279" i="45"/>
  <c r="F279" i="45"/>
  <c r="O278" i="45"/>
  <c r="L278" i="45"/>
  <c r="I278" i="45"/>
  <c r="F278" i="45"/>
  <c r="O277" i="45"/>
  <c r="L277" i="45"/>
  <c r="I277" i="45"/>
  <c r="I276" i="45" s="1"/>
  <c r="F277" i="45"/>
  <c r="N276" i="45"/>
  <c r="M276" i="45"/>
  <c r="K276" i="45"/>
  <c r="J276" i="45"/>
  <c r="H276" i="45"/>
  <c r="G276" i="45"/>
  <c r="F276" i="45"/>
  <c r="E276" i="45"/>
  <c r="D276" i="45"/>
  <c r="O275" i="45"/>
  <c r="L275" i="45"/>
  <c r="I275" i="45"/>
  <c r="F275" i="45"/>
  <c r="O274" i="45"/>
  <c r="L274" i="45"/>
  <c r="I274" i="45"/>
  <c r="F274" i="45"/>
  <c r="O273" i="45"/>
  <c r="L273" i="45"/>
  <c r="I273" i="45"/>
  <c r="I272" i="45" s="1"/>
  <c r="F273" i="45"/>
  <c r="N272" i="45"/>
  <c r="M272" i="45"/>
  <c r="L272" i="45"/>
  <c r="K272" i="45"/>
  <c r="K270" i="45" s="1"/>
  <c r="K269" i="45" s="1"/>
  <c r="J272" i="45"/>
  <c r="H272" i="45"/>
  <c r="G272" i="45"/>
  <c r="E272" i="45"/>
  <c r="D272" i="45"/>
  <c r="D270" i="45" s="1"/>
  <c r="D269" i="45" s="1"/>
  <c r="O271" i="45"/>
  <c r="L271" i="45"/>
  <c r="I271" i="45"/>
  <c r="F271" i="45"/>
  <c r="C271" i="45" s="1"/>
  <c r="O268" i="45"/>
  <c r="L268" i="45"/>
  <c r="I268" i="45"/>
  <c r="F268" i="45"/>
  <c r="O267" i="45"/>
  <c r="L267" i="45"/>
  <c r="I267" i="45"/>
  <c r="F267" i="45"/>
  <c r="O266" i="45"/>
  <c r="L266" i="45"/>
  <c r="I266" i="45"/>
  <c r="F266" i="45"/>
  <c r="O265" i="45"/>
  <c r="L265" i="45"/>
  <c r="I265" i="45"/>
  <c r="F265" i="45"/>
  <c r="N264" i="45"/>
  <c r="M264" i="45"/>
  <c r="K264" i="45"/>
  <c r="J264" i="45"/>
  <c r="H264" i="45"/>
  <c r="G264" i="45"/>
  <c r="E264" i="45"/>
  <c r="D264" i="45"/>
  <c r="O263" i="45"/>
  <c r="L263" i="45"/>
  <c r="I263" i="45"/>
  <c r="F263" i="45"/>
  <c r="O262" i="45"/>
  <c r="L262" i="45"/>
  <c r="I262" i="45"/>
  <c r="F262" i="45"/>
  <c r="O261" i="45"/>
  <c r="L261" i="45"/>
  <c r="I261" i="45"/>
  <c r="I260" i="45" s="1"/>
  <c r="F261" i="45"/>
  <c r="N260" i="45"/>
  <c r="N259" i="45" s="1"/>
  <c r="M260" i="45"/>
  <c r="K260" i="45"/>
  <c r="K259" i="45" s="1"/>
  <c r="J260" i="45"/>
  <c r="H260" i="45"/>
  <c r="H259" i="45" s="1"/>
  <c r="G260" i="45"/>
  <c r="F260" i="45"/>
  <c r="E260" i="45"/>
  <c r="D260" i="45"/>
  <c r="D259" i="45" s="1"/>
  <c r="O258" i="45"/>
  <c r="L258" i="45"/>
  <c r="I258" i="45"/>
  <c r="F258" i="45"/>
  <c r="O257" i="45"/>
  <c r="L257" i="45"/>
  <c r="I257" i="45"/>
  <c r="F257" i="45"/>
  <c r="O256" i="45"/>
  <c r="L256" i="45"/>
  <c r="I256" i="45"/>
  <c r="F256" i="45"/>
  <c r="O255" i="45"/>
  <c r="L255" i="45"/>
  <c r="I255" i="45"/>
  <c r="C255" i="45" s="1"/>
  <c r="F255" i="45"/>
  <c r="O254" i="45"/>
  <c r="L254" i="45"/>
  <c r="I254" i="45"/>
  <c r="F254" i="45"/>
  <c r="O253" i="45"/>
  <c r="L253" i="45"/>
  <c r="I253" i="45"/>
  <c r="F253" i="45"/>
  <c r="N252" i="45"/>
  <c r="M252" i="45"/>
  <c r="M251" i="45" s="1"/>
  <c r="K252" i="45"/>
  <c r="J252" i="45"/>
  <c r="J251" i="45" s="1"/>
  <c r="H252" i="45"/>
  <c r="H251" i="45" s="1"/>
  <c r="G252" i="45"/>
  <c r="G251" i="45" s="1"/>
  <c r="E252" i="45"/>
  <c r="E251" i="45" s="1"/>
  <c r="D252" i="45"/>
  <c r="D251" i="45" s="1"/>
  <c r="N251" i="45"/>
  <c r="K251" i="45"/>
  <c r="O250" i="45"/>
  <c r="L250" i="45"/>
  <c r="I250" i="45"/>
  <c r="F250" i="45"/>
  <c r="O249" i="45"/>
  <c r="L249" i="45"/>
  <c r="I249" i="45"/>
  <c r="F249" i="45"/>
  <c r="O248" i="45"/>
  <c r="L248" i="45"/>
  <c r="I248" i="45"/>
  <c r="F248" i="45"/>
  <c r="O247" i="45"/>
  <c r="L247" i="45"/>
  <c r="I247" i="45"/>
  <c r="F247" i="45"/>
  <c r="O246" i="45"/>
  <c r="N246" i="45"/>
  <c r="M246" i="45"/>
  <c r="K246" i="45"/>
  <c r="J246" i="45"/>
  <c r="H246" i="45"/>
  <c r="G246" i="45"/>
  <c r="E246" i="45"/>
  <c r="D246" i="45"/>
  <c r="O245" i="45"/>
  <c r="L245" i="45"/>
  <c r="I245" i="45"/>
  <c r="F245" i="45"/>
  <c r="O244" i="45"/>
  <c r="L244" i="45"/>
  <c r="I244" i="45"/>
  <c r="F244" i="45"/>
  <c r="O243" i="45"/>
  <c r="L243" i="45"/>
  <c r="I243" i="45"/>
  <c r="F243" i="45"/>
  <c r="O242" i="45"/>
  <c r="L242" i="45"/>
  <c r="I242" i="45"/>
  <c r="F242" i="45"/>
  <c r="C242" i="45"/>
  <c r="O241" i="45"/>
  <c r="L241" i="45"/>
  <c r="I241" i="45"/>
  <c r="F241" i="45"/>
  <c r="O240" i="45"/>
  <c r="L240" i="45"/>
  <c r="I240" i="45"/>
  <c r="F240" i="45"/>
  <c r="O239" i="45"/>
  <c r="L239" i="45"/>
  <c r="I239" i="45"/>
  <c r="F239" i="45"/>
  <c r="C239" i="45" s="1"/>
  <c r="N238" i="45"/>
  <c r="M238" i="45"/>
  <c r="L238" i="45"/>
  <c r="K238" i="45"/>
  <c r="J238" i="45"/>
  <c r="H238" i="45"/>
  <c r="G238" i="45"/>
  <c r="E238" i="45"/>
  <c r="D238" i="45"/>
  <c r="O237" i="45"/>
  <c r="L237" i="45"/>
  <c r="I237" i="45"/>
  <c r="F237" i="45"/>
  <c r="O236" i="45"/>
  <c r="L236" i="45"/>
  <c r="L235" i="45" s="1"/>
  <c r="I236" i="45"/>
  <c r="I235" i="45" s="1"/>
  <c r="F236" i="45"/>
  <c r="O235" i="45"/>
  <c r="N235" i="45"/>
  <c r="M235" i="45"/>
  <c r="K235" i="45"/>
  <c r="J235" i="45"/>
  <c r="H235" i="45"/>
  <c r="G235" i="45"/>
  <c r="F235" i="45"/>
  <c r="E235" i="45"/>
  <c r="D235" i="45"/>
  <c r="O234" i="45"/>
  <c r="O233" i="45" s="1"/>
  <c r="L234" i="45"/>
  <c r="L233" i="45" s="1"/>
  <c r="I234" i="45"/>
  <c r="F234" i="45"/>
  <c r="F233" i="45" s="1"/>
  <c r="N233" i="45"/>
  <c r="N231" i="45" s="1"/>
  <c r="M233" i="45"/>
  <c r="K233" i="45"/>
  <c r="J233" i="45"/>
  <c r="I233" i="45"/>
  <c r="H233" i="45"/>
  <c r="G233" i="45"/>
  <c r="E233" i="45"/>
  <c r="E231" i="45" s="1"/>
  <c r="D233" i="45"/>
  <c r="O232" i="45"/>
  <c r="L232" i="45"/>
  <c r="I232" i="45"/>
  <c r="F232" i="45"/>
  <c r="O229" i="45"/>
  <c r="L229" i="45"/>
  <c r="I229" i="45"/>
  <c r="F229" i="45"/>
  <c r="O228" i="45"/>
  <c r="L228" i="45"/>
  <c r="L227" i="45" s="1"/>
  <c r="I228" i="45"/>
  <c r="I227" i="45" s="1"/>
  <c r="F228" i="45"/>
  <c r="O227" i="45"/>
  <c r="N227" i="45"/>
  <c r="M227" i="45"/>
  <c r="K227" i="45"/>
  <c r="J227" i="45"/>
  <c r="H227" i="45"/>
  <c r="G227" i="45"/>
  <c r="F227" i="45"/>
  <c r="E227" i="45"/>
  <c r="D227" i="45"/>
  <c r="O226" i="45"/>
  <c r="L226" i="45"/>
  <c r="I226" i="45"/>
  <c r="F226" i="45"/>
  <c r="C226" i="45" s="1"/>
  <c r="O225" i="45"/>
  <c r="L225" i="45"/>
  <c r="I225" i="45"/>
  <c r="F225" i="45"/>
  <c r="O224" i="45"/>
  <c r="L224" i="45"/>
  <c r="I224" i="45"/>
  <c r="F224" i="45"/>
  <c r="O223" i="45"/>
  <c r="L223" i="45"/>
  <c r="I223" i="45"/>
  <c r="F223" i="45"/>
  <c r="C223" i="45" s="1"/>
  <c r="O222" i="45"/>
  <c r="L222" i="45"/>
  <c r="I222" i="45"/>
  <c r="F222" i="45"/>
  <c r="O221" i="45"/>
  <c r="L221" i="45"/>
  <c r="I221" i="45"/>
  <c r="F221" i="45"/>
  <c r="O220" i="45"/>
  <c r="L220" i="45"/>
  <c r="I220" i="45"/>
  <c r="F220" i="45"/>
  <c r="O219" i="45"/>
  <c r="L219" i="45"/>
  <c r="I219" i="45"/>
  <c r="F219" i="45"/>
  <c r="O218" i="45"/>
  <c r="L218" i="45"/>
  <c r="I218" i="45"/>
  <c r="F218" i="45"/>
  <c r="O217" i="45"/>
  <c r="L217" i="45"/>
  <c r="I217" i="45"/>
  <c r="I216" i="45" s="1"/>
  <c r="F217" i="45"/>
  <c r="N216" i="45"/>
  <c r="M216" i="45"/>
  <c r="K216" i="45"/>
  <c r="J216" i="45"/>
  <c r="H216" i="45"/>
  <c r="G216" i="45"/>
  <c r="E216" i="45"/>
  <c r="D216" i="45"/>
  <c r="O215" i="45"/>
  <c r="L215" i="45"/>
  <c r="I215" i="45"/>
  <c r="F215" i="45"/>
  <c r="O214" i="45"/>
  <c r="L214" i="45"/>
  <c r="I214" i="45"/>
  <c r="F214" i="45"/>
  <c r="O213" i="45"/>
  <c r="L213" i="45"/>
  <c r="I213" i="45"/>
  <c r="F213" i="45"/>
  <c r="O212" i="45"/>
  <c r="L212" i="45"/>
  <c r="I212" i="45"/>
  <c r="F212" i="45"/>
  <c r="O211" i="45"/>
  <c r="L211" i="45"/>
  <c r="I211" i="45"/>
  <c r="F211" i="45"/>
  <c r="O210" i="45"/>
  <c r="L210" i="45"/>
  <c r="I210" i="45"/>
  <c r="F210" i="45"/>
  <c r="O209" i="45"/>
  <c r="L209" i="45"/>
  <c r="I209" i="45"/>
  <c r="F209" i="45"/>
  <c r="O208" i="45"/>
  <c r="L208" i="45"/>
  <c r="I208" i="45"/>
  <c r="F208" i="45"/>
  <c r="O207" i="45"/>
  <c r="L207" i="45"/>
  <c r="I207" i="45"/>
  <c r="F207" i="45"/>
  <c r="O206" i="45"/>
  <c r="L206" i="45"/>
  <c r="I206" i="45"/>
  <c r="C206" i="45" s="1"/>
  <c r="F206" i="45"/>
  <c r="N205" i="45"/>
  <c r="M205" i="45"/>
  <c r="M204" i="45" s="1"/>
  <c r="K205" i="45"/>
  <c r="J205" i="45"/>
  <c r="H205" i="45"/>
  <c r="G205" i="45"/>
  <c r="E205" i="45"/>
  <c r="E204" i="45" s="1"/>
  <c r="D205" i="45"/>
  <c r="O203" i="45"/>
  <c r="L203" i="45"/>
  <c r="I203" i="45"/>
  <c r="F203" i="45"/>
  <c r="C203" i="45" s="1"/>
  <c r="O202" i="45"/>
  <c r="L202" i="45"/>
  <c r="I202" i="45"/>
  <c r="F202" i="45"/>
  <c r="O201" i="45"/>
  <c r="L201" i="45"/>
  <c r="I201" i="45"/>
  <c r="F201" i="45"/>
  <c r="O200" i="45"/>
  <c r="L200" i="45"/>
  <c r="I200" i="45"/>
  <c r="F200" i="45"/>
  <c r="O199" i="45"/>
  <c r="L199" i="45"/>
  <c r="I199" i="45"/>
  <c r="F199" i="45"/>
  <c r="O198" i="45"/>
  <c r="N198" i="45"/>
  <c r="N196" i="45" s="1"/>
  <c r="M198" i="45"/>
  <c r="K198" i="45"/>
  <c r="K196" i="45" s="1"/>
  <c r="J198" i="45"/>
  <c r="H198" i="45"/>
  <c r="H196" i="45" s="1"/>
  <c r="G198" i="45"/>
  <c r="G196" i="45" s="1"/>
  <c r="F198" i="45"/>
  <c r="E198" i="45"/>
  <c r="D198" i="45"/>
  <c r="D196" i="45" s="1"/>
  <c r="O197" i="45"/>
  <c r="L197" i="45"/>
  <c r="I197" i="45"/>
  <c r="F197" i="45"/>
  <c r="M196" i="45"/>
  <c r="J196" i="45"/>
  <c r="E196" i="45"/>
  <c r="O193" i="45"/>
  <c r="O192" i="45" s="1"/>
  <c r="O191" i="45" s="1"/>
  <c r="L193" i="45"/>
  <c r="L192" i="45" s="1"/>
  <c r="L191" i="45" s="1"/>
  <c r="I193" i="45"/>
  <c r="I192" i="45" s="1"/>
  <c r="F193" i="45"/>
  <c r="C193" i="45" s="1"/>
  <c r="N192" i="45"/>
  <c r="N191" i="45" s="1"/>
  <c r="M192" i="45"/>
  <c r="K192" i="45"/>
  <c r="K191" i="45" s="1"/>
  <c r="J192" i="45"/>
  <c r="J191" i="45" s="1"/>
  <c r="H192" i="45"/>
  <c r="G192" i="45"/>
  <c r="G191" i="45" s="1"/>
  <c r="E192" i="45"/>
  <c r="E191" i="45" s="1"/>
  <c r="D192" i="45"/>
  <c r="D191" i="45" s="1"/>
  <c r="M191" i="45"/>
  <c r="I191" i="45"/>
  <c r="H191" i="45"/>
  <c r="O190" i="45"/>
  <c r="L190" i="45"/>
  <c r="I190" i="45"/>
  <c r="F190" i="45"/>
  <c r="O189" i="45"/>
  <c r="L189" i="45"/>
  <c r="I189" i="45"/>
  <c r="F189" i="45"/>
  <c r="O188" i="45"/>
  <c r="O187" i="45" s="1"/>
  <c r="N188" i="45"/>
  <c r="N187" i="45" s="1"/>
  <c r="M188" i="45"/>
  <c r="K188" i="45"/>
  <c r="J188" i="45"/>
  <c r="J187" i="45" s="1"/>
  <c r="H188" i="45"/>
  <c r="G188" i="45"/>
  <c r="F188" i="45"/>
  <c r="E188" i="45"/>
  <c r="D188" i="45"/>
  <c r="M187" i="45"/>
  <c r="O186" i="45"/>
  <c r="L186" i="45"/>
  <c r="I186" i="45"/>
  <c r="F186" i="45"/>
  <c r="O185" i="45"/>
  <c r="L185" i="45"/>
  <c r="I185" i="45"/>
  <c r="I184" i="45" s="1"/>
  <c r="F185" i="45"/>
  <c r="O184" i="45"/>
  <c r="N184" i="45"/>
  <c r="M184" i="45"/>
  <c r="K184" i="45"/>
  <c r="J184" i="45"/>
  <c r="H184" i="45"/>
  <c r="G184" i="45"/>
  <c r="F184" i="45"/>
  <c r="E184" i="45"/>
  <c r="D184" i="45"/>
  <c r="O183" i="45"/>
  <c r="L183" i="45"/>
  <c r="I183" i="45"/>
  <c r="F183" i="45"/>
  <c r="O182" i="45"/>
  <c r="L182" i="45"/>
  <c r="I182" i="45"/>
  <c r="F182" i="45"/>
  <c r="O181" i="45"/>
  <c r="L181" i="45"/>
  <c r="I181" i="45"/>
  <c r="F181" i="45"/>
  <c r="O180" i="45"/>
  <c r="O179" i="45" s="1"/>
  <c r="L180" i="45"/>
  <c r="I180" i="45"/>
  <c r="F180" i="45"/>
  <c r="F179" i="45" s="1"/>
  <c r="N179" i="45"/>
  <c r="N174" i="45" s="1"/>
  <c r="N173" i="45" s="1"/>
  <c r="M179" i="45"/>
  <c r="K179" i="45"/>
  <c r="J179" i="45"/>
  <c r="I179" i="45"/>
  <c r="H179" i="45"/>
  <c r="G179" i="45"/>
  <c r="E179" i="45"/>
  <c r="D179" i="45"/>
  <c r="D174" i="45" s="1"/>
  <c r="D173" i="45" s="1"/>
  <c r="O178" i="45"/>
  <c r="L178" i="45"/>
  <c r="I178" i="45"/>
  <c r="F178" i="45"/>
  <c r="C178" i="45" s="1"/>
  <c r="O177" i="45"/>
  <c r="L177" i="45"/>
  <c r="I177" i="45"/>
  <c r="F177" i="45"/>
  <c r="O176" i="45"/>
  <c r="L176" i="45"/>
  <c r="L175" i="45" s="1"/>
  <c r="I176" i="45"/>
  <c r="F176" i="45"/>
  <c r="C176" i="45" s="1"/>
  <c r="O175" i="45"/>
  <c r="N175" i="45"/>
  <c r="M175" i="45"/>
  <c r="K175" i="45"/>
  <c r="K174" i="45" s="1"/>
  <c r="K173" i="45" s="1"/>
  <c r="J175" i="45"/>
  <c r="H175" i="45"/>
  <c r="G175" i="45"/>
  <c r="G174" i="45" s="1"/>
  <c r="E175" i="45"/>
  <c r="E174" i="45" s="1"/>
  <c r="E173" i="45" s="1"/>
  <c r="D175" i="45"/>
  <c r="M174" i="45"/>
  <c r="J174" i="45"/>
  <c r="J173" i="45" s="1"/>
  <c r="H174" i="45"/>
  <c r="H173" i="45" s="1"/>
  <c r="O172" i="45"/>
  <c r="L172" i="45"/>
  <c r="I172" i="45"/>
  <c r="F172" i="45"/>
  <c r="O171" i="45"/>
  <c r="L171" i="45"/>
  <c r="I171" i="45"/>
  <c r="F171" i="45"/>
  <c r="O170" i="45"/>
  <c r="L170" i="45"/>
  <c r="I170" i="45"/>
  <c r="F170" i="45"/>
  <c r="O169" i="45"/>
  <c r="L169" i="45"/>
  <c r="I169" i="45"/>
  <c r="F169" i="45"/>
  <c r="O168" i="45"/>
  <c r="L168" i="45"/>
  <c r="I168" i="45"/>
  <c r="F168" i="45"/>
  <c r="O167" i="45"/>
  <c r="L167" i="45"/>
  <c r="I167" i="45"/>
  <c r="I166" i="45" s="1"/>
  <c r="F167" i="45"/>
  <c r="N166" i="45"/>
  <c r="N165" i="45" s="1"/>
  <c r="M166" i="45"/>
  <c r="M165" i="45" s="1"/>
  <c r="K166" i="45"/>
  <c r="K165" i="45" s="1"/>
  <c r="J166" i="45"/>
  <c r="J165" i="45" s="1"/>
  <c r="H166" i="45"/>
  <c r="H165" i="45" s="1"/>
  <c r="G166" i="45"/>
  <c r="E166" i="45"/>
  <c r="E165" i="45" s="1"/>
  <c r="D166" i="45"/>
  <c r="D165" i="45" s="1"/>
  <c r="G165" i="45"/>
  <c r="O164" i="45"/>
  <c r="L164" i="45"/>
  <c r="I164" i="45"/>
  <c r="F164" i="45"/>
  <c r="C164" i="45" s="1"/>
  <c r="O163" i="45"/>
  <c r="L163" i="45"/>
  <c r="I163" i="45"/>
  <c r="F163" i="45"/>
  <c r="O162" i="45"/>
  <c r="L162" i="45"/>
  <c r="I162" i="45"/>
  <c r="F162" i="45"/>
  <c r="F160" i="45" s="1"/>
  <c r="O161" i="45"/>
  <c r="L161" i="45"/>
  <c r="L160" i="45" s="1"/>
  <c r="I161" i="45"/>
  <c r="F161" i="45"/>
  <c r="O160" i="45"/>
  <c r="N160" i="45"/>
  <c r="M160" i="45"/>
  <c r="K160" i="45"/>
  <c r="J160" i="45"/>
  <c r="H160" i="45"/>
  <c r="G160" i="45"/>
  <c r="E160" i="45"/>
  <c r="D160" i="45"/>
  <c r="O159" i="45"/>
  <c r="L159" i="45"/>
  <c r="I159" i="45"/>
  <c r="F159" i="45"/>
  <c r="O158" i="45"/>
  <c r="L158" i="45"/>
  <c r="I158" i="45"/>
  <c r="F158" i="45"/>
  <c r="O157" i="45"/>
  <c r="L157" i="45"/>
  <c r="I157" i="45"/>
  <c r="F157" i="45"/>
  <c r="O156" i="45"/>
  <c r="L156" i="45"/>
  <c r="I156" i="45"/>
  <c r="F156" i="45"/>
  <c r="O155" i="45"/>
  <c r="L155" i="45"/>
  <c r="I155" i="45"/>
  <c r="F155" i="45"/>
  <c r="O154" i="45"/>
  <c r="L154" i="45"/>
  <c r="I154" i="45"/>
  <c r="F154" i="45"/>
  <c r="O153" i="45"/>
  <c r="L153" i="45"/>
  <c r="I153" i="45"/>
  <c r="F153" i="45"/>
  <c r="O152" i="45"/>
  <c r="L152" i="45"/>
  <c r="I152" i="45"/>
  <c r="F152" i="45"/>
  <c r="N151" i="45"/>
  <c r="M151" i="45"/>
  <c r="K151" i="45"/>
  <c r="J151" i="45"/>
  <c r="H151" i="45"/>
  <c r="G151" i="45"/>
  <c r="E151" i="45"/>
  <c r="D151" i="45"/>
  <c r="O150" i="45"/>
  <c r="L150" i="45"/>
  <c r="I150" i="45"/>
  <c r="F150" i="45"/>
  <c r="O149" i="45"/>
  <c r="L149" i="45"/>
  <c r="C149" i="45" s="1"/>
  <c r="I149" i="45"/>
  <c r="F149" i="45"/>
  <c r="O148" i="45"/>
  <c r="L148" i="45"/>
  <c r="I148" i="45"/>
  <c r="F148" i="45"/>
  <c r="O147" i="45"/>
  <c r="L147" i="45"/>
  <c r="I147" i="45"/>
  <c r="F147" i="45"/>
  <c r="O146" i="45"/>
  <c r="L146" i="45"/>
  <c r="I146" i="45"/>
  <c r="F146" i="45"/>
  <c r="O145" i="45"/>
  <c r="L145" i="45"/>
  <c r="I145" i="45"/>
  <c r="I144" i="45" s="1"/>
  <c r="F145" i="45"/>
  <c r="N144" i="45"/>
  <c r="M144" i="45"/>
  <c r="K144" i="45"/>
  <c r="J144" i="45"/>
  <c r="H144" i="45"/>
  <c r="G144" i="45"/>
  <c r="E144" i="45"/>
  <c r="D144" i="45"/>
  <c r="O143" i="45"/>
  <c r="L143" i="45"/>
  <c r="I143" i="45"/>
  <c r="F143" i="45"/>
  <c r="O142" i="45"/>
  <c r="O141" i="45" s="1"/>
  <c r="L142" i="45"/>
  <c r="L141" i="45" s="1"/>
  <c r="I142" i="45"/>
  <c r="I141" i="45" s="1"/>
  <c r="F142" i="45"/>
  <c r="F141" i="45" s="1"/>
  <c r="N141" i="45"/>
  <c r="M141" i="45"/>
  <c r="K141" i="45"/>
  <c r="J141" i="45"/>
  <c r="H141" i="45"/>
  <c r="G141" i="45"/>
  <c r="E141" i="45"/>
  <c r="D141" i="45"/>
  <c r="O140" i="45"/>
  <c r="L140" i="45"/>
  <c r="I140" i="45"/>
  <c r="F140" i="45"/>
  <c r="O139" i="45"/>
  <c r="L139" i="45"/>
  <c r="I139" i="45"/>
  <c r="F139" i="45"/>
  <c r="O138" i="45"/>
  <c r="L138" i="45"/>
  <c r="I138" i="45"/>
  <c r="F138" i="45"/>
  <c r="O137" i="45"/>
  <c r="L137" i="45"/>
  <c r="I137" i="45"/>
  <c r="I136" i="45" s="1"/>
  <c r="F137" i="45"/>
  <c r="O136" i="45"/>
  <c r="N136" i="45"/>
  <c r="M136" i="45"/>
  <c r="K136" i="45"/>
  <c r="J136" i="45"/>
  <c r="H136" i="45"/>
  <c r="G136" i="45"/>
  <c r="E136" i="45"/>
  <c r="D136" i="45"/>
  <c r="O135" i="45"/>
  <c r="L135" i="45"/>
  <c r="I135" i="45"/>
  <c r="F135" i="45"/>
  <c r="O134" i="45"/>
  <c r="L134" i="45"/>
  <c r="I134" i="45"/>
  <c r="F134" i="45"/>
  <c r="O133" i="45"/>
  <c r="L133" i="45"/>
  <c r="I133" i="45"/>
  <c r="F133" i="45"/>
  <c r="C133" i="45" s="1"/>
  <c r="O132" i="45"/>
  <c r="L132" i="45"/>
  <c r="I132" i="45"/>
  <c r="I131" i="45" s="1"/>
  <c r="F132" i="45"/>
  <c r="N131" i="45"/>
  <c r="M131" i="45"/>
  <c r="L131" i="45"/>
  <c r="K131" i="45"/>
  <c r="J131" i="45"/>
  <c r="H131" i="45"/>
  <c r="G131" i="45"/>
  <c r="E131" i="45"/>
  <c r="D131" i="45"/>
  <c r="E130" i="45"/>
  <c r="O129" i="45"/>
  <c r="L129" i="45"/>
  <c r="I129" i="45"/>
  <c r="I128" i="45" s="1"/>
  <c r="F129" i="45"/>
  <c r="O128" i="45"/>
  <c r="N128" i="45"/>
  <c r="M128" i="45"/>
  <c r="K128" i="45"/>
  <c r="J128" i="45"/>
  <c r="H128" i="45"/>
  <c r="G128" i="45"/>
  <c r="F128" i="45"/>
  <c r="E128" i="45"/>
  <c r="D128" i="45"/>
  <c r="O127" i="45"/>
  <c r="L127" i="45"/>
  <c r="I127" i="45"/>
  <c r="F127" i="45"/>
  <c r="O126" i="45"/>
  <c r="L126" i="45"/>
  <c r="I126" i="45"/>
  <c r="F126" i="45"/>
  <c r="O125" i="45"/>
  <c r="L125" i="45"/>
  <c r="I125" i="45"/>
  <c r="F125" i="45"/>
  <c r="O124" i="45"/>
  <c r="L124" i="45"/>
  <c r="I124" i="45"/>
  <c r="F124" i="45"/>
  <c r="O123" i="45"/>
  <c r="L123" i="45"/>
  <c r="I123" i="45"/>
  <c r="I122" i="45" s="1"/>
  <c r="F123" i="45"/>
  <c r="N122" i="45"/>
  <c r="M122" i="45"/>
  <c r="K122" i="45"/>
  <c r="J122" i="45"/>
  <c r="H122" i="45"/>
  <c r="G122" i="45"/>
  <c r="F122" i="45"/>
  <c r="E122" i="45"/>
  <c r="D122" i="45"/>
  <c r="O121" i="45"/>
  <c r="L121" i="45"/>
  <c r="I121" i="45"/>
  <c r="F121" i="45"/>
  <c r="O120" i="45"/>
  <c r="L120" i="45"/>
  <c r="I120" i="45"/>
  <c r="F120" i="45"/>
  <c r="O119" i="45"/>
  <c r="L119" i="45"/>
  <c r="I119" i="45"/>
  <c r="F119" i="45"/>
  <c r="O118" i="45"/>
  <c r="L118" i="45"/>
  <c r="I118" i="45"/>
  <c r="F118" i="45"/>
  <c r="O117" i="45"/>
  <c r="O116" i="45" s="1"/>
  <c r="L117" i="45"/>
  <c r="I117" i="45"/>
  <c r="I116" i="45" s="1"/>
  <c r="F117" i="45"/>
  <c r="N116" i="45"/>
  <c r="M116" i="45"/>
  <c r="K116" i="45"/>
  <c r="J116" i="45"/>
  <c r="H116" i="45"/>
  <c r="G116" i="45"/>
  <c r="E116" i="45"/>
  <c r="D116" i="45"/>
  <c r="O115" i="45"/>
  <c r="L115" i="45"/>
  <c r="I115" i="45"/>
  <c r="F115" i="45"/>
  <c r="O114" i="45"/>
  <c r="L114" i="45"/>
  <c r="I114" i="45"/>
  <c r="F114" i="45"/>
  <c r="O113" i="45"/>
  <c r="O112" i="45" s="1"/>
  <c r="L113" i="45"/>
  <c r="L112" i="45" s="1"/>
  <c r="I113" i="45"/>
  <c r="I112" i="45" s="1"/>
  <c r="F113" i="45"/>
  <c r="N112" i="45"/>
  <c r="M112" i="45"/>
  <c r="K112" i="45"/>
  <c r="J112" i="45"/>
  <c r="H112" i="45"/>
  <c r="G112" i="45"/>
  <c r="E112" i="45"/>
  <c r="D112" i="45"/>
  <c r="O111" i="45"/>
  <c r="L111" i="45"/>
  <c r="I111" i="45"/>
  <c r="F111" i="45"/>
  <c r="O110" i="45"/>
  <c r="L110" i="45"/>
  <c r="I110" i="45"/>
  <c r="F110" i="45"/>
  <c r="O109" i="45"/>
  <c r="L109" i="45"/>
  <c r="I109" i="45"/>
  <c r="F109" i="45"/>
  <c r="O108" i="45"/>
  <c r="L108" i="45"/>
  <c r="I108" i="45"/>
  <c r="F108" i="45"/>
  <c r="O107" i="45"/>
  <c r="L107" i="45"/>
  <c r="I107" i="45"/>
  <c r="F107" i="45"/>
  <c r="O106" i="45"/>
  <c r="L106" i="45"/>
  <c r="I106" i="45"/>
  <c r="F106" i="45"/>
  <c r="O105" i="45"/>
  <c r="L105" i="45"/>
  <c r="I105" i="45"/>
  <c r="F105" i="45"/>
  <c r="O104" i="45"/>
  <c r="O103" i="45" s="1"/>
  <c r="L104" i="45"/>
  <c r="I104" i="45"/>
  <c r="F104" i="45"/>
  <c r="N103" i="45"/>
  <c r="M103" i="45"/>
  <c r="K103" i="45"/>
  <c r="J103" i="45"/>
  <c r="H103" i="45"/>
  <c r="G103" i="45"/>
  <c r="E103" i="45"/>
  <c r="D103" i="45"/>
  <c r="O102" i="45"/>
  <c r="L102" i="45"/>
  <c r="I102" i="45"/>
  <c r="F102" i="45"/>
  <c r="O101" i="45"/>
  <c r="L101" i="45"/>
  <c r="I101" i="45"/>
  <c r="F101" i="45"/>
  <c r="O100" i="45"/>
  <c r="L100" i="45"/>
  <c r="I100" i="45"/>
  <c r="F100" i="45"/>
  <c r="O99" i="45"/>
  <c r="L99" i="45"/>
  <c r="I99" i="45"/>
  <c r="F99" i="45"/>
  <c r="O98" i="45"/>
  <c r="L98" i="45"/>
  <c r="I98" i="45"/>
  <c r="F98" i="45"/>
  <c r="O97" i="45"/>
  <c r="L97" i="45"/>
  <c r="I97" i="45"/>
  <c r="F97" i="45"/>
  <c r="C97" i="45"/>
  <c r="O96" i="45"/>
  <c r="L96" i="45"/>
  <c r="I96" i="45"/>
  <c r="I95" i="45" s="1"/>
  <c r="F96" i="45"/>
  <c r="C96" i="45" s="1"/>
  <c r="N95" i="45"/>
  <c r="M95" i="45"/>
  <c r="K95" i="45"/>
  <c r="J95" i="45"/>
  <c r="H95" i="45"/>
  <c r="G95" i="45"/>
  <c r="E95" i="45"/>
  <c r="D95" i="45"/>
  <c r="O94" i="45"/>
  <c r="L94" i="45"/>
  <c r="I94" i="45"/>
  <c r="F94" i="45"/>
  <c r="O93" i="45"/>
  <c r="L93" i="45"/>
  <c r="I93" i="45"/>
  <c r="F93" i="45"/>
  <c r="O92" i="45"/>
  <c r="L92" i="45"/>
  <c r="I92" i="45"/>
  <c r="F92" i="45"/>
  <c r="O91" i="45"/>
  <c r="L91" i="45"/>
  <c r="I91" i="45"/>
  <c r="F91" i="45"/>
  <c r="O90" i="45"/>
  <c r="L90" i="45"/>
  <c r="L89" i="45" s="1"/>
  <c r="I90" i="45"/>
  <c r="F90" i="45"/>
  <c r="N89" i="45"/>
  <c r="M89" i="45"/>
  <c r="K89" i="45"/>
  <c r="J89" i="45"/>
  <c r="H89" i="45"/>
  <c r="G89" i="45"/>
  <c r="E89" i="45"/>
  <c r="D89" i="45"/>
  <c r="O88" i="45"/>
  <c r="L88" i="45"/>
  <c r="I88" i="45"/>
  <c r="F88" i="45"/>
  <c r="O87" i="45"/>
  <c r="L87" i="45"/>
  <c r="I87" i="45"/>
  <c r="F87" i="45"/>
  <c r="O86" i="45"/>
  <c r="L86" i="45"/>
  <c r="I86" i="45"/>
  <c r="F86" i="45"/>
  <c r="O85" i="45"/>
  <c r="L85" i="45"/>
  <c r="I85" i="45"/>
  <c r="I84" i="45" s="1"/>
  <c r="F85" i="45"/>
  <c r="O84" i="45"/>
  <c r="N84" i="45"/>
  <c r="M84" i="45"/>
  <c r="K84" i="45"/>
  <c r="J84" i="45"/>
  <c r="H84" i="45"/>
  <c r="G84" i="45"/>
  <c r="E84" i="45"/>
  <c r="E83" i="45" s="1"/>
  <c r="D84" i="45"/>
  <c r="O82" i="45"/>
  <c r="L82" i="45"/>
  <c r="I82" i="45"/>
  <c r="F82" i="45"/>
  <c r="O81" i="45"/>
  <c r="O80" i="45" s="1"/>
  <c r="L81" i="45"/>
  <c r="L80" i="45" s="1"/>
  <c r="I81" i="45"/>
  <c r="I80" i="45" s="1"/>
  <c r="F81" i="45"/>
  <c r="N80" i="45"/>
  <c r="M80" i="45"/>
  <c r="K80" i="45"/>
  <c r="K76" i="45" s="1"/>
  <c r="J80" i="45"/>
  <c r="H80" i="45"/>
  <c r="G80" i="45"/>
  <c r="F80" i="45"/>
  <c r="E80" i="45"/>
  <c r="D80" i="45"/>
  <c r="O79" i="45"/>
  <c r="L79" i="45"/>
  <c r="I79" i="45"/>
  <c r="F79" i="45"/>
  <c r="O78" i="45"/>
  <c r="L78" i="45"/>
  <c r="L77" i="45" s="1"/>
  <c r="C77" i="45" s="1"/>
  <c r="I78" i="45"/>
  <c r="I77" i="45" s="1"/>
  <c r="F78" i="45"/>
  <c r="O77" i="45"/>
  <c r="N77" i="45"/>
  <c r="M77" i="45"/>
  <c r="M76" i="45" s="1"/>
  <c r="K77" i="45"/>
  <c r="J77" i="45"/>
  <c r="H77" i="45"/>
  <c r="H76" i="45" s="1"/>
  <c r="G77" i="45"/>
  <c r="G76" i="45" s="1"/>
  <c r="F77" i="45"/>
  <c r="E77" i="45"/>
  <c r="D77" i="45"/>
  <c r="O74" i="45"/>
  <c r="L74" i="45"/>
  <c r="I74" i="45"/>
  <c r="F74" i="45"/>
  <c r="O73" i="45"/>
  <c r="L73" i="45"/>
  <c r="I73" i="45"/>
  <c r="F73" i="45"/>
  <c r="O72" i="45"/>
  <c r="O69" i="45" s="1"/>
  <c r="L72" i="45"/>
  <c r="I72" i="45"/>
  <c r="F72" i="45"/>
  <c r="C72" i="45"/>
  <c r="O71" i="45"/>
  <c r="L71" i="45"/>
  <c r="I71" i="45"/>
  <c r="F71" i="45"/>
  <c r="C71" i="45" s="1"/>
  <c r="O70" i="45"/>
  <c r="L70" i="45"/>
  <c r="I70" i="45"/>
  <c r="F70" i="45"/>
  <c r="C70" i="45" s="1"/>
  <c r="N69" i="45"/>
  <c r="N67" i="45" s="1"/>
  <c r="M69" i="45"/>
  <c r="K69" i="45"/>
  <c r="K67" i="45" s="1"/>
  <c r="J69" i="45"/>
  <c r="J67" i="45" s="1"/>
  <c r="H69" i="45"/>
  <c r="H67" i="45" s="1"/>
  <c r="G69" i="45"/>
  <c r="G67" i="45" s="1"/>
  <c r="E69" i="45"/>
  <c r="E67" i="45" s="1"/>
  <c r="D69" i="45"/>
  <c r="D67" i="45" s="1"/>
  <c r="O68" i="45"/>
  <c r="L68" i="45"/>
  <c r="I68" i="45"/>
  <c r="F68" i="45"/>
  <c r="M67" i="45"/>
  <c r="O66" i="45"/>
  <c r="L66" i="45"/>
  <c r="I66" i="45"/>
  <c r="F66" i="45"/>
  <c r="O65" i="45"/>
  <c r="L65" i="45"/>
  <c r="I65" i="45"/>
  <c r="F65" i="45"/>
  <c r="O64" i="45"/>
  <c r="C64" i="45" s="1"/>
  <c r="L64" i="45"/>
  <c r="I64" i="45"/>
  <c r="F64" i="45"/>
  <c r="O63" i="45"/>
  <c r="L63" i="45"/>
  <c r="I63" i="45"/>
  <c r="F63" i="45"/>
  <c r="O62" i="45"/>
  <c r="L62" i="45"/>
  <c r="I62" i="45"/>
  <c r="F62" i="45"/>
  <c r="O61" i="45"/>
  <c r="L61" i="45"/>
  <c r="I61" i="45"/>
  <c r="F61" i="45"/>
  <c r="O60" i="45"/>
  <c r="L60" i="45"/>
  <c r="I60" i="45"/>
  <c r="F60" i="45"/>
  <c r="O59" i="45"/>
  <c r="L59" i="45"/>
  <c r="I59" i="45"/>
  <c r="I58" i="45" s="1"/>
  <c r="F59" i="45"/>
  <c r="N58" i="45"/>
  <c r="M58" i="45"/>
  <c r="K58" i="45"/>
  <c r="J58" i="45"/>
  <c r="H58" i="45"/>
  <c r="G58" i="45"/>
  <c r="E58" i="45"/>
  <c r="D58" i="45"/>
  <c r="O57" i="45"/>
  <c r="L57" i="45"/>
  <c r="I57" i="45"/>
  <c r="F57" i="45"/>
  <c r="O56" i="45"/>
  <c r="L56" i="45"/>
  <c r="L55" i="45" s="1"/>
  <c r="I56" i="45"/>
  <c r="F56" i="45"/>
  <c r="N55" i="45"/>
  <c r="N54" i="45" s="1"/>
  <c r="N53" i="45" s="1"/>
  <c r="M55" i="45"/>
  <c r="M54" i="45" s="1"/>
  <c r="M53" i="45" s="1"/>
  <c r="K55" i="45"/>
  <c r="J55" i="45"/>
  <c r="I55" i="45"/>
  <c r="H55" i="45"/>
  <c r="G55" i="45"/>
  <c r="G54" i="45" s="1"/>
  <c r="G53" i="45" s="1"/>
  <c r="E55" i="45"/>
  <c r="D55" i="45"/>
  <c r="D54" i="45" s="1"/>
  <c r="O47" i="45"/>
  <c r="C47" i="45" s="1"/>
  <c r="O46" i="45"/>
  <c r="C46" i="45" s="1"/>
  <c r="N45" i="45"/>
  <c r="M45" i="45"/>
  <c r="L44" i="45"/>
  <c r="L43" i="45" s="1"/>
  <c r="I44" i="45"/>
  <c r="I43" i="45" s="1"/>
  <c r="F44" i="45"/>
  <c r="F43" i="45" s="1"/>
  <c r="K43" i="45"/>
  <c r="J43" i="45"/>
  <c r="H43" i="45"/>
  <c r="G43" i="45"/>
  <c r="E43" i="45"/>
  <c r="D43" i="45"/>
  <c r="F42" i="45"/>
  <c r="C42" i="45" s="1"/>
  <c r="E41" i="45"/>
  <c r="D41" i="45"/>
  <c r="L40" i="45"/>
  <c r="C40" i="45" s="1"/>
  <c r="L39" i="45"/>
  <c r="C39" i="45" s="1"/>
  <c r="L38" i="45"/>
  <c r="C38" i="45" s="1"/>
  <c r="L37" i="45"/>
  <c r="C37" i="45" s="1"/>
  <c r="K36" i="45"/>
  <c r="J36" i="45"/>
  <c r="L35" i="45"/>
  <c r="C35" i="45" s="1"/>
  <c r="L34" i="45"/>
  <c r="C34" i="45" s="1"/>
  <c r="K33" i="45"/>
  <c r="J33" i="45"/>
  <c r="L32" i="45"/>
  <c r="L31" i="45" s="1"/>
  <c r="C31" i="45" s="1"/>
  <c r="K31" i="45"/>
  <c r="J31" i="45"/>
  <c r="L30" i="45"/>
  <c r="C30" i="45" s="1"/>
  <c r="L29" i="45"/>
  <c r="C29" i="45" s="1"/>
  <c r="L28" i="45"/>
  <c r="C28" i="45" s="1"/>
  <c r="K27" i="45"/>
  <c r="K26" i="45" s="1"/>
  <c r="J27" i="45"/>
  <c r="F25" i="45"/>
  <c r="C25" i="45" s="1"/>
  <c r="I24" i="45"/>
  <c r="O23" i="45"/>
  <c r="L23" i="45"/>
  <c r="I23" i="45"/>
  <c r="F23" i="45"/>
  <c r="O22" i="45"/>
  <c r="O21" i="45" s="1"/>
  <c r="L22" i="45"/>
  <c r="L21" i="45" s="1"/>
  <c r="I22" i="45"/>
  <c r="I21" i="45" s="1"/>
  <c r="I20" i="45" s="1"/>
  <c r="F22" i="45"/>
  <c r="N21" i="45"/>
  <c r="M21" i="45"/>
  <c r="M292" i="45" s="1"/>
  <c r="M291" i="45" s="1"/>
  <c r="K21" i="45"/>
  <c r="J21" i="45"/>
  <c r="H21" i="45"/>
  <c r="H292" i="45" s="1"/>
  <c r="H291" i="45" s="1"/>
  <c r="G21" i="45"/>
  <c r="E21" i="45"/>
  <c r="E292" i="45" s="1"/>
  <c r="E291" i="45" s="1"/>
  <c r="D21" i="45"/>
  <c r="D292" i="45" s="1"/>
  <c r="D291" i="45" s="1"/>
  <c r="E187" i="45" l="1"/>
  <c r="L276" i="45"/>
  <c r="C57" i="45"/>
  <c r="C61" i="45"/>
  <c r="C62" i="45"/>
  <c r="C63" i="45"/>
  <c r="F69" i="45"/>
  <c r="C93" i="45"/>
  <c r="C100" i="45"/>
  <c r="C109" i="45"/>
  <c r="C110" i="45"/>
  <c r="C111" i="45"/>
  <c r="C113" i="45"/>
  <c r="C120" i="45"/>
  <c r="D130" i="45"/>
  <c r="C140" i="45"/>
  <c r="C159" i="45"/>
  <c r="L166" i="45"/>
  <c r="L165" i="45" s="1"/>
  <c r="G173" i="45"/>
  <c r="G231" i="45"/>
  <c r="E259" i="45"/>
  <c r="C262" i="45"/>
  <c r="C275" i="45"/>
  <c r="H270" i="45"/>
  <c r="H269" i="45" s="1"/>
  <c r="C22" i="45"/>
  <c r="E54" i="45"/>
  <c r="F76" i="45"/>
  <c r="C104" i="45"/>
  <c r="C124" i="45"/>
  <c r="J130" i="45"/>
  <c r="C152" i="45"/>
  <c r="C157" i="45"/>
  <c r="C158" i="45"/>
  <c r="M173" i="45"/>
  <c r="F196" i="45"/>
  <c r="C202" i="45"/>
  <c r="H204" i="45"/>
  <c r="H195" i="45" s="1"/>
  <c r="C214" i="45"/>
  <c r="C228" i="45"/>
  <c r="C229" i="45"/>
  <c r="C258" i="45"/>
  <c r="L270" i="45"/>
  <c r="G270" i="45"/>
  <c r="G269" i="45" s="1"/>
  <c r="I270" i="45"/>
  <c r="I269" i="45" s="1"/>
  <c r="C279" i="45"/>
  <c r="I188" i="45"/>
  <c r="I187" i="45" s="1"/>
  <c r="L36" i="45"/>
  <c r="C36" i="45" s="1"/>
  <c r="F41" i="45"/>
  <c r="C41" i="45" s="1"/>
  <c r="H54" i="45"/>
  <c r="C68" i="45"/>
  <c r="I76" i="45"/>
  <c r="C81" i="45"/>
  <c r="D83" i="45"/>
  <c r="O89" i="45"/>
  <c r="L95" i="45"/>
  <c r="F131" i="45"/>
  <c r="N130" i="45"/>
  <c r="C148" i="45"/>
  <c r="C171" i="45"/>
  <c r="C180" i="45"/>
  <c r="C181" i="45"/>
  <c r="K187" i="45"/>
  <c r="D204" i="45"/>
  <c r="D195" i="45" s="1"/>
  <c r="C211" i="45"/>
  <c r="C212" i="45"/>
  <c r="C213" i="45"/>
  <c r="C218" i="45"/>
  <c r="C222" i="45"/>
  <c r="M231" i="45"/>
  <c r="K231" i="45"/>
  <c r="G259" i="45"/>
  <c r="C266" i="45"/>
  <c r="M270" i="45"/>
  <c r="M269" i="45" s="1"/>
  <c r="C299" i="45"/>
  <c r="D53" i="45"/>
  <c r="I205" i="45"/>
  <c r="I204" i="45" s="1"/>
  <c r="K204" i="45"/>
  <c r="K195" i="45" s="1"/>
  <c r="I264" i="45"/>
  <c r="I259" i="45" s="1"/>
  <c r="H20" i="45"/>
  <c r="J292" i="45"/>
  <c r="J291" i="45" s="1"/>
  <c r="N292" i="45"/>
  <c r="N291" i="45" s="1"/>
  <c r="L33" i="45"/>
  <c r="C33" i="45" s="1"/>
  <c r="N76" i="45"/>
  <c r="L76" i="45"/>
  <c r="O76" i="45"/>
  <c r="K83" i="45"/>
  <c r="C88" i="45"/>
  <c r="C98" i="45"/>
  <c r="C99" i="45"/>
  <c r="C105" i="45"/>
  <c r="C123" i="45"/>
  <c r="H130" i="45"/>
  <c r="C134" i="45"/>
  <c r="C135" i="45"/>
  <c r="C143" i="45"/>
  <c r="C146" i="45"/>
  <c r="O144" i="45"/>
  <c r="C153" i="45"/>
  <c r="C169" i="45"/>
  <c r="C177" i="45"/>
  <c r="H187" i="45"/>
  <c r="D187" i="45"/>
  <c r="O196" i="45"/>
  <c r="I198" i="45"/>
  <c r="C224" i="45"/>
  <c r="C225" i="45"/>
  <c r="G204" i="45"/>
  <c r="G195" i="45" s="1"/>
  <c r="J231" i="45"/>
  <c r="I252" i="45"/>
  <c r="I251" i="45" s="1"/>
  <c r="C256" i="45"/>
  <c r="C257" i="45"/>
  <c r="J259" i="45"/>
  <c r="C261" i="45"/>
  <c r="C278" i="45"/>
  <c r="F286" i="45"/>
  <c r="I293" i="45"/>
  <c r="C300" i="45"/>
  <c r="I54" i="45"/>
  <c r="I151" i="45"/>
  <c r="G230" i="45"/>
  <c r="G194" i="45" s="1"/>
  <c r="F21" i="45"/>
  <c r="F292" i="45" s="1"/>
  <c r="F291" i="45" s="1"/>
  <c r="J26" i="45"/>
  <c r="C44" i="45"/>
  <c r="K54" i="45"/>
  <c r="K53" i="45" s="1"/>
  <c r="F55" i="45"/>
  <c r="E76" i="45"/>
  <c r="E75" i="45" s="1"/>
  <c r="J76" i="45"/>
  <c r="C82" i="45"/>
  <c r="G83" i="45"/>
  <c r="C92" i="45"/>
  <c r="H83" i="45"/>
  <c r="M83" i="45"/>
  <c r="C114" i="45"/>
  <c r="C117" i="45"/>
  <c r="L116" i="45"/>
  <c r="C129" i="45"/>
  <c r="M130" i="45"/>
  <c r="C150" i="45"/>
  <c r="C170" i="45"/>
  <c r="C185" i="45"/>
  <c r="N204" i="45"/>
  <c r="N195" i="45" s="1"/>
  <c r="E230" i="45"/>
  <c r="C236" i="45"/>
  <c r="C237" i="45"/>
  <c r="C250" i="45"/>
  <c r="C265" i="45"/>
  <c r="N270" i="45"/>
  <c r="N269" i="45" s="1"/>
  <c r="C295" i="45"/>
  <c r="L293" i="45"/>
  <c r="I103" i="45"/>
  <c r="L122" i="45"/>
  <c r="M195" i="45"/>
  <c r="L269" i="45"/>
  <c r="M20" i="45"/>
  <c r="L292" i="45"/>
  <c r="C23" i="45"/>
  <c r="L27" i="45"/>
  <c r="E20" i="45"/>
  <c r="C43" i="45"/>
  <c r="H53" i="45"/>
  <c r="J54" i="45"/>
  <c r="J53" i="45" s="1"/>
  <c r="C60" i="45"/>
  <c r="C65" i="45"/>
  <c r="C73" i="45"/>
  <c r="D76" i="45"/>
  <c r="D75" i="45" s="1"/>
  <c r="C85" i="45"/>
  <c r="C94" i="45"/>
  <c r="C108" i="45"/>
  <c r="C118" i="45"/>
  <c r="F151" i="45"/>
  <c r="C156" i="45"/>
  <c r="C163" i="45"/>
  <c r="I165" i="45"/>
  <c r="C172" i="45"/>
  <c r="F192" i="45"/>
  <c r="C210" i="45"/>
  <c r="C215" i="45"/>
  <c r="F216" i="45"/>
  <c r="J204" i="45"/>
  <c r="J195" i="45" s="1"/>
  <c r="C217" i="45"/>
  <c r="C234" i="45"/>
  <c r="C243" i="45"/>
  <c r="L252" i="45"/>
  <c r="L251" i="45" s="1"/>
  <c r="M259" i="45"/>
  <c r="M230" i="45" s="1"/>
  <c r="F264" i="45"/>
  <c r="C274" i="45"/>
  <c r="I286" i="45"/>
  <c r="I292" i="45" s="1"/>
  <c r="I291" i="45" s="1"/>
  <c r="C294" i="45"/>
  <c r="O293" i="45"/>
  <c r="C27" i="45"/>
  <c r="C80" i="45"/>
  <c r="O292" i="45"/>
  <c r="C21" i="45"/>
  <c r="C147" i="45"/>
  <c r="F144" i="45"/>
  <c r="O45" i="45"/>
  <c r="L84" i="45"/>
  <c r="C101" i="45"/>
  <c r="L103" i="45"/>
  <c r="C121" i="45"/>
  <c r="C125" i="45"/>
  <c r="C137" i="45"/>
  <c r="L136" i="45"/>
  <c r="K230" i="45"/>
  <c r="K194" i="45" s="1"/>
  <c r="C32" i="45"/>
  <c r="O58" i="45"/>
  <c r="F67" i="45"/>
  <c r="I69" i="45"/>
  <c r="I67" i="45" s="1"/>
  <c r="I53" i="45" s="1"/>
  <c r="C86" i="45"/>
  <c r="C87" i="45"/>
  <c r="F84" i="45"/>
  <c r="F89" i="45"/>
  <c r="C90" i="45"/>
  <c r="C91" i="45"/>
  <c r="O95" i="45"/>
  <c r="C102" i="45"/>
  <c r="C106" i="45"/>
  <c r="C107" i="45"/>
  <c r="C126" i="45"/>
  <c r="C127" i="45"/>
  <c r="L128" i="45"/>
  <c r="C128" i="45" s="1"/>
  <c r="C141" i="45"/>
  <c r="C142" i="45"/>
  <c r="L144" i="45"/>
  <c r="L130" i="45" s="1"/>
  <c r="C145" i="45"/>
  <c r="O151" i="45"/>
  <c r="C167" i="45"/>
  <c r="C168" i="45"/>
  <c r="F166" i="45"/>
  <c r="L179" i="45"/>
  <c r="C179" i="45" s="1"/>
  <c r="C189" i="45"/>
  <c r="L188" i="45"/>
  <c r="E195" i="45"/>
  <c r="G292" i="45"/>
  <c r="G291" i="45" s="1"/>
  <c r="G20" i="45"/>
  <c r="C115" i="45"/>
  <c r="F112" i="45"/>
  <c r="C112" i="45" s="1"/>
  <c r="C119" i="45"/>
  <c r="F116" i="45"/>
  <c r="I160" i="45"/>
  <c r="C161" i="45"/>
  <c r="F259" i="45"/>
  <c r="C301" i="45"/>
  <c r="O67" i="45"/>
  <c r="F103" i="45"/>
  <c r="K292" i="45"/>
  <c r="K291" i="45" s="1"/>
  <c r="K20" i="45"/>
  <c r="E53" i="45"/>
  <c r="E52" i="45" s="1"/>
  <c r="C56" i="45"/>
  <c r="O55" i="45"/>
  <c r="F58" i="45"/>
  <c r="C59" i="45"/>
  <c r="L58" i="45"/>
  <c r="L54" i="45" s="1"/>
  <c r="C66" i="45"/>
  <c r="L69" i="45"/>
  <c r="L67" i="45" s="1"/>
  <c r="C74" i="45"/>
  <c r="C78" i="45"/>
  <c r="C79" i="45"/>
  <c r="J83" i="45"/>
  <c r="J75" i="45" s="1"/>
  <c r="N83" i="45"/>
  <c r="N75" i="45" s="1"/>
  <c r="N52" i="45" s="1"/>
  <c r="I89" i="45"/>
  <c r="F95" i="45"/>
  <c r="O122" i="45"/>
  <c r="C122" i="45" s="1"/>
  <c r="G130" i="45"/>
  <c r="G75" i="45" s="1"/>
  <c r="K130" i="45"/>
  <c r="C132" i="45"/>
  <c r="O131" i="45"/>
  <c r="O130" i="45" s="1"/>
  <c r="C138" i="45"/>
  <c r="C139" i="45"/>
  <c r="F136" i="45"/>
  <c r="L151" i="45"/>
  <c r="C155" i="45"/>
  <c r="C241" i="45"/>
  <c r="F238" i="45"/>
  <c r="C247" i="45"/>
  <c r="L246" i="45"/>
  <c r="O174" i="45"/>
  <c r="O173" i="45" s="1"/>
  <c r="C235" i="45"/>
  <c r="C284" i="45"/>
  <c r="F283" i="45"/>
  <c r="C283" i="45" s="1"/>
  <c r="J20" i="45"/>
  <c r="N20" i="45"/>
  <c r="C154" i="45"/>
  <c r="O166" i="45"/>
  <c r="O165" i="45" s="1"/>
  <c r="C182" i="45"/>
  <c r="C183" i="45"/>
  <c r="L184" i="45"/>
  <c r="C184" i="45" s="1"/>
  <c r="C190" i="45"/>
  <c r="I196" i="45"/>
  <c r="I195" i="45" s="1"/>
  <c r="C207" i="45"/>
  <c r="L205" i="45"/>
  <c r="L231" i="45"/>
  <c r="C244" i="45"/>
  <c r="C254" i="45"/>
  <c r="F252" i="45"/>
  <c r="O264" i="45"/>
  <c r="L264" i="45"/>
  <c r="C267" i="45"/>
  <c r="C277" i="45"/>
  <c r="O276" i="45"/>
  <c r="C282" i="45"/>
  <c r="C288" i="45"/>
  <c r="C293" i="45"/>
  <c r="G187" i="45"/>
  <c r="C199" i="45"/>
  <c r="L198" i="45"/>
  <c r="L196" i="45" s="1"/>
  <c r="C227" i="45"/>
  <c r="C162" i="45"/>
  <c r="I175" i="45"/>
  <c r="I174" i="45" s="1"/>
  <c r="I173" i="45" s="1"/>
  <c r="F175" i="45"/>
  <c r="C186" i="45"/>
  <c r="O205" i="45"/>
  <c r="O216" i="45"/>
  <c r="L216" i="45"/>
  <c r="C219" i="45"/>
  <c r="N230" i="45"/>
  <c r="O238" i="45"/>
  <c r="O231" i="45" s="1"/>
  <c r="C248" i="45"/>
  <c r="I246" i="45"/>
  <c r="O260" i="45"/>
  <c r="L260" i="45"/>
  <c r="L259" i="45" s="1"/>
  <c r="C263" i="45"/>
  <c r="C273" i="45"/>
  <c r="F272" i="45"/>
  <c r="C276" i="45"/>
  <c r="C281" i="45"/>
  <c r="C197" i="45"/>
  <c r="F205" i="45"/>
  <c r="H231" i="45"/>
  <c r="H230" i="45" s="1"/>
  <c r="C233" i="45"/>
  <c r="C240" i="45"/>
  <c r="I238" i="45"/>
  <c r="E270" i="45"/>
  <c r="E269" i="45" s="1"/>
  <c r="E289" i="45" s="1"/>
  <c r="C280" i="45"/>
  <c r="C296" i="45"/>
  <c r="C297" i="45"/>
  <c r="L291" i="45"/>
  <c r="C200" i="45"/>
  <c r="C201" i="45"/>
  <c r="C208" i="45"/>
  <c r="C209" i="45"/>
  <c r="C220" i="45"/>
  <c r="C221" i="45"/>
  <c r="C232" i="45"/>
  <c r="D231" i="45"/>
  <c r="D230" i="45" s="1"/>
  <c r="C245" i="45"/>
  <c r="C249" i="45"/>
  <c r="F246" i="45"/>
  <c r="C253" i="45"/>
  <c r="O252" i="45"/>
  <c r="O251" i="45" s="1"/>
  <c r="C268" i="45"/>
  <c r="J270" i="45"/>
  <c r="J269" i="45" s="1"/>
  <c r="O272" i="45"/>
  <c r="C285" i="45"/>
  <c r="C151" i="45" l="1"/>
  <c r="D194" i="45"/>
  <c r="H194" i="45"/>
  <c r="N194" i="45"/>
  <c r="O291" i="45"/>
  <c r="C76" i="45"/>
  <c r="H75" i="45"/>
  <c r="H52" i="45" s="1"/>
  <c r="H51" i="45" s="1"/>
  <c r="C286" i="45"/>
  <c r="M194" i="45"/>
  <c r="O270" i="45"/>
  <c r="O269" i="45" s="1"/>
  <c r="N289" i="45"/>
  <c r="O204" i="45"/>
  <c r="O195" i="45" s="1"/>
  <c r="O54" i="45"/>
  <c r="I130" i="45"/>
  <c r="O83" i="45"/>
  <c r="O75" i="45" s="1"/>
  <c r="J230" i="45"/>
  <c r="J194" i="45" s="1"/>
  <c r="I231" i="45"/>
  <c r="I230" i="45" s="1"/>
  <c r="I194" i="45" s="1"/>
  <c r="K75" i="45"/>
  <c r="K52" i="45" s="1"/>
  <c r="I83" i="45"/>
  <c r="L53" i="45"/>
  <c r="D289" i="45"/>
  <c r="C69" i="45"/>
  <c r="C216" i="45"/>
  <c r="C264" i="45"/>
  <c r="N51" i="45"/>
  <c r="N290" i="45" s="1"/>
  <c r="C260" i="45"/>
  <c r="C116" i="45"/>
  <c r="L26" i="45"/>
  <c r="L20" i="45" s="1"/>
  <c r="F191" i="45"/>
  <c r="C192" i="45"/>
  <c r="M75" i="45"/>
  <c r="M52" i="45" s="1"/>
  <c r="D52" i="45"/>
  <c r="D51" i="45" s="1"/>
  <c r="K51" i="45"/>
  <c r="G289" i="45"/>
  <c r="G52" i="45"/>
  <c r="G51" i="45" s="1"/>
  <c r="N50" i="45"/>
  <c r="J52" i="45"/>
  <c r="J289" i="45"/>
  <c r="F231" i="45"/>
  <c r="C238" i="45"/>
  <c r="F83" i="45"/>
  <c r="C84" i="45"/>
  <c r="C45" i="45"/>
  <c r="C252" i="45"/>
  <c r="F251" i="45"/>
  <c r="C251" i="45" s="1"/>
  <c r="C291" i="45"/>
  <c r="K289" i="45"/>
  <c r="C205" i="45"/>
  <c r="F204" i="45"/>
  <c r="H289" i="45"/>
  <c r="O259" i="45"/>
  <c r="C259" i="45" s="1"/>
  <c r="L204" i="45"/>
  <c r="L195" i="45" s="1"/>
  <c r="L194" i="45" s="1"/>
  <c r="C292" i="45"/>
  <c r="C160" i="45"/>
  <c r="C136" i="45"/>
  <c r="F130" i="45"/>
  <c r="C130" i="45" s="1"/>
  <c r="C95" i="45"/>
  <c r="C58" i="45"/>
  <c r="F54" i="45"/>
  <c r="C103" i="45"/>
  <c r="C55" i="45"/>
  <c r="E194" i="45"/>
  <c r="E51" i="45" s="1"/>
  <c r="C166" i="45"/>
  <c r="F165" i="45"/>
  <c r="C165" i="45" s="1"/>
  <c r="C67" i="45"/>
  <c r="L83" i="45"/>
  <c r="L75" i="45" s="1"/>
  <c r="L174" i="45"/>
  <c r="L173" i="45" s="1"/>
  <c r="M51" i="45"/>
  <c r="F270" i="45"/>
  <c r="C272" i="45"/>
  <c r="L230" i="45"/>
  <c r="C131" i="45"/>
  <c r="C246" i="45"/>
  <c r="F174" i="45"/>
  <c r="C175" i="45"/>
  <c r="C196" i="45"/>
  <c r="O53" i="45"/>
  <c r="C198" i="45"/>
  <c r="L187" i="45"/>
  <c r="C188" i="45"/>
  <c r="C89" i="45"/>
  <c r="C144" i="45"/>
  <c r="O20" i="45"/>
  <c r="C26" i="45"/>
  <c r="H290" i="45" l="1"/>
  <c r="H50" i="45"/>
  <c r="M289" i="45"/>
  <c r="D50" i="45"/>
  <c r="D24" i="45"/>
  <c r="F24" i="45" s="1"/>
  <c r="L52" i="45"/>
  <c r="L51" i="45" s="1"/>
  <c r="L50" i="45" s="1"/>
  <c r="J51" i="45"/>
  <c r="I75" i="45"/>
  <c r="O52" i="45"/>
  <c r="C191" i="45"/>
  <c r="F187" i="45"/>
  <c r="C187" i="45"/>
  <c r="L290" i="45"/>
  <c r="E290" i="45"/>
  <c r="E50" i="45"/>
  <c r="F269" i="45"/>
  <c r="C270" i="45"/>
  <c r="K50" i="45"/>
  <c r="K290" i="45"/>
  <c r="O230" i="45"/>
  <c r="C204" i="45"/>
  <c r="F195" i="45"/>
  <c r="F230" i="45"/>
  <c r="C231" i="45"/>
  <c r="G290" i="45"/>
  <c r="G50" i="45"/>
  <c r="C174" i="45"/>
  <c r="F173" i="45"/>
  <c r="C173" i="45" s="1"/>
  <c r="L289" i="45"/>
  <c r="M50" i="45"/>
  <c r="M290" i="45"/>
  <c r="C83" i="45"/>
  <c r="F75" i="45"/>
  <c r="J50" i="45"/>
  <c r="J290" i="45"/>
  <c r="D290" i="45"/>
  <c r="C54" i="45"/>
  <c r="F53" i="45"/>
  <c r="C230" i="45" l="1"/>
  <c r="D20" i="45"/>
  <c r="I289" i="45"/>
  <c r="I52" i="45"/>
  <c r="I51" i="45" s="1"/>
  <c r="C75" i="45"/>
  <c r="F52" i="45"/>
  <c r="C53" i="45"/>
  <c r="F194" i="45"/>
  <c r="C195" i="45"/>
  <c r="C24" i="45"/>
  <c r="F20" i="45"/>
  <c r="C20" i="45" s="1"/>
  <c r="O289" i="45"/>
  <c r="O194" i="45"/>
  <c r="O51" i="45" s="1"/>
  <c r="C269" i="45"/>
  <c r="F289" i="45"/>
  <c r="I290" i="45" l="1"/>
  <c r="I50" i="45"/>
  <c r="F51" i="45"/>
  <c r="C52" i="45"/>
  <c r="O50" i="45"/>
  <c r="O290" i="45"/>
  <c r="C194" i="45"/>
  <c r="C289" i="45"/>
  <c r="F290" i="45" l="1"/>
  <c r="C290" i="45" s="1"/>
  <c r="C51" i="45"/>
  <c r="F50" i="45"/>
  <c r="C50" i="45" s="1"/>
  <c r="O301" i="43" l="1"/>
  <c r="L301" i="43"/>
  <c r="I301" i="43"/>
  <c r="F301" i="43"/>
  <c r="O300" i="43"/>
  <c r="L300" i="43"/>
  <c r="I300" i="43"/>
  <c r="F300" i="43"/>
  <c r="C300" i="43" s="1"/>
  <c r="O299" i="43"/>
  <c r="L299" i="43"/>
  <c r="I299" i="43"/>
  <c r="F299" i="43"/>
  <c r="C299" i="43" s="1"/>
  <c r="O298" i="43"/>
  <c r="L298" i="43"/>
  <c r="I298" i="43"/>
  <c r="F298" i="43"/>
  <c r="O297" i="43"/>
  <c r="L297" i="43"/>
  <c r="I297" i="43"/>
  <c r="F297" i="43"/>
  <c r="O296" i="43"/>
  <c r="L296" i="43"/>
  <c r="I296" i="43"/>
  <c r="F296" i="43"/>
  <c r="O295" i="43"/>
  <c r="L295" i="43"/>
  <c r="I295" i="43"/>
  <c r="F295" i="43"/>
  <c r="O294" i="43"/>
  <c r="O293" i="43" s="1"/>
  <c r="L294" i="43"/>
  <c r="I294" i="43"/>
  <c r="F294" i="43"/>
  <c r="N293" i="43"/>
  <c r="M293" i="43"/>
  <c r="K293" i="43"/>
  <c r="J293" i="43"/>
  <c r="H293" i="43"/>
  <c r="G293" i="43"/>
  <c r="E293" i="43"/>
  <c r="D293" i="43"/>
  <c r="O288" i="43"/>
  <c r="L288" i="43"/>
  <c r="I288" i="43"/>
  <c r="F288" i="43"/>
  <c r="O287" i="43"/>
  <c r="O286" i="43" s="1"/>
  <c r="L287" i="43"/>
  <c r="L286" i="43" s="1"/>
  <c r="I287" i="43"/>
  <c r="F287" i="43"/>
  <c r="C287" i="43" s="1"/>
  <c r="N286" i="43"/>
  <c r="M286" i="43"/>
  <c r="K286" i="43"/>
  <c r="J286" i="43"/>
  <c r="H286" i="43"/>
  <c r="G286" i="43"/>
  <c r="E286" i="43"/>
  <c r="D286" i="43"/>
  <c r="O285" i="43"/>
  <c r="L285" i="43"/>
  <c r="I285" i="43"/>
  <c r="F285" i="43"/>
  <c r="F284" i="43" s="1"/>
  <c r="O284" i="43"/>
  <c r="N284" i="43"/>
  <c r="M284" i="43"/>
  <c r="M283" i="43" s="1"/>
  <c r="L284" i="43"/>
  <c r="L283" i="43" s="1"/>
  <c r="K284" i="43"/>
  <c r="K283" i="43" s="1"/>
  <c r="J284" i="43"/>
  <c r="J283" i="43" s="1"/>
  <c r="I284" i="43"/>
  <c r="I283" i="43" s="1"/>
  <c r="H284" i="43"/>
  <c r="H283" i="43" s="1"/>
  <c r="G284" i="43"/>
  <c r="G283" i="43" s="1"/>
  <c r="E284" i="43"/>
  <c r="E283" i="43" s="1"/>
  <c r="D284" i="43"/>
  <c r="D283" i="43" s="1"/>
  <c r="O283" i="43"/>
  <c r="N283" i="43"/>
  <c r="O282" i="43"/>
  <c r="O281" i="43" s="1"/>
  <c r="L282" i="43"/>
  <c r="L281" i="43" s="1"/>
  <c r="I282" i="43"/>
  <c r="I281" i="43" s="1"/>
  <c r="F282" i="43"/>
  <c r="F281" i="43" s="1"/>
  <c r="N281" i="43"/>
  <c r="M281" i="43"/>
  <c r="K281" i="43"/>
  <c r="J281" i="43"/>
  <c r="H281" i="43"/>
  <c r="G281" i="43"/>
  <c r="E281" i="43"/>
  <c r="D281" i="43"/>
  <c r="O280" i="43"/>
  <c r="L280" i="43"/>
  <c r="I280" i="43"/>
  <c r="F280" i="43"/>
  <c r="O279" i="43"/>
  <c r="L279" i="43"/>
  <c r="I279" i="43"/>
  <c r="F279" i="43"/>
  <c r="O278" i="43"/>
  <c r="L278" i="43"/>
  <c r="I278" i="43"/>
  <c r="F278" i="43"/>
  <c r="O277" i="43"/>
  <c r="L277" i="43"/>
  <c r="I277" i="43"/>
  <c r="F277" i="43"/>
  <c r="N276" i="43"/>
  <c r="M276" i="43"/>
  <c r="K276" i="43"/>
  <c r="J276" i="43"/>
  <c r="H276" i="43"/>
  <c r="G276" i="43"/>
  <c r="E276" i="43"/>
  <c r="D276" i="43"/>
  <c r="O275" i="43"/>
  <c r="L275" i="43"/>
  <c r="I275" i="43"/>
  <c r="F275" i="43"/>
  <c r="O274" i="43"/>
  <c r="L274" i="43"/>
  <c r="I274" i="43"/>
  <c r="F274" i="43"/>
  <c r="O273" i="43"/>
  <c r="L273" i="43"/>
  <c r="I273" i="43"/>
  <c r="I272" i="43" s="1"/>
  <c r="F273" i="43"/>
  <c r="N272" i="43"/>
  <c r="N270" i="43" s="1"/>
  <c r="N269" i="43" s="1"/>
  <c r="M272" i="43"/>
  <c r="L272" i="43"/>
  <c r="K272" i="43"/>
  <c r="K270" i="43" s="1"/>
  <c r="J272" i="43"/>
  <c r="H272" i="43"/>
  <c r="G272" i="43"/>
  <c r="G270" i="43" s="1"/>
  <c r="E272" i="43"/>
  <c r="D272" i="43"/>
  <c r="O271" i="43"/>
  <c r="L271" i="43"/>
  <c r="I271" i="43"/>
  <c r="F271" i="43"/>
  <c r="O268" i="43"/>
  <c r="L268" i="43"/>
  <c r="I268" i="43"/>
  <c r="F268" i="43"/>
  <c r="O267" i="43"/>
  <c r="L267" i="43"/>
  <c r="I267" i="43"/>
  <c r="F267" i="43"/>
  <c r="O266" i="43"/>
  <c r="L266" i="43"/>
  <c r="I266" i="43"/>
  <c r="F266" i="43"/>
  <c r="O265" i="43"/>
  <c r="L265" i="43"/>
  <c r="I265" i="43"/>
  <c r="F265" i="43"/>
  <c r="F264" i="43" s="1"/>
  <c r="N264" i="43"/>
  <c r="M264" i="43"/>
  <c r="K264" i="43"/>
  <c r="J264" i="43"/>
  <c r="H264" i="43"/>
  <c r="G264" i="43"/>
  <c r="E264" i="43"/>
  <c r="D264" i="43"/>
  <c r="O263" i="43"/>
  <c r="L263" i="43"/>
  <c r="I263" i="43"/>
  <c r="F263" i="43"/>
  <c r="O262" i="43"/>
  <c r="L262" i="43"/>
  <c r="I262" i="43"/>
  <c r="F262" i="43"/>
  <c r="O261" i="43"/>
  <c r="L261" i="43"/>
  <c r="I261" i="43"/>
  <c r="I260" i="43" s="1"/>
  <c r="F261" i="43"/>
  <c r="N260" i="43"/>
  <c r="M260" i="43"/>
  <c r="K260" i="43"/>
  <c r="J260" i="43"/>
  <c r="H260" i="43"/>
  <c r="G260" i="43"/>
  <c r="E260" i="43"/>
  <c r="D260" i="43"/>
  <c r="D259" i="43" s="1"/>
  <c r="K259" i="43"/>
  <c r="O258" i="43"/>
  <c r="L258" i="43"/>
  <c r="I258" i="43"/>
  <c r="F258" i="43"/>
  <c r="O257" i="43"/>
  <c r="L257" i="43"/>
  <c r="I257" i="43"/>
  <c r="F257" i="43"/>
  <c r="O256" i="43"/>
  <c r="L256" i="43"/>
  <c r="I256" i="43"/>
  <c r="F256" i="43"/>
  <c r="O255" i="43"/>
  <c r="L255" i="43"/>
  <c r="I255" i="43"/>
  <c r="F255" i="43"/>
  <c r="O254" i="43"/>
  <c r="L254" i="43"/>
  <c r="I254" i="43"/>
  <c r="F254" i="43"/>
  <c r="O253" i="43"/>
  <c r="L253" i="43"/>
  <c r="I253" i="43"/>
  <c r="F253" i="43"/>
  <c r="N252" i="43"/>
  <c r="M252" i="43"/>
  <c r="M251" i="43" s="1"/>
  <c r="K252" i="43"/>
  <c r="K251" i="43" s="1"/>
  <c r="J252" i="43"/>
  <c r="J251" i="43" s="1"/>
  <c r="H252" i="43"/>
  <c r="G252" i="43"/>
  <c r="G251" i="43" s="1"/>
  <c r="E252" i="43"/>
  <c r="E251" i="43" s="1"/>
  <c r="D252" i="43"/>
  <c r="D251" i="43" s="1"/>
  <c r="N251" i="43"/>
  <c r="H251" i="43"/>
  <c r="O250" i="43"/>
  <c r="L250" i="43"/>
  <c r="I250" i="43"/>
  <c r="F250" i="43"/>
  <c r="O249" i="43"/>
  <c r="L249" i="43"/>
  <c r="I249" i="43"/>
  <c r="F249" i="43"/>
  <c r="O248" i="43"/>
  <c r="L248" i="43"/>
  <c r="I248" i="43"/>
  <c r="F248" i="43"/>
  <c r="O247" i="43"/>
  <c r="O246" i="43" s="1"/>
  <c r="L247" i="43"/>
  <c r="I247" i="43"/>
  <c r="F247" i="43"/>
  <c r="N246" i="43"/>
  <c r="M246" i="43"/>
  <c r="K246" i="43"/>
  <c r="J246" i="43"/>
  <c r="H246" i="43"/>
  <c r="G246" i="43"/>
  <c r="E246" i="43"/>
  <c r="D246" i="43"/>
  <c r="O245" i="43"/>
  <c r="L245" i="43"/>
  <c r="I245" i="43"/>
  <c r="F245" i="43"/>
  <c r="O244" i="43"/>
  <c r="L244" i="43"/>
  <c r="I244" i="43"/>
  <c r="F244" i="43"/>
  <c r="O243" i="43"/>
  <c r="L243" i="43"/>
  <c r="I243" i="43"/>
  <c r="F243" i="43"/>
  <c r="O242" i="43"/>
  <c r="L242" i="43"/>
  <c r="I242" i="43"/>
  <c r="F242" i="43"/>
  <c r="O241" i="43"/>
  <c r="L241" i="43"/>
  <c r="I241" i="43"/>
  <c r="F241" i="43"/>
  <c r="O240" i="43"/>
  <c r="L240" i="43"/>
  <c r="I240" i="43"/>
  <c r="F240" i="43"/>
  <c r="O239" i="43"/>
  <c r="L239" i="43"/>
  <c r="L238" i="43" s="1"/>
  <c r="I239" i="43"/>
  <c r="F239" i="43"/>
  <c r="N238" i="43"/>
  <c r="M238" i="43"/>
  <c r="K238" i="43"/>
  <c r="J238" i="43"/>
  <c r="H238" i="43"/>
  <c r="G238" i="43"/>
  <c r="E238" i="43"/>
  <c r="D238" i="43"/>
  <c r="O237" i="43"/>
  <c r="L237" i="43"/>
  <c r="I237" i="43"/>
  <c r="F237" i="43"/>
  <c r="O236" i="43"/>
  <c r="L236" i="43"/>
  <c r="L235" i="43" s="1"/>
  <c r="I236" i="43"/>
  <c r="I235" i="43" s="1"/>
  <c r="F236" i="43"/>
  <c r="O235" i="43"/>
  <c r="N235" i="43"/>
  <c r="M235" i="43"/>
  <c r="K235" i="43"/>
  <c r="J235" i="43"/>
  <c r="H235" i="43"/>
  <c r="G235" i="43"/>
  <c r="F235" i="43"/>
  <c r="E235" i="43"/>
  <c r="D235" i="43"/>
  <c r="O234" i="43"/>
  <c r="O233" i="43" s="1"/>
  <c r="L234" i="43"/>
  <c r="L233" i="43" s="1"/>
  <c r="I234" i="43"/>
  <c r="I233" i="43" s="1"/>
  <c r="F234" i="43"/>
  <c r="F233" i="43" s="1"/>
  <c r="N233" i="43"/>
  <c r="M233" i="43"/>
  <c r="K233" i="43"/>
  <c r="J233" i="43"/>
  <c r="H233" i="43"/>
  <c r="G233" i="43"/>
  <c r="E233" i="43"/>
  <c r="E231" i="43" s="1"/>
  <c r="D233" i="43"/>
  <c r="O232" i="43"/>
  <c r="L232" i="43"/>
  <c r="I232" i="43"/>
  <c r="F232" i="43"/>
  <c r="O229" i="43"/>
  <c r="L229" i="43"/>
  <c r="I229" i="43"/>
  <c r="F229" i="43"/>
  <c r="O228" i="43"/>
  <c r="L228" i="43"/>
  <c r="L227" i="43" s="1"/>
  <c r="I228" i="43"/>
  <c r="I227" i="43" s="1"/>
  <c r="F228" i="43"/>
  <c r="O227" i="43"/>
  <c r="N227" i="43"/>
  <c r="M227" i="43"/>
  <c r="K227" i="43"/>
  <c r="J227" i="43"/>
  <c r="H227" i="43"/>
  <c r="G227" i="43"/>
  <c r="F227" i="43"/>
  <c r="E227" i="43"/>
  <c r="D227" i="43"/>
  <c r="O226" i="43"/>
  <c r="L226" i="43"/>
  <c r="I226" i="43"/>
  <c r="F226" i="43"/>
  <c r="O225" i="43"/>
  <c r="L225" i="43"/>
  <c r="I225" i="43"/>
  <c r="F225" i="43"/>
  <c r="O224" i="43"/>
  <c r="L224" i="43"/>
  <c r="I224" i="43"/>
  <c r="F224" i="43"/>
  <c r="O223" i="43"/>
  <c r="L223" i="43"/>
  <c r="I223" i="43"/>
  <c r="F223" i="43"/>
  <c r="O222" i="43"/>
  <c r="L222" i="43"/>
  <c r="I222" i="43"/>
  <c r="F222" i="43"/>
  <c r="O221" i="43"/>
  <c r="L221" i="43"/>
  <c r="I221" i="43"/>
  <c r="F221" i="43"/>
  <c r="O220" i="43"/>
  <c r="L220" i="43"/>
  <c r="I220" i="43"/>
  <c r="F220" i="43"/>
  <c r="O219" i="43"/>
  <c r="L219" i="43"/>
  <c r="I219" i="43"/>
  <c r="F219" i="43"/>
  <c r="O218" i="43"/>
  <c r="L218" i="43"/>
  <c r="I218" i="43"/>
  <c r="F218" i="43"/>
  <c r="O217" i="43"/>
  <c r="L217" i="43"/>
  <c r="I217" i="43"/>
  <c r="F217" i="43"/>
  <c r="N216" i="43"/>
  <c r="M216" i="43"/>
  <c r="K216" i="43"/>
  <c r="J216" i="43"/>
  <c r="H216" i="43"/>
  <c r="G216" i="43"/>
  <c r="E216" i="43"/>
  <c r="D216" i="43"/>
  <c r="O215" i="43"/>
  <c r="L215" i="43"/>
  <c r="I215" i="43"/>
  <c r="F215" i="43"/>
  <c r="O214" i="43"/>
  <c r="L214" i="43"/>
  <c r="I214" i="43"/>
  <c r="C214" i="43" s="1"/>
  <c r="F214" i="43"/>
  <c r="O213" i="43"/>
  <c r="L213" i="43"/>
  <c r="I213" i="43"/>
  <c r="F213" i="43"/>
  <c r="O212" i="43"/>
  <c r="L212" i="43"/>
  <c r="I212" i="43"/>
  <c r="F212" i="43"/>
  <c r="O211" i="43"/>
  <c r="L211" i="43"/>
  <c r="I211" i="43"/>
  <c r="F211" i="43"/>
  <c r="O210" i="43"/>
  <c r="L210" i="43"/>
  <c r="I210" i="43"/>
  <c r="F210" i="43"/>
  <c r="O209" i="43"/>
  <c r="L209" i="43"/>
  <c r="I209" i="43"/>
  <c r="F209" i="43"/>
  <c r="O208" i="43"/>
  <c r="L208" i="43"/>
  <c r="I208" i="43"/>
  <c r="F208" i="43"/>
  <c r="O207" i="43"/>
  <c r="L207" i="43"/>
  <c r="I207" i="43"/>
  <c r="F207" i="43"/>
  <c r="O206" i="43"/>
  <c r="L206" i="43"/>
  <c r="I206" i="43"/>
  <c r="F206" i="43"/>
  <c r="N205" i="43"/>
  <c r="M205" i="43"/>
  <c r="K205" i="43"/>
  <c r="J205" i="43"/>
  <c r="H205" i="43"/>
  <c r="G205" i="43"/>
  <c r="E205" i="43"/>
  <c r="D205" i="43"/>
  <c r="O203" i="43"/>
  <c r="L203" i="43"/>
  <c r="I203" i="43"/>
  <c r="F203" i="43"/>
  <c r="O202" i="43"/>
  <c r="L202" i="43"/>
  <c r="I202" i="43"/>
  <c r="F202" i="43"/>
  <c r="O201" i="43"/>
  <c r="L201" i="43"/>
  <c r="I201" i="43"/>
  <c r="F201" i="43"/>
  <c r="O200" i="43"/>
  <c r="L200" i="43"/>
  <c r="I200" i="43"/>
  <c r="F200" i="43"/>
  <c r="O199" i="43"/>
  <c r="L199" i="43"/>
  <c r="I199" i="43"/>
  <c r="F199" i="43"/>
  <c r="N198" i="43"/>
  <c r="N196" i="43" s="1"/>
  <c r="M198" i="43"/>
  <c r="K198" i="43"/>
  <c r="K196" i="43" s="1"/>
  <c r="J198" i="43"/>
  <c r="H198" i="43"/>
  <c r="H196" i="43" s="1"/>
  <c r="G198" i="43"/>
  <c r="F198" i="43"/>
  <c r="E198" i="43"/>
  <c r="E196" i="43" s="1"/>
  <c r="D198" i="43"/>
  <c r="D196" i="43" s="1"/>
  <c r="O197" i="43"/>
  <c r="L197" i="43"/>
  <c r="I197" i="43"/>
  <c r="F197" i="43"/>
  <c r="M196" i="43"/>
  <c r="J196" i="43"/>
  <c r="G196" i="43"/>
  <c r="O193" i="43"/>
  <c r="O192" i="43" s="1"/>
  <c r="O191" i="43" s="1"/>
  <c r="L193" i="43"/>
  <c r="L192" i="43" s="1"/>
  <c r="L191" i="43" s="1"/>
  <c r="I193" i="43"/>
  <c r="I192" i="43" s="1"/>
  <c r="I191" i="43" s="1"/>
  <c r="F193" i="43"/>
  <c r="N192" i="43"/>
  <c r="N191" i="43" s="1"/>
  <c r="M192" i="43"/>
  <c r="M191" i="43" s="1"/>
  <c r="K192" i="43"/>
  <c r="K191" i="43" s="1"/>
  <c r="J192" i="43"/>
  <c r="J191" i="43" s="1"/>
  <c r="H192" i="43"/>
  <c r="H191" i="43" s="1"/>
  <c r="G192" i="43"/>
  <c r="G191" i="43" s="1"/>
  <c r="F192" i="43"/>
  <c r="E192" i="43"/>
  <c r="E191" i="43" s="1"/>
  <c r="D192" i="43"/>
  <c r="D191" i="43" s="1"/>
  <c r="O190" i="43"/>
  <c r="L190" i="43"/>
  <c r="I190" i="43"/>
  <c r="F190" i="43"/>
  <c r="O189" i="43"/>
  <c r="L189" i="43"/>
  <c r="L188" i="43" s="1"/>
  <c r="I189" i="43"/>
  <c r="I188" i="43" s="1"/>
  <c r="I187" i="43" s="1"/>
  <c r="F189" i="43"/>
  <c r="N188" i="43"/>
  <c r="M188" i="43"/>
  <c r="K188" i="43"/>
  <c r="J188" i="43"/>
  <c r="H188" i="43"/>
  <c r="G188" i="43"/>
  <c r="F188" i="43"/>
  <c r="E188" i="43"/>
  <c r="E187" i="43" s="1"/>
  <c r="D188" i="43"/>
  <c r="O186" i="43"/>
  <c r="L186" i="43"/>
  <c r="I186" i="43"/>
  <c r="F186" i="43"/>
  <c r="O185" i="43"/>
  <c r="L185" i="43"/>
  <c r="L184" i="43" s="1"/>
  <c r="I185" i="43"/>
  <c r="I184" i="43" s="1"/>
  <c r="F185" i="43"/>
  <c r="N184" i="43"/>
  <c r="M184" i="43"/>
  <c r="K184" i="43"/>
  <c r="J184" i="43"/>
  <c r="H184" i="43"/>
  <c r="G184" i="43"/>
  <c r="E184" i="43"/>
  <c r="D184" i="43"/>
  <c r="O183" i="43"/>
  <c r="L183" i="43"/>
  <c r="I183" i="43"/>
  <c r="F183" i="43"/>
  <c r="O182" i="43"/>
  <c r="L182" i="43"/>
  <c r="I182" i="43"/>
  <c r="F182" i="43"/>
  <c r="O181" i="43"/>
  <c r="L181" i="43"/>
  <c r="I181" i="43"/>
  <c r="F181" i="43"/>
  <c r="O180" i="43"/>
  <c r="L180" i="43"/>
  <c r="I180" i="43"/>
  <c r="F180" i="43"/>
  <c r="N179" i="43"/>
  <c r="M179" i="43"/>
  <c r="K179" i="43"/>
  <c r="J179" i="43"/>
  <c r="H179" i="43"/>
  <c r="G179" i="43"/>
  <c r="E179" i="43"/>
  <c r="D179" i="43"/>
  <c r="O178" i="43"/>
  <c r="L178" i="43"/>
  <c r="I178" i="43"/>
  <c r="F178" i="43"/>
  <c r="O177" i="43"/>
  <c r="L177" i="43"/>
  <c r="I177" i="43"/>
  <c r="F177" i="43"/>
  <c r="O176" i="43"/>
  <c r="L176" i="43"/>
  <c r="L175" i="43" s="1"/>
  <c r="I176" i="43"/>
  <c r="F176" i="43"/>
  <c r="F175" i="43" s="1"/>
  <c r="N175" i="43"/>
  <c r="M175" i="43"/>
  <c r="M174" i="43" s="1"/>
  <c r="K175" i="43"/>
  <c r="J175" i="43"/>
  <c r="H175" i="43"/>
  <c r="H174" i="43" s="1"/>
  <c r="H173" i="43" s="1"/>
  <c r="G175" i="43"/>
  <c r="E175" i="43"/>
  <c r="E174" i="43" s="1"/>
  <c r="E173" i="43" s="1"/>
  <c r="D175" i="43"/>
  <c r="N174" i="43"/>
  <c r="N173" i="43" s="1"/>
  <c r="D174" i="43"/>
  <c r="D173" i="43" s="1"/>
  <c r="O172" i="43"/>
  <c r="L172" i="43"/>
  <c r="I172" i="43"/>
  <c r="F172" i="43"/>
  <c r="O171" i="43"/>
  <c r="L171" i="43"/>
  <c r="I171" i="43"/>
  <c r="F171" i="43"/>
  <c r="O170" i="43"/>
  <c r="L170" i="43"/>
  <c r="I170" i="43"/>
  <c r="F170" i="43"/>
  <c r="O169" i="43"/>
  <c r="L169" i="43"/>
  <c r="I169" i="43"/>
  <c r="F169" i="43"/>
  <c r="O168" i="43"/>
  <c r="L168" i="43"/>
  <c r="I168" i="43"/>
  <c r="F168" i="43"/>
  <c r="O167" i="43"/>
  <c r="O166" i="43" s="1"/>
  <c r="O165" i="43" s="1"/>
  <c r="L167" i="43"/>
  <c r="I167" i="43"/>
  <c r="F167" i="43"/>
  <c r="N166" i="43"/>
  <c r="N165" i="43" s="1"/>
  <c r="M166" i="43"/>
  <c r="M165" i="43" s="1"/>
  <c r="K166" i="43"/>
  <c r="K165" i="43" s="1"/>
  <c r="J166" i="43"/>
  <c r="J165" i="43" s="1"/>
  <c r="H166" i="43"/>
  <c r="H165" i="43" s="1"/>
  <c r="G166" i="43"/>
  <c r="G165" i="43" s="1"/>
  <c r="E166" i="43"/>
  <c r="E165" i="43" s="1"/>
  <c r="D166" i="43"/>
  <c r="D165" i="43" s="1"/>
  <c r="O164" i="43"/>
  <c r="L164" i="43"/>
  <c r="I164" i="43"/>
  <c r="F164" i="43"/>
  <c r="O163" i="43"/>
  <c r="L163" i="43"/>
  <c r="I163" i="43"/>
  <c r="F163" i="43"/>
  <c r="O162" i="43"/>
  <c r="L162" i="43"/>
  <c r="I162" i="43"/>
  <c r="F162" i="43"/>
  <c r="O161" i="43"/>
  <c r="O160" i="43" s="1"/>
  <c r="L161" i="43"/>
  <c r="L160" i="43" s="1"/>
  <c r="I161" i="43"/>
  <c r="I160" i="43" s="1"/>
  <c r="F161" i="43"/>
  <c r="C161" i="43" s="1"/>
  <c r="N160" i="43"/>
  <c r="M160" i="43"/>
  <c r="K160" i="43"/>
  <c r="J160" i="43"/>
  <c r="H160" i="43"/>
  <c r="G160" i="43"/>
  <c r="E160" i="43"/>
  <c r="D160" i="43"/>
  <c r="O159" i="43"/>
  <c r="L159" i="43"/>
  <c r="I159" i="43"/>
  <c r="F159" i="43"/>
  <c r="O158" i="43"/>
  <c r="L158" i="43"/>
  <c r="I158" i="43"/>
  <c r="F158" i="43"/>
  <c r="O157" i="43"/>
  <c r="L157" i="43"/>
  <c r="I157" i="43"/>
  <c r="F157" i="43"/>
  <c r="O156" i="43"/>
  <c r="L156" i="43"/>
  <c r="I156" i="43"/>
  <c r="F156" i="43"/>
  <c r="O155" i="43"/>
  <c r="L155" i="43"/>
  <c r="I155" i="43"/>
  <c r="F155" i="43"/>
  <c r="O154" i="43"/>
  <c r="L154" i="43"/>
  <c r="I154" i="43"/>
  <c r="F154" i="43"/>
  <c r="O153" i="43"/>
  <c r="L153" i="43"/>
  <c r="I153" i="43"/>
  <c r="F153" i="43"/>
  <c r="C153" i="43" s="1"/>
  <c r="O152" i="43"/>
  <c r="L152" i="43"/>
  <c r="I152" i="43"/>
  <c r="F152" i="43"/>
  <c r="N151" i="43"/>
  <c r="M151" i="43"/>
  <c r="K151" i="43"/>
  <c r="J151" i="43"/>
  <c r="H151" i="43"/>
  <c r="G151" i="43"/>
  <c r="E151" i="43"/>
  <c r="D151" i="43"/>
  <c r="O150" i="43"/>
  <c r="L150" i="43"/>
  <c r="I150" i="43"/>
  <c r="F150" i="43"/>
  <c r="O149" i="43"/>
  <c r="L149" i="43"/>
  <c r="I149" i="43"/>
  <c r="F149" i="43"/>
  <c r="C149" i="43" s="1"/>
  <c r="O148" i="43"/>
  <c r="L148" i="43"/>
  <c r="I148" i="43"/>
  <c r="F148" i="43"/>
  <c r="O147" i="43"/>
  <c r="L147" i="43"/>
  <c r="I147" i="43"/>
  <c r="F147" i="43"/>
  <c r="O146" i="43"/>
  <c r="L146" i="43"/>
  <c r="I146" i="43"/>
  <c r="F146" i="43"/>
  <c r="O145" i="43"/>
  <c r="L145" i="43"/>
  <c r="I145" i="43"/>
  <c r="F145" i="43"/>
  <c r="N144" i="43"/>
  <c r="M144" i="43"/>
  <c r="K144" i="43"/>
  <c r="J144" i="43"/>
  <c r="H144" i="43"/>
  <c r="G144" i="43"/>
  <c r="E144" i="43"/>
  <c r="D144" i="43"/>
  <c r="O143" i="43"/>
  <c r="L143" i="43"/>
  <c r="I143" i="43"/>
  <c r="F143" i="43"/>
  <c r="O142" i="43"/>
  <c r="L142" i="43"/>
  <c r="L141" i="43" s="1"/>
  <c r="I142" i="43"/>
  <c r="I141" i="43" s="1"/>
  <c r="F142" i="43"/>
  <c r="O141" i="43"/>
  <c r="N141" i="43"/>
  <c r="M141" i="43"/>
  <c r="K141" i="43"/>
  <c r="J141" i="43"/>
  <c r="H141" i="43"/>
  <c r="G141" i="43"/>
  <c r="F141" i="43"/>
  <c r="C141" i="43" s="1"/>
  <c r="E141" i="43"/>
  <c r="D141" i="43"/>
  <c r="O140" i="43"/>
  <c r="L140" i="43"/>
  <c r="I140" i="43"/>
  <c r="F140" i="43"/>
  <c r="O139" i="43"/>
  <c r="L139" i="43"/>
  <c r="I139" i="43"/>
  <c r="F139" i="43"/>
  <c r="O138" i="43"/>
  <c r="L138" i="43"/>
  <c r="I138" i="43"/>
  <c r="F138" i="43"/>
  <c r="O137" i="43"/>
  <c r="O136" i="43" s="1"/>
  <c r="L137" i="43"/>
  <c r="L136" i="43" s="1"/>
  <c r="I137" i="43"/>
  <c r="F137" i="43"/>
  <c r="N136" i="43"/>
  <c r="M136" i="43"/>
  <c r="K136" i="43"/>
  <c r="J136" i="43"/>
  <c r="H136" i="43"/>
  <c r="G136" i="43"/>
  <c r="E136" i="43"/>
  <c r="D136" i="43"/>
  <c r="O135" i="43"/>
  <c r="L135" i="43"/>
  <c r="I135" i="43"/>
  <c r="F135" i="43"/>
  <c r="O134" i="43"/>
  <c r="L134" i="43"/>
  <c r="I134" i="43"/>
  <c r="F134" i="43"/>
  <c r="O133" i="43"/>
  <c r="L133" i="43"/>
  <c r="I133" i="43"/>
  <c r="F133" i="43"/>
  <c r="O132" i="43"/>
  <c r="O131" i="43" s="1"/>
  <c r="L132" i="43"/>
  <c r="I132" i="43"/>
  <c r="I131" i="43" s="1"/>
  <c r="F132" i="43"/>
  <c r="N131" i="43"/>
  <c r="M131" i="43"/>
  <c r="K131" i="43"/>
  <c r="J131" i="43"/>
  <c r="H131" i="43"/>
  <c r="G131" i="43"/>
  <c r="E131" i="43"/>
  <c r="D131" i="43"/>
  <c r="O129" i="43"/>
  <c r="O128" i="43" s="1"/>
  <c r="L129" i="43"/>
  <c r="I129" i="43"/>
  <c r="F129" i="43"/>
  <c r="N128" i="43"/>
  <c r="M128" i="43"/>
  <c r="K128" i="43"/>
  <c r="J128" i="43"/>
  <c r="I128" i="43"/>
  <c r="H128" i="43"/>
  <c r="G128" i="43"/>
  <c r="F128" i="43"/>
  <c r="E128" i="43"/>
  <c r="D128" i="43"/>
  <c r="O127" i="43"/>
  <c r="L127" i="43"/>
  <c r="I127" i="43"/>
  <c r="F127" i="43"/>
  <c r="O126" i="43"/>
  <c r="L126" i="43"/>
  <c r="I126" i="43"/>
  <c r="F126" i="43"/>
  <c r="O125" i="43"/>
  <c r="L125" i="43"/>
  <c r="I125" i="43"/>
  <c r="F125" i="43"/>
  <c r="O124" i="43"/>
  <c r="L124" i="43"/>
  <c r="I124" i="43"/>
  <c r="F124" i="43"/>
  <c r="O123" i="43"/>
  <c r="L123" i="43"/>
  <c r="I123" i="43"/>
  <c r="I122" i="43" s="1"/>
  <c r="F123" i="43"/>
  <c r="N122" i="43"/>
  <c r="M122" i="43"/>
  <c r="K122" i="43"/>
  <c r="J122" i="43"/>
  <c r="H122" i="43"/>
  <c r="G122" i="43"/>
  <c r="E122" i="43"/>
  <c r="D122" i="43"/>
  <c r="O121" i="43"/>
  <c r="L121" i="43"/>
  <c r="I121" i="43"/>
  <c r="F121" i="43"/>
  <c r="O120" i="43"/>
  <c r="L120" i="43"/>
  <c r="I120" i="43"/>
  <c r="F120" i="43"/>
  <c r="O119" i="43"/>
  <c r="L119" i="43"/>
  <c r="I119" i="43"/>
  <c r="F119" i="43"/>
  <c r="O118" i="43"/>
  <c r="L118" i="43"/>
  <c r="I118" i="43"/>
  <c r="F118" i="43"/>
  <c r="O117" i="43"/>
  <c r="L117" i="43"/>
  <c r="I117" i="43"/>
  <c r="F117" i="43"/>
  <c r="N116" i="43"/>
  <c r="M116" i="43"/>
  <c r="K116" i="43"/>
  <c r="J116" i="43"/>
  <c r="H116" i="43"/>
  <c r="G116" i="43"/>
  <c r="E116" i="43"/>
  <c r="D116" i="43"/>
  <c r="O115" i="43"/>
  <c r="L115" i="43"/>
  <c r="I115" i="43"/>
  <c r="F115" i="43"/>
  <c r="O114" i="43"/>
  <c r="L114" i="43"/>
  <c r="I114" i="43"/>
  <c r="F114" i="43"/>
  <c r="O113" i="43"/>
  <c r="O112" i="43" s="1"/>
  <c r="L113" i="43"/>
  <c r="L112" i="43" s="1"/>
  <c r="I113" i="43"/>
  <c r="F113" i="43"/>
  <c r="N112" i="43"/>
  <c r="M112" i="43"/>
  <c r="K112" i="43"/>
  <c r="J112" i="43"/>
  <c r="H112" i="43"/>
  <c r="G112" i="43"/>
  <c r="E112" i="43"/>
  <c r="D112" i="43"/>
  <c r="O111" i="43"/>
  <c r="L111" i="43"/>
  <c r="I111" i="43"/>
  <c r="F111" i="43"/>
  <c r="O110" i="43"/>
  <c r="L110" i="43"/>
  <c r="I110" i="43"/>
  <c r="F110" i="43"/>
  <c r="O109" i="43"/>
  <c r="L109" i="43"/>
  <c r="I109" i="43"/>
  <c r="F109" i="43"/>
  <c r="O108" i="43"/>
  <c r="L108" i="43"/>
  <c r="I108" i="43"/>
  <c r="F108" i="43"/>
  <c r="O107" i="43"/>
  <c r="L107" i="43"/>
  <c r="I107" i="43"/>
  <c r="F107" i="43"/>
  <c r="O106" i="43"/>
  <c r="L106" i="43"/>
  <c r="I106" i="43"/>
  <c r="F106" i="43"/>
  <c r="O105" i="43"/>
  <c r="L105" i="43"/>
  <c r="I105" i="43"/>
  <c r="F105" i="43"/>
  <c r="O104" i="43"/>
  <c r="L104" i="43"/>
  <c r="I104" i="43"/>
  <c r="F104" i="43"/>
  <c r="N103" i="43"/>
  <c r="M103" i="43"/>
  <c r="K103" i="43"/>
  <c r="J103" i="43"/>
  <c r="H103" i="43"/>
  <c r="G103" i="43"/>
  <c r="E103" i="43"/>
  <c r="D103" i="43"/>
  <c r="O102" i="43"/>
  <c r="L102" i="43"/>
  <c r="I102" i="43"/>
  <c r="F102" i="43"/>
  <c r="O101" i="43"/>
  <c r="L101" i="43"/>
  <c r="I101" i="43"/>
  <c r="F101" i="43"/>
  <c r="O100" i="43"/>
  <c r="L100" i="43"/>
  <c r="I100" i="43"/>
  <c r="F100" i="43"/>
  <c r="O99" i="43"/>
  <c r="L99" i="43"/>
  <c r="I99" i="43"/>
  <c r="F99" i="43"/>
  <c r="O98" i="43"/>
  <c r="L98" i="43"/>
  <c r="I98" i="43"/>
  <c r="F98" i="43"/>
  <c r="O97" i="43"/>
  <c r="L97" i="43"/>
  <c r="I97" i="43"/>
  <c r="F97" i="43"/>
  <c r="O96" i="43"/>
  <c r="O95" i="43" s="1"/>
  <c r="L96" i="43"/>
  <c r="I96" i="43"/>
  <c r="F96" i="43"/>
  <c r="N95" i="43"/>
  <c r="M95" i="43"/>
  <c r="K95" i="43"/>
  <c r="J95" i="43"/>
  <c r="H95" i="43"/>
  <c r="G95" i="43"/>
  <c r="E95" i="43"/>
  <c r="D95" i="43"/>
  <c r="O94" i="43"/>
  <c r="L94" i="43"/>
  <c r="I94" i="43"/>
  <c r="F94" i="43"/>
  <c r="O93" i="43"/>
  <c r="L93" i="43"/>
  <c r="I93" i="43"/>
  <c r="F93" i="43"/>
  <c r="O92" i="43"/>
  <c r="L92" i="43"/>
  <c r="I92" i="43"/>
  <c r="F92" i="43"/>
  <c r="O91" i="43"/>
  <c r="L91" i="43"/>
  <c r="I91" i="43"/>
  <c r="F91" i="43"/>
  <c r="O90" i="43"/>
  <c r="L90" i="43"/>
  <c r="L89" i="43" s="1"/>
  <c r="I90" i="43"/>
  <c r="F90" i="43"/>
  <c r="O89" i="43"/>
  <c r="N89" i="43"/>
  <c r="M89" i="43"/>
  <c r="K89" i="43"/>
  <c r="J89" i="43"/>
  <c r="H89" i="43"/>
  <c r="G89" i="43"/>
  <c r="E89" i="43"/>
  <c r="D89" i="43"/>
  <c r="O88" i="43"/>
  <c r="O84" i="43" s="1"/>
  <c r="L88" i="43"/>
  <c r="I88" i="43"/>
  <c r="F88" i="43"/>
  <c r="C88" i="43" s="1"/>
  <c r="O87" i="43"/>
  <c r="L87" i="43"/>
  <c r="I87" i="43"/>
  <c r="F87" i="43"/>
  <c r="O86" i="43"/>
  <c r="L86" i="43"/>
  <c r="I86" i="43"/>
  <c r="F86" i="43"/>
  <c r="O85" i="43"/>
  <c r="L85" i="43"/>
  <c r="I85" i="43"/>
  <c r="F85" i="43"/>
  <c r="N84" i="43"/>
  <c r="M84" i="43"/>
  <c r="K84" i="43"/>
  <c r="J84" i="43"/>
  <c r="H84" i="43"/>
  <c r="G84" i="43"/>
  <c r="E84" i="43"/>
  <c r="D84" i="43"/>
  <c r="O82" i="43"/>
  <c r="L82" i="43"/>
  <c r="I82" i="43"/>
  <c r="F82" i="43"/>
  <c r="O81" i="43"/>
  <c r="O80" i="43" s="1"/>
  <c r="L81" i="43"/>
  <c r="I81" i="43"/>
  <c r="F81" i="43"/>
  <c r="F80" i="43" s="1"/>
  <c r="N80" i="43"/>
  <c r="M80" i="43"/>
  <c r="K80" i="43"/>
  <c r="J80" i="43"/>
  <c r="H80" i="43"/>
  <c r="G80" i="43"/>
  <c r="E80" i="43"/>
  <c r="D80" i="43"/>
  <c r="O79" i="43"/>
  <c r="L79" i="43"/>
  <c r="I79" i="43"/>
  <c r="F79" i="43"/>
  <c r="O78" i="43"/>
  <c r="L78" i="43"/>
  <c r="L77" i="43" s="1"/>
  <c r="I78" i="43"/>
  <c r="I77" i="43" s="1"/>
  <c r="F78" i="43"/>
  <c r="O77" i="43"/>
  <c r="N77" i="43"/>
  <c r="N76" i="43" s="1"/>
  <c r="M77" i="43"/>
  <c r="K77" i="43"/>
  <c r="J77" i="43"/>
  <c r="H77" i="43"/>
  <c r="G77" i="43"/>
  <c r="G76" i="43" s="1"/>
  <c r="F77" i="43"/>
  <c r="E77" i="43"/>
  <c r="D77" i="43"/>
  <c r="M76" i="43"/>
  <c r="K76" i="43"/>
  <c r="O74" i="43"/>
  <c r="L74" i="43"/>
  <c r="I74" i="43"/>
  <c r="F74" i="43"/>
  <c r="O73" i="43"/>
  <c r="L73" i="43"/>
  <c r="I73" i="43"/>
  <c r="F73" i="43"/>
  <c r="O72" i="43"/>
  <c r="L72" i="43"/>
  <c r="I72" i="43"/>
  <c r="F72" i="43"/>
  <c r="O71" i="43"/>
  <c r="L71" i="43"/>
  <c r="I71" i="43"/>
  <c r="F71" i="43"/>
  <c r="O70" i="43"/>
  <c r="L70" i="43"/>
  <c r="I70" i="43"/>
  <c r="F70" i="43"/>
  <c r="N69" i="43"/>
  <c r="N67" i="43" s="1"/>
  <c r="M69" i="43"/>
  <c r="M67" i="43" s="1"/>
  <c r="K69" i="43"/>
  <c r="J69" i="43"/>
  <c r="J67" i="43" s="1"/>
  <c r="H69" i="43"/>
  <c r="H67" i="43" s="1"/>
  <c r="G69" i="43"/>
  <c r="G67" i="43" s="1"/>
  <c r="E69" i="43"/>
  <c r="E67" i="43" s="1"/>
  <c r="D69" i="43"/>
  <c r="D67" i="43" s="1"/>
  <c r="O68" i="43"/>
  <c r="L68" i="43"/>
  <c r="I68" i="43"/>
  <c r="F68" i="43"/>
  <c r="K67" i="43"/>
  <c r="O66" i="43"/>
  <c r="L66" i="43"/>
  <c r="I66" i="43"/>
  <c r="F66" i="43"/>
  <c r="O65" i="43"/>
  <c r="L65" i="43"/>
  <c r="I65" i="43"/>
  <c r="F65" i="43"/>
  <c r="O64" i="43"/>
  <c r="L64" i="43"/>
  <c r="I64" i="43"/>
  <c r="F64" i="43"/>
  <c r="O63" i="43"/>
  <c r="L63" i="43"/>
  <c r="I63" i="43"/>
  <c r="F63" i="43"/>
  <c r="O62" i="43"/>
  <c r="L62" i="43"/>
  <c r="I62" i="43"/>
  <c r="C62" i="43" s="1"/>
  <c r="F62" i="43"/>
  <c r="O61" i="43"/>
  <c r="L61" i="43"/>
  <c r="I61" i="43"/>
  <c r="F61" i="43"/>
  <c r="O60" i="43"/>
  <c r="L60" i="43"/>
  <c r="I60" i="43"/>
  <c r="F60" i="43"/>
  <c r="O59" i="43"/>
  <c r="L59" i="43"/>
  <c r="I59" i="43"/>
  <c r="F59" i="43"/>
  <c r="F58" i="43" s="1"/>
  <c r="N58" i="43"/>
  <c r="M58" i="43"/>
  <c r="K58" i="43"/>
  <c r="J58" i="43"/>
  <c r="H58" i="43"/>
  <c r="G58" i="43"/>
  <c r="E58" i="43"/>
  <c r="D58" i="43"/>
  <c r="O57" i="43"/>
  <c r="L57" i="43"/>
  <c r="I57" i="43"/>
  <c r="F57" i="43"/>
  <c r="O56" i="43"/>
  <c r="L56" i="43"/>
  <c r="L55" i="43" s="1"/>
  <c r="I56" i="43"/>
  <c r="I55" i="43" s="1"/>
  <c r="F56" i="43"/>
  <c r="O55" i="43"/>
  <c r="N55" i="43"/>
  <c r="N54" i="43" s="1"/>
  <c r="M55" i="43"/>
  <c r="K55" i="43"/>
  <c r="J55" i="43"/>
  <c r="H55" i="43"/>
  <c r="H54" i="43" s="1"/>
  <c r="G55" i="43"/>
  <c r="F55" i="43"/>
  <c r="E55" i="43"/>
  <c r="D55" i="43"/>
  <c r="D54" i="43" s="1"/>
  <c r="O47" i="43"/>
  <c r="C47" i="43" s="1"/>
  <c r="O46" i="43"/>
  <c r="C46" i="43" s="1"/>
  <c r="N45" i="43"/>
  <c r="M45" i="43"/>
  <c r="L44" i="43"/>
  <c r="L43" i="43" s="1"/>
  <c r="I44" i="43"/>
  <c r="F44" i="43"/>
  <c r="K43" i="43"/>
  <c r="J43" i="43"/>
  <c r="H43" i="43"/>
  <c r="G43" i="43"/>
  <c r="F43" i="43"/>
  <c r="E43" i="43"/>
  <c r="D43" i="43"/>
  <c r="F42" i="43"/>
  <c r="F41" i="43" s="1"/>
  <c r="C41" i="43" s="1"/>
  <c r="E41" i="43"/>
  <c r="D41" i="43"/>
  <c r="L40" i="43"/>
  <c r="C40" i="43" s="1"/>
  <c r="L39" i="43"/>
  <c r="C39" i="43" s="1"/>
  <c r="L38" i="43"/>
  <c r="C38" i="43" s="1"/>
  <c r="L37" i="43"/>
  <c r="K36" i="43"/>
  <c r="J36" i="43"/>
  <c r="L35" i="43"/>
  <c r="C35" i="43" s="1"/>
  <c r="L34" i="43"/>
  <c r="C34" i="43" s="1"/>
  <c r="K33" i="43"/>
  <c r="J33" i="43"/>
  <c r="L32" i="43"/>
  <c r="C32" i="43" s="1"/>
  <c r="K31" i="43"/>
  <c r="J31" i="43"/>
  <c r="L30" i="43"/>
  <c r="C30" i="43" s="1"/>
  <c r="L29" i="43"/>
  <c r="C29" i="43" s="1"/>
  <c r="L28" i="43"/>
  <c r="C28" i="43" s="1"/>
  <c r="K27" i="43"/>
  <c r="J27" i="43"/>
  <c r="J26" i="43" s="1"/>
  <c r="F25" i="43"/>
  <c r="C25" i="43" s="1"/>
  <c r="I24" i="43"/>
  <c r="F24" i="43"/>
  <c r="C24" i="43" s="1"/>
  <c r="O23" i="43"/>
  <c r="L23" i="43"/>
  <c r="I23" i="43"/>
  <c r="F23" i="43"/>
  <c r="O22" i="43"/>
  <c r="L22" i="43"/>
  <c r="I22" i="43"/>
  <c r="F22" i="43"/>
  <c r="O21" i="43"/>
  <c r="O292" i="43" s="1"/>
  <c r="O291" i="43" s="1"/>
  <c r="N21" i="43"/>
  <c r="M21" i="43"/>
  <c r="M292" i="43" s="1"/>
  <c r="K21" i="43"/>
  <c r="K292" i="43" s="1"/>
  <c r="K291" i="43" s="1"/>
  <c r="J21" i="43"/>
  <c r="H21" i="43"/>
  <c r="H292" i="43" s="1"/>
  <c r="H291" i="43" s="1"/>
  <c r="G21" i="43"/>
  <c r="G292" i="43" s="1"/>
  <c r="F21" i="43"/>
  <c r="E21" i="43"/>
  <c r="E292" i="43" s="1"/>
  <c r="E291" i="43" s="1"/>
  <c r="D21" i="43"/>
  <c r="D20" i="43" s="1"/>
  <c r="N20" i="43"/>
  <c r="H20" i="43"/>
  <c r="E204" i="43" l="1"/>
  <c r="K231" i="43"/>
  <c r="O198" i="43"/>
  <c r="O196" i="43" s="1"/>
  <c r="E76" i="43"/>
  <c r="C137" i="43"/>
  <c r="C138" i="43"/>
  <c r="C139" i="43"/>
  <c r="C140" i="43"/>
  <c r="M187" i="43"/>
  <c r="C255" i="43"/>
  <c r="C61" i="43"/>
  <c r="O58" i="43"/>
  <c r="O54" i="43" s="1"/>
  <c r="L69" i="43"/>
  <c r="L67" i="43" s="1"/>
  <c r="D76" i="43"/>
  <c r="C121" i="43"/>
  <c r="C186" i="43"/>
  <c r="J204" i="43"/>
  <c r="J195" i="43" s="1"/>
  <c r="C211" i="43"/>
  <c r="C213" i="43"/>
  <c r="N204" i="43"/>
  <c r="N195" i="43" s="1"/>
  <c r="G231" i="43"/>
  <c r="C278" i="43"/>
  <c r="C44" i="43"/>
  <c r="G54" i="43"/>
  <c r="G53" i="43" s="1"/>
  <c r="M54" i="43"/>
  <c r="M53" i="43" s="1"/>
  <c r="E54" i="43"/>
  <c r="C109" i="43"/>
  <c r="C113" i="43"/>
  <c r="N130" i="43"/>
  <c r="M173" i="43"/>
  <c r="C271" i="43"/>
  <c r="D270" i="43"/>
  <c r="D269" i="43" s="1"/>
  <c r="H270" i="43"/>
  <c r="G187" i="43"/>
  <c r="L31" i="43"/>
  <c r="C31" i="43" s="1"/>
  <c r="K54" i="43"/>
  <c r="K53" i="43" s="1"/>
  <c r="C73" i="43"/>
  <c r="C74" i="43"/>
  <c r="K83" i="43"/>
  <c r="G130" i="43"/>
  <c r="C157" i="43"/>
  <c r="L187" i="43"/>
  <c r="C206" i="43"/>
  <c r="C218" i="43"/>
  <c r="C226" i="43"/>
  <c r="C262" i="43"/>
  <c r="H259" i="43"/>
  <c r="O264" i="43"/>
  <c r="C274" i="43"/>
  <c r="C277" i="43"/>
  <c r="O276" i="43"/>
  <c r="C294" i="43"/>
  <c r="D292" i="43"/>
  <c r="D291" i="43" s="1"/>
  <c r="E20" i="43"/>
  <c r="I43" i="43"/>
  <c r="C43" i="43" s="1"/>
  <c r="M20" i="43"/>
  <c r="N53" i="43"/>
  <c r="D83" i="43"/>
  <c r="C97" i="43"/>
  <c r="C101" i="43"/>
  <c r="C105" i="43"/>
  <c r="C106" i="43"/>
  <c r="C107" i="43"/>
  <c r="C108" i="43"/>
  <c r="H83" i="43"/>
  <c r="L122" i="43"/>
  <c r="D130" i="43"/>
  <c r="M204" i="43"/>
  <c r="C223" i="43"/>
  <c r="M231" i="43"/>
  <c r="C235" i="43"/>
  <c r="K230" i="43"/>
  <c r="C236" i="43"/>
  <c r="C237" i="43"/>
  <c r="C239" i="43"/>
  <c r="G269" i="43"/>
  <c r="J130" i="43"/>
  <c r="J292" i="43"/>
  <c r="J291" i="43" s="1"/>
  <c r="C42" i="43"/>
  <c r="J54" i="43"/>
  <c r="J53" i="43" s="1"/>
  <c r="C66" i="43"/>
  <c r="F76" i="43"/>
  <c r="M83" i="43"/>
  <c r="I95" i="43"/>
  <c r="C102" i="43"/>
  <c r="C117" i="43"/>
  <c r="C119" i="43"/>
  <c r="C120" i="43"/>
  <c r="C133" i="43"/>
  <c r="C145" i="43"/>
  <c r="C146" i="43"/>
  <c r="C147" i="43"/>
  <c r="C148" i="43"/>
  <c r="C170" i="43"/>
  <c r="C181" i="43"/>
  <c r="C203" i="43"/>
  <c r="N231" i="43"/>
  <c r="C242" i="43"/>
  <c r="C250" i="43"/>
  <c r="C258" i="43"/>
  <c r="G259" i="43"/>
  <c r="C266" i="43"/>
  <c r="K269" i="43"/>
  <c r="L95" i="43"/>
  <c r="I112" i="43"/>
  <c r="C125" i="43"/>
  <c r="L128" i="43"/>
  <c r="C129" i="43"/>
  <c r="L36" i="43"/>
  <c r="C36" i="43" s="1"/>
  <c r="C37" i="43"/>
  <c r="C92" i="43"/>
  <c r="F89" i="43"/>
  <c r="F69" i="43"/>
  <c r="F67" i="43" s="1"/>
  <c r="C70" i="43"/>
  <c r="E83" i="43"/>
  <c r="I205" i="43"/>
  <c r="L27" i="43"/>
  <c r="C27" i="43" s="1"/>
  <c r="C60" i="43"/>
  <c r="C65" i="43"/>
  <c r="H53" i="43"/>
  <c r="I69" i="43"/>
  <c r="I67" i="43" s="1"/>
  <c r="C82" i="43"/>
  <c r="G83" i="43"/>
  <c r="G75" i="43" s="1"/>
  <c r="I84" i="43"/>
  <c r="N83" i="43"/>
  <c r="C94" i="43"/>
  <c r="I103" i="43"/>
  <c r="C111" i="43"/>
  <c r="I116" i="43"/>
  <c r="C123" i="43"/>
  <c r="C124" i="43"/>
  <c r="E130" i="43"/>
  <c r="I136" i="43"/>
  <c r="I144" i="43"/>
  <c r="F160" i="43"/>
  <c r="C160" i="43" s="1"/>
  <c r="C171" i="43"/>
  <c r="O175" i="43"/>
  <c r="H204" i="43"/>
  <c r="H195" i="43" s="1"/>
  <c r="C217" i="43"/>
  <c r="C234" i="43"/>
  <c r="O238" i="43"/>
  <c r="C243" i="43"/>
  <c r="L252" i="43"/>
  <c r="L251" i="43" s="1"/>
  <c r="M259" i="43"/>
  <c r="I264" i="43"/>
  <c r="L264" i="43"/>
  <c r="M270" i="43"/>
  <c r="M269" i="43" s="1"/>
  <c r="I276" i="43"/>
  <c r="F286" i="43"/>
  <c r="F292" i="43" s="1"/>
  <c r="C295" i="43"/>
  <c r="L151" i="43"/>
  <c r="G174" i="43"/>
  <c r="G173" i="43" s="1"/>
  <c r="I270" i="43"/>
  <c r="I269" i="43" s="1"/>
  <c r="I293" i="43"/>
  <c r="G291" i="43"/>
  <c r="M291" i="43"/>
  <c r="C23" i="43"/>
  <c r="L33" i="43"/>
  <c r="C33" i="43" s="1"/>
  <c r="C59" i="43"/>
  <c r="C64" i="43"/>
  <c r="D53" i="43"/>
  <c r="C71" i="43"/>
  <c r="J76" i="43"/>
  <c r="O76" i="43"/>
  <c r="I80" i="43"/>
  <c r="I76" i="43" s="1"/>
  <c r="C85" i="43"/>
  <c r="C93" i="43"/>
  <c r="C99" i="43"/>
  <c r="C100" i="43"/>
  <c r="L116" i="43"/>
  <c r="C126" i="43"/>
  <c r="C127" i="43"/>
  <c r="C135" i="43"/>
  <c r="C154" i="43"/>
  <c r="C155" i="43"/>
  <c r="C156" i="43"/>
  <c r="C162" i="43"/>
  <c r="C163" i="43"/>
  <c r="C164" i="43"/>
  <c r="L166" i="43"/>
  <c r="L165" i="43" s="1"/>
  <c r="C178" i="43"/>
  <c r="J174" i="43"/>
  <c r="J173" i="43" s="1"/>
  <c r="O179" i="43"/>
  <c r="C189" i="43"/>
  <c r="C190" i="43"/>
  <c r="C192" i="43"/>
  <c r="F196" i="43"/>
  <c r="C202" i="43"/>
  <c r="D204" i="43"/>
  <c r="D195" i="43" s="1"/>
  <c r="C227" i="43"/>
  <c r="K204" i="43"/>
  <c r="K195" i="43" s="1"/>
  <c r="K194" i="43" s="1"/>
  <c r="C228" i="43"/>
  <c r="C229" i="43"/>
  <c r="C240" i="43"/>
  <c r="C247" i="43"/>
  <c r="L260" i="43"/>
  <c r="L259" i="43" s="1"/>
  <c r="C265" i="43"/>
  <c r="C275" i="43"/>
  <c r="C288" i="43"/>
  <c r="L131" i="43"/>
  <c r="N292" i="43"/>
  <c r="N291" i="43" s="1"/>
  <c r="C22" i="43"/>
  <c r="K26" i="43"/>
  <c r="O45" i="43"/>
  <c r="O20" i="43" s="1"/>
  <c r="C55" i="43"/>
  <c r="C57" i="43"/>
  <c r="C63" i="43"/>
  <c r="E53" i="43"/>
  <c r="O69" i="43"/>
  <c r="O67" i="43" s="1"/>
  <c r="O53" i="43" s="1"/>
  <c r="H76" i="43"/>
  <c r="C81" i="43"/>
  <c r="C91" i="43"/>
  <c r="C114" i="43"/>
  <c r="C115" i="43"/>
  <c r="O116" i="43"/>
  <c r="K130" i="43"/>
  <c r="K75" i="43" s="1"/>
  <c r="O144" i="43"/>
  <c r="L144" i="43"/>
  <c r="I151" i="43"/>
  <c r="C158" i="43"/>
  <c r="C159" i="43"/>
  <c r="F166" i="43"/>
  <c r="F165" i="43" s="1"/>
  <c r="C169" i="43"/>
  <c r="I175" i="43"/>
  <c r="C175" i="43" s="1"/>
  <c r="K174" i="43"/>
  <c r="K173" i="43" s="1"/>
  <c r="C182" i="43"/>
  <c r="D187" i="43"/>
  <c r="H187" i="43"/>
  <c r="K187" i="43"/>
  <c r="I198" i="43"/>
  <c r="I196" i="43" s="1"/>
  <c r="C210" i="43"/>
  <c r="C215" i="43"/>
  <c r="C220" i="43"/>
  <c r="C225" i="43"/>
  <c r="G204" i="43"/>
  <c r="G195" i="43" s="1"/>
  <c r="J231" i="43"/>
  <c r="I238" i="43"/>
  <c r="I252" i="43"/>
  <c r="I251" i="43" s="1"/>
  <c r="C256" i="43"/>
  <c r="C257" i="43"/>
  <c r="F260" i="43"/>
  <c r="F259" i="43" s="1"/>
  <c r="J259" i="43"/>
  <c r="C261" i="43"/>
  <c r="O260" i="43"/>
  <c r="H269" i="43"/>
  <c r="O272" i="43"/>
  <c r="O270" i="43" s="1"/>
  <c r="O269" i="43" s="1"/>
  <c r="C282" i="43"/>
  <c r="I286" i="43"/>
  <c r="F293" i="43"/>
  <c r="C298" i="43"/>
  <c r="L26" i="43"/>
  <c r="N187" i="43"/>
  <c r="C77" i="43"/>
  <c r="L58" i="43"/>
  <c r="L54" i="43" s="1"/>
  <c r="F20" i="43"/>
  <c r="J20" i="43"/>
  <c r="I21" i="43"/>
  <c r="C56" i="43"/>
  <c r="I58" i="43"/>
  <c r="C68" i="43"/>
  <c r="C72" i="43"/>
  <c r="C86" i="43"/>
  <c r="C87" i="43"/>
  <c r="F84" i="43"/>
  <c r="C110" i="43"/>
  <c r="C118" i="43"/>
  <c r="C134" i="43"/>
  <c r="C150" i="43"/>
  <c r="O151" i="43"/>
  <c r="C183" i="43"/>
  <c r="I179" i="43"/>
  <c r="I174" i="43" s="1"/>
  <c r="I173" i="43" s="1"/>
  <c r="J187" i="43"/>
  <c r="C199" i="43"/>
  <c r="L198" i="43"/>
  <c r="L196" i="43" s="1"/>
  <c r="L21" i="43"/>
  <c r="G20" i="43"/>
  <c r="K20" i="43"/>
  <c r="F54" i="43"/>
  <c r="C78" i="43"/>
  <c r="C79" i="43"/>
  <c r="L80" i="43"/>
  <c r="L76" i="43" s="1"/>
  <c r="I89" i="43"/>
  <c r="C90" i="43"/>
  <c r="C98" i="43"/>
  <c r="O103" i="43"/>
  <c r="L103" i="43"/>
  <c r="O122" i="43"/>
  <c r="H130" i="43"/>
  <c r="M130" i="43"/>
  <c r="C142" i="43"/>
  <c r="C143" i="43"/>
  <c r="C152" i="43"/>
  <c r="F151" i="43"/>
  <c r="I166" i="43"/>
  <c r="I165" i="43" s="1"/>
  <c r="C167" i="43"/>
  <c r="C177" i="43"/>
  <c r="C185" i="43"/>
  <c r="F191" i="43"/>
  <c r="C191" i="43" s="1"/>
  <c r="C104" i="43"/>
  <c r="F103" i="43"/>
  <c r="C180" i="43"/>
  <c r="F179" i="43"/>
  <c r="C222" i="43"/>
  <c r="F216" i="43"/>
  <c r="N75" i="43"/>
  <c r="L84" i="43"/>
  <c r="J83" i="43"/>
  <c r="C96" i="43"/>
  <c r="F95" i="43"/>
  <c r="C95" i="43" s="1"/>
  <c r="F122" i="43"/>
  <c r="C128" i="43"/>
  <c r="C132" i="43"/>
  <c r="F131" i="43"/>
  <c r="L276" i="43"/>
  <c r="L270" i="43" s="1"/>
  <c r="L269" i="43" s="1"/>
  <c r="C279" i="43"/>
  <c r="C301" i="43"/>
  <c r="F184" i="43"/>
  <c r="O188" i="43"/>
  <c r="O187" i="43" s="1"/>
  <c r="C193" i="43"/>
  <c r="E195" i="43"/>
  <c r="C207" i="43"/>
  <c r="L205" i="43"/>
  <c r="O231" i="43"/>
  <c r="C254" i="43"/>
  <c r="F252" i="43"/>
  <c r="E259" i="43"/>
  <c r="E230" i="43" s="1"/>
  <c r="I259" i="43"/>
  <c r="N259" i="43"/>
  <c r="L293" i="43"/>
  <c r="F112" i="43"/>
  <c r="C112" i="43" s="1"/>
  <c r="F116" i="43"/>
  <c r="C116" i="43" s="1"/>
  <c r="F136" i="43"/>
  <c r="F144" i="43"/>
  <c r="C172" i="43"/>
  <c r="C176" i="43"/>
  <c r="L179" i="43"/>
  <c r="L174" i="43" s="1"/>
  <c r="L173" i="43" s="1"/>
  <c r="O184" i="43"/>
  <c r="O205" i="43"/>
  <c r="I216" i="43"/>
  <c r="I204" i="43" s="1"/>
  <c r="L216" i="43"/>
  <c r="C219" i="43"/>
  <c r="N230" i="43"/>
  <c r="C248" i="43"/>
  <c r="I246" i="43"/>
  <c r="F276" i="43"/>
  <c r="C168" i="43"/>
  <c r="O216" i="43"/>
  <c r="C241" i="43"/>
  <c r="F238" i="43"/>
  <c r="C273" i="43"/>
  <c r="F272" i="43"/>
  <c r="C281" i="43"/>
  <c r="C284" i="43"/>
  <c r="C197" i="43"/>
  <c r="F205" i="43"/>
  <c r="C212" i="43"/>
  <c r="C224" i="43"/>
  <c r="H231" i="43"/>
  <c r="H230" i="43" s="1"/>
  <c r="C233" i="43"/>
  <c r="L246" i="43"/>
  <c r="L231" i="43" s="1"/>
  <c r="C263" i="43"/>
  <c r="C267" i="43"/>
  <c r="E270" i="43"/>
  <c r="E269" i="43" s="1"/>
  <c r="C280" i="43"/>
  <c r="C296" i="43"/>
  <c r="C297" i="43"/>
  <c r="M195" i="43"/>
  <c r="C200" i="43"/>
  <c r="C201" i="43"/>
  <c r="C208" i="43"/>
  <c r="C209" i="43"/>
  <c r="C221" i="43"/>
  <c r="C232" i="43"/>
  <c r="D231" i="43"/>
  <c r="D230" i="43" s="1"/>
  <c r="M230" i="43"/>
  <c r="C244" i="43"/>
  <c r="C245" i="43"/>
  <c r="C249" i="43"/>
  <c r="F246" i="43"/>
  <c r="C253" i="43"/>
  <c r="O252" i="43"/>
  <c r="O251" i="43" s="1"/>
  <c r="C268" i="43"/>
  <c r="J270" i="43"/>
  <c r="J269" i="43" s="1"/>
  <c r="F283" i="43"/>
  <c r="C283" i="43" s="1"/>
  <c r="C285" i="43"/>
  <c r="H75" i="43" l="1"/>
  <c r="I130" i="43"/>
  <c r="C76" i="43"/>
  <c r="L230" i="43"/>
  <c r="C136" i="43"/>
  <c r="L53" i="43"/>
  <c r="D75" i="43"/>
  <c r="C264" i="43"/>
  <c r="H52" i="43"/>
  <c r="O174" i="43"/>
  <c r="N194" i="43"/>
  <c r="O204" i="43"/>
  <c r="O195" i="43" s="1"/>
  <c r="C122" i="43"/>
  <c r="C293" i="43"/>
  <c r="O130" i="43"/>
  <c r="G230" i="43"/>
  <c r="G194" i="43" s="1"/>
  <c r="C238" i="43"/>
  <c r="C276" i="43"/>
  <c r="C69" i="43"/>
  <c r="C286" i="43"/>
  <c r="O259" i="43"/>
  <c r="C259" i="43" s="1"/>
  <c r="K289" i="43"/>
  <c r="I231" i="43"/>
  <c r="J75" i="43"/>
  <c r="J52" i="43" s="1"/>
  <c r="L130" i="43"/>
  <c r="D52" i="43"/>
  <c r="F291" i="43"/>
  <c r="N289" i="43"/>
  <c r="C260" i="43"/>
  <c r="L83" i="43"/>
  <c r="M75" i="43"/>
  <c r="M52" i="43" s="1"/>
  <c r="O83" i="43"/>
  <c r="O75" i="43" s="1"/>
  <c r="G52" i="43"/>
  <c r="G289" i="43"/>
  <c r="D194" i="43"/>
  <c r="I230" i="43"/>
  <c r="C144" i="43"/>
  <c r="L204" i="43"/>
  <c r="L195" i="43" s="1"/>
  <c r="L194" i="43" s="1"/>
  <c r="N52" i="43"/>
  <c r="N51" i="43" s="1"/>
  <c r="N50" i="43" s="1"/>
  <c r="I83" i="43"/>
  <c r="I75" i="43" s="1"/>
  <c r="I52" i="43" s="1"/>
  <c r="F187" i="43"/>
  <c r="C58" i="43"/>
  <c r="C80" i="43"/>
  <c r="C45" i="43"/>
  <c r="I54" i="43"/>
  <c r="I53" i="43" s="1"/>
  <c r="H194" i="43"/>
  <c r="C198" i="43"/>
  <c r="I195" i="43"/>
  <c r="C216" i="43"/>
  <c r="J230" i="43"/>
  <c r="J194" i="43" s="1"/>
  <c r="J51" i="43" s="1"/>
  <c r="K52" i="43"/>
  <c r="K51" i="43" s="1"/>
  <c r="C67" i="43"/>
  <c r="E75" i="43"/>
  <c r="E52" i="43" s="1"/>
  <c r="H51" i="43"/>
  <c r="N290" i="43"/>
  <c r="C246" i="43"/>
  <c r="M194" i="43"/>
  <c r="M51" i="43" s="1"/>
  <c r="E194" i="43"/>
  <c r="C184" i="43"/>
  <c r="H289" i="43"/>
  <c r="F231" i="43"/>
  <c r="C179" i="43"/>
  <c r="F174" i="43"/>
  <c r="C151" i="43"/>
  <c r="C54" i="43"/>
  <c r="F53" i="43"/>
  <c r="C188" i="43"/>
  <c r="C166" i="43"/>
  <c r="I292" i="43"/>
  <c r="I20" i="43"/>
  <c r="C21" i="43"/>
  <c r="F270" i="43"/>
  <c r="C272" i="43"/>
  <c r="C103" i="43"/>
  <c r="C165" i="43"/>
  <c r="C89" i="43"/>
  <c r="C252" i="43"/>
  <c r="F251" i="43"/>
  <c r="C251" i="43" s="1"/>
  <c r="L292" i="43"/>
  <c r="L291" i="43" s="1"/>
  <c r="L20" i="43"/>
  <c r="C205" i="43"/>
  <c r="F204" i="43"/>
  <c r="C196" i="43"/>
  <c r="D289" i="43"/>
  <c r="C131" i="43"/>
  <c r="F130" i="43"/>
  <c r="C130" i="43" s="1"/>
  <c r="C187" i="43"/>
  <c r="O173" i="43"/>
  <c r="F83" i="43"/>
  <c r="C84" i="43"/>
  <c r="C26" i="43"/>
  <c r="L75" i="43" l="1"/>
  <c r="L52" i="43" s="1"/>
  <c r="L51" i="43" s="1"/>
  <c r="G51" i="43"/>
  <c r="G50" i="43" s="1"/>
  <c r="D51" i="43"/>
  <c r="O52" i="43"/>
  <c r="C20" i="43"/>
  <c r="O230" i="43"/>
  <c r="O194" i="43" s="1"/>
  <c r="M289" i="43"/>
  <c r="I289" i="43"/>
  <c r="E289" i="43"/>
  <c r="J289" i="43"/>
  <c r="E51" i="43"/>
  <c r="E50" i="43" s="1"/>
  <c r="I194" i="43"/>
  <c r="I51" i="43" s="1"/>
  <c r="K50" i="43"/>
  <c r="K290" i="43"/>
  <c r="M50" i="43"/>
  <c r="M290" i="43"/>
  <c r="C204" i="43"/>
  <c r="F195" i="43"/>
  <c r="F173" i="43"/>
  <c r="C173" i="43" s="1"/>
  <c r="C174" i="43"/>
  <c r="C292" i="43"/>
  <c r="I291" i="43"/>
  <c r="C291" i="43" s="1"/>
  <c r="E290" i="43"/>
  <c r="J50" i="43"/>
  <c r="J290" i="43"/>
  <c r="F269" i="43"/>
  <c r="C270" i="43"/>
  <c r="F230" i="43"/>
  <c r="C231" i="43"/>
  <c r="L289" i="43"/>
  <c r="C53" i="43"/>
  <c r="H290" i="43"/>
  <c r="H50" i="43"/>
  <c r="C83" i="43"/>
  <c r="F75" i="43"/>
  <c r="C75" i="43" s="1"/>
  <c r="L50" i="43" l="1"/>
  <c r="L290" i="43"/>
  <c r="G290" i="43"/>
  <c r="O51" i="43"/>
  <c r="O290" i="43" s="1"/>
  <c r="O289" i="43"/>
  <c r="D290" i="43"/>
  <c r="D50" i="43"/>
  <c r="C230" i="43"/>
  <c r="I50" i="43"/>
  <c r="I290" i="43"/>
  <c r="C269" i="43"/>
  <c r="F289" i="43"/>
  <c r="F52" i="43"/>
  <c r="F194" i="43"/>
  <c r="C194" i="43" s="1"/>
  <c r="C195" i="43"/>
  <c r="C289" i="43" l="1"/>
  <c r="O50" i="43"/>
  <c r="F51" i="43"/>
  <c r="C52" i="43"/>
  <c r="F290" i="43" l="1"/>
  <c r="C290" i="43" s="1"/>
  <c r="F50" i="43"/>
  <c r="C50" i="43" s="1"/>
  <c r="C51" i="43"/>
  <c r="O301" i="42" l="1"/>
  <c r="L301" i="42"/>
  <c r="I301" i="42"/>
  <c r="F301" i="42"/>
  <c r="C301" i="42" s="1"/>
  <c r="O300" i="42"/>
  <c r="L300" i="42"/>
  <c r="I300" i="42"/>
  <c r="F300" i="42"/>
  <c r="O299" i="42"/>
  <c r="L299" i="42"/>
  <c r="I299" i="42"/>
  <c r="F299" i="42"/>
  <c r="O298" i="42"/>
  <c r="L298" i="42"/>
  <c r="I298" i="42"/>
  <c r="F298" i="42"/>
  <c r="O297" i="42"/>
  <c r="L297" i="42"/>
  <c r="I297" i="42"/>
  <c r="F297" i="42"/>
  <c r="O296" i="42"/>
  <c r="L296" i="42"/>
  <c r="I296" i="42"/>
  <c r="F296" i="42"/>
  <c r="O295" i="42"/>
  <c r="L295" i="42"/>
  <c r="I295" i="42"/>
  <c r="F295" i="42"/>
  <c r="O294" i="42"/>
  <c r="L294" i="42"/>
  <c r="I294" i="42"/>
  <c r="F294" i="42"/>
  <c r="N293" i="42"/>
  <c r="M293" i="42"/>
  <c r="K293" i="42"/>
  <c r="J293" i="42"/>
  <c r="H293" i="42"/>
  <c r="G293" i="42"/>
  <c r="E293" i="42"/>
  <c r="D293" i="42"/>
  <c r="O288" i="42"/>
  <c r="L288" i="42"/>
  <c r="I288" i="42"/>
  <c r="F288" i="42"/>
  <c r="O287" i="42"/>
  <c r="L287" i="42"/>
  <c r="I287" i="42"/>
  <c r="I286" i="42" s="1"/>
  <c r="F287" i="42"/>
  <c r="F286" i="42" s="1"/>
  <c r="O286" i="42"/>
  <c r="N286" i="42"/>
  <c r="M286" i="42"/>
  <c r="L286" i="42"/>
  <c r="K286" i="42"/>
  <c r="J286" i="42"/>
  <c r="H286" i="42"/>
  <c r="G286" i="42"/>
  <c r="E286" i="42"/>
  <c r="D286" i="42"/>
  <c r="O285" i="42"/>
  <c r="O284" i="42" s="1"/>
  <c r="O283" i="42" s="1"/>
  <c r="L285" i="42"/>
  <c r="L284" i="42" s="1"/>
  <c r="I285" i="42"/>
  <c r="F285" i="42"/>
  <c r="N284" i="42"/>
  <c r="N283" i="42" s="1"/>
  <c r="M284" i="42"/>
  <c r="M283" i="42" s="1"/>
  <c r="K284" i="42"/>
  <c r="K283" i="42" s="1"/>
  <c r="J284" i="42"/>
  <c r="J283" i="42" s="1"/>
  <c r="I284" i="42"/>
  <c r="I283" i="42" s="1"/>
  <c r="H284" i="42"/>
  <c r="H283" i="42" s="1"/>
  <c r="G284" i="42"/>
  <c r="G283" i="42" s="1"/>
  <c r="F284" i="42"/>
  <c r="F283" i="42" s="1"/>
  <c r="E284" i="42"/>
  <c r="E283" i="42" s="1"/>
  <c r="D284" i="42"/>
  <c r="D283" i="42" s="1"/>
  <c r="O282" i="42"/>
  <c r="L282" i="42"/>
  <c r="L281" i="42" s="1"/>
  <c r="I282" i="42"/>
  <c r="F282" i="42"/>
  <c r="F281" i="42" s="1"/>
  <c r="O281" i="42"/>
  <c r="N281" i="42"/>
  <c r="M281" i="42"/>
  <c r="K281" i="42"/>
  <c r="J281" i="42"/>
  <c r="I281" i="42"/>
  <c r="H281" i="42"/>
  <c r="G281" i="42"/>
  <c r="E281" i="42"/>
  <c r="D281" i="42"/>
  <c r="O280" i="42"/>
  <c r="L280" i="42"/>
  <c r="I280" i="42"/>
  <c r="F280" i="42"/>
  <c r="O279" i="42"/>
  <c r="L279" i="42"/>
  <c r="I279" i="42"/>
  <c r="F279" i="42"/>
  <c r="O278" i="42"/>
  <c r="L278" i="42"/>
  <c r="I278" i="42"/>
  <c r="F278" i="42"/>
  <c r="O277" i="42"/>
  <c r="O276" i="42" s="1"/>
  <c r="L277" i="42"/>
  <c r="L276" i="42" s="1"/>
  <c r="I277" i="42"/>
  <c r="F277" i="42"/>
  <c r="C277" i="42" s="1"/>
  <c r="N276" i="42"/>
  <c r="M276" i="42"/>
  <c r="K276" i="42"/>
  <c r="J276" i="42"/>
  <c r="H276" i="42"/>
  <c r="G276" i="42"/>
  <c r="E276" i="42"/>
  <c r="D276" i="42"/>
  <c r="O275" i="42"/>
  <c r="L275" i="42"/>
  <c r="I275" i="42"/>
  <c r="F275" i="42"/>
  <c r="O274" i="42"/>
  <c r="L274" i="42"/>
  <c r="I274" i="42"/>
  <c r="F274" i="42"/>
  <c r="O273" i="42"/>
  <c r="O272" i="42" s="1"/>
  <c r="L273" i="42"/>
  <c r="L272" i="42" s="1"/>
  <c r="I273" i="42"/>
  <c r="F273" i="42"/>
  <c r="F272" i="42" s="1"/>
  <c r="N272" i="42"/>
  <c r="M272" i="42"/>
  <c r="M270" i="42" s="1"/>
  <c r="M269" i="42" s="1"/>
  <c r="K272" i="42"/>
  <c r="K270" i="42" s="1"/>
  <c r="J272" i="42"/>
  <c r="H272" i="42"/>
  <c r="H270" i="42" s="1"/>
  <c r="H269" i="42" s="1"/>
  <c r="G272" i="42"/>
  <c r="E272" i="42"/>
  <c r="D272" i="42"/>
  <c r="O271" i="42"/>
  <c r="L271" i="42"/>
  <c r="I271" i="42"/>
  <c r="F271" i="42"/>
  <c r="G270" i="42"/>
  <c r="O268" i="42"/>
  <c r="L268" i="42"/>
  <c r="I268" i="42"/>
  <c r="F268" i="42"/>
  <c r="O267" i="42"/>
  <c r="L267" i="42"/>
  <c r="I267" i="42"/>
  <c r="F267" i="42"/>
  <c r="O266" i="42"/>
  <c r="L266" i="42"/>
  <c r="I266" i="42"/>
  <c r="F266" i="42"/>
  <c r="O265" i="42"/>
  <c r="O264" i="42" s="1"/>
  <c r="L265" i="42"/>
  <c r="I265" i="42"/>
  <c r="F265" i="42"/>
  <c r="N264" i="42"/>
  <c r="M264" i="42"/>
  <c r="L264" i="42"/>
  <c r="K264" i="42"/>
  <c r="J264" i="42"/>
  <c r="H264" i="42"/>
  <c r="G264" i="42"/>
  <c r="E264" i="42"/>
  <c r="D264" i="42"/>
  <c r="O263" i="42"/>
  <c r="L263" i="42"/>
  <c r="I263" i="42"/>
  <c r="F263" i="42"/>
  <c r="O262" i="42"/>
  <c r="L262" i="42"/>
  <c r="I262" i="42"/>
  <c r="F262" i="42"/>
  <c r="O261" i="42"/>
  <c r="O260" i="42" s="1"/>
  <c r="L261" i="42"/>
  <c r="I261" i="42"/>
  <c r="F261" i="42"/>
  <c r="N260" i="42"/>
  <c r="N259" i="42" s="1"/>
  <c r="M260" i="42"/>
  <c r="K260" i="42"/>
  <c r="J260" i="42"/>
  <c r="H260" i="42"/>
  <c r="G260" i="42"/>
  <c r="F260" i="42"/>
  <c r="E260" i="42"/>
  <c r="E259" i="42" s="1"/>
  <c r="D260" i="42"/>
  <c r="D259" i="42" s="1"/>
  <c r="K259" i="42"/>
  <c r="O258" i="42"/>
  <c r="L258" i="42"/>
  <c r="I258" i="42"/>
  <c r="F258" i="42"/>
  <c r="O257" i="42"/>
  <c r="L257" i="42"/>
  <c r="I257" i="42"/>
  <c r="F257" i="42"/>
  <c r="C257" i="42" s="1"/>
  <c r="O256" i="42"/>
  <c r="L256" i="42"/>
  <c r="I256" i="42"/>
  <c r="F256" i="42"/>
  <c r="O255" i="42"/>
  <c r="L255" i="42"/>
  <c r="I255" i="42"/>
  <c r="F255" i="42"/>
  <c r="O254" i="42"/>
  <c r="L254" i="42"/>
  <c r="I254" i="42"/>
  <c r="F254" i="42"/>
  <c r="O253" i="42"/>
  <c r="O252" i="42" s="1"/>
  <c r="L253" i="42"/>
  <c r="I253" i="42"/>
  <c r="F253" i="42"/>
  <c r="C253" i="42" s="1"/>
  <c r="N252" i="42"/>
  <c r="M252" i="42"/>
  <c r="K252" i="42"/>
  <c r="J252" i="42"/>
  <c r="H252" i="42"/>
  <c r="H251" i="42" s="1"/>
  <c r="G252" i="42"/>
  <c r="G251" i="42" s="1"/>
  <c r="E252" i="42"/>
  <c r="E251" i="42" s="1"/>
  <c r="D252" i="42"/>
  <c r="D251" i="42" s="1"/>
  <c r="N251" i="42"/>
  <c r="M251" i="42"/>
  <c r="K251" i="42"/>
  <c r="J251" i="42"/>
  <c r="O250" i="42"/>
  <c r="L250" i="42"/>
  <c r="I250" i="42"/>
  <c r="F250" i="42"/>
  <c r="O249" i="42"/>
  <c r="L249" i="42"/>
  <c r="I249" i="42"/>
  <c r="F249" i="42"/>
  <c r="O248" i="42"/>
  <c r="L248" i="42"/>
  <c r="I248" i="42"/>
  <c r="F248" i="42"/>
  <c r="O247" i="42"/>
  <c r="L247" i="42"/>
  <c r="I247" i="42"/>
  <c r="F247" i="42"/>
  <c r="N246" i="42"/>
  <c r="M246" i="42"/>
  <c r="K246" i="42"/>
  <c r="J246" i="42"/>
  <c r="H246" i="42"/>
  <c r="G246" i="42"/>
  <c r="E246" i="42"/>
  <c r="D246" i="42"/>
  <c r="O245" i="42"/>
  <c r="L245" i="42"/>
  <c r="I245" i="42"/>
  <c r="F245" i="42"/>
  <c r="O244" i="42"/>
  <c r="L244" i="42"/>
  <c r="I244" i="42"/>
  <c r="F244" i="42"/>
  <c r="O243" i="42"/>
  <c r="L243" i="42"/>
  <c r="I243" i="42"/>
  <c r="F243" i="42"/>
  <c r="O242" i="42"/>
  <c r="L242" i="42"/>
  <c r="I242" i="42"/>
  <c r="F242" i="42"/>
  <c r="O241" i="42"/>
  <c r="L241" i="42"/>
  <c r="I241" i="42"/>
  <c r="F241" i="42"/>
  <c r="O240" i="42"/>
  <c r="L240" i="42"/>
  <c r="I240" i="42"/>
  <c r="F240" i="42"/>
  <c r="O239" i="42"/>
  <c r="L239" i="42"/>
  <c r="I239" i="42"/>
  <c r="F239" i="42"/>
  <c r="F238" i="42" s="1"/>
  <c r="N238" i="42"/>
  <c r="M238" i="42"/>
  <c r="K238" i="42"/>
  <c r="J238" i="42"/>
  <c r="H238" i="42"/>
  <c r="G238" i="42"/>
  <c r="E238" i="42"/>
  <c r="D238" i="42"/>
  <c r="O237" i="42"/>
  <c r="L237" i="42"/>
  <c r="I237" i="42"/>
  <c r="F237" i="42"/>
  <c r="C237" i="42"/>
  <c r="O236" i="42"/>
  <c r="L236" i="42"/>
  <c r="L235" i="42" s="1"/>
  <c r="I236" i="42"/>
  <c r="F236" i="42"/>
  <c r="N235" i="42"/>
  <c r="M235" i="42"/>
  <c r="K235" i="42"/>
  <c r="J235" i="42"/>
  <c r="H235" i="42"/>
  <c r="G235" i="42"/>
  <c r="E235" i="42"/>
  <c r="D235" i="42"/>
  <c r="O234" i="42"/>
  <c r="L234" i="42"/>
  <c r="L233" i="42" s="1"/>
  <c r="I234" i="42"/>
  <c r="I233" i="42" s="1"/>
  <c r="F234" i="42"/>
  <c r="O233" i="42"/>
  <c r="N233" i="42"/>
  <c r="M233" i="42"/>
  <c r="K233" i="42"/>
  <c r="J233" i="42"/>
  <c r="H233" i="42"/>
  <c r="H231" i="42" s="1"/>
  <c r="G233" i="42"/>
  <c r="F233" i="42"/>
  <c r="E233" i="42"/>
  <c r="D233" i="42"/>
  <c r="O232" i="42"/>
  <c r="L232" i="42"/>
  <c r="I232" i="42"/>
  <c r="F232" i="42"/>
  <c r="O229" i="42"/>
  <c r="L229" i="42"/>
  <c r="I229" i="42"/>
  <c r="F229" i="42"/>
  <c r="O228" i="42"/>
  <c r="L228" i="42"/>
  <c r="L227" i="42" s="1"/>
  <c r="I228" i="42"/>
  <c r="F228" i="42"/>
  <c r="O227" i="42"/>
  <c r="N227" i="42"/>
  <c r="M227" i="42"/>
  <c r="K227" i="42"/>
  <c r="J227" i="42"/>
  <c r="I227" i="42"/>
  <c r="H227" i="42"/>
  <c r="G227" i="42"/>
  <c r="E227" i="42"/>
  <c r="D227" i="42"/>
  <c r="O226" i="42"/>
  <c r="L226" i="42"/>
  <c r="I226" i="42"/>
  <c r="F226" i="42"/>
  <c r="O225" i="42"/>
  <c r="L225" i="42"/>
  <c r="I225" i="42"/>
  <c r="F225" i="42"/>
  <c r="O224" i="42"/>
  <c r="L224" i="42"/>
  <c r="I224" i="42"/>
  <c r="F224" i="42"/>
  <c r="O223" i="42"/>
  <c r="L223" i="42"/>
  <c r="I223" i="42"/>
  <c r="F223" i="42"/>
  <c r="O222" i="42"/>
  <c r="L222" i="42"/>
  <c r="I222" i="42"/>
  <c r="F222" i="42"/>
  <c r="O221" i="42"/>
  <c r="L221" i="42"/>
  <c r="I221" i="42"/>
  <c r="F221" i="42"/>
  <c r="C221" i="42" s="1"/>
  <c r="O220" i="42"/>
  <c r="L220" i="42"/>
  <c r="I220" i="42"/>
  <c r="F220" i="42"/>
  <c r="O219" i="42"/>
  <c r="L219" i="42"/>
  <c r="I219" i="42"/>
  <c r="F219" i="42"/>
  <c r="O218" i="42"/>
  <c r="L218" i="42"/>
  <c r="I218" i="42"/>
  <c r="F218" i="42"/>
  <c r="O217" i="42"/>
  <c r="L217" i="42"/>
  <c r="I217" i="42"/>
  <c r="F217" i="42"/>
  <c r="N216" i="42"/>
  <c r="M216" i="42"/>
  <c r="L216" i="42"/>
  <c r="K216" i="42"/>
  <c r="J216" i="42"/>
  <c r="H216" i="42"/>
  <c r="G216" i="42"/>
  <c r="E216" i="42"/>
  <c r="D216" i="42"/>
  <c r="O215" i="42"/>
  <c r="L215" i="42"/>
  <c r="I215" i="42"/>
  <c r="F215" i="42"/>
  <c r="O214" i="42"/>
  <c r="L214" i="42"/>
  <c r="I214" i="42"/>
  <c r="F214" i="42"/>
  <c r="O213" i="42"/>
  <c r="L213" i="42"/>
  <c r="I213" i="42"/>
  <c r="F213" i="42"/>
  <c r="O212" i="42"/>
  <c r="L212" i="42"/>
  <c r="I212" i="42"/>
  <c r="F212" i="42"/>
  <c r="O211" i="42"/>
  <c r="L211" i="42"/>
  <c r="I211" i="42"/>
  <c r="F211" i="42"/>
  <c r="O210" i="42"/>
  <c r="L210" i="42"/>
  <c r="I210" i="42"/>
  <c r="F210" i="42"/>
  <c r="O209" i="42"/>
  <c r="L209" i="42"/>
  <c r="I209" i="42"/>
  <c r="F209" i="42"/>
  <c r="O208" i="42"/>
  <c r="L208" i="42"/>
  <c r="I208" i="42"/>
  <c r="F208" i="42"/>
  <c r="O207" i="42"/>
  <c r="L207" i="42"/>
  <c r="I207" i="42"/>
  <c r="F207" i="42"/>
  <c r="O206" i="42"/>
  <c r="L206" i="42"/>
  <c r="I206" i="42"/>
  <c r="F206" i="42"/>
  <c r="N205" i="42"/>
  <c r="M205" i="42"/>
  <c r="K205" i="42"/>
  <c r="J205" i="42"/>
  <c r="J204" i="42" s="1"/>
  <c r="H205" i="42"/>
  <c r="H204" i="42" s="1"/>
  <c r="G205" i="42"/>
  <c r="E205" i="42"/>
  <c r="E204" i="42" s="1"/>
  <c r="D205" i="42"/>
  <c r="N204" i="42"/>
  <c r="O203" i="42"/>
  <c r="L203" i="42"/>
  <c r="I203" i="42"/>
  <c r="F203" i="42"/>
  <c r="O202" i="42"/>
  <c r="L202" i="42"/>
  <c r="I202" i="42"/>
  <c r="F202" i="42"/>
  <c r="O201" i="42"/>
  <c r="L201" i="42"/>
  <c r="I201" i="42"/>
  <c r="F201" i="42"/>
  <c r="O200" i="42"/>
  <c r="L200" i="42"/>
  <c r="I200" i="42"/>
  <c r="F200" i="42"/>
  <c r="O199" i="42"/>
  <c r="O198" i="42" s="1"/>
  <c r="L199" i="42"/>
  <c r="L198" i="42" s="1"/>
  <c r="I199" i="42"/>
  <c r="F199" i="42"/>
  <c r="N198" i="42"/>
  <c r="N196" i="42" s="1"/>
  <c r="N195" i="42" s="1"/>
  <c r="M198" i="42"/>
  <c r="K198" i="42"/>
  <c r="K196" i="42" s="1"/>
  <c r="J198" i="42"/>
  <c r="J196" i="42" s="1"/>
  <c r="J195" i="42" s="1"/>
  <c r="H198" i="42"/>
  <c r="G198" i="42"/>
  <c r="G196" i="42" s="1"/>
  <c r="F198" i="42"/>
  <c r="E198" i="42"/>
  <c r="E196" i="42" s="1"/>
  <c r="E195" i="42" s="1"/>
  <c r="D198" i="42"/>
  <c r="D196" i="42" s="1"/>
  <c r="O197" i="42"/>
  <c r="L197" i="42"/>
  <c r="I197" i="42"/>
  <c r="F197" i="42"/>
  <c r="M196" i="42"/>
  <c r="H196" i="42"/>
  <c r="O193" i="42"/>
  <c r="O192" i="42" s="1"/>
  <c r="O191" i="42" s="1"/>
  <c r="L193" i="42"/>
  <c r="I193" i="42"/>
  <c r="F193" i="42"/>
  <c r="F192" i="42" s="1"/>
  <c r="N192" i="42"/>
  <c r="N191" i="42" s="1"/>
  <c r="M192" i="42"/>
  <c r="K192" i="42"/>
  <c r="J192" i="42"/>
  <c r="J191" i="42" s="1"/>
  <c r="I192" i="42"/>
  <c r="I191" i="42" s="1"/>
  <c r="H192" i="42"/>
  <c r="H191" i="42" s="1"/>
  <c r="G192" i="42"/>
  <c r="E192" i="42"/>
  <c r="D192" i="42"/>
  <c r="D191" i="42" s="1"/>
  <c r="M191" i="42"/>
  <c r="K191" i="42"/>
  <c r="G191" i="42"/>
  <c r="E191" i="42"/>
  <c r="O190" i="42"/>
  <c r="L190" i="42"/>
  <c r="I190" i="42"/>
  <c r="F190" i="42"/>
  <c r="O189" i="42"/>
  <c r="L189" i="42"/>
  <c r="L188" i="42" s="1"/>
  <c r="I189" i="42"/>
  <c r="F189" i="42"/>
  <c r="O188" i="42"/>
  <c r="N188" i="42"/>
  <c r="M188" i="42"/>
  <c r="K188" i="42"/>
  <c r="J188" i="42"/>
  <c r="H188" i="42"/>
  <c r="G188" i="42"/>
  <c r="G187" i="42" s="1"/>
  <c r="F188" i="42"/>
  <c r="E188" i="42"/>
  <c r="D188" i="42"/>
  <c r="E187" i="42"/>
  <c r="O186" i="42"/>
  <c r="L186" i="42"/>
  <c r="I186" i="42"/>
  <c r="F186" i="42"/>
  <c r="C186" i="42" s="1"/>
  <c r="O185" i="42"/>
  <c r="L185" i="42"/>
  <c r="L184" i="42" s="1"/>
  <c r="I185" i="42"/>
  <c r="F185" i="42"/>
  <c r="O184" i="42"/>
  <c r="N184" i="42"/>
  <c r="M184" i="42"/>
  <c r="K184" i="42"/>
  <c r="J184" i="42"/>
  <c r="H184" i="42"/>
  <c r="G184" i="42"/>
  <c r="F184" i="42"/>
  <c r="E184" i="42"/>
  <c r="D184" i="42"/>
  <c r="O183" i="42"/>
  <c r="L183" i="42"/>
  <c r="I183" i="42"/>
  <c r="F183" i="42"/>
  <c r="O182" i="42"/>
  <c r="L182" i="42"/>
  <c r="I182" i="42"/>
  <c r="F182" i="42"/>
  <c r="O181" i="42"/>
  <c r="L181" i="42"/>
  <c r="I181" i="42"/>
  <c r="F181" i="42"/>
  <c r="O180" i="42"/>
  <c r="L180" i="42"/>
  <c r="C180" i="42" s="1"/>
  <c r="I180" i="42"/>
  <c r="F180" i="42"/>
  <c r="F179" i="42" s="1"/>
  <c r="N179" i="42"/>
  <c r="M179" i="42"/>
  <c r="M174" i="42" s="1"/>
  <c r="M173" i="42" s="1"/>
  <c r="K179" i="42"/>
  <c r="J179" i="42"/>
  <c r="H179" i="42"/>
  <c r="G179" i="42"/>
  <c r="E179" i="42"/>
  <c r="D179" i="42"/>
  <c r="O178" i="42"/>
  <c r="L178" i="42"/>
  <c r="I178" i="42"/>
  <c r="F178" i="42"/>
  <c r="O177" i="42"/>
  <c r="L177" i="42"/>
  <c r="I177" i="42"/>
  <c r="F177" i="42"/>
  <c r="O176" i="42"/>
  <c r="L176" i="42"/>
  <c r="C176" i="42" s="1"/>
  <c r="I176" i="42"/>
  <c r="F176" i="42"/>
  <c r="F175" i="42" s="1"/>
  <c r="F174" i="42" s="1"/>
  <c r="O175" i="42"/>
  <c r="N175" i="42"/>
  <c r="M175" i="42"/>
  <c r="K175" i="42"/>
  <c r="K174" i="42" s="1"/>
  <c r="J175" i="42"/>
  <c r="J174" i="42" s="1"/>
  <c r="J173" i="42" s="1"/>
  <c r="H175" i="42"/>
  <c r="G175" i="42"/>
  <c r="E175" i="42"/>
  <c r="E174" i="42" s="1"/>
  <c r="E173" i="42" s="1"/>
  <c r="D175" i="42"/>
  <c r="D174" i="42" s="1"/>
  <c r="D173" i="42" s="1"/>
  <c r="N174" i="42"/>
  <c r="O172" i="42"/>
  <c r="L172" i="42"/>
  <c r="I172" i="42"/>
  <c r="F172" i="42"/>
  <c r="O171" i="42"/>
  <c r="L171" i="42"/>
  <c r="I171" i="42"/>
  <c r="F171" i="42"/>
  <c r="O170" i="42"/>
  <c r="L170" i="42"/>
  <c r="I170" i="42"/>
  <c r="F170" i="42"/>
  <c r="O169" i="42"/>
  <c r="L169" i="42"/>
  <c r="I169" i="42"/>
  <c r="F169" i="42"/>
  <c r="O168" i="42"/>
  <c r="L168" i="42"/>
  <c r="I168" i="42"/>
  <c r="F168" i="42"/>
  <c r="O167" i="42"/>
  <c r="O166" i="42" s="1"/>
  <c r="L167" i="42"/>
  <c r="I167" i="42"/>
  <c r="I166" i="42" s="1"/>
  <c r="I165" i="42" s="1"/>
  <c r="F167" i="42"/>
  <c r="N166" i="42"/>
  <c r="M166" i="42"/>
  <c r="M165" i="42" s="1"/>
  <c r="K166" i="42"/>
  <c r="K165" i="42" s="1"/>
  <c r="J166" i="42"/>
  <c r="H166" i="42"/>
  <c r="H165" i="42" s="1"/>
  <c r="G166" i="42"/>
  <c r="G165" i="42" s="1"/>
  <c r="E166" i="42"/>
  <c r="D166" i="42"/>
  <c r="D165" i="42" s="1"/>
  <c r="N165" i="42"/>
  <c r="J165" i="42"/>
  <c r="E165" i="42"/>
  <c r="O164" i="42"/>
  <c r="L164" i="42"/>
  <c r="I164" i="42"/>
  <c r="F164" i="42"/>
  <c r="O163" i="42"/>
  <c r="L163" i="42"/>
  <c r="I163" i="42"/>
  <c r="F163" i="42"/>
  <c r="O162" i="42"/>
  <c r="L162" i="42"/>
  <c r="I162" i="42"/>
  <c r="F162" i="42"/>
  <c r="O161" i="42"/>
  <c r="L161" i="42"/>
  <c r="L160" i="42" s="1"/>
  <c r="I161" i="42"/>
  <c r="F161" i="42"/>
  <c r="O160" i="42"/>
  <c r="N160" i="42"/>
  <c r="M160" i="42"/>
  <c r="K160" i="42"/>
  <c r="J160" i="42"/>
  <c r="H160" i="42"/>
  <c r="G160" i="42"/>
  <c r="F160" i="42"/>
  <c r="E160" i="42"/>
  <c r="D160" i="42"/>
  <c r="O159" i="42"/>
  <c r="L159" i="42"/>
  <c r="I159" i="42"/>
  <c r="F159" i="42"/>
  <c r="C159" i="42"/>
  <c r="O158" i="42"/>
  <c r="L158" i="42"/>
  <c r="I158" i="42"/>
  <c r="F158" i="42"/>
  <c r="C158" i="42" s="1"/>
  <c r="O157" i="42"/>
  <c r="L157" i="42"/>
  <c r="I157" i="42"/>
  <c r="F157" i="42"/>
  <c r="O156" i="42"/>
  <c r="L156" i="42"/>
  <c r="I156" i="42"/>
  <c r="F156" i="42"/>
  <c r="O155" i="42"/>
  <c r="L155" i="42"/>
  <c r="I155" i="42"/>
  <c r="F155" i="42"/>
  <c r="C155" i="42" s="1"/>
  <c r="O154" i="42"/>
  <c r="L154" i="42"/>
  <c r="I154" i="42"/>
  <c r="F154" i="42"/>
  <c r="O153" i="42"/>
  <c r="L153" i="42"/>
  <c r="I153" i="42"/>
  <c r="F153" i="42"/>
  <c r="O152" i="42"/>
  <c r="L152" i="42"/>
  <c r="I152" i="42"/>
  <c r="F152" i="42"/>
  <c r="N151" i="42"/>
  <c r="M151" i="42"/>
  <c r="K151" i="42"/>
  <c r="J151" i="42"/>
  <c r="H151" i="42"/>
  <c r="G151" i="42"/>
  <c r="E151" i="42"/>
  <c r="D151" i="42"/>
  <c r="O150" i="42"/>
  <c r="L150" i="42"/>
  <c r="I150" i="42"/>
  <c r="F150" i="42"/>
  <c r="O149" i="42"/>
  <c r="L149" i="42"/>
  <c r="I149" i="42"/>
  <c r="F149" i="42"/>
  <c r="O148" i="42"/>
  <c r="L148" i="42"/>
  <c r="I148" i="42"/>
  <c r="F148" i="42"/>
  <c r="O147" i="42"/>
  <c r="L147" i="42"/>
  <c r="I147" i="42"/>
  <c r="F147" i="42"/>
  <c r="O146" i="42"/>
  <c r="L146" i="42"/>
  <c r="I146" i="42"/>
  <c r="F146" i="42"/>
  <c r="O145" i="42"/>
  <c r="L145" i="42"/>
  <c r="L144" i="42" s="1"/>
  <c r="I145" i="42"/>
  <c r="F145" i="42"/>
  <c r="N144" i="42"/>
  <c r="M144" i="42"/>
  <c r="K144" i="42"/>
  <c r="J144" i="42"/>
  <c r="H144" i="42"/>
  <c r="G144" i="42"/>
  <c r="E144" i="42"/>
  <c r="D144" i="42"/>
  <c r="O143" i="42"/>
  <c r="L143" i="42"/>
  <c r="I143" i="42"/>
  <c r="F143" i="42"/>
  <c r="O142" i="42"/>
  <c r="L142" i="42"/>
  <c r="L141" i="42" s="1"/>
  <c r="I142" i="42"/>
  <c r="F142" i="42"/>
  <c r="F141" i="42" s="1"/>
  <c r="N141" i="42"/>
  <c r="M141" i="42"/>
  <c r="K141" i="42"/>
  <c r="J141" i="42"/>
  <c r="H141" i="42"/>
  <c r="G141" i="42"/>
  <c r="E141" i="42"/>
  <c r="D141" i="42"/>
  <c r="O140" i="42"/>
  <c r="L140" i="42"/>
  <c r="I140" i="42"/>
  <c r="F140" i="42"/>
  <c r="O139" i="42"/>
  <c r="L139" i="42"/>
  <c r="I139" i="42"/>
  <c r="F139" i="42"/>
  <c r="O138" i="42"/>
  <c r="L138" i="42"/>
  <c r="I138" i="42"/>
  <c r="F138" i="42"/>
  <c r="O137" i="42"/>
  <c r="L137" i="42"/>
  <c r="L136" i="42" s="1"/>
  <c r="I137" i="42"/>
  <c r="F137" i="42"/>
  <c r="F136" i="42" s="1"/>
  <c r="N136" i="42"/>
  <c r="M136" i="42"/>
  <c r="K136" i="42"/>
  <c r="J136" i="42"/>
  <c r="H136" i="42"/>
  <c r="G136" i="42"/>
  <c r="E136" i="42"/>
  <c r="D136" i="42"/>
  <c r="O135" i="42"/>
  <c r="L135" i="42"/>
  <c r="I135" i="42"/>
  <c r="F135" i="42"/>
  <c r="O134" i="42"/>
  <c r="L134" i="42"/>
  <c r="I134" i="42"/>
  <c r="F134" i="42"/>
  <c r="O133" i="42"/>
  <c r="L133" i="42"/>
  <c r="I133" i="42"/>
  <c r="F133" i="42"/>
  <c r="O132" i="42"/>
  <c r="L132" i="42"/>
  <c r="I132" i="42"/>
  <c r="F132" i="42"/>
  <c r="O131" i="42"/>
  <c r="N131" i="42"/>
  <c r="M131" i="42"/>
  <c r="K131" i="42"/>
  <c r="J131" i="42"/>
  <c r="H131" i="42"/>
  <c r="H130" i="42" s="1"/>
  <c r="G131" i="42"/>
  <c r="E131" i="42"/>
  <c r="D131" i="42"/>
  <c r="O129" i="42"/>
  <c r="L129" i="42"/>
  <c r="L128" i="42" s="1"/>
  <c r="I129" i="42"/>
  <c r="F129" i="42"/>
  <c r="O128" i="42"/>
  <c r="N128" i="42"/>
  <c r="M128" i="42"/>
  <c r="K128" i="42"/>
  <c r="J128" i="42"/>
  <c r="H128" i="42"/>
  <c r="G128" i="42"/>
  <c r="F128" i="42"/>
  <c r="E128" i="42"/>
  <c r="D128" i="42"/>
  <c r="O127" i="42"/>
  <c r="L127" i="42"/>
  <c r="I127" i="42"/>
  <c r="F127" i="42"/>
  <c r="O126" i="42"/>
  <c r="L126" i="42"/>
  <c r="I126" i="42"/>
  <c r="F126" i="42"/>
  <c r="O125" i="42"/>
  <c r="L125" i="42"/>
  <c r="I125" i="42"/>
  <c r="F125" i="42"/>
  <c r="O124" i="42"/>
  <c r="L124" i="42"/>
  <c r="I124" i="42"/>
  <c r="F124" i="42"/>
  <c r="O123" i="42"/>
  <c r="L123" i="42"/>
  <c r="I123" i="42"/>
  <c r="I122" i="42" s="1"/>
  <c r="F123" i="42"/>
  <c r="N122" i="42"/>
  <c r="M122" i="42"/>
  <c r="K122" i="42"/>
  <c r="J122" i="42"/>
  <c r="H122" i="42"/>
  <c r="G122" i="42"/>
  <c r="E122" i="42"/>
  <c r="D122" i="42"/>
  <c r="O121" i="42"/>
  <c r="L121" i="42"/>
  <c r="I121" i="42"/>
  <c r="F121" i="42"/>
  <c r="O120" i="42"/>
  <c r="L120" i="42"/>
  <c r="I120" i="42"/>
  <c r="F120" i="42"/>
  <c r="O119" i="42"/>
  <c r="L119" i="42"/>
  <c r="I119" i="42"/>
  <c r="F119" i="42"/>
  <c r="O118" i="42"/>
  <c r="L118" i="42"/>
  <c r="I118" i="42"/>
  <c r="F118" i="42"/>
  <c r="O117" i="42"/>
  <c r="L117" i="42"/>
  <c r="I117" i="42"/>
  <c r="F117" i="42"/>
  <c r="F116" i="42" s="1"/>
  <c r="N116" i="42"/>
  <c r="M116" i="42"/>
  <c r="K116" i="42"/>
  <c r="J116" i="42"/>
  <c r="H116" i="42"/>
  <c r="G116" i="42"/>
  <c r="E116" i="42"/>
  <c r="D116" i="42"/>
  <c r="O115" i="42"/>
  <c r="L115" i="42"/>
  <c r="I115" i="42"/>
  <c r="F115" i="42"/>
  <c r="O114" i="42"/>
  <c r="L114" i="42"/>
  <c r="I114" i="42"/>
  <c r="F114" i="42"/>
  <c r="O113" i="42"/>
  <c r="L113" i="42"/>
  <c r="L112" i="42" s="1"/>
  <c r="I113" i="42"/>
  <c r="F113" i="42"/>
  <c r="N112" i="42"/>
  <c r="M112" i="42"/>
  <c r="K112" i="42"/>
  <c r="J112" i="42"/>
  <c r="H112" i="42"/>
  <c r="G112" i="42"/>
  <c r="F112" i="42"/>
  <c r="E112" i="42"/>
  <c r="D112" i="42"/>
  <c r="O111" i="42"/>
  <c r="L111" i="42"/>
  <c r="C111" i="42" s="1"/>
  <c r="I111" i="42"/>
  <c r="F111" i="42"/>
  <c r="O110" i="42"/>
  <c r="L110" i="42"/>
  <c r="I110" i="42"/>
  <c r="F110" i="42"/>
  <c r="O109" i="42"/>
  <c r="L109" i="42"/>
  <c r="I109" i="42"/>
  <c r="F109" i="42"/>
  <c r="O108" i="42"/>
  <c r="L108" i="42"/>
  <c r="I108" i="42"/>
  <c r="F108" i="42"/>
  <c r="O107" i="42"/>
  <c r="L107" i="42"/>
  <c r="I107" i="42"/>
  <c r="F107" i="42"/>
  <c r="O106" i="42"/>
  <c r="L106" i="42"/>
  <c r="I106" i="42"/>
  <c r="F106" i="42"/>
  <c r="O105" i="42"/>
  <c r="L105" i="42"/>
  <c r="I105" i="42"/>
  <c r="F105" i="42"/>
  <c r="O104" i="42"/>
  <c r="L104" i="42"/>
  <c r="I104" i="42"/>
  <c r="I103" i="42" s="1"/>
  <c r="F104" i="42"/>
  <c r="N103" i="42"/>
  <c r="M103" i="42"/>
  <c r="K103" i="42"/>
  <c r="J103" i="42"/>
  <c r="H103" i="42"/>
  <c r="G103" i="42"/>
  <c r="E103" i="42"/>
  <c r="D103" i="42"/>
  <c r="O102" i="42"/>
  <c r="L102" i="42"/>
  <c r="I102" i="42"/>
  <c r="F102" i="42"/>
  <c r="O101" i="42"/>
  <c r="L101" i="42"/>
  <c r="I101" i="42"/>
  <c r="F101" i="42"/>
  <c r="O100" i="42"/>
  <c r="L100" i="42"/>
  <c r="I100" i="42"/>
  <c r="F100" i="42"/>
  <c r="O99" i="42"/>
  <c r="L99" i="42"/>
  <c r="I99" i="42"/>
  <c r="F99" i="42"/>
  <c r="C99" i="42" s="1"/>
  <c r="O98" i="42"/>
  <c r="L98" i="42"/>
  <c r="I98" i="42"/>
  <c r="F98" i="42"/>
  <c r="O97" i="42"/>
  <c r="L97" i="42"/>
  <c r="I97" i="42"/>
  <c r="F97" i="42"/>
  <c r="O96" i="42"/>
  <c r="L96" i="42"/>
  <c r="I96" i="42"/>
  <c r="F96" i="42"/>
  <c r="N95" i="42"/>
  <c r="M95" i="42"/>
  <c r="K95" i="42"/>
  <c r="J95" i="42"/>
  <c r="H95" i="42"/>
  <c r="G95" i="42"/>
  <c r="E95" i="42"/>
  <c r="D95" i="42"/>
  <c r="O94" i="42"/>
  <c r="L94" i="42"/>
  <c r="I94" i="42"/>
  <c r="F94" i="42"/>
  <c r="O93" i="42"/>
  <c r="L93" i="42"/>
  <c r="I93" i="42"/>
  <c r="F93" i="42"/>
  <c r="O92" i="42"/>
  <c r="L92" i="42"/>
  <c r="I92" i="42"/>
  <c r="F92" i="42"/>
  <c r="C92" i="42" s="1"/>
  <c r="O91" i="42"/>
  <c r="L91" i="42"/>
  <c r="I91" i="42"/>
  <c r="F91" i="42"/>
  <c r="O90" i="42"/>
  <c r="L90" i="42"/>
  <c r="I90" i="42"/>
  <c r="I89" i="42" s="1"/>
  <c r="F90" i="42"/>
  <c r="N89" i="42"/>
  <c r="M89" i="42"/>
  <c r="K89" i="42"/>
  <c r="J89" i="42"/>
  <c r="H89" i="42"/>
  <c r="G89" i="42"/>
  <c r="E89" i="42"/>
  <c r="D89" i="42"/>
  <c r="O88" i="42"/>
  <c r="L88" i="42"/>
  <c r="I88" i="42"/>
  <c r="F88" i="42"/>
  <c r="O87" i="42"/>
  <c r="L87" i="42"/>
  <c r="I87" i="42"/>
  <c r="F87" i="42"/>
  <c r="O86" i="42"/>
  <c r="L86" i="42"/>
  <c r="I86" i="42"/>
  <c r="F86" i="42"/>
  <c r="O85" i="42"/>
  <c r="L85" i="42"/>
  <c r="I85" i="42"/>
  <c r="I84" i="42" s="1"/>
  <c r="F85" i="42"/>
  <c r="N84" i="42"/>
  <c r="M84" i="42"/>
  <c r="L84" i="42"/>
  <c r="K84" i="42"/>
  <c r="J84" i="42"/>
  <c r="H84" i="42"/>
  <c r="G84" i="42"/>
  <c r="G83" i="42" s="1"/>
  <c r="E84" i="42"/>
  <c r="D84" i="42"/>
  <c r="E83" i="42"/>
  <c r="O82" i="42"/>
  <c r="L82" i="42"/>
  <c r="I82" i="42"/>
  <c r="F82" i="42"/>
  <c r="O81" i="42"/>
  <c r="O80" i="42" s="1"/>
  <c r="L81" i="42"/>
  <c r="I81" i="42"/>
  <c r="I80" i="42" s="1"/>
  <c r="F81" i="42"/>
  <c r="N80" i="42"/>
  <c r="M80" i="42"/>
  <c r="K80" i="42"/>
  <c r="J80" i="42"/>
  <c r="H80" i="42"/>
  <c r="G80" i="42"/>
  <c r="E80" i="42"/>
  <c r="D80" i="42"/>
  <c r="O79" i="42"/>
  <c r="L79" i="42"/>
  <c r="I79" i="42"/>
  <c r="F79" i="42"/>
  <c r="O78" i="42"/>
  <c r="L78" i="42"/>
  <c r="L77" i="42" s="1"/>
  <c r="I78" i="42"/>
  <c r="I77" i="42" s="1"/>
  <c r="I76" i="42" s="1"/>
  <c r="F78" i="42"/>
  <c r="N77" i="42"/>
  <c r="M77" i="42"/>
  <c r="M76" i="42" s="1"/>
  <c r="K77" i="42"/>
  <c r="K76" i="42" s="1"/>
  <c r="J77" i="42"/>
  <c r="J76" i="42" s="1"/>
  <c r="H77" i="42"/>
  <c r="G77" i="42"/>
  <c r="G76" i="42" s="1"/>
  <c r="E77" i="42"/>
  <c r="E76" i="42" s="1"/>
  <c r="D77" i="42"/>
  <c r="H76" i="42"/>
  <c r="O74" i="42"/>
  <c r="L74" i="42"/>
  <c r="I74" i="42"/>
  <c r="F74" i="42"/>
  <c r="O73" i="42"/>
  <c r="L73" i="42"/>
  <c r="I73" i="42"/>
  <c r="F73" i="42"/>
  <c r="O72" i="42"/>
  <c r="L72" i="42"/>
  <c r="I72" i="42"/>
  <c r="F72" i="42"/>
  <c r="O71" i="42"/>
  <c r="L71" i="42"/>
  <c r="I71" i="42"/>
  <c r="F71" i="42"/>
  <c r="O70" i="42"/>
  <c r="L70" i="42"/>
  <c r="I70" i="42"/>
  <c r="F70" i="42"/>
  <c r="N69" i="42"/>
  <c r="M69" i="42"/>
  <c r="K69" i="42"/>
  <c r="K67" i="42" s="1"/>
  <c r="J69" i="42"/>
  <c r="H69" i="42"/>
  <c r="G69" i="42"/>
  <c r="G67" i="42" s="1"/>
  <c r="E69" i="42"/>
  <c r="E67" i="42" s="1"/>
  <c r="D69" i="42"/>
  <c r="O68" i="42"/>
  <c r="L68" i="42"/>
  <c r="I68" i="42"/>
  <c r="F68" i="42"/>
  <c r="N67" i="42"/>
  <c r="M67" i="42"/>
  <c r="J67" i="42"/>
  <c r="H67" i="42"/>
  <c r="D67" i="42"/>
  <c r="O66" i="42"/>
  <c r="L66" i="42"/>
  <c r="I66" i="42"/>
  <c r="F66" i="42"/>
  <c r="O65" i="42"/>
  <c r="L65" i="42"/>
  <c r="I65" i="42"/>
  <c r="F65" i="42"/>
  <c r="O64" i="42"/>
  <c r="L64" i="42"/>
  <c r="I64" i="42"/>
  <c r="F64" i="42"/>
  <c r="O63" i="42"/>
  <c r="L63" i="42"/>
  <c r="I63" i="42"/>
  <c r="F63" i="42"/>
  <c r="O62" i="42"/>
  <c r="L62" i="42"/>
  <c r="I62" i="42"/>
  <c r="F62" i="42"/>
  <c r="O61" i="42"/>
  <c r="L61" i="42"/>
  <c r="I61" i="42"/>
  <c r="F61" i="42"/>
  <c r="O60" i="42"/>
  <c r="L60" i="42"/>
  <c r="I60" i="42"/>
  <c r="F60" i="42"/>
  <c r="O59" i="42"/>
  <c r="L59" i="42"/>
  <c r="L58" i="42" s="1"/>
  <c r="I59" i="42"/>
  <c r="I58" i="42" s="1"/>
  <c r="F59" i="42"/>
  <c r="N58" i="42"/>
  <c r="M58" i="42"/>
  <c r="K58" i="42"/>
  <c r="J58" i="42"/>
  <c r="H58" i="42"/>
  <c r="G58" i="42"/>
  <c r="E58" i="42"/>
  <c r="D58" i="42"/>
  <c r="O57" i="42"/>
  <c r="L57" i="42"/>
  <c r="I57" i="42"/>
  <c r="F57" i="42"/>
  <c r="O56" i="42"/>
  <c r="L56" i="42"/>
  <c r="I56" i="42"/>
  <c r="F56" i="42"/>
  <c r="N55" i="42"/>
  <c r="N54" i="42" s="1"/>
  <c r="N53" i="42" s="1"/>
  <c r="M55" i="42"/>
  <c r="K55" i="42"/>
  <c r="K54" i="42" s="1"/>
  <c r="J55" i="42"/>
  <c r="J54" i="42" s="1"/>
  <c r="I55" i="42"/>
  <c r="H55" i="42"/>
  <c r="G55" i="42"/>
  <c r="E55" i="42"/>
  <c r="E54" i="42" s="1"/>
  <c r="D55" i="42"/>
  <c r="O47" i="42"/>
  <c r="C47" i="42" s="1"/>
  <c r="O46" i="42"/>
  <c r="C46" i="42" s="1"/>
  <c r="N45" i="42"/>
  <c r="M45" i="42"/>
  <c r="L44" i="42"/>
  <c r="L43" i="42" s="1"/>
  <c r="I44" i="42"/>
  <c r="I43" i="42" s="1"/>
  <c r="F44" i="42"/>
  <c r="K43" i="42"/>
  <c r="J43" i="42"/>
  <c r="H43" i="42"/>
  <c r="G43" i="42"/>
  <c r="F43" i="42"/>
  <c r="E43" i="42"/>
  <c r="D43" i="42"/>
  <c r="F42" i="42"/>
  <c r="C42" i="42" s="1"/>
  <c r="F41" i="42"/>
  <c r="C41" i="42" s="1"/>
  <c r="E41" i="42"/>
  <c r="D41" i="42"/>
  <c r="L40" i="42"/>
  <c r="C40" i="42" s="1"/>
  <c r="L39" i="42"/>
  <c r="C39" i="42" s="1"/>
  <c r="L38" i="42"/>
  <c r="C38" i="42" s="1"/>
  <c r="L37" i="42"/>
  <c r="C37" i="42" s="1"/>
  <c r="K36" i="42"/>
  <c r="J36" i="42"/>
  <c r="L35" i="42"/>
  <c r="L34" i="42"/>
  <c r="C34" i="42" s="1"/>
  <c r="K33" i="42"/>
  <c r="J33" i="42"/>
  <c r="L32" i="42"/>
  <c r="C32" i="42" s="1"/>
  <c r="K31" i="42"/>
  <c r="J31" i="42"/>
  <c r="L30" i="42"/>
  <c r="C30" i="42" s="1"/>
  <c r="L29" i="42"/>
  <c r="C29" i="42" s="1"/>
  <c r="L28" i="42"/>
  <c r="C28" i="42" s="1"/>
  <c r="K27" i="42"/>
  <c r="K26" i="42" s="1"/>
  <c r="J27" i="42"/>
  <c r="F25" i="42"/>
  <c r="C25" i="42" s="1"/>
  <c r="I24" i="42"/>
  <c r="F24" i="42"/>
  <c r="C24" i="42" s="1"/>
  <c r="O23" i="42"/>
  <c r="L23" i="42"/>
  <c r="I23" i="42"/>
  <c r="F23" i="42"/>
  <c r="O22" i="42"/>
  <c r="O21" i="42" s="1"/>
  <c r="L22" i="42"/>
  <c r="L21" i="42" s="1"/>
  <c r="I22" i="42"/>
  <c r="I21" i="42" s="1"/>
  <c r="F22" i="42"/>
  <c r="F21" i="42" s="1"/>
  <c r="N21" i="42"/>
  <c r="N292" i="42" s="1"/>
  <c r="N291" i="42" s="1"/>
  <c r="M21" i="42"/>
  <c r="M292" i="42" s="1"/>
  <c r="M291" i="42" s="1"/>
  <c r="K21" i="42"/>
  <c r="J21" i="42"/>
  <c r="J292" i="42" s="1"/>
  <c r="H21" i="42"/>
  <c r="H292" i="42" s="1"/>
  <c r="H291" i="42" s="1"/>
  <c r="G21" i="42"/>
  <c r="E21" i="42"/>
  <c r="E292" i="42" s="1"/>
  <c r="E291" i="42" s="1"/>
  <c r="D21" i="42"/>
  <c r="D292" i="42" s="1"/>
  <c r="D291" i="42" s="1"/>
  <c r="G20" i="42"/>
  <c r="C96" i="42" l="1"/>
  <c r="C98" i="42"/>
  <c r="C209" i="42"/>
  <c r="J270" i="42"/>
  <c r="J269" i="42" s="1"/>
  <c r="O235" i="42"/>
  <c r="C261" i="42"/>
  <c r="K53" i="42"/>
  <c r="C139" i="42"/>
  <c r="C213" i="42"/>
  <c r="H54" i="42"/>
  <c r="H53" i="42" s="1"/>
  <c r="C249" i="42"/>
  <c r="G259" i="42"/>
  <c r="C265" i="42"/>
  <c r="D76" i="42"/>
  <c r="J291" i="42"/>
  <c r="K20" i="42"/>
  <c r="E53" i="42"/>
  <c r="J53" i="42"/>
  <c r="C79" i="42"/>
  <c r="C108" i="42"/>
  <c r="C119" i="42"/>
  <c r="C120" i="42"/>
  <c r="D130" i="42"/>
  <c r="C171" i="42"/>
  <c r="H187" i="42"/>
  <c r="C201" i="42"/>
  <c r="D204" i="42"/>
  <c r="C206" i="42"/>
  <c r="M204" i="42"/>
  <c r="M195" i="42" s="1"/>
  <c r="C229" i="42"/>
  <c r="E231" i="42"/>
  <c r="I235" i="42"/>
  <c r="D231" i="42"/>
  <c r="J259" i="42"/>
  <c r="O259" i="42"/>
  <c r="C273" i="42"/>
  <c r="C285" i="42"/>
  <c r="C297" i="42"/>
  <c r="M231" i="42"/>
  <c r="C63" i="42"/>
  <c r="K83" i="42"/>
  <c r="C135" i="42"/>
  <c r="C138" i="42"/>
  <c r="O136" i="42"/>
  <c r="C167" i="42"/>
  <c r="C170" i="42"/>
  <c r="D195" i="42"/>
  <c r="I205" i="42"/>
  <c r="C225" i="42"/>
  <c r="C241" i="42"/>
  <c r="C245" i="42"/>
  <c r="D270" i="42"/>
  <c r="D269" i="42" s="1"/>
  <c r="G292" i="42"/>
  <c r="G291" i="42" s="1"/>
  <c r="L292" i="42"/>
  <c r="C57" i="42"/>
  <c r="C71" i="42"/>
  <c r="C88" i="42"/>
  <c r="C91" i="42"/>
  <c r="O89" i="42"/>
  <c r="C101" i="42"/>
  <c r="C127" i="42"/>
  <c r="E130" i="42"/>
  <c r="E75" i="42" s="1"/>
  <c r="O151" i="42"/>
  <c r="C163" i="42"/>
  <c r="K187" i="42"/>
  <c r="C217" i="42"/>
  <c r="C243" i="42"/>
  <c r="N270" i="42"/>
  <c r="N269" i="42" s="1"/>
  <c r="O293" i="42"/>
  <c r="C35" i="42"/>
  <c r="L33" i="42"/>
  <c r="C33" i="42" s="1"/>
  <c r="M130" i="42"/>
  <c r="L192" i="42"/>
  <c r="L191" i="42" s="1"/>
  <c r="L187" i="42" s="1"/>
  <c r="C193" i="42"/>
  <c r="L27" i="42"/>
  <c r="C27" i="42" s="1"/>
  <c r="J26" i="42"/>
  <c r="J20" i="42" s="1"/>
  <c r="I69" i="42"/>
  <c r="I67" i="42" s="1"/>
  <c r="C85" i="42"/>
  <c r="C87" i="42"/>
  <c r="L95" i="42"/>
  <c r="C97" i="42"/>
  <c r="C100" i="42"/>
  <c r="C115" i="42"/>
  <c r="C118" i="42"/>
  <c r="O116" i="42"/>
  <c r="C183" i="42"/>
  <c r="M259" i="42"/>
  <c r="E270" i="42"/>
  <c r="E269" i="42" s="1"/>
  <c r="I272" i="42"/>
  <c r="C281" i="42"/>
  <c r="O55" i="42"/>
  <c r="C43" i="42"/>
  <c r="O45" i="42"/>
  <c r="C45" i="42" s="1"/>
  <c r="C61" i="42"/>
  <c r="C62" i="42"/>
  <c r="F80" i="42"/>
  <c r="C105" i="42"/>
  <c r="C107" i="42"/>
  <c r="C123" i="42"/>
  <c r="C126" i="42"/>
  <c r="C143" i="42"/>
  <c r="C147" i="42"/>
  <c r="F151" i="42"/>
  <c r="C154" i="42"/>
  <c r="C162" i="42"/>
  <c r="C197" i="42"/>
  <c r="M230" i="42"/>
  <c r="I264" i="42"/>
  <c r="F276" i="42"/>
  <c r="C288" i="42"/>
  <c r="C298" i="42"/>
  <c r="N187" i="42"/>
  <c r="M187" i="42"/>
  <c r="N231" i="42"/>
  <c r="N230" i="42" s="1"/>
  <c r="L238" i="42"/>
  <c r="F292" i="42"/>
  <c r="K292" i="42"/>
  <c r="K291" i="42" s="1"/>
  <c r="C22" i="42"/>
  <c r="C23" i="42"/>
  <c r="G54" i="42"/>
  <c r="G53" i="42" s="1"/>
  <c r="D54" i="42"/>
  <c r="D53" i="42" s="1"/>
  <c r="C65" i="42"/>
  <c r="L80" i="42"/>
  <c r="L76" i="42" s="1"/>
  <c r="J83" i="42"/>
  <c r="C94" i="42"/>
  <c r="F131" i="42"/>
  <c r="C134" i="42"/>
  <c r="C142" i="42"/>
  <c r="O141" i="42"/>
  <c r="C148" i="42"/>
  <c r="C152" i="42"/>
  <c r="C168" i="42"/>
  <c r="C178" i="42"/>
  <c r="C182" i="42"/>
  <c r="O179" i="42"/>
  <c r="O174" i="42" s="1"/>
  <c r="O173" i="42" s="1"/>
  <c r="J187" i="42"/>
  <c r="O187" i="42"/>
  <c r="O196" i="42"/>
  <c r="G204" i="42"/>
  <c r="C211" i="42"/>
  <c r="C218" i="42"/>
  <c r="C223" i="42"/>
  <c r="G231" i="42"/>
  <c r="G230" i="42" s="1"/>
  <c r="K231" i="42"/>
  <c r="K230" i="42" s="1"/>
  <c r="C240" i="42"/>
  <c r="O238" i="42"/>
  <c r="O270" i="42"/>
  <c r="O269" i="42" s="1"/>
  <c r="C278" i="42"/>
  <c r="G269" i="42"/>
  <c r="K269" i="42"/>
  <c r="C282" i="42"/>
  <c r="C295" i="42"/>
  <c r="C200" i="42"/>
  <c r="K204" i="42"/>
  <c r="K195" i="42" s="1"/>
  <c r="K194" i="42" s="1"/>
  <c r="C210" i="42"/>
  <c r="C212" i="42"/>
  <c r="I216" i="42"/>
  <c r="I204" i="42" s="1"/>
  <c r="C224" i="42"/>
  <c r="C44" i="42"/>
  <c r="M54" i="42"/>
  <c r="M53" i="42" s="1"/>
  <c r="L55" i="42"/>
  <c r="L54" i="42" s="1"/>
  <c r="C60" i="42"/>
  <c r="O69" i="42"/>
  <c r="O67" i="42" s="1"/>
  <c r="O77" i="42"/>
  <c r="O76" i="42" s="1"/>
  <c r="N76" i="42"/>
  <c r="M83" i="42"/>
  <c r="O103" i="42"/>
  <c r="C114" i="42"/>
  <c r="O112" i="42"/>
  <c r="N130" i="42"/>
  <c r="C140" i="42"/>
  <c r="I141" i="42"/>
  <c r="C146" i="42"/>
  <c r="O144" i="42"/>
  <c r="C156" i="42"/>
  <c r="C164" i="42"/>
  <c r="C172" i="42"/>
  <c r="G174" i="42"/>
  <c r="G173" i="42" s="1"/>
  <c r="N173" i="42"/>
  <c r="D187" i="42"/>
  <c r="C215" i="42"/>
  <c r="C222" i="42"/>
  <c r="C244" i="42"/>
  <c r="L246" i="42"/>
  <c r="D230" i="42"/>
  <c r="D194" i="42" s="1"/>
  <c r="C258" i="42"/>
  <c r="L260" i="42"/>
  <c r="L259" i="42" s="1"/>
  <c r="C266" i="42"/>
  <c r="C267" i="42"/>
  <c r="C271" i="42"/>
  <c r="C274" i="42"/>
  <c r="C275" i="42"/>
  <c r="I276" i="42"/>
  <c r="C276" i="42" s="1"/>
  <c r="O292" i="42"/>
  <c r="O291" i="42" s="1"/>
  <c r="O20" i="42"/>
  <c r="I292" i="42"/>
  <c r="I20" i="42"/>
  <c r="C70" i="42"/>
  <c r="F69" i="42"/>
  <c r="F173" i="42"/>
  <c r="C294" i="42"/>
  <c r="L293" i="42"/>
  <c r="L291" i="42" s="1"/>
  <c r="D20" i="42"/>
  <c r="H20" i="42"/>
  <c r="C21" i="42"/>
  <c r="I54" i="42"/>
  <c r="I53" i="42" s="1"/>
  <c r="C64" i="42"/>
  <c r="C68" i="42"/>
  <c r="C72" i="42"/>
  <c r="C73" i="42"/>
  <c r="C81" i="42"/>
  <c r="D83" i="42"/>
  <c r="D75" i="42" s="1"/>
  <c r="H83" i="42"/>
  <c r="H75" i="42" s="1"/>
  <c r="H52" i="42" s="1"/>
  <c r="C93" i="42"/>
  <c r="I95" i="42"/>
  <c r="L103" i="42"/>
  <c r="C110" i="42"/>
  <c r="K130" i="42"/>
  <c r="K75" i="42" s="1"/>
  <c r="I188" i="42"/>
  <c r="C189" i="42"/>
  <c r="C272" i="42"/>
  <c r="L270" i="42"/>
  <c r="L269" i="42" s="1"/>
  <c r="L36" i="42"/>
  <c r="C36" i="42" s="1"/>
  <c r="E20" i="42"/>
  <c r="M20" i="42"/>
  <c r="L31" i="42"/>
  <c r="F58" i="42"/>
  <c r="C59" i="42"/>
  <c r="O58" i="42"/>
  <c r="C66" i="42"/>
  <c r="L69" i="42"/>
  <c r="L67" i="42" s="1"/>
  <c r="C74" i="42"/>
  <c r="C78" i="42"/>
  <c r="F77" i="42"/>
  <c r="C82" i="42"/>
  <c r="N83" i="42"/>
  <c r="O95" i="42"/>
  <c r="C109" i="42"/>
  <c r="C124" i="42"/>
  <c r="L122" i="42"/>
  <c r="H174" i="42"/>
  <c r="H173" i="42" s="1"/>
  <c r="L196" i="42"/>
  <c r="C202" i="42"/>
  <c r="F20" i="42"/>
  <c r="N20" i="42"/>
  <c r="F55" i="42"/>
  <c r="C56" i="42"/>
  <c r="F84" i="42"/>
  <c r="O84" i="42"/>
  <c r="F89" i="42"/>
  <c r="F103" i="42"/>
  <c r="C104" i="42"/>
  <c r="L116" i="42"/>
  <c r="O122" i="42"/>
  <c r="C132" i="42"/>
  <c r="L131" i="42"/>
  <c r="C150" i="42"/>
  <c r="F144" i="42"/>
  <c r="C255" i="42"/>
  <c r="I252" i="42"/>
  <c r="I251" i="42" s="1"/>
  <c r="C90" i="42"/>
  <c r="F95" i="42"/>
  <c r="C102" i="42"/>
  <c r="C121" i="42"/>
  <c r="C125" i="42"/>
  <c r="I128" i="42"/>
  <c r="C128" i="42" s="1"/>
  <c r="C129" i="42"/>
  <c r="G130" i="42"/>
  <c r="G75" i="42" s="1"/>
  <c r="J130" i="42"/>
  <c r="J75" i="42" s="1"/>
  <c r="J52" i="42" s="1"/>
  <c r="C149" i="42"/>
  <c r="C153" i="42"/>
  <c r="I151" i="42"/>
  <c r="C169" i="42"/>
  <c r="C177" i="42"/>
  <c r="I175" i="42"/>
  <c r="C181" i="42"/>
  <c r="I179" i="42"/>
  <c r="I184" i="42"/>
  <c r="C184" i="42" s="1"/>
  <c r="C185" i="42"/>
  <c r="H195" i="42"/>
  <c r="F196" i="42"/>
  <c r="G195" i="42"/>
  <c r="I198" i="42"/>
  <c r="I196" i="42" s="1"/>
  <c r="C199" i="42"/>
  <c r="C207" i="42"/>
  <c r="C208" i="42"/>
  <c r="F205" i="42"/>
  <c r="O205" i="42"/>
  <c r="C219" i="42"/>
  <c r="C220" i="42"/>
  <c r="F216" i="42"/>
  <c r="O246" i="42"/>
  <c r="O231" i="42" s="1"/>
  <c r="C254" i="42"/>
  <c r="L252" i="42"/>
  <c r="L251" i="42" s="1"/>
  <c r="O165" i="42"/>
  <c r="K173" i="42"/>
  <c r="C228" i="42"/>
  <c r="F227" i="42"/>
  <c r="C227" i="42" s="1"/>
  <c r="C233" i="42"/>
  <c r="C236" i="42"/>
  <c r="F235" i="42"/>
  <c r="C235" i="42" s="1"/>
  <c r="C248" i="42"/>
  <c r="F246" i="42"/>
  <c r="C268" i="42"/>
  <c r="F264" i="42"/>
  <c r="C86" i="42"/>
  <c r="L89" i="42"/>
  <c r="C106" i="42"/>
  <c r="I112" i="42"/>
  <c r="C113" i="42"/>
  <c r="I116" i="42"/>
  <c r="C117" i="42"/>
  <c r="F122" i="42"/>
  <c r="C133" i="42"/>
  <c r="I131" i="42"/>
  <c r="I136" i="42"/>
  <c r="C136" i="42" s="1"/>
  <c r="C137" i="42"/>
  <c r="I144" i="42"/>
  <c r="C145" i="42"/>
  <c r="L151" i="42"/>
  <c r="C157" i="42"/>
  <c r="I160" i="42"/>
  <c r="C160" i="42" s="1"/>
  <c r="C161" i="42"/>
  <c r="L166" i="42"/>
  <c r="L165" i="42" s="1"/>
  <c r="F166" i="42"/>
  <c r="L175" i="42"/>
  <c r="L179" i="42"/>
  <c r="C190" i="42"/>
  <c r="C192" i="42"/>
  <c r="F191" i="42"/>
  <c r="C279" i="42"/>
  <c r="C280" i="42"/>
  <c r="F270" i="42"/>
  <c r="C284" i="42"/>
  <c r="L283" i="42"/>
  <c r="C283" i="42" s="1"/>
  <c r="L205" i="42"/>
  <c r="L204" i="42" s="1"/>
  <c r="C214" i="42"/>
  <c r="C226" i="42"/>
  <c r="E230" i="42"/>
  <c r="C232" i="42"/>
  <c r="C234" i="42"/>
  <c r="J231" i="42"/>
  <c r="J230" i="42" s="1"/>
  <c r="J194" i="42" s="1"/>
  <c r="I246" i="42"/>
  <c r="C247" i="42"/>
  <c r="C250" i="42"/>
  <c r="O251" i="42"/>
  <c r="C262" i="42"/>
  <c r="C286" i="42"/>
  <c r="C296" i="42"/>
  <c r="F293" i="42"/>
  <c r="C203" i="42"/>
  <c r="O216" i="42"/>
  <c r="I238" i="42"/>
  <c r="C239" i="42"/>
  <c r="C242" i="42"/>
  <c r="C256" i="42"/>
  <c r="F252" i="42"/>
  <c r="H259" i="42"/>
  <c r="H230" i="42" s="1"/>
  <c r="C263" i="42"/>
  <c r="I260" i="42"/>
  <c r="I259" i="42" s="1"/>
  <c r="C287" i="42"/>
  <c r="I293" i="42"/>
  <c r="C299" i="42"/>
  <c r="C300" i="42"/>
  <c r="L231" i="42" l="1"/>
  <c r="O204" i="42"/>
  <c r="O195" i="42" s="1"/>
  <c r="C116" i="42"/>
  <c r="L83" i="42"/>
  <c r="F231" i="42"/>
  <c r="O130" i="42"/>
  <c r="C144" i="42"/>
  <c r="M194" i="42"/>
  <c r="E52" i="42"/>
  <c r="N75" i="42"/>
  <c r="N52" i="42" s="1"/>
  <c r="E289" i="42"/>
  <c r="I231" i="42"/>
  <c r="I230" i="42" s="1"/>
  <c r="C191" i="42"/>
  <c r="G52" i="42"/>
  <c r="K52" i="42"/>
  <c r="K51" i="42" s="1"/>
  <c r="O230" i="42"/>
  <c r="O194" i="42" s="1"/>
  <c r="E194" i="42"/>
  <c r="E51" i="42" s="1"/>
  <c r="C141" i="42"/>
  <c r="O54" i="42"/>
  <c r="O53" i="42" s="1"/>
  <c r="N194" i="42"/>
  <c r="N51" i="42" s="1"/>
  <c r="L53" i="42"/>
  <c r="C198" i="42"/>
  <c r="I270" i="42"/>
  <c r="I269" i="42" s="1"/>
  <c r="C112" i="42"/>
  <c r="C179" i="42"/>
  <c r="J51" i="42"/>
  <c r="J50" i="42" s="1"/>
  <c r="L195" i="42"/>
  <c r="C69" i="42"/>
  <c r="H289" i="42"/>
  <c r="C293" i="42"/>
  <c r="F187" i="42"/>
  <c r="C216" i="42"/>
  <c r="I195" i="42"/>
  <c r="C151" i="42"/>
  <c r="I83" i="42"/>
  <c r="F67" i="42"/>
  <c r="C67" i="42" s="1"/>
  <c r="M75" i="42"/>
  <c r="M52" i="42" s="1"/>
  <c r="M51" i="42" s="1"/>
  <c r="C80" i="42"/>
  <c r="K50" i="42"/>
  <c r="K290" i="42"/>
  <c r="K289" i="42"/>
  <c r="D52" i="42"/>
  <c r="D51" i="42" s="1"/>
  <c r="D289" i="42"/>
  <c r="F83" i="42"/>
  <c r="C84" i="42"/>
  <c r="F54" i="42"/>
  <c r="C55" i="42"/>
  <c r="F269" i="42"/>
  <c r="C270" i="42"/>
  <c r="I130" i="42"/>
  <c r="I75" i="42" s="1"/>
  <c r="C131" i="42"/>
  <c r="C260" i="42"/>
  <c r="C252" i="42"/>
  <c r="F251" i="42"/>
  <c r="C251" i="42" s="1"/>
  <c r="H194" i="42"/>
  <c r="H51" i="42" s="1"/>
  <c r="C31" i="42"/>
  <c r="L26" i="42"/>
  <c r="I187" i="42"/>
  <c r="C187" i="42" s="1"/>
  <c r="C188" i="42"/>
  <c r="C238" i="42"/>
  <c r="C246" i="42"/>
  <c r="E290" i="42"/>
  <c r="E50" i="42"/>
  <c r="F204" i="42"/>
  <c r="C204" i="42" s="1"/>
  <c r="C205" i="42"/>
  <c r="C103" i="42"/>
  <c r="F130" i="42"/>
  <c r="I291" i="42"/>
  <c r="F291" i="42"/>
  <c r="L174" i="42"/>
  <c r="L173" i="42" s="1"/>
  <c r="L230" i="42"/>
  <c r="L194" i="42" s="1"/>
  <c r="G194" i="42"/>
  <c r="G51" i="42" s="1"/>
  <c r="G289" i="42"/>
  <c r="I174" i="42"/>
  <c r="C89" i="42"/>
  <c r="C292" i="42"/>
  <c r="C175" i="42"/>
  <c r="C58" i="42"/>
  <c r="N289" i="42"/>
  <c r="C166" i="42"/>
  <c r="F165" i="42"/>
  <c r="C165" i="42" s="1"/>
  <c r="C122" i="42"/>
  <c r="C264" i="42"/>
  <c r="F259" i="42"/>
  <c r="C259" i="42" s="1"/>
  <c r="C196" i="42"/>
  <c r="C95" i="42"/>
  <c r="L130" i="42"/>
  <c r="L75" i="42" s="1"/>
  <c r="O83" i="42"/>
  <c r="O75" i="42" s="1"/>
  <c r="O52" i="42" s="1"/>
  <c r="C77" i="42"/>
  <c r="F76" i="42"/>
  <c r="J289" i="42"/>
  <c r="N50" i="42" l="1"/>
  <c r="N290" i="42"/>
  <c r="C83" i="42"/>
  <c r="J290" i="42"/>
  <c r="I194" i="42"/>
  <c r="L52" i="42"/>
  <c r="L51" i="42" s="1"/>
  <c r="C231" i="42"/>
  <c r="F195" i="42"/>
  <c r="M289" i="42"/>
  <c r="O51" i="42"/>
  <c r="O50" i="42" s="1"/>
  <c r="G290" i="42"/>
  <c r="G50" i="42"/>
  <c r="O290" i="42"/>
  <c r="L289" i="42"/>
  <c r="M50" i="42"/>
  <c r="M290" i="42"/>
  <c r="C269" i="42"/>
  <c r="C130" i="42"/>
  <c r="C26" i="42"/>
  <c r="L20" i="42"/>
  <c r="C20" i="42" s="1"/>
  <c r="O289" i="42"/>
  <c r="I173" i="42"/>
  <c r="C173" i="42" s="1"/>
  <c r="C174" i="42"/>
  <c r="C54" i="42"/>
  <c r="F53" i="42"/>
  <c r="F230" i="42"/>
  <c r="C230" i="42" s="1"/>
  <c r="C195" i="42"/>
  <c r="H290" i="42"/>
  <c r="H50" i="42"/>
  <c r="F75" i="42"/>
  <c r="C75" i="42" s="1"/>
  <c r="C76" i="42"/>
  <c r="C291" i="42"/>
  <c r="D290" i="42"/>
  <c r="D50" i="42"/>
  <c r="L50" i="42" l="1"/>
  <c r="L290" i="42"/>
  <c r="F194" i="42"/>
  <c r="C194" i="42" s="1"/>
  <c r="I289" i="42"/>
  <c r="I52" i="42"/>
  <c r="I51" i="42" s="1"/>
  <c r="F289" i="42"/>
  <c r="C53" i="42"/>
  <c r="F52" i="42"/>
  <c r="C289" i="42" l="1"/>
  <c r="I290" i="42"/>
  <c r="I50" i="42"/>
  <c r="C52" i="42"/>
  <c r="F51" i="42"/>
  <c r="F290" i="42" l="1"/>
  <c r="C290" i="42" s="1"/>
  <c r="C51" i="42"/>
  <c r="F50" i="42"/>
  <c r="C50" i="42" s="1"/>
  <c r="E125" i="40" l="1"/>
  <c r="E24" i="40"/>
  <c r="O301" i="41"/>
  <c r="L301" i="41"/>
  <c r="I301" i="41"/>
  <c r="F301" i="41"/>
  <c r="O300" i="41"/>
  <c r="L300" i="41"/>
  <c r="I300" i="41"/>
  <c r="F300" i="41"/>
  <c r="O299" i="41"/>
  <c r="L299" i="41"/>
  <c r="I299" i="41"/>
  <c r="F299" i="41"/>
  <c r="O298" i="41"/>
  <c r="L298" i="41"/>
  <c r="L293" i="41" s="1"/>
  <c r="I298" i="41"/>
  <c r="F298" i="41"/>
  <c r="O297" i="41"/>
  <c r="L297" i="41"/>
  <c r="I297" i="41"/>
  <c r="F297" i="41"/>
  <c r="O296" i="41"/>
  <c r="L296" i="41"/>
  <c r="I296" i="41"/>
  <c r="F296" i="41"/>
  <c r="O295" i="41"/>
  <c r="L295" i="41"/>
  <c r="I295" i="41"/>
  <c r="F295" i="41"/>
  <c r="O294" i="41"/>
  <c r="L294" i="41"/>
  <c r="I294" i="41"/>
  <c r="F294" i="41"/>
  <c r="F293" i="41" s="1"/>
  <c r="N293" i="41"/>
  <c r="M293" i="41"/>
  <c r="K293" i="41"/>
  <c r="J293" i="41"/>
  <c r="H293" i="41"/>
  <c r="G293" i="41"/>
  <c r="E293" i="41"/>
  <c r="D293" i="41"/>
  <c r="O288" i="41"/>
  <c r="L288" i="41"/>
  <c r="I288" i="41"/>
  <c r="F288" i="41"/>
  <c r="O287" i="41"/>
  <c r="L287" i="41"/>
  <c r="I287" i="41"/>
  <c r="I286" i="41" s="1"/>
  <c r="F287" i="41"/>
  <c r="O286" i="41"/>
  <c r="N286" i="41"/>
  <c r="M286" i="41"/>
  <c r="K286" i="41"/>
  <c r="J286" i="41"/>
  <c r="H286" i="41"/>
  <c r="G286" i="41"/>
  <c r="F286" i="41"/>
  <c r="E286" i="41"/>
  <c r="D286" i="41"/>
  <c r="O285" i="41"/>
  <c r="O284" i="41" s="1"/>
  <c r="O283" i="41" s="1"/>
  <c r="L285" i="41"/>
  <c r="L284" i="41" s="1"/>
  <c r="L283" i="41" s="1"/>
  <c r="I285" i="41"/>
  <c r="F285" i="41"/>
  <c r="N284" i="41"/>
  <c r="N283" i="41" s="1"/>
  <c r="M284" i="41"/>
  <c r="M283" i="41" s="1"/>
  <c r="K284" i="41"/>
  <c r="K283" i="41" s="1"/>
  <c r="J284" i="41"/>
  <c r="J283" i="41" s="1"/>
  <c r="I284" i="41"/>
  <c r="I283" i="41" s="1"/>
  <c r="H284" i="41"/>
  <c r="H283" i="41" s="1"/>
  <c r="G284" i="41"/>
  <c r="G283" i="41" s="1"/>
  <c r="E284" i="41"/>
  <c r="E283" i="41" s="1"/>
  <c r="D284" i="41"/>
  <c r="D283" i="41" s="1"/>
  <c r="O282" i="41"/>
  <c r="O281" i="41" s="1"/>
  <c r="L282" i="41"/>
  <c r="L281" i="41" s="1"/>
  <c r="I282" i="41"/>
  <c r="I281" i="41" s="1"/>
  <c r="F282" i="41"/>
  <c r="F281" i="41" s="1"/>
  <c r="N281" i="41"/>
  <c r="M281" i="41"/>
  <c r="K281" i="41"/>
  <c r="J281" i="41"/>
  <c r="H281" i="41"/>
  <c r="G281" i="41"/>
  <c r="E281" i="41"/>
  <c r="D281" i="41"/>
  <c r="O280" i="41"/>
  <c r="L280" i="41"/>
  <c r="I280" i="41"/>
  <c r="F280" i="41"/>
  <c r="O279" i="41"/>
  <c r="L279" i="41"/>
  <c r="I279" i="41"/>
  <c r="F279" i="41"/>
  <c r="O278" i="41"/>
  <c r="L278" i="41"/>
  <c r="I278" i="41"/>
  <c r="F278" i="41"/>
  <c r="O277" i="41"/>
  <c r="L277" i="41"/>
  <c r="I277" i="41"/>
  <c r="I276" i="41" s="1"/>
  <c r="F277" i="41"/>
  <c r="N276" i="41"/>
  <c r="M276" i="41"/>
  <c r="K276" i="41"/>
  <c r="J276" i="41"/>
  <c r="H276" i="41"/>
  <c r="H270" i="41" s="1"/>
  <c r="H269" i="41" s="1"/>
  <c r="G276" i="41"/>
  <c r="E276" i="41"/>
  <c r="D276" i="41"/>
  <c r="O275" i="41"/>
  <c r="L275" i="41"/>
  <c r="I275" i="41"/>
  <c r="F275" i="41"/>
  <c r="O274" i="41"/>
  <c r="L274" i="41"/>
  <c r="I274" i="41"/>
  <c r="F274" i="41"/>
  <c r="O273" i="41"/>
  <c r="L273" i="41"/>
  <c r="I273" i="41"/>
  <c r="F273" i="41"/>
  <c r="N272" i="41"/>
  <c r="N270" i="41" s="1"/>
  <c r="M272" i="41"/>
  <c r="K272" i="41"/>
  <c r="J272" i="41"/>
  <c r="J270" i="41" s="1"/>
  <c r="I272" i="41"/>
  <c r="H272" i="41"/>
  <c r="G272" i="41"/>
  <c r="E272" i="41"/>
  <c r="E270" i="41" s="1"/>
  <c r="D272" i="41"/>
  <c r="D270" i="41" s="1"/>
  <c r="O271" i="41"/>
  <c r="L271" i="41"/>
  <c r="I271" i="41"/>
  <c r="F271" i="41"/>
  <c r="O268" i="41"/>
  <c r="L268" i="41"/>
  <c r="I268" i="41"/>
  <c r="F268" i="41"/>
  <c r="O267" i="41"/>
  <c r="L267" i="41"/>
  <c r="I267" i="41"/>
  <c r="F267" i="41"/>
  <c r="O266" i="41"/>
  <c r="L266" i="41"/>
  <c r="I266" i="41"/>
  <c r="F266" i="41"/>
  <c r="O265" i="41"/>
  <c r="L265" i="41"/>
  <c r="I265" i="41"/>
  <c r="I264" i="41" s="1"/>
  <c r="F265" i="41"/>
  <c r="N264" i="41"/>
  <c r="M264" i="41"/>
  <c r="K264" i="41"/>
  <c r="J264" i="41"/>
  <c r="H264" i="41"/>
  <c r="G264" i="41"/>
  <c r="E264" i="41"/>
  <c r="D264" i="41"/>
  <c r="O263" i="41"/>
  <c r="L263" i="41"/>
  <c r="I263" i="41"/>
  <c r="F263" i="41"/>
  <c r="O262" i="41"/>
  <c r="L262" i="41"/>
  <c r="I262" i="41"/>
  <c r="F262" i="41"/>
  <c r="O261" i="41"/>
  <c r="L261" i="41"/>
  <c r="I261" i="41"/>
  <c r="I260" i="41" s="1"/>
  <c r="F261" i="41"/>
  <c r="N260" i="41"/>
  <c r="M260" i="41"/>
  <c r="M259" i="41" s="1"/>
  <c r="K260" i="41"/>
  <c r="K259" i="41" s="1"/>
  <c r="J260" i="41"/>
  <c r="H260" i="41"/>
  <c r="H259" i="41" s="1"/>
  <c r="G260" i="41"/>
  <c r="G259" i="41" s="1"/>
  <c r="E260" i="41"/>
  <c r="D260" i="41"/>
  <c r="O258" i="41"/>
  <c r="L258" i="41"/>
  <c r="I258" i="41"/>
  <c r="F258" i="41"/>
  <c r="O257" i="41"/>
  <c r="L257" i="41"/>
  <c r="I257" i="41"/>
  <c r="F257" i="41"/>
  <c r="O256" i="41"/>
  <c r="L256" i="41"/>
  <c r="I256" i="41"/>
  <c r="F256" i="41"/>
  <c r="O255" i="41"/>
  <c r="L255" i="41"/>
  <c r="I255" i="41"/>
  <c r="F255" i="41"/>
  <c r="O254" i="41"/>
  <c r="L254" i="41"/>
  <c r="I254" i="41"/>
  <c r="C254" i="41" s="1"/>
  <c r="F254" i="41"/>
  <c r="O253" i="41"/>
  <c r="L253" i="41"/>
  <c r="I253" i="41"/>
  <c r="F253" i="41"/>
  <c r="N252" i="41"/>
  <c r="M252" i="41"/>
  <c r="M251" i="41" s="1"/>
  <c r="K252" i="41"/>
  <c r="K251" i="41" s="1"/>
  <c r="J252" i="41"/>
  <c r="J251" i="41" s="1"/>
  <c r="H252" i="41"/>
  <c r="H251" i="41" s="1"/>
  <c r="G252" i="41"/>
  <c r="E252" i="41"/>
  <c r="E251" i="41" s="1"/>
  <c r="D252" i="41"/>
  <c r="D251" i="41" s="1"/>
  <c r="N251" i="41"/>
  <c r="G251" i="41"/>
  <c r="O250" i="41"/>
  <c r="L250" i="41"/>
  <c r="I250" i="41"/>
  <c r="F250" i="41"/>
  <c r="O249" i="41"/>
  <c r="L249" i="41"/>
  <c r="I249" i="41"/>
  <c r="F249" i="41"/>
  <c r="O248" i="41"/>
  <c r="L248" i="41"/>
  <c r="I248" i="41"/>
  <c r="F248" i="41"/>
  <c r="O247" i="41"/>
  <c r="L247" i="41"/>
  <c r="I247" i="41"/>
  <c r="I246" i="41" s="1"/>
  <c r="F247" i="41"/>
  <c r="N246" i="41"/>
  <c r="M246" i="41"/>
  <c r="K246" i="41"/>
  <c r="J246" i="41"/>
  <c r="H246" i="41"/>
  <c r="G246" i="41"/>
  <c r="E246" i="41"/>
  <c r="D246" i="41"/>
  <c r="O245" i="41"/>
  <c r="L245" i="41"/>
  <c r="I245" i="41"/>
  <c r="F245" i="41"/>
  <c r="O244" i="41"/>
  <c r="L244" i="41"/>
  <c r="I244" i="41"/>
  <c r="F244" i="41"/>
  <c r="O243" i="41"/>
  <c r="L243" i="41"/>
  <c r="I243" i="41"/>
  <c r="F243" i="41"/>
  <c r="O242" i="41"/>
  <c r="L242" i="41"/>
  <c r="I242" i="41"/>
  <c r="F242" i="41"/>
  <c r="O241" i="41"/>
  <c r="L241" i="41"/>
  <c r="I241" i="41"/>
  <c r="F241" i="41"/>
  <c r="O240" i="41"/>
  <c r="L240" i="41"/>
  <c r="I240" i="41"/>
  <c r="F240" i="41"/>
  <c r="O239" i="41"/>
  <c r="L239" i="41"/>
  <c r="L238" i="41" s="1"/>
  <c r="I239" i="41"/>
  <c r="F239" i="41"/>
  <c r="N238" i="41"/>
  <c r="M238" i="41"/>
  <c r="K238" i="41"/>
  <c r="J238" i="41"/>
  <c r="H238" i="41"/>
  <c r="G238" i="41"/>
  <c r="E238" i="41"/>
  <c r="D238" i="41"/>
  <c r="O237" i="41"/>
  <c r="L237" i="41"/>
  <c r="I237" i="41"/>
  <c r="F237" i="41"/>
  <c r="O236" i="41"/>
  <c r="L236" i="41"/>
  <c r="L235" i="41" s="1"/>
  <c r="I236" i="41"/>
  <c r="I235" i="41" s="1"/>
  <c r="F236" i="41"/>
  <c r="O235" i="41"/>
  <c r="N235" i="41"/>
  <c r="M235" i="41"/>
  <c r="K235" i="41"/>
  <c r="J235" i="41"/>
  <c r="H235" i="41"/>
  <c r="G235" i="41"/>
  <c r="F235" i="41"/>
  <c r="E235" i="41"/>
  <c r="D235" i="41"/>
  <c r="O234" i="41"/>
  <c r="O233" i="41" s="1"/>
  <c r="L234" i="41"/>
  <c r="L233" i="41" s="1"/>
  <c r="I234" i="41"/>
  <c r="I233" i="41" s="1"/>
  <c r="F234" i="41"/>
  <c r="F233" i="41" s="1"/>
  <c r="N233" i="41"/>
  <c r="N231" i="41" s="1"/>
  <c r="M233" i="41"/>
  <c r="K233" i="41"/>
  <c r="J233" i="41"/>
  <c r="H233" i="41"/>
  <c r="G233" i="41"/>
  <c r="E233" i="41"/>
  <c r="D233" i="41"/>
  <c r="O232" i="41"/>
  <c r="L232" i="41"/>
  <c r="I232" i="41"/>
  <c r="F232" i="41"/>
  <c r="O229" i="41"/>
  <c r="L229" i="41"/>
  <c r="I229" i="41"/>
  <c r="F229" i="41"/>
  <c r="O228" i="41"/>
  <c r="L228" i="41"/>
  <c r="L227" i="41" s="1"/>
  <c r="I228" i="41"/>
  <c r="I227" i="41" s="1"/>
  <c r="F228" i="41"/>
  <c r="O227" i="41"/>
  <c r="N227" i="41"/>
  <c r="M227" i="41"/>
  <c r="K227" i="41"/>
  <c r="J227" i="41"/>
  <c r="H227" i="41"/>
  <c r="G227" i="41"/>
  <c r="F227" i="41"/>
  <c r="E227" i="41"/>
  <c r="D227" i="41"/>
  <c r="O226" i="41"/>
  <c r="L226" i="41"/>
  <c r="I226" i="41"/>
  <c r="F226" i="41"/>
  <c r="O225" i="41"/>
  <c r="L225" i="41"/>
  <c r="I225" i="41"/>
  <c r="F225" i="41"/>
  <c r="O224" i="41"/>
  <c r="L224" i="41"/>
  <c r="I224" i="41"/>
  <c r="F224" i="41"/>
  <c r="O223" i="41"/>
  <c r="L223" i="41"/>
  <c r="I223" i="41"/>
  <c r="F223" i="41"/>
  <c r="O222" i="41"/>
  <c r="L222" i="41"/>
  <c r="I222" i="41"/>
  <c r="F222" i="41"/>
  <c r="O221" i="41"/>
  <c r="L221" i="41"/>
  <c r="I221" i="41"/>
  <c r="F221" i="41"/>
  <c r="O220" i="41"/>
  <c r="L220" i="41"/>
  <c r="I220" i="41"/>
  <c r="F220" i="41"/>
  <c r="O219" i="41"/>
  <c r="L219" i="41"/>
  <c r="I219" i="41"/>
  <c r="F219" i="41"/>
  <c r="O218" i="41"/>
  <c r="L218" i="41"/>
  <c r="I218" i="41"/>
  <c r="F218" i="41"/>
  <c r="O217" i="41"/>
  <c r="L217" i="41"/>
  <c r="I217" i="41"/>
  <c r="I216" i="41" s="1"/>
  <c r="F217" i="41"/>
  <c r="N216" i="41"/>
  <c r="M216" i="41"/>
  <c r="K216" i="41"/>
  <c r="J216" i="41"/>
  <c r="H216" i="41"/>
  <c r="G216" i="41"/>
  <c r="E216" i="41"/>
  <c r="D216" i="41"/>
  <c r="O215" i="41"/>
  <c r="L215" i="41"/>
  <c r="I215" i="41"/>
  <c r="F215" i="41"/>
  <c r="O214" i="41"/>
  <c r="L214" i="41"/>
  <c r="I214" i="41"/>
  <c r="F214" i="41"/>
  <c r="O213" i="41"/>
  <c r="L213" i="41"/>
  <c r="I213" i="41"/>
  <c r="F213" i="41"/>
  <c r="O212" i="41"/>
  <c r="L212" i="41"/>
  <c r="I212" i="41"/>
  <c r="F212" i="41"/>
  <c r="O211" i="41"/>
  <c r="L211" i="41"/>
  <c r="I211" i="41"/>
  <c r="F211" i="41"/>
  <c r="O210" i="41"/>
  <c r="L210" i="41"/>
  <c r="I210" i="41"/>
  <c r="F210" i="41"/>
  <c r="O209" i="41"/>
  <c r="L209" i="41"/>
  <c r="I209" i="41"/>
  <c r="F209" i="41"/>
  <c r="O208" i="41"/>
  <c r="L208" i="41"/>
  <c r="I208" i="41"/>
  <c r="F208" i="41"/>
  <c r="O207" i="41"/>
  <c r="L207" i="41"/>
  <c r="I207" i="41"/>
  <c r="F207" i="41"/>
  <c r="O206" i="41"/>
  <c r="L206" i="41"/>
  <c r="I206" i="41"/>
  <c r="F206" i="41"/>
  <c r="N205" i="41"/>
  <c r="M205" i="41"/>
  <c r="K205" i="41"/>
  <c r="J205" i="41"/>
  <c r="H205" i="41"/>
  <c r="H204" i="41" s="1"/>
  <c r="G205" i="41"/>
  <c r="E205" i="41"/>
  <c r="E204" i="41" s="1"/>
  <c r="D205" i="41"/>
  <c r="N204" i="41"/>
  <c r="O203" i="41"/>
  <c r="L203" i="41"/>
  <c r="I203" i="41"/>
  <c r="F203" i="41"/>
  <c r="O202" i="41"/>
  <c r="L202" i="41"/>
  <c r="I202" i="41"/>
  <c r="F202" i="41"/>
  <c r="O201" i="41"/>
  <c r="L201" i="41"/>
  <c r="I201" i="41"/>
  <c r="F201" i="41"/>
  <c r="O200" i="41"/>
  <c r="L200" i="41"/>
  <c r="I200" i="41"/>
  <c r="F200" i="41"/>
  <c r="O199" i="41"/>
  <c r="O198" i="41" s="1"/>
  <c r="L199" i="41"/>
  <c r="L198" i="41" s="1"/>
  <c r="I199" i="41"/>
  <c r="I198" i="41" s="1"/>
  <c r="F199" i="41"/>
  <c r="N198" i="41"/>
  <c r="M198" i="41"/>
  <c r="K198" i="41"/>
  <c r="K196" i="41" s="1"/>
  <c r="J198" i="41"/>
  <c r="H198" i="41"/>
  <c r="H196" i="41" s="1"/>
  <c r="G198" i="41"/>
  <c r="G196" i="41" s="1"/>
  <c r="E198" i="41"/>
  <c r="D198" i="41"/>
  <c r="D196" i="41" s="1"/>
  <c r="O197" i="41"/>
  <c r="L197" i="41"/>
  <c r="I197" i="41"/>
  <c r="F197" i="41"/>
  <c r="N196" i="41"/>
  <c r="M196" i="41"/>
  <c r="J196" i="41"/>
  <c r="E196" i="41"/>
  <c r="E195" i="41" s="1"/>
  <c r="O193" i="41"/>
  <c r="L193" i="41"/>
  <c r="L192" i="41" s="1"/>
  <c r="I193" i="41"/>
  <c r="I192" i="41" s="1"/>
  <c r="I191" i="41" s="1"/>
  <c r="F193" i="41"/>
  <c r="O192" i="41"/>
  <c r="O191" i="41" s="1"/>
  <c r="N192" i="41"/>
  <c r="N191" i="41" s="1"/>
  <c r="M192" i="41"/>
  <c r="K192" i="41"/>
  <c r="K191" i="41" s="1"/>
  <c r="J192" i="41"/>
  <c r="J191" i="41" s="1"/>
  <c r="H192" i="41"/>
  <c r="G192" i="41"/>
  <c r="G191" i="41" s="1"/>
  <c r="F192" i="41"/>
  <c r="F191" i="41" s="1"/>
  <c r="E192" i="41"/>
  <c r="D192" i="41"/>
  <c r="M191" i="41"/>
  <c r="H191" i="41"/>
  <c r="E191" i="41"/>
  <c r="D191" i="41"/>
  <c r="O190" i="41"/>
  <c r="L190" i="41"/>
  <c r="I190" i="41"/>
  <c r="F190" i="41"/>
  <c r="O189" i="41"/>
  <c r="L189" i="41"/>
  <c r="L188" i="41" s="1"/>
  <c r="I189" i="41"/>
  <c r="I188" i="41" s="1"/>
  <c r="F189" i="41"/>
  <c r="O188" i="41"/>
  <c r="N188" i="41"/>
  <c r="N187" i="41" s="1"/>
  <c r="M188" i="41"/>
  <c r="K188" i="41"/>
  <c r="J188" i="41"/>
  <c r="H188" i="41"/>
  <c r="H187" i="41" s="1"/>
  <c r="G188" i="41"/>
  <c r="F188" i="41"/>
  <c r="E188" i="41"/>
  <c r="D188" i="41"/>
  <c r="D187" i="41" s="1"/>
  <c r="O186" i="41"/>
  <c r="L186" i="41"/>
  <c r="I186" i="41"/>
  <c r="F186" i="41"/>
  <c r="O185" i="41"/>
  <c r="L185" i="41"/>
  <c r="L184" i="41" s="1"/>
  <c r="I185" i="41"/>
  <c r="I184" i="41" s="1"/>
  <c r="F185" i="41"/>
  <c r="O184" i="41"/>
  <c r="N184" i="41"/>
  <c r="M184" i="41"/>
  <c r="K184" i="41"/>
  <c r="J184" i="41"/>
  <c r="H184" i="41"/>
  <c r="G184" i="41"/>
  <c r="F184" i="41"/>
  <c r="E184" i="41"/>
  <c r="D184" i="41"/>
  <c r="O183" i="41"/>
  <c r="L183" i="41"/>
  <c r="I183" i="41"/>
  <c r="F183" i="41"/>
  <c r="O182" i="41"/>
  <c r="L182" i="41"/>
  <c r="I182" i="41"/>
  <c r="F182" i="41"/>
  <c r="O181" i="41"/>
  <c r="L181" i="41"/>
  <c r="I181" i="41"/>
  <c r="F181" i="41"/>
  <c r="O180" i="41"/>
  <c r="O179" i="41" s="1"/>
  <c r="L180" i="41"/>
  <c r="I180" i="41"/>
  <c r="F180" i="41"/>
  <c r="F179" i="41" s="1"/>
  <c r="N179" i="41"/>
  <c r="M179" i="41"/>
  <c r="K179" i="41"/>
  <c r="J179" i="41"/>
  <c r="H179" i="41"/>
  <c r="G179" i="41"/>
  <c r="E179" i="41"/>
  <c r="D179" i="41"/>
  <c r="O178" i="41"/>
  <c r="L178" i="41"/>
  <c r="I178" i="41"/>
  <c r="F178" i="41"/>
  <c r="O177" i="41"/>
  <c r="L177" i="41"/>
  <c r="I177" i="41"/>
  <c r="F177" i="41"/>
  <c r="O176" i="41"/>
  <c r="O175" i="41" s="1"/>
  <c r="O174" i="41" s="1"/>
  <c r="O173" i="41" s="1"/>
  <c r="L176" i="41"/>
  <c r="L175" i="41" s="1"/>
  <c r="I176" i="41"/>
  <c r="F176" i="41"/>
  <c r="C176" i="41"/>
  <c r="N175" i="41"/>
  <c r="M175" i="41"/>
  <c r="K175" i="41"/>
  <c r="K174" i="41" s="1"/>
  <c r="K173" i="41" s="1"/>
  <c r="J175" i="41"/>
  <c r="J174" i="41" s="1"/>
  <c r="J173" i="41" s="1"/>
  <c r="H175" i="41"/>
  <c r="G175" i="41"/>
  <c r="E175" i="41"/>
  <c r="E174" i="41" s="1"/>
  <c r="E173" i="41" s="1"/>
  <c r="D175" i="41"/>
  <c r="O172" i="41"/>
  <c r="L172" i="41"/>
  <c r="I172" i="41"/>
  <c r="F172" i="41"/>
  <c r="C172" i="41" s="1"/>
  <c r="O171" i="41"/>
  <c r="L171" i="41"/>
  <c r="I171" i="41"/>
  <c r="F171" i="41"/>
  <c r="O170" i="41"/>
  <c r="L170" i="41"/>
  <c r="I170" i="41"/>
  <c r="F170" i="41"/>
  <c r="O169" i="41"/>
  <c r="L169" i="41"/>
  <c r="I169" i="41"/>
  <c r="F169" i="41"/>
  <c r="O168" i="41"/>
  <c r="L168" i="41"/>
  <c r="I168" i="41"/>
  <c r="F168" i="41"/>
  <c r="O167" i="41"/>
  <c r="L167" i="41"/>
  <c r="I167" i="41"/>
  <c r="I166" i="41" s="1"/>
  <c r="I165" i="41" s="1"/>
  <c r="F167" i="41"/>
  <c r="N166" i="41"/>
  <c r="M166" i="41"/>
  <c r="M165" i="41" s="1"/>
  <c r="K166" i="41"/>
  <c r="K165" i="41" s="1"/>
  <c r="J166" i="41"/>
  <c r="J165" i="41" s="1"/>
  <c r="H166" i="41"/>
  <c r="H165" i="41" s="1"/>
  <c r="G166" i="41"/>
  <c r="G165" i="41" s="1"/>
  <c r="E166" i="41"/>
  <c r="E165" i="41" s="1"/>
  <c r="D166" i="41"/>
  <c r="D165" i="41" s="1"/>
  <c r="N165" i="41"/>
  <c r="O164" i="41"/>
  <c r="L164" i="41"/>
  <c r="I164" i="41"/>
  <c r="F164" i="41"/>
  <c r="O163" i="41"/>
  <c r="L163" i="41"/>
  <c r="I163" i="41"/>
  <c r="F163" i="41"/>
  <c r="O162" i="41"/>
  <c r="L162" i="41"/>
  <c r="I162" i="41"/>
  <c r="F162" i="41"/>
  <c r="O161" i="41"/>
  <c r="O160" i="41" s="1"/>
  <c r="L161" i="41"/>
  <c r="L160" i="41" s="1"/>
  <c r="I161" i="41"/>
  <c r="I160" i="41" s="1"/>
  <c r="F161" i="41"/>
  <c r="N160" i="41"/>
  <c r="M160" i="41"/>
  <c r="K160" i="41"/>
  <c r="J160" i="41"/>
  <c r="H160" i="41"/>
  <c r="G160" i="41"/>
  <c r="F160" i="41"/>
  <c r="E160" i="41"/>
  <c r="D160" i="41"/>
  <c r="O159" i="41"/>
  <c r="L159" i="41"/>
  <c r="I159" i="41"/>
  <c r="F159" i="41"/>
  <c r="O158" i="41"/>
  <c r="L158" i="41"/>
  <c r="I158" i="41"/>
  <c r="F158" i="41"/>
  <c r="O157" i="41"/>
  <c r="L157" i="41"/>
  <c r="I157" i="41"/>
  <c r="F157" i="41"/>
  <c r="O156" i="41"/>
  <c r="L156" i="41"/>
  <c r="I156" i="41"/>
  <c r="F156" i="41"/>
  <c r="O155" i="41"/>
  <c r="L155" i="41"/>
  <c r="I155" i="41"/>
  <c r="F155" i="41"/>
  <c r="O154" i="41"/>
  <c r="L154" i="41"/>
  <c r="I154" i="41"/>
  <c r="F154" i="41"/>
  <c r="O153" i="41"/>
  <c r="L153" i="41"/>
  <c r="I153" i="41"/>
  <c r="F153" i="41"/>
  <c r="O152" i="41"/>
  <c r="O151" i="41" s="1"/>
  <c r="L152" i="41"/>
  <c r="I152" i="41"/>
  <c r="F152" i="41"/>
  <c r="N151" i="41"/>
  <c r="M151" i="41"/>
  <c r="K151" i="41"/>
  <c r="J151" i="41"/>
  <c r="H151" i="41"/>
  <c r="G151" i="41"/>
  <c r="E151" i="41"/>
  <c r="D151" i="41"/>
  <c r="O150" i="41"/>
  <c r="L150" i="41"/>
  <c r="I150" i="41"/>
  <c r="F150" i="41"/>
  <c r="O149" i="41"/>
  <c r="L149" i="41"/>
  <c r="I149" i="41"/>
  <c r="F149" i="41"/>
  <c r="O148" i="41"/>
  <c r="L148" i="41"/>
  <c r="I148" i="41"/>
  <c r="F148" i="41"/>
  <c r="O147" i="41"/>
  <c r="L147" i="41"/>
  <c r="I147" i="41"/>
  <c r="F147" i="41"/>
  <c r="O146" i="41"/>
  <c r="L146" i="41"/>
  <c r="I146" i="41"/>
  <c r="F146" i="41"/>
  <c r="O145" i="41"/>
  <c r="L145" i="41"/>
  <c r="I145" i="41"/>
  <c r="I144" i="41" s="1"/>
  <c r="F145" i="41"/>
  <c r="O144" i="41"/>
  <c r="N144" i="41"/>
  <c r="M144" i="41"/>
  <c r="K144" i="41"/>
  <c r="J144" i="41"/>
  <c r="H144" i="41"/>
  <c r="G144" i="41"/>
  <c r="E144" i="41"/>
  <c r="D144" i="41"/>
  <c r="O143" i="41"/>
  <c r="L143" i="41"/>
  <c r="I143" i="41"/>
  <c r="F143" i="41"/>
  <c r="O142" i="41"/>
  <c r="L142" i="41"/>
  <c r="L141" i="41" s="1"/>
  <c r="I142" i="41"/>
  <c r="I141" i="41" s="1"/>
  <c r="F142" i="41"/>
  <c r="N141" i="41"/>
  <c r="M141" i="41"/>
  <c r="K141" i="41"/>
  <c r="J141" i="41"/>
  <c r="H141" i="41"/>
  <c r="G141" i="41"/>
  <c r="F141" i="41"/>
  <c r="E141" i="41"/>
  <c r="D141" i="41"/>
  <c r="O140" i="41"/>
  <c r="L140" i="41"/>
  <c r="I140" i="41"/>
  <c r="F140" i="41"/>
  <c r="O139" i="41"/>
  <c r="L139" i="41"/>
  <c r="I139" i="41"/>
  <c r="F139" i="41"/>
  <c r="O138" i="41"/>
  <c r="L138" i="41"/>
  <c r="I138" i="41"/>
  <c r="F138" i="41"/>
  <c r="O137" i="41"/>
  <c r="L137" i="41"/>
  <c r="L136" i="41" s="1"/>
  <c r="I137" i="41"/>
  <c r="F137" i="41"/>
  <c r="O136" i="41"/>
  <c r="N136" i="41"/>
  <c r="M136" i="41"/>
  <c r="K136" i="41"/>
  <c r="J136" i="41"/>
  <c r="H136" i="41"/>
  <c r="G136" i="41"/>
  <c r="E136" i="41"/>
  <c r="D136" i="41"/>
  <c r="O135" i="41"/>
  <c r="L135" i="41"/>
  <c r="I135" i="41"/>
  <c r="F135" i="41"/>
  <c r="O134" i="41"/>
  <c r="L134" i="41"/>
  <c r="I134" i="41"/>
  <c r="F134" i="41"/>
  <c r="O133" i="41"/>
  <c r="L133" i="41"/>
  <c r="I133" i="41"/>
  <c r="F133" i="41"/>
  <c r="O132" i="41"/>
  <c r="O131" i="41" s="1"/>
  <c r="L132" i="41"/>
  <c r="I132" i="41"/>
  <c r="F132" i="41"/>
  <c r="N131" i="41"/>
  <c r="M131" i="41"/>
  <c r="L131" i="41"/>
  <c r="K131" i="41"/>
  <c r="J131" i="41"/>
  <c r="H131" i="41"/>
  <c r="G131" i="41"/>
  <c r="E131" i="41"/>
  <c r="D131" i="41"/>
  <c r="O129" i="41"/>
  <c r="L129" i="41"/>
  <c r="L128" i="41" s="1"/>
  <c r="I129" i="41"/>
  <c r="I128" i="41" s="1"/>
  <c r="F129" i="41"/>
  <c r="O128" i="41"/>
  <c r="N128" i="41"/>
  <c r="M128" i="41"/>
  <c r="K128" i="41"/>
  <c r="J128" i="41"/>
  <c r="H128" i="41"/>
  <c r="G128" i="41"/>
  <c r="F128" i="41"/>
  <c r="E128" i="41"/>
  <c r="D128" i="41"/>
  <c r="O127" i="41"/>
  <c r="L127" i="41"/>
  <c r="I127" i="41"/>
  <c r="F127" i="41"/>
  <c r="O126" i="41"/>
  <c r="L126" i="41"/>
  <c r="I126" i="41"/>
  <c r="F126" i="41"/>
  <c r="O125" i="41"/>
  <c r="L125" i="41"/>
  <c r="I125" i="41"/>
  <c r="F125" i="41"/>
  <c r="O124" i="41"/>
  <c r="L124" i="41"/>
  <c r="I124" i="41"/>
  <c r="F124" i="41"/>
  <c r="O123" i="41"/>
  <c r="L123" i="41"/>
  <c r="I123" i="41"/>
  <c r="I122" i="41" s="1"/>
  <c r="F123" i="41"/>
  <c r="N122" i="41"/>
  <c r="M122" i="41"/>
  <c r="K122" i="41"/>
  <c r="J122" i="41"/>
  <c r="H122" i="41"/>
  <c r="G122" i="41"/>
  <c r="E122" i="41"/>
  <c r="D122" i="41"/>
  <c r="O121" i="41"/>
  <c r="L121" i="41"/>
  <c r="I121" i="41"/>
  <c r="F121" i="41"/>
  <c r="O120" i="41"/>
  <c r="L120" i="41"/>
  <c r="I120" i="41"/>
  <c r="F120" i="41"/>
  <c r="O119" i="41"/>
  <c r="L119" i="41"/>
  <c r="I119" i="41"/>
  <c r="F119" i="41"/>
  <c r="O118" i="41"/>
  <c r="L118" i="41"/>
  <c r="I118" i="41"/>
  <c r="F118" i="41"/>
  <c r="O117" i="41"/>
  <c r="L117" i="41"/>
  <c r="I117" i="41"/>
  <c r="F117" i="41"/>
  <c r="O116" i="41"/>
  <c r="N116" i="41"/>
  <c r="M116" i="41"/>
  <c r="K116" i="41"/>
  <c r="J116" i="41"/>
  <c r="H116" i="41"/>
  <c r="G116" i="41"/>
  <c r="E116" i="41"/>
  <c r="D116" i="41"/>
  <c r="O115" i="41"/>
  <c r="L115" i="41"/>
  <c r="I115" i="41"/>
  <c r="F115" i="41"/>
  <c r="O114" i="41"/>
  <c r="L114" i="41"/>
  <c r="I114" i="41"/>
  <c r="F114" i="41"/>
  <c r="O113" i="41"/>
  <c r="L113" i="41"/>
  <c r="I113" i="41"/>
  <c r="I112" i="41" s="1"/>
  <c r="F113" i="41"/>
  <c r="O112" i="41"/>
  <c r="N112" i="41"/>
  <c r="M112" i="41"/>
  <c r="K112" i="41"/>
  <c r="J112" i="41"/>
  <c r="H112" i="41"/>
  <c r="G112" i="41"/>
  <c r="E112" i="41"/>
  <c r="D112" i="41"/>
  <c r="O111" i="41"/>
  <c r="L111" i="41"/>
  <c r="I111" i="41"/>
  <c r="F111" i="41"/>
  <c r="O110" i="41"/>
  <c r="L110" i="41"/>
  <c r="I110" i="41"/>
  <c r="F110" i="41"/>
  <c r="O109" i="41"/>
  <c r="L109" i="41"/>
  <c r="I109" i="41"/>
  <c r="F109" i="41"/>
  <c r="O108" i="41"/>
  <c r="L108" i="41"/>
  <c r="I108" i="41"/>
  <c r="F108" i="41"/>
  <c r="O107" i="41"/>
  <c r="L107" i="41"/>
  <c r="I107" i="41"/>
  <c r="F107" i="41"/>
  <c r="O106" i="41"/>
  <c r="L106" i="41"/>
  <c r="I106" i="41"/>
  <c r="F106" i="41"/>
  <c r="O105" i="41"/>
  <c r="L105" i="41"/>
  <c r="I105" i="41"/>
  <c r="F105" i="41"/>
  <c r="O104" i="41"/>
  <c r="L104" i="41"/>
  <c r="I104" i="41"/>
  <c r="F104" i="41"/>
  <c r="N103" i="41"/>
  <c r="M103" i="41"/>
  <c r="K103" i="41"/>
  <c r="J103" i="41"/>
  <c r="H103" i="41"/>
  <c r="G103" i="41"/>
  <c r="E103" i="41"/>
  <c r="D103" i="41"/>
  <c r="O102" i="41"/>
  <c r="L102" i="41"/>
  <c r="I102" i="41"/>
  <c r="F102" i="41"/>
  <c r="O101" i="41"/>
  <c r="L101" i="41"/>
  <c r="I101" i="41"/>
  <c r="F101" i="41"/>
  <c r="O100" i="41"/>
  <c r="L100" i="41"/>
  <c r="I100" i="41"/>
  <c r="F100" i="41"/>
  <c r="O99" i="41"/>
  <c r="L99" i="41"/>
  <c r="I99" i="41"/>
  <c r="F99" i="41"/>
  <c r="O98" i="41"/>
  <c r="L98" i="41"/>
  <c r="I98" i="41"/>
  <c r="F98" i="41"/>
  <c r="O97" i="41"/>
  <c r="L97" i="41"/>
  <c r="I97" i="41"/>
  <c r="F97" i="41"/>
  <c r="O96" i="41"/>
  <c r="L96" i="41"/>
  <c r="I96" i="41"/>
  <c r="F96" i="41"/>
  <c r="N95" i="41"/>
  <c r="M95" i="41"/>
  <c r="K95" i="41"/>
  <c r="J95" i="41"/>
  <c r="H95" i="41"/>
  <c r="G95" i="41"/>
  <c r="E95" i="41"/>
  <c r="D95" i="41"/>
  <c r="O94" i="41"/>
  <c r="L94" i="41"/>
  <c r="I94" i="41"/>
  <c r="F94" i="41"/>
  <c r="O93" i="41"/>
  <c r="L93" i="41"/>
  <c r="I93" i="41"/>
  <c r="F93" i="41"/>
  <c r="O92" i="41"/>
  <c r="L92" i="41"/>
  <c r="I92" i="41"/>
  <c r="F92" i="41"/>
  <c r="O91" i="41"/>
  <c r="L91" i="41"/>
  <c r="I91" i="41"/>
  <c r="F91" i="41"/>
  <c r="O90" i="41"/>
  <c r="O89" i="41" s="1"/>
  <c r="L90" i="41"/>
  <c r="L89" i="41" s="1"/>
  <c r="I90" i="41"/>
  <c r="F90" i="41"/>
  <c r="F89" i="41" s="1"/>
  <c r="N89" i="41"/>
  <c r="M89" i="41"/>
  <c r="K89" i="41"/>
  <c r="J89" i="41"/>
  <c r="H89" i="41"/>
  <c r="G89" i="41"/>
  <c r="E89" i="41"/>
  <c r="D89" i="41"/>
  <c r="O88" i="41"/>
  <c r="L88" i="41"/>
  <c r="I88" i="41"/>
  <c r="F88" i="41"/>
  <c r="O87" i="41"/>
  <c r="L87" i="41"/>
  <c r="I87" i="41"/>
  <c r="F87" i="41"/>
  <c r="O86" i="41"/>
  <c r="L86" i="41"/>
  <c r="I86" i="41"/>
  <c r="F86" i="41"/>
  <c r="O85" i="41"/>
  <c r="L85" i="41"/>
  <c r="L84" i="41" s="1"/>
  <c r="I85" i="41"/>
  <c r="I84" i="41" s="1"/>
  <c r="F85" i="41"/>
  <c r="N84" i="41"/>
  <c r="M84" i="41"/>
  <c r="K84" i="41"/>
  <c r="J84" i="41"/>
  <c r="H84" i="41"/>
  <c r="G84" i="41"/>
  <c r="E84" i="41"/>
  <c r="D84" i="41"/>
  <c r="N83" i="41"/>
  <c r="O82" i="41"/>
  <c r="L82" i="41"/>
  <c r="I82" i="41"/>
  <c r="F82" i="41"/>
  <c r="O81" i="41"/>
  <c r="L81" i="41"/>
  <c r="L80" i="41" s="1"/>
  <c r="I81" i="41"/>
  <c r="I80" i="41" s="1"/>
  <c r="F81" i="41"/>
  <c r="N80" i="41"/>
  <c r="M80" i="41"/>
  <c r="K80" i="41"/>
  <c r="J80" i="41"/>
  <c r="H80" i="41"/>
  <c r="G80" i="41"/>
  <c r="E80" i="41"/>
  <c r="D80" i="41"/>
  <c r="O79" i="41"/>
  <c r="L79" i="41"/>
  <c r="I79" i="41"/>
  <c r="F79" i="41"/>
  <c r="O78" i="41"/>
  <c r="O77" i="41" s="1"/>
  <c r="L78" i="41"/>
  <c r="L77" i="41" s="1"/>
  <c r="L76" i="41" s="1"/>
  <c r="I78" i="41"/>
  <c r="I77" i="41" s="1"/>
  <c r="F78" i="41"/>
  <c r="F77" i="41" s="1"/>
  <c r="N77" i="41"/>
  <c r="N76" i="41" s="1"/>
  <c r="M77" i="41"/>
  <c r="K77" i="41"/>
  <c r="J77" i="41"/>
  <c r="J76" i="41" s="1"/>
  <c r="H77" i="41"/>
  <c r="G77" i="41"/>
  <c r="G76" i="41" s="1"/>
  <c r="E77" i="41"/>
  <c r="E76" i="41" s="1"/>
  <c r="D77" i="41"/>
  <c r="O74" i="41"/>
  <c r="L74" i="41"/>
  <c r="I74" i="41"/>
  <c r="F74" i="41"/>
  <c r="O73" i="41"/>
  <c r="L73" i="41"/>
  <c r="I73" i="41"/>
  <c r="F73" i="41"/>
  <c r="O72" i="41"/>
  <c r="L72" i="41"/>
  <c r="I72" i="41"/>
  <c r="F72" i="41"/>
  <c r="O71" i="41"/>
  <c r="L71" i="41"/>
  <c r="I71" i="41"/>
  <c r="F71" i="41"/>
  <c r="O70" i="41"/>
  <c r="O69" i="41" s="1"/>
  <c r="L70" i="41"/>
  <c r="L69" i="41" s="1"/>
  <c r="I70" i="41"/>
  <c r="F70" i="41"/>
  <c r="F69" i="41" s="1"/>
  <c r="N69" i="41"/>
  <c r="N67" i="41" s="1"/>
  <c r="M69" i="41"/>
  <c r="M67" i="41" s="1"/>
  <c r="K69" i="41"/>
  <c r="K67" i="41" s="1"/>
  <c r="J69" i="41"/>
  <c r="J67" i="41" s="1"/>
  <c r="H69" i="41"/>
  <c r="H67" i="41" s="1"/>
  <c r="G69" i="41"/>
  <c r="E69" i="41"/>
  <c r="E67" i="41" s="1"/>
  <c r="D69" i="41"/>
  <c r="D67" i="41" s="1"/>
  <c r="O68" i="41"/>
  <c r="L68" i="41"/>
  <c r="I68" i="41"/>
  <c r="F68" i="41"/>
  <c r="G67" i="41"/>
  <c r="O66" i="41"/>
  <c r="L66" i="41"/>
  <c r="I66" i="41"/>
  <c r="F66" i="41"/>
  <c r="O65" i="41"/>
  <c r="L65" i="41"/>
  <c r="I65" i="41"/>
  <c r="F65" i="41"/>
  <c r="O64" i="41"/>
  <c r="L64" i="41"/>
  <c r="I64" i="41"/>
  <c r="F64" i="41"/>
  <c r="O63" i="41"/>
  <c r="L63" i="41"/>
  <c r="I63" i="41"/>
  <c r="F63" i="41"/>
  <c r="O62" i="41"/>
  <c r="L62" i="41"/>
  <c r="I62" i="41"/>
  <c r="F62" i="41"/>
  <c r="O61" i="41"/>
  <c r="L61" i="41"/>
  <c r="I61" i="41"/>
  <c r="F61" i="41"/>
  <c r="O60" i="41"/>
  <c r="L60" i="41"/>
  <c r="I60" i="41"/>
  <c r="F60" i="41"/>
  <c r="O59" i="41"/>
  <c r="L59" i="41"/>
  <c r="L58" i="41" s="1"/>
  <c r="I59" i="41"/>
  <c r="F59" i="41"/>
  <c r="F58" i="41" s="1"/>
  <c r="O58" i="41"/>
  <c r="N58" i="41"/>
  <c r="M58" i="41"/>
  <c r="K58" i="41"/>
  <c r="J58" i="41"/>
  <c r="H58" i="41"/>
  <c r="G58" i="41"/>
  <c r="E58" i="41"/>
  <c r="D58" i="41"/>
  <c r="O57" i="41"/>
  <c r="L57" i="41"/>
  <c r="I57" i="41"/>
  <c r="F57" i="41"/>
  <c r="O56" i="41"/>
  <c r="L56" i="41"/>
  <c r="L55" i="41" s="1"/>
  <c r="I56" i="41"/>
  <c r="I55" i="41" s="1"/>
  <c r="F56" i="41"/>
  <c r="O55" i="41"/>
  <c r="N55" i="41"/>
  <c r="N54" i="41" s="1"/>
  <c r="M55" i="41"/>
  <c r="K55" i="41"/>
  <c r="J55" i="41"/>
  <c r="J54" i="41" s="1"/>
  <c r="H55" i="41"/>
  <c r="H54" i="41" s="1"/>
  <c r="G55" i="41"/>
  <c r="G54" i="41" s="1"/>
  <c r="G53" i="41" s="1"/>
  <c r="F55" i="41"/>
  <c r="E55" i="41"/>
  <c r="D55" i="41"/>
  <c r="D54" i="41" s="1"/>
  <c r="O54" i="41"/>
  <c r="O47" i="41"/>
  <c r="C47" i="41" s="1"/>
  <c r="O46" i="41"/>
  <c r="C46" i="41" s="1"/>
  <c r="N45" i="41"/>
  <c r="M45" i="41"/>
  <c r="L44" i="41"/>
  <c r="L43" i="41" s="1"/>
  <c r="I44" i="41"/>
  <c r="I43" i="41" s="1"/>
  <c r="F44" i="41"/>
  <c r="K43" i="41"/>
  <c r="J43" i="41"/>
  <c r="H43" i="41"/>
  <c r="G43" i="41"/>
  <c r="F43" i="41"/>
  <c r="E43" i="41"/>
  <c r="D43" i="41"/>
  <c r="F42" i="41"/>
  <c r="F41" i="41" s="1"/>
  <c r="C41" i="41" s="1"/>
  <c r="C42" i="41"/>
  <c r="E41" i="41"/>
  <c r="D41" i="41"/>
  <c r="L40" i="41"/>
  <c r="C40" i="41" s="1"/>
  <c r="L39" i="41"/>
  <c r="C39" i="41" s="1"/>
  <c r="L38" i="41"/>
  <c r="C38" i="41"/>
  <c r="L37" i="41"/>
  <c r="K36" i="41"/>
  <c r="J36" i="41"/>
  <c r="L35" i="41"/>
  <c r="C35" i="41" s="1"/>
  <c r="L34" i="41"/>
  <c r="C34" i="41" s="1"/>
  <c r="K33" i="41"/>
  <c r="J33" i="41"/>
  <c r="L32" i="41"/>
  <c r="C32" i="41" s="1"/>
  <c r="K31" i="41"/>
  <c r="J31" i="41"/>
  <c r="J26" i="41" s="1"/>
  <c r="L30" i="41"/>
  <c r="C30" i="41" s="1"/>
  <c r="L29" i="41"/>
  <c r="C29" i="41" s="1"/>
  <c r="L28" i="41"/>
  <c r="L27" i="41" s="1"/>
  <c r="K27" i="41"/>
  <c r="J27" i="41"/>
  <c r="E25" i="41"/>
  <c r="F25" i="41" s="1"/>
  <c r="C25" i="41" s="1"/>
  <c r="I24" i="41"/>
  <c r="E24" i="41"/>
  <c r="F24" i="41" s="1"/>
  <c r="O23" i="41"/>
  <c r="L23" i="41"/>
  <c r="I23" i="41"/>
  <c r="F23" i="41"/>
  <c r="O22" i="41"/>
  <c r="L22" i="41"/>
  <c r="L21" i="41" s="1"/>
  <c r="I22" i="41"/>
  <c r="I21" i="41" s="1"/>
  <c r="I292" i="41" s="1"/>
  <c r="F22" i="41"/>
  <c r="N21" i="41"/>
  <c r="N292" i="41" s="1"/>
  <c r="N291" i="41" s="1"/>
  <c r="M21" i="41"/>
  <c r="M20" i="41" s="1"/>
  <c r="K21" i="41"/>
  <c r="K292" i="41" s="1"/>
  <c r="J21" i="41"/>
  <c r="J292" i="41" s="1"/>
  <c r="J291" i="41" s="1"/>
  <c r="H21" i="41"/>
  <c r="H292" i="41" s="1"/>
  <c r="G21" i="41"/>
  <c r="E21" i="41"/>
  <c r="E292" i="41" s="1"/>
  <c r="D21" i="41"/>
  <c r="D292" i="41" s="1"/>
  <c r="D291" i="41" s="1"/>
  <c r="H20" i="41"/>
  <c r="G20" i="41"/>
  <c r="J20" i="41" l="1"/>
  <c r="C239" i="41"/>
  <c r="C297" i="41"/>
  <c r="C298" i="41"/>
  <c r="E54" i="41"/>
  <c r="K54" i="41"/>
  <c r="C128" i="41"/>
  <c r="M174" i="41"/>
  <c r="C188" i="41"/>
  <c r="C226" i="41"/>
  <c r="M187" i="41"/>
  <c r="C203" i="41"/>
  <c r="C262" i="41"/>
  <c r="N259" i="41"/>
  <c r="C274" i="41"/>
  <c r="G270" i="41"/>
  <c r="G269" i="41" s="1"/>
  <c r="C43" i="41"/>
  <c r="L196" i="41"/>
  <c r="N53" i="41"/>
  <c r="C86" i="41"/>
  <c r="C102" i="41"/>
  <c r="C121" i="41"/>
  <c r="M130" i="41"/>
  <c r="D204" i="41"/>
  <c r="D195" i="41" s="1"/>
  <c r="C224" i="41"/>
  <c r="C258" i="41"/>
  <c r="J259" i="41"/>
  <c r="E130" i="41"/>
  <c r="C60" i="41"/>
  <c r="C64" i="41"/>
  <c r="D53" i="41"/>
  <c r="C70" i="41"/>
  <c r="K76" i="41"/>
  <c r="D83" i="41"/>
  <c r="I136" i="41"/>
  <c r="C214" i="41"/>
  <c r="C223" i="41"/>
  <c r="L31" i="41"/>
  <c r="C31" i="41" s="1"/>
  <c r="E53" i="41"/>
  <c r="C79" i="41"/>
  <c r="M76" i="41"/>
  <c r="C104" i="41"/>
  <c r="C140" i="41"/>
  <c r="C142" i="41"/>
  <c r="C143" i="41"/>
  <c r="C197" i="41"/>
  <c r="C243" i="41"/>
  <c r="D269" i="41"/>
  <c r="O67" i="41"/>
  <c r="C74" i="41"/>
  <c r="I76" i="41"/>
  <c r="J83" i="41"/>
  <c r="C100" i="41"/>
  <c r="H130" i="41"/>
  <c r="C148" i="41"/>
  <c r="C225" i="41"/>
  <c r="E291" i="41"/>
  <c r="C24" i="41"/>
  <c r="C44" i="41"/>
  <c r="D76" i="41"/>
  <c r="O80" i="41"/>
  <c r="O76" i="41" s="1"/>
  <c r="G83" i="41"/>
  <c r="C124" i="41"/>
  <c r="C126" i="41"/>
  <c r="C127" i="41"/>
  <c r="C132" i="41"/>
  <c r="C134" i="41"/>
  <c r="C135" i="41"/>
  <c r="C168" i="41"/>
  <c r="C170" i="41"/>
  <c r="C171" i="41"/>
  <c r="M173" i="41"/>
  <c r="C186" i="41"/>
  <c r="G187" i="41"/>
  <c r="I187" i="41"/>
  <c r="E187" i="41"/>
  <c r="I196" i="41"/>
  <c r="C199" i="41"/>
  <c r="C202" i="41"/>
  <c r="M204" i="41"/>
  <c r="M195" i="41" s="1"/>
  <c r="C235" i="41"/>
  <c r="K231" i="41"/>
  <c r="K230" i="41" s="1"/>
  <c r="C236" i="41"/>
  <c r="C237" i="41"/>
  <c r="C266" i="41"/>
  <c r="L272" i="41"/>
  <c r="L151" i="41"/>
  <c r="N230" i="41"/>
  <c r="O53" i="41"/>
  <c r="M54" i="41"/>
  <c r="M53" i="41" s="1"/>
  <c r="K53" i="41"/>
  <c r="C61" i="41"/>
  <c r="C65" i="41"/>
  <c r="C78" i="41"/>
  <c r="C88" i="41"/>
  <c r="C94" i="41"/>
  <c r="F95" i="41"/>
  <c r="C96" i="41"/>
  <c r="C99" i="41"/>
  <c r="C105" i="41"/>
  <c r="C123" i="41"/>
  <c r="G130" i="41"/>
  <c r="G75" i="41" s="1"/>
  <c r="C133" i="41"/>
  <c r="C138" i="41"/>
  <c r="C164" i="41"/>
  <c r="C181" i="41"/>
  <c r="N195" i="41"/>
  <c r="F198" i="41"/>
  <c r="C198" i="41" s="1"/>
  <c r="C206" i="41"/>
  <c r="C211" i="41"/>
  <c r="C212" i="41"/>
  <c r="C213" i="41"/>
  <c r="E231" i="41"/>
  <c r="C234" i="41"/>
  <c r="C250" i="41"/>
  <c r="C257" i="41"/>
  <c r="N269" i="41"/>
  <c r="C275" i="41"/>
  <c r="C90" i="41"/>
  <c r="N20" i="41"/>
  <c r="C28" i="41"/>
  <c r="C71" i="41"/>
  <c r="C82" i="41"/>
  <c r="M83" i="41"/>
  <c r="M75" i="41" s="1"/>
  <c r="K83" i="41"/>
  <c r="I103" i="41"/>
  <c r="C120" i="41"/>
  <c r="C156" i="41"/>
  <c r="C159" i="41"/>
  <c r="C160" i="41"/>
  <c r="N174" i="41"/>
  <c r="N173" i="41" s="1"/>
  <c r="L179" i="41"/>
  <c r="L174" i="41" s="1"/>
  <c r="L173" i="41" s="1"/>
  <c r="I205" i="41"/>
  <c r="I204" i="41" s="1"/>
  <c r="C218" i="41"/>
  <c r="F216" i="41"/>
  <c r="C222" i="41"/>
  <c r="C227" i="41"/>
  <c r="C228" i="41"/>
  <c r="C229" i="41"/>
  <c r="C242" i="41"/>
  <c r="E269" i="41"/>
  <c r="J269" i="41"/>
  <c r="C294" i="41"/>
  <c r="C299" i="41"/>
  <c r="O21" i="41"/>
  <c r="L36" i="41"/>
  <c r="C36" i="41" s="1"/>
  <c r="C37" i="41"/>
  <c r="C91" i="41"/>
  <c r="C108" i="41"/>
  <c r="C111" i="41"/>
  <c r="C117" i="41"/>
  <c r="C152" i="41"/>
  <c r="G204" i="41"/>
  <c r="G195" i="41" s="1"/>
  <c r="K270" i="41"/>
  <c r="K269" i="41" s="1"/>
  <c r="C278" i="41"/>
  <c r="C22" i="41"/>
  <c r="L33" i="41"/>
  <c r="C33" i="41" s="1"/>
  <c r="J53" i="41"/>
  <c r="C63" i="41"/>
  <c r="L67" i="41"/>
  <c r="C73" i="41"/>
  <c r="H76" i="41"/>
  <c r="C87" i="41"/>
  <c r="C93" i="41"/>
  <c r="C97" i="41"/>
  <c r="I95" i="41"/>
  <c r="C109" i="41"/>
  <c r="C149" i="41"/>
  <c r="C150" i="41"/>
  <c r="C162" i="41"/>
  <c r="C163" i="41"/>
  <c r="G174" i="41"/>
  <c r="G173" i="41" s="1"/>
  <c r="C178" i="41"/>
  <c r="C180" i="41"/>
  <c r="J187" i="41"/>
  <c r="O187" i="41"/>
  <c r="C201" i="41"/>
  <c r="C240" i="41"/>
  <c r="O238" i="41"/>
  <c r="I252" i="41"/>
  <c r="I251" i="41" s="1"/>
  <c r="D259" i="41"/>
  <c r="O260" i="41"/>
  <c r="C268" i="41"/>
  <c r="O276" i="41"/>
  <c r="C282" i="41"/>
  <c r="I293" i="41"/>
  <c r="C300" i="41"/>
  <c r="G292" i="41"/>
  <c r="G291" i="41" s="1"/>
  <c r="K291" i="41"/>
  <c r="K26" i="41"/>
  <c r="K20" i="41" s="1"/>
  <c r="D20" i="41"/>
  <c r="O45" i="41"/>
  <c r="C57" i="41"/>
  <c r="C62" i="41"/>
  <c r="C66" i="41"/>
  <c r="H53" i="41"/>
  <c r="C72" i="41"/>
  <c r="C81" i="41"/>
  <c r="E83" i="41"/>
  <c r="E75" i="41" s="1"/>
  <c r="E52" i="41" s="1"/>
  <c r="C85" i="41"/>
  <c r="O84" i="41"/>
  <c r="H83" i="41"/>
  <c r="C92" i="41"/>
  <c r="O95" i="41"/>
  <c r="C101" i="41"/>
  <c r="C106" i="41"/>
  <c r="C107" i="41"/>
  <c r="C113" i="41"/>
  <c r="I116" i="41"/>
  <c r="O122" i="41"/>
  <c r="L122" i="41"/>
  <c r="N130" i="41"/>
  <c r="N75" i="41" s="1"/>
  <c r="N289" i="41" s="1"/>
  <c r="J130" i="41"/>
  <c r="O141" i="41"/>
  <c r="O130" i="41" s="1"/>
  <c r="L144" i="41"/>
  <c r="L130" i="41" s="1"/>
  <c r="C154" i="41"/>
  <c r="C155" i="41"/>
  <c r="O166" i="41"/>
  <c r="O165" i="41" s="1"/>
  <c r="L166" i="41"/>
  <c r="L165" i="41" s="1"/>
  <c r="C177" i="41"/>
  <c r="C183" i="41"/>
  <c r="C184" i="41"/>
  <c r="F187" i="41"/>
  <c r="K187" i="41"/>
  <c r="C190" i="41"/>
  <c r="C192" i="41"/>
  <c r="C210" i="41"/>
  <c r="C215" i="41"/>
  <c r="J204" i="41"/>
  <c r="J195" i="41" s="1"/>
  <c r="J194" i="41" s="1"/>
  <c r="C217" i="41"/>
  <c r="D231" i="41"/>
  <c r="D230" i="41" s="1"/>
  <c r="M231" i="41"/>
  <c r="J231" i="41"/>
  <c r="J230" i="41" s="1"/>
  <c r="I238" i="41"/>
  <c r="I231" i="41" s="1"/>
  <c r="C244" i="41"/>
  <c r="C245" i="41"/>
  <c r="O246" i="41"/>
  <c r="O252" i="41"/>
  <c r="O251" i="41" s="1"/>
  <c r="C288" i="41"/>
  <c r="C295" i="41"/>
  <c r="F67" i="41"/>
  <c r="C45" i="41"/>
  <c r="F54" i="41"/>
  <c r="C77" i="41"/>
  <c r="O292" i="41"/>
  <c r="C27" i="41"/>
  <c r="L54" i="41"/>
  <c r="C23" i="41"/>
  <c r="F21" i="41"/>
  <c r="C59" i="41"/>
  <c r="F80" i="41"/>
  <c r="C80" i="41" s="1"/>
  <c r="F84" i="41"/>
  <c r="I89" i="41"/>
  <c r="I83" i="41" s="1"/>
  <c r="L95" i="41"/>
  <c r="L112" i="41"/>
  <c r="L116" i="41"/>
  <c r="C167" i="41"/>
  <c r="F166" i="41"/>
  <c r="L191" i="41"/>
  <c r="L187" i="41" s="1"/>
  <c r="C207" i="41"/>
  <c r="L205" i="41"/>
  <c r="G231" i="41"/>
  <c r="G230" i="41" s="1"/>
  <c r="C241" i="41"/>
  <c r="F238" i="41"/>
  <c r="C301" i="41"/>
  <c r="I69" i="41"/>
  <c r="C69" i="41" s="1"/>
  <c r="C56" i="41"/>
  <c r="I58" i="41"/>
  <c r="I54" i="41" s="1"/>
  <c r="C68" i="41"/>
  <c r="C98" i="41"/>
  <c r="O103" i="41"/>
  <c r="C110" i="41"/>
  <c r="C114" i="41"/>
  <c r="C115" i="41"/>
  <c r="F112" i="41"/>
  <c r="C112" i="41" s="1"/>
  <c r="C118" i="41"/>
  <c r="C119" i="41"/>
  <c r="F116" i="41"/>
  <c r="F122" i="41"/>
  <c r="D130" i="41"/>
  <c r="C137" i="41"/>
  <c r="C139" i="41"/>
  <c r="F136" i="41"/>
  <c r="C136" i="41" s="1"/>
  <c r="C169" i="41"/>
  <c r="H174" i="41"/>
  <c r="H173" i="41" s="1"/>
  <c r="F196" i="41"/>
  <c r="O205" i="41"/>
  <c r="L216" i="41"/>
  <c r="C219" i="41"/>
  <c r="C265" i="41"/>
  <c r="F264" i="41"/>
  <c r="M292" i="41"/>
  <c r="M291" i="41" s="1"/>
  <c r="C55" i="41"/>
  <c r="E20" i="41"/>
  <c r="I20" i="41"/>
  <c r="H291" i="41"/>
  <c r="L103" i="41"/>
  <c r="F103" i="41"/>
  <c r="C125" i="41"/>
  <c r="K130" i="41"/>
  <c r="C145" i="41"/>
  <c r="C146" i="41"/>
  <c r="C147" i="41"/>
  <c r="F144" i="41"/>
  <c r="C153" i="41"/>
  <c r="C157" i="41"/>
  <c r="C158" i="41"/>
  <c r="D174" i="41"/>
  <c r="D173" i="41" s="1"/>
  <c r="C182" i="41"/>
  <c r="K204" i="41"/>
  <c r="K195" i="41" s="1"/>
  <c r="C271" i="41"/>
  <c r="C273" i="41"/>
  <c r="F272" i="41"/>
  <c r="C129" i="41"/>
  <c r="I131" i="41"/>
  <c r="I151" i="41"/>
  <c r="C161" i="41"/>
  <c r="I175" i="41"/>
  <c r="I179" i="41"/>
  <c r="C179" i="41" s="1"/>
  <c r="C185" i="41"/>
  <c r="C189" i="41"/>
  <c r="C193" i="41"/>
  <c r="H195" i="41"/>
  <c r="C200" i="41"/>
  <c r="F205" i="41"/>
  <c r="H231" i="41"/>
  <c r="H230" i="41" s="1"/>
  <c r="C233" i="41"/>
  <c r="C247" i="41"/>
  <c r="L246" i="41"/>
  <c r="L231" i="41" s="1"/>
  <c r="L252" i="41"/>
  <c r="L251" i="41" s="1"/>
  <c r="C255" i="41"/>
  <c r="I259" i="41"/>
  <c r="L260" i="41"/>
  <c r="C263" i="41"/>
  <c r="L276" i="41"/>
  <c r="L270" i="41" s="1"/>
  <c r="L269" i="41" s="1"/>
  <c r="C279" i="41"/>
  <c r="C285" i="41"/>
  <c r="F284" i="41"/>
  <c r="I291" i="41"/>
  <c r="F131" i="41"/>
  <c r="F151" i="41"/>
  <c r="F175" i="41"/>
  <c r="C208" i="41"/>
  <c r="C209" i="41"/>
  <c r="C220" i="41"/>
  <c r="C221" i="41"/>
  <c r="C232" i="41"/>
  <c r="M230" i="41"/>
  <c r="C253" i="41"/>
  <c r="F252" i="41"/>
  <c r="E259" i="41"/>
  <c r="E230" i="41" s="1"/>
  <c r="C261" i="41"/>
  <c r="F260" i="41"/>
  <c r="M270" i="41"/>
  <c r="M269" i="41" s="1"/>
  <c r="C277" i="41"/>
  <c r="F276" i="41"/>
  <c r="C281" i="41"/>
  <c r="C287" i="41"/>
  <c r="L286" i="41"/>
  <c r="L292" i="41" s="1"/>
  <c r="L291" i="41" s="1"/>
  <c r="O293" i="41"/>
  <c r="C293" i="41" s="1"/>
  <c r="O196" i="41"/>
  <c r="O216" i="41"/>
  <c r="C216" i="41" s="1"/>
  <c r="C248" i="41"/>
  <c r="C249" i="41"/>
  <c r="F246" i="41"/>
  <c r="C256" i="41"/>
  <c r="O264" i="41"/>
  <c r="O259" i="41" s="1"/>
  <c r="L264" i="41"/>
  <c r="C267" i="41"/>
  <c r="I270" i="41"/>
  <c r="I269" i="41" s="1"/>
  <c r="O272" i="41"/>
  <c r="O270" i="41" s="1"/>
  <c r="O269" i="41" s="1"/>
  <c r="C280" i="41"/>
  <c r="C296" i="41"/>
  <c r="O231" i="41" l="1"/>
  <c r="D194" i="41"/>
  <c r="C191" i="41"/>
  <c r="G52" i="41"/>
  <c r="O20" i="41"/>
  <c r="I195" i="41"/>
  <c r="H194" i="41"/>
  <c r="C144" i="41"/>
  <c r="K75" i="41"/>
  <c r="K52" i="41" s="1"/>
  <c r="L204" i="41"/>
  <c r="L195" i="41" s="1"/>
  <c r="C89" i="41"/>
  <c r="I230" i="41"/>
  <c r="I194" i="41" s="1"/>
  <c r="N52" i="41"/>
  <c r="D75" i="41"/>
  <c r="D289" i="41" s="1"/>
  <c r="L26" i="41"/>
  <c r="L20" i="41" s="1"/>
  <c r="J75" i="41"/>
  <c r="J289" i="41" s="1"/>
  <c r="C151" i="41"/>
  <c r="C122" i="41"/>
  <c r="O83" i="41"/>
  <c r="O75" i="41" s="1"/>
  <c r="O52" i="41" s="1"/>
  <c r="I67" i="41"/>
  <c r="C67" i="41" s="1"/>
  <c r="G289" i="41"/>
  <c r="G194" i="41"/>
  <c r="G51" i="41" s="1"/>
  <c r="G50" i="41" s="1"/>
  <c r="M52" i="41"/>
  <c r="C238" i="41"/>
  <c r="L83" i="41"/>
  <c r="L75" i="41" s="1"/>
  <c r="M194" i="41"/>
  <c r="C246" i="41"/>
  <c r="C103" i="41"/>
  <c r="C187" i="41"/>
  <c r="C141" i="41"/>
  <c r="L53" i="41"/>
  <c r="D52" i="41"/>
  <c r="D51" i="41" s="1"/>
  <c r="D290" i="41" s="1"/>
  <c r="C95" i="41"/>
  <c r="H75" i="41"/>
  <c r="H52" i="41" s="1"/>
  <c r="H51" i="41" s="1"/>
  <c r="H50" i="41" s="1"/>
  <c r="N194" i="41"/>
  <c r="K194" i="41"/>
  <c r="K51" i="41" s="1"/>
  <c r="E194" i="41"/>
  <c r="E51" i="41" s="1"/>
  <c r="E289" i="41"/>
  <c r="D50" i="41"/>
  <c r="C260" i="41"/>
  <c r="F259" i="41"/>
  <c r="F204" i="41"/>
  <c r="F195" i="41" s="1"/>
  <c r="C205" i="41"/>
  <c r="C84" i="41"/>
  <c r="F83" i="41"/>
  <c r="C83" i="41" s="1"/>
  <c r="C26" i="41"/>
  <c r="C131" i="41"/>
  <c r="F130" i="41"/>
  <c r="C284" i="41"/>
  <c r="F283" i="41"/>
  <c r="C283" i="41" s="1"/>
  <c r="C116" i="41"/>
  <c r="C166" i="41"/>
  <c r="F165" i="41"/>
  <c r="C165" i="41" s="1"/>
  <c r="H290" i="41"/>
  <c r="L259" i="41"/>
  <c r="L230" i="41" s="1"/>
  <c r="I130" i="41"/>
  <c r="I75" i="41" s="1"/>
  <c r="C264" i="41"/>
  <c r="O204" i="41"/>
  <c r="O195" i="41" s="1"/>
  <c r="O291" i="41"/>
  <c r="F76" i="41"/>
  <c r="C58" i="41"/>
  <c r="C54" i="41"/>
  <c r="F53" i="41"/>
  <c r="F270" i="41"/>
  <c r="C272" i="41"/>
  <c r="C286" i="41"/>
  <c r="C276" i="41"/>
  <c r="O230" i="41"/>
  <c r="M289" i="41"/>
  <c r="C252" i="41"/>
  <c r="F251" i="41"/>
  <c r="C251" i="41" s="1"/>
  <c r="C175" i="41"/>
  <c r="F174" i="41"/>
  <c r="I174" i="41"/>
  <c r="I173" i="41" s="1"/>
  <c r="F231" i="41"/>
  <c r="C196" i="41"/>
  <c r="F292" i="41"/>
  <c r="C21" i="41"/>
  <c r="F20" i="41"/>
  <c r="L52" i="41" l="1"/>
  <c r="N51" i="41"/>
  <c r="J52" i="41"/>
  <c r="J51" i="41" s="1"/>
  <c r="J50" i="41" s="1"/>
  <c r="I53" i="41"/>
  <c r="I52" i="41" s="1"/>
  <c r="I51" i="41" s="1"/>
  <c r="G290" i="41"/>
  <c r="K289" i="41"/>
  <c r="L289" i="41"/>
  <c r="L194" i="41"/>
  <c r="L51" i="41" s="1"/>
  <c r="C20" i="41"/>
  <c r="O289" i="41"/>
  <c r="J290" i="41"/>
  <c r="N50" i="41"/>
  <c r="N290" i="41"/>
  <c r="C259" i="41"/>
  <c r="M51" i="41"/>
  <c r="H289" i="41"/>
  <c r="K50" i="41"/>
  <c r="K290" i="41"/>
  <c r="E290" i="41"/>
  <c r="E50" i="41"/>
  <c r="C195" i="41"/>
  <c r="C174" i="41"/>
  <c r="F173" i="41"/>
  <c r="C173" i="41" s="1"/>
  <c r="F269" i="41"/>
  <c r="C270" i="41"/>
  <c r="C204" i="41"/>
  <c r="F230" i="41"/>
  <c r="C230" i="41" s="1"/>
  <c r="C231" i="41"/>
  <c r="C53" i="41"/>
  <c r="C292" i="41"/>
  <c r="F291" i="41"/>
  <c r="C291" i="41" s="1"/>
  <c r="C76" i="41"/>
  <c r="F75" i="41"/>
  <c r="C75" i="41" s="1"/>
  <c r="O194" i="41"/>
  <c r="O51" i="41" s="1"/>
  <c r="C130" i="41"/>
  <c r="I289" i="41" l="1"/>
  <c r="I290" i="41"/>
  <c r="I50" i="41"/>
  <c r="F194" i="41"/>
  <c r="C194" i="41" s="1"/>
  <c r="L50" i="41"/>
  <c r="L290" i="41"/>
  <c r="M50" i="41"/>
  <c r="M290" i="41"/>
  <c r="O50" i="41"/>
  <c r="O290" i="41"/>
  <c r="C269" i="41"/>
  <c r="F289" i="41"/>
  <c r="C289" i="41" s="1"/>
  <c r="F52" i="41"/>
  <c r="C52" i="41" l="1"/>
  <c r="F51" i="41"/>
  <c r="F290" i="41" l="1"/>
  <c r="C290" i="41" s="1"/>
  <c r="F50" i="41"/>
  <c r="C50" i="41" s="1"/>
  <c r="C51" i="41"/>
  <c r="O301" i="40" l="1"/>
  <c r="L301" i="40"/>
  <c r="I301" i="40"/>
  <c r="F301" i="40"/>
  <c r="O300" i="40"/>
  <c r="L300" i="40"/>
  <c r="I300" i="40"/>
  <c r="F300" i="40"/>
  <c r="C300" i="40" s="1"/>
  <c r="O299" i="40"/>
  <c r="L299" i="40"/>
  <c r="I299" i="40"/>
  <c r="F299" i="40"/>
  <c r="C299" i="40" s="1"/>
  <c r="O298" i="40"/>
  <c r="L298" i="40"/>
  <c r="I298" i="40"/>
  <c r="F298" i="40"/>
  <c r="C298" i="40" s="1"/>
  <c r="O297" i="40"/>
  <c r="L297" i="40"/>
  <c r="I297" i="40"/>
  <c r="F297" i="40"/>
  <c r="O296" i="40"/>
  <c r="L296" i="40"/>
  <c r="I296" i="40"/>
  <c r="F296" i="40"/>
  <c r="O295" i="40"/>
  <c r="L295" i="40"/>
  <c r="I295" i="40"/>
  <c r="F295" i="40"/>
  <c r="O294" i="40"/>
  <c r="O293" i="40" s="1"/>
  <c r="L294" i="40"/>
  <c r="I294" i="40"/>
  <c r="C294" i="40" s="1"/>
  <c r="F294" i="40"/>
  <c r="N293" i="40"/>
  <c r="M293" i="40"/>
  <c r="K293" i="40"/>
  <c r="J293" i="40"/>
  <c r="H293" i="40"/>
  <c r="G293" i="40"/>
  <c r="E293" i="40"/>
  <c r="D293" i="40"/>
  <c r="O288" i="40"/>
  <c r="L288" i="40"/>
  <c r="I288" i="40"/>
  <c r="F288" i="40"/>
  <c r="O287" i="40"/>
  <c r="L287" i="40"/>
  <c r="L286" i="40" s="1"/>
  <c r="I287" i="40"/>
  <c r="F287" i="40"/>
  <c r="O286" i="40"/>
  <c r="N286" i="40"/>
  <c r="M286" i="40"/>
  <c r="K286" i="40"/>
  <c r="J286" i="40"/>
  <c r="H286" i="40"/>
  <c r="G286" i="40"/>
  <c r="F286" i="40"/>
  <c r="E286" i="40"/>
  <c r="D286" i="40"/>
  <c r="O285" i="40"/>
  <c r="L285" i="40"/>
  <c r="I285" i="40"/>
  <c r="F285" i="40"/>
  <c r="O284" i="40"/>
  <c r="N284" i="40"/>
  <c r="N283" i="40" s="1"/>
  <c r="M284" i="40"/>
  <c r="M283" i="40" s="1"/>
  <c r="L284" i="40"/>
  <c r="L283" i="40" s="1"/>
  <c r="K284" i="40"/>
  <c r="J284" i="40"/>
  <c r="I284" i="40"/>
  <c r="I283" i="40" s="1"/>
  <c r="H284" i="40"/>
  <c r="H283" i="40" s="1"/>
  <c r="G284" i="40"/>
  <c r="E284" i="40"/>
  <c r="E283" i="40" s="1"/>
  <c r="D284" i="40"/>
  <c r="O283" i="40"/>
  <c r="K283" i="40"/>
  <c r="J283" i="40"/>
  <c r="G283" i="40"/>
  <c r="D283" i="40"/>
  <c r="O282" i="40"/>
  <c r="O281" i="40" s="1"/>
  <c r="L282" i="40"/>
  <c r="I282" i="40"/>
  <c r="F282" i="40"/>
  <c r="F281" i="40" s="1"/>
  <c r="C282" i="40"/>
  <c r="N281" i="40"/>
  <c r="M281" i="40"/>
  <c r="L281" i="40"/>
  <c r="K281" i="40"/>
  <c r="J281" i="40"/>
  <c r="I281" i="40"/>
  <c r="H281" i="40"/>
  <c r="G281" i="40"/>
  <c r="E281" i="40"/>
  <c r="D281" i="40"/>
  <c r="O280" i="40"/>
  <c r="L280" i="40"/>
  <c r="I280" i="40"/>
  <c r="F280" i="40"/>
  <c r="O279" i="40"/>
  <c r="L279" i="40"/>
  <c r="I279" i="40"/>
  <c r="F279" i="40"/>
  <c r="O278" i="40"/>
  <c r="O276" i="40" s="1"/>
  <c r="L278" i="40"/>
  <c r="I278" i="40"/>
  <c r="F278" i="40"/>
  <c r="C278" i="40"/>
  <c r="O277" i="40"/>
  <c r="L277" i="40"/>
  <c r="I277" i="40"/>
  <c r="F277" i="40"/>
  <c r="N276" i="40"/>
  <c r="M276" i="40"/>
  <c r="K276" i="40"/>
  <c r="J276" i="40"/>
  <c r="I276" i="40"/>
  <c r="H276" i="40"/>
  <c r="G276" i="40"/>
  <c r="E276" i="40"/>
  <c r="D276" i="40"/>
  <c r="O275" i="40"/>
  <c r="L275" i="40"/>
  <c r="I275" i="40"/>
  <c r="F275" i="40"/>
  <c r="O274" i="40"/>
  <c r="L274" i="40"/>
  <c r="I274" i="40"/>
  <c r="C274" i="40" s="1"/>
  <c r="F274" i="40"/>
  <c r="O273" i="40"/>
  <c r="L273" i="40"/>
  <c r="L272" i="40" s="1"/>
  <c r="I273" i="40"/>
  <c r="F273" i="40"/>
  <c r="N272" i="40"/>
  <c r="M272" i="40"/>
  <c r="M270" i="40" s="1"/>
  <c r="M269" i="40" s="1"/>
  <c r="K272" i="40"/>
  <c r="J272" i="40"/>
  <c r="I272" i="40"/>
  <c r="I270" i="40" s="1"/>
  <c r="I269" i="40" s="1"/>
  <c r="H272" i="40"/>
  <c r="G272" i="40"/>
  <c r="E272" i="40"/>
  <c r="D272" i="40"/>
  <c r="D270" i="40" s="1"/>
  <c r="D269" i="40" s="1"/>
  <c r="O271" i="40"/>
  <c r="L271" i="40"/>
  <c r="I271" i="40"/>
  <c r="F271" i="40"/>
  <c r="C271" i="40" s="1"/>
  <c r="N270" i="40"/>
  <c r="K270" i="40"/>
  <c r="K269" i="40" s="1"/>
  <c r="J270" i="40"/>
  <c r="H270" i="40"/>
  <c r="H269" i="40" s="1"/>
  <c r="G270" i="40"/>
  <c r="G269" i="40" s="1"/>
  <c r="N269" i="40"/>
  <c r="J269" i="40"/>
  <c r="O268" i="40"/>
  <c r="L268" i="40"/>
  <c r="I268" i="40"/>
  <c r="F268" i="40"/>
  <c r="O267" i="40"/>
  <c r="L267" i="40"/>
  <c r="I267" i="40"/>
  <c r="F267" i="40"/>
  <c r="O266" i="40"/>
  <c r="O264" i="40" s="1"/>
  <c r="L266" i="40"/>
  <c r="I266" i="40"/>
  <c r="F266" i="40"/>
  <c r="C266" i="40"/>
  <c r="O265" i="40"/>
  <c r="L265" i="40"/>
  <c r="I265" i="40"/>
  <c r="F265" i="40"/>
  <c r="N264" i="40"/>
  <c r="M264" i="40"/>
  <c r="K264" i="40"/>
  <c r="J264" i="40"/>
  <c r="H264" i="40"/>
  <c r="G264" i="40"/>
  <c r="E264" i="40"/>
  <c r="D264" i="40"/>
  <c r="O263" i="40"/>
  <c r="L263" i="40"/>
  <c r="I263" i="40"/>
  <c r="F263" i="40"/>
  <c r="O262" i="40"/>
  <c r="L262" i="40"/>
  <c r="I262" i="40"/>
  <c r="F262" i="40"/>
  <c r="C262" i="40" s="1"/>
  <c r="O261" i="40"/>
  <c r="L261" i="40"/>
  <c r="I261" i="40"/>
  <c r="I260" i="40" s="1"/>
  <c r="F261" i="40"/>
  <c r="N260" i="40"/>
  <c r="N259" i="40" s="1"/>
  <c r="M260" i="40"/>
  <c r="K260" i="40"/>
  <c r="J260" i="40"/>
  <c r="H260" i="40"/>
  <c r="G260" i="40"/>
  <c r="G259" i="40" s="1"/>
  <c r="E260" i="40"/>
  <c r="E259" i="40" s="1"/>
  <c r="D260" i="40"/>
  <c r="K259" i="40"/>
  <c r="J259" i="40"/>
  <c r="H259" i="40"/>
  <c r="D259" i="40"/>
  <c r="O258" i="40"/>
  <c r="L258" i="40"/>
  <c r="I258" i="40"/>
  <c r="F258" i="40"/>
  <c r="C258" i="40" s="1"/>
  <c r="O257" i="40"/>
  <c r="L257" i="40"/>
  <c r="I257" i="40"/>
  <c r="F257" i="40"/>
  <c r="O256" i="40"/>
  <c r="L256" i="40"/>
  <c r="I256" i="40"/>
  <c r="F256" i="40"/>
  <c r="O255" i="40"/>
  <c r="L255" i="40"/>
  <c r="I255" i="40"/>
  <c r="F255" i="40"/>
  <c r="O254" i="40"/>
  <c r="O252" i="40" s="1"/>
  <c r="O251" i="40" s="1"/>
  <c r="L254" i="40"/>
  <c r="I254" i="40"/>
  <c r="F254" i="40"/>
  <c r="C254" i="40"/>
  <c r="O253" i="40"/>
  <c r="L253" i="40"/>
  <c r="I253" i="40"/>
  <c r="F253" i="40"/>
  <c r="N252" i="40"/>
  <c r="M252" i="40"/>
  <c r="M251" i="40" s="1"/>
  <c r="K252" i="40"/>
  <c r="J252" i="40"/>
  <c r="J251" i="40" s="1"/>
  <c r="H252" i="40"/>
  <c r="G252" i="40"/>
  <c r="G251" i="40" s="1"/>
  <c r="E252" i="40"/>
  <c r="E251" i="40" s="1"/>
  <c r="D252" i="40"/>
  <c r="N251" i="40"/>
  <c r="K251" i="40"/>
  <c r="H251" i="40"/>
  <c r="D251" i="40"/>
  <c r="O250" i="40"/>
  <c r="L250" i="40"/>
  <c r="I250" i="40"/>
  <c r="F250" i="40"/>
  <c r="C250" i="40" s="1"/>
  <c r="O249" i="40"/>
  <c r="L249" i="40"/>
  <c r="I249" i="40"/>
  <c r="F249" i="40"/>
  <c r="O248" i="40"/>
  <c r="L248" i="40"/>
  <c r="I248" i="40"/>
  <c r="F248" i="40"/>
  <c r="O247" i="40"/>
  <c r="L247" i="40"/>
  <c r="L246" i="40" s="1"/>
  <c r="I247" i="40"/>
  <c r="F247" i="40"/>
  <c r="O246" i="40"/>
  <c r="N246" i="40"/>
  <c r="M246" i="40"/>
  <c r="K246" i="40"/>
  <c r="J246" i="40"/>
  <c r="H246" i="40"/>
  <c r="G246" i="40"/>
  <c r="E246" i="40"/>
  <c r="D246" i="40"/>
  <c r="O245" i="40"/>
  <c r="L245" i="40"/>
  <c r="I245" i="40"/>
  <c r="F245" i="40"/>
  <c r="O244" i="40"/>
  <c r="L244" i="40"/>
  <c r="I244" i="40"/>
  <c r="F244" i="40"/>
  <c r="O243" i="40"/>
  <c r="L243" i="40"/>
  <c r="I243" i="40"/>
  <c r="F243" i="40"/>
  <c r="C243" i="40" s="1"/>
  <c r="O242" i="40"/>
  <c r="L242" i="40"/>
  <c r="I242" i="40"/>
  <c r="F242" i="40"/>
  <c r="C242" i="40" s="1"/>
  <c r="O241" i="40"/>
  <c r="L241" i="40"/>
  <c r="I241" i="40"/>
  <c r="F241" i="40"/>
  <c r="O240" i="40"/>
  <c r="L240" i="40"/>
  <c r="I240" i="40"/>
  <c r="F240" i="40"/>
  <c r="O239" i="40"/>
  <c r="L239" i="40"/>
  <c r="L238" i="40" s="1"/>
  <c r="I239" i="40"/>
  <c r="F239" i="40"/>
  <c r="N238" i="40"/>
  <c r="M238" i="40"/>
  <c r="K238" i="40"/>
  <c r="J238" i="40"/>
  <c r="H238" i="40"/>
  <c r="G238" i="40"/>
  <c r="E238" i="40"/>
  <c r="D238" i="40"/>
  <c r="O237" i="40"/>
  <c r="L237" i="40"/>
  <c r="I237" i="40"/>
  <c r="F237" i="40"/>
  <c r="O236" i="40"/>
  <c r="L236" i="40"/>
  <c r="I236" i="40"/>
  <c r="I235" i="40" s="1"/>
  <c r="F236" i="40"/>
  <c r="O235" i="40"/>
  <c r="N235" i="40"/>
  <c r="M235" i="40"/>
  <c r="L235" i="40"/>
  <c r="K235" i="40"/>
  <c r="J235" i="40"/>
  <c r="H235" i="40"/>
  <c r="G235" i="40"/>
  <c r="E235" i="40"/>
  <c r="D235" i="40"/>
  <c r="O234" i="40"/>
  <c r="O233" i="40" s="1"/>
  <c r="L234" i="40"/>
  <c r="I234" i="40"/>
  <c r="F234" i="40"/>
  <c r="C234" i="40"/>
  <c r="N233" i="40"/>
  <c r="M233" i="40"/>
  <c r="L233" i="40"/>
  <c r="K233" i="40"/>
  <c r="J233" i="40"/>
  <c r="I233" i="40"/>
  <c r="H233" i="40"/>
  <c r="H231" i="40" s="1"/>
  <c r="H230" i="40" s="1"/>
  <c r="G233" i="40"/>
  <c r="F233" i="40"/>
  <c r="E233" i="40"/>
  <c r="D233" i="40"/>
  <c r="D231" i="40" s="1"/>
  <c r="D230" i="40" s="1"/>
  <c r="O232" i="40"/>
  <c r="L232" i="40"/>
  <c r="I232" i="40"/>
  <c r="F232" i="40"/>
  <c r="N231" i="40"/>
  <c r="M231" i="40"/>
  <c r="J231" i="40"/>
  <c r="E231" i="40"/>
  <c r="O229" i="40"/>
  <c r="L229" i="40"/>
  <c r="I229" i="40"/>
  <c r="F229" i="40"/>
  <c r="O228" i="40"/>
  <c r="L228" i="40"/>
  <c r="I228" i="40"/>
  <c r="I227" i="40" s="1"/>
  <c r="F228" i="40"/>
  <c r="O227" i="40"/>
  <c r="N227" i="40"/>
  <c r="M227" i="40"/>
  <c r="L227" i="40"/>
  <c r="K227" i="40"/>
  <c r="J227" i="40"/>
  <c r="H227" i="40"/>
  <c r="G227" i="40"/>
  <c r="F227" i="40"/>
  <c r="E227" i="40"/>
  <c r="D227" i="40"/>
  <c r="O226" i="40"/>
  <c r="L226" i="40"/>
  <c r="I226" i="40"/>
  <c r="F226" i="40"/>
  <c r="C226" i="40" s="1"/>
  <c r="O225" i="40"/>
  <c r="L225" i="40"/>
  <c r="I225" i="40"/>
  <c r="F225" i="40"/>
  <c r="O224" i="40"/>
  <c r="L224" i="40"/>
  <c r="I224" i="40"/>
  <c r="F224" i="40"/>
  <c r="O223" i="40"/>
  <c r="L223" i="40"/>
  <c r="I223" i="40"/>
  <c r="F223" i="40"/>
  <c r="O222" i="40"/>
  <c r="L222" i="40"/>
  <c r="I222" i="40"/>
  <c r="F222" i="40"/>
  <c r="C222" i="40" s="1"/>
  <c r="O221" i="40"/>
  <c r="L221" i="40"/>
  <c r="I221" i="40"/>
  <c r="F221" i="40"/>
  <c r="O220" i="40"/>
  <c r="L220" i="40"/>
  <c r="I220" i="40"/>
  <c r="F220" i="40"/>
  <c r="O219" i="40"/>
  <c r="L219" i="40"/>
  <c r="I219" i="40"/>
  <c r="F219" i="40"/>
  <c r="O218" i="40"/>
  <c r="L218" i="40"/>
  <c r="I218" i="40"/>
  <c r="F218" i="40"/>
  <c r="C218" i="40"/>
  <c r="O217" i="40"/>
  <c r="L217" i="40"/>
  <c r="I217" i="40"/>
  <c r="F217" i="40"/>
  <c r="N216" i="40"/>
  <c r="M216" i="40"/>
  <c r="K216" i="40"/>
  <c r="J216" i="40"/>
  <c r="H216" i="40"/>
  <c r="G216" i="40"/>
  <c r="E216" i="40"/>
  <c r="D216" i="40"/>
  <c r="O215" i="40"/>
  <c r="L215" i="40"/>
  <c r="I215" i="40"/>
  <c r="F215" i="40"/>
  <c r="O214" i="40"/>
  <c r="L214" i="40"/>
  <c r="I214" i="40"/>
  <c r="F214" i="40"/>
  <c r="C214" i="40"/>
  <c r="O213" i="40"/>
  <c r="L213" i="40"/>
  <c r="I213" i="40"/>
  <c r="F213" i="40"/>
  <c r="C213" i="40" s="1"/>
  <c r="O212" i="40"/>
  <c r="L212" i="40"/>
  <c r="I212" i="40"/>
  <c r="F212" i="40"/>
  <c r="C212" i="40" s="1"/>
  <c r="O211" i="40"/>
  <c r="L211" i="40"/>
  <c r="I211" i="40"/>
  <c r="F211" i="40"/>
  <c r="O210" i="40"/>
  <c r="L210" i="40"/>
  <c r="I210" i="40"/>
  <c r="F210" i="40"/>
  <c r="C210" i="40" s="1"/>
  <c r="O209" i="40"/>
  <c r="L209" i="40"/>
  <c r="I209" i="40"/>
  <c r="F209" i="40"/>
  <c r="O208" i="40"/>
  <c r="L208" i="40"/>
  <c r="I208" i="40"/>
  <c r="F208" i="40"/>
  <c r="O207" i="40"/>
  <c r="L207" i="40"/>
  <c r="I207" i="40"/>
  <c r="F207" i="40"/>
  <c r="O206" i="40"/>
  <c r="L206" i="40"/>
  <c r="I206" i="40"/>
  <c r="F206" i="40"/>
  <c r="C206" i="40" s="1"/>
  <c r="N205" i="40"/>
  <c r="M205" i="40"/>
  <c r="K205" i="40"/>
  <c r="J205" i="40"/>
  <c r="H205" i="40"/>
  <c r="H204" i="40" s="1"/>
  <c r="G205" i="40"/>
  <c r="E205" i="40"/>
  <c r="D205" i="40"/>
  <c r="D204" i="40" s="1"/>
  <c r="K204" i="40"/>
  <c r="G204" i="40"/>
  <c r="E204" i="40"/>
  <c r="O203" i="40"/>
  <c r="L203" i="40"/>
  <c r="I203" i="40"/>
  <c r="F203" i="40"/>
  <c r="O202" i="40"/>
  <c r="L202" i="40"/>
  <c r="I202" i="40"/>
  <c r="F202" i="40"/>
  <c r="C202" i="40" s="1"/>
  <c r="O201" i="40"/>
  <c r="L201" i="40"/>
  <c r="I201" i="40"/>
  <c r="F201" i="40"/>
  <c r="O200" i="40"/>
  <c r="L200" i="40"/>
  <c r="I200" i="40"/>
  <c r="F200" i="40"/>
  <c r="O199" i="40"/>
  <c r="L199" i="40"/>
  <c r="L198" i="40" s="1"/>
  <c r="I199" i="40"/>
  <c r="F199" i="40"/>
  <c r="O198" i="40"/>
  <c r="N198" i="40"/>
  <c r="M198" i="40"/>
  <c r="K198" i="40"/>
  <c r="K196" i="40" s="1"/>
  <c r="K195" i="40" s="1"/>
  <c r="J198" i="40"/>
  <c r="H198" i="40"/>
  <c r="G198" i="40"/>
  <c r="G196" i="40" s="1"/>
  <c r="G195" i="40" s="1"/>
  <c r="F198" i="40"/>
  <c r="E198" i="40"/>
  <c r="D198" i="40"/>
  <c r="O197" i="40"/>
  <c r="L197" i="40"/>
  <c r="L196" i="40" s="1"/>
  <c r="I197" i="40"/>
  <c r="F197" i="40"/>
  <c r="N196" i="40"/>
  <c r="M196" i="40"/>
  <c r="J196" i="40"/>
  <c r="H196" i="40"/>
  <c r="E196" i="40"/>
  <c r="D196" i="40"/>
  <c r="O193" i="40"/>
  <c r="O192" i="40" s="1"/>
  <c r="O191" i="40" s="1"/>
  <c r="L193" i="40"/>
  <c r="I193" i="40"/>
  <c r="F193" i="40"/>
  <c r="N192" i="40"/>
  <c r="M192" i="40"/>
  <c r="M191" i="40" s="1"/>
  <c r="L192" i="40"/>
  <c r="K192" i="40"/>
  <c r="J192" i="40"/>
  <c r="I192" i="40"/>
  <c r="I191" i="40" s="1"/>
  <c r="H192" i="40"/>
  <c r="G192" i="40"/>
  <c r="E192" i="40"/>
  <c r="E191" i="40" s="1"/>
  <c r="D192" i="40"/>
  <c r="N191" i="40"/>
  <c r="L191" i="40"/>
  <c r="K191" i="40"/>
  <c r="J191" i="40"/>
  <c r="H191" i="40"/>
  <c r="G191" i="40"/>
  <c r="D191" i="40"/>
  <c r="O190" i="40"/>
  <c r="O188" i="40" s="1"/>
  <c r="O187" i="40" s="1"/>
  <c r="L190" i="40"/>
  <c r="I190" i="40"/>
  <c r="F190" i="40"/>
  <c r="C190" i="40"/>
  <c r="O189" i="40"/>
  <c r="L189" i="40"/>
  <c r="I189" i="40"/>
  <c r="F189" i="40"/>
  <c r="N188" i="40"/>
  <c r="M188" i="40"/>
  <c r="L188" i="40"/>
  <c r="K188" i="40"/>
  <c r="K187" i="40" s="1"/>
  <c r="J188" i="40"/>
  <c r="I188" i="40"/>
  <c r="H188" i="40"/>
  <c r="G188" i="40"/>
  <c r="G187" i="40" s="1"/>
  <c r="E188" i="40"/>
  <c r="D188" i="40"/>
  <c r="N187" i="40"/>
  <c r="L187" i="40"/>
  <c r="H187" i="40"/>
  <c r="E187" i="40"/>
  <c r="D187" i="40"/>
  <c r="O186" i="40"/>
  <c r="L186" i="40"/>
  <c r="I186" i="40"/>
  <c r="F186" i="40"/>
  <c r="O185" i="40"/>
  <c r="O184" i="40" s="1"/>
  <c r="L185" i="40"/>
  <c r="I185" i="40"/>
  <c r="I184" i="40" s="1"/>
  <c r="F185" i="40"/>
  <c r="C185" i="40" s="1"/>
  <c r="N184" i="40"/>
  <c r="M184" i="40"/>
  <c r="K184" i="40"/>
  <c r="J184" i="40"/>
  <c r="H184" i="40"/>
  <c r="G184" i="40"/>
  <c r="F184" i="40"/>
  <c r="E184" i="40"/>
  <c r="D184" i="40"/>
  <c r="O183" i="40"/>
  <c r="L183" i="40"/>
  <c r="I183" i="40"/>
  <c r="F183" i="40"/>
  <c r="O182" i="40"/>
  <c r="L182" i="40"/>
  <c r="I182" i="40"/>
  <c r="F182" i="40"/>
  <c r="O181" i="40"/>
  <c r="O179" i="40" s="1"/>
  <c r="L181" i="40"/>
  <c r="I181" i="40"/>
  <c r="F181" i="40"/>
  <c r="C181" i="40"/>
  <c r="O180" i="40"/>
  <c r="L180" i="40"/>
  <c r="I180" i="40"/>
  <c r="F180" i="40"/>
  <c r="N179" i="40"/>
  <c r="M179" i="40"/>
  <c r="K179" i="40"/>
  <c r="J179" i="40"/>
  <c r="I179" i="40"/>
  <c r="H179" i="40"/>
  <c r="G179" i="40"/>
  <c r="E179" i="40"/>
  <c r="D179" i="40"/>
  <c r="O178" i="40"/>
  <c r="L178" i="40"/>
  <c r="I178" i="40"/>
  <c r="F178" i="40"/>
  <c r="O177" i="40"/>
  <c r="L177" i="40"/>
  <c r="I177" i="40"/>
  <c r="F177" i="40"/>
  <c r="C177" i="40" s="1"/>
  <c r="O176" i="40"/>
  <c r="L176" i="40"/>
  <c r="I176" i="40"/>
  <c r="I175" i="40" s="1"/>
  <c r="F176" i="40"/>
  <c r="N175" i="40"/>
  <c r="M175" i="40"/>
  <c r="K175" i="40"/>
  <c r="K174" i="40" s="1"/>
  <c r="K173" i="40" s="1"/>
  <c r="J175" i="40"/>
  <c r="H175" i="40"/>
  <c r="G175" i="40"/>
  <c r="G174" i="40" s="1"/>
  <c r="G173" i="40" s="1"/>
  <c r="E175" i="40"/>
  <c r="E174" i="40" s="1"/>
  <c r="E173" i="40" s="1"/>
  <c r="D175" i="40"/>
  <c r="N174" i="40"/>
  <c r="N173" i="40" s="1"/>
  <c r="J174" i="40"/>
  <c r="J173" i="40" s="1"/>
  <c r="H174" i="40"/>
  <c r="H173" i="40" s="1"/>
  <c r="D174" i="40"/>
  <c r="O172" i="40"/>
  <c r="L172" i="40"/>
  <c r="I172" i="40"/>
  <c r="F172" i="40"/>
  <c r="O171" i="40"/>
  <c r="L171" i="40"/>
  <c r="I171" i="40"/>
  <c r="F171" i="40"/>
  <c r="O170" i="40"/>
  <c r="L170" i="40"/>
  <c r="I170" i="40"/>
  <c r="F170" i="40"/>
  <c r="O169" i="40"/>
  <c r="L169" i="40"/>
  <c r="I169" i="40"/>
  <c r="F169" i="40"/>
  <c r="C169" i="40"/>
  <c r="O168" i="40"/>
  <c r="L168" i="40"/>
  <c r="I168" i="40"/>
  <c r="F168" i="40"/>
  <c r="O167" i="40"/>
  <c r="L167" i="40"/>
  <c r="I167" i="40"/>
  <c r="F167" i="40"/>
  <c r="N166" i="40"/>
  <c r="N165" i="40" s="1"/>
  <c r="M166" i="40"/>
  <c r="K166" i="40"/>
  <c r="J166" i="40"/>
  <c r="J165" i="40" s="1"/>
  <c r="H166" i="40"/>
  <c r="H165" i="40" s="1"/>
  <c r="G166" i="40"/>
  <c r="E166" i="40"/>
  <c r="D166" i="40"/>
  <c r="D165" i="40" s="1"/>
  <c r="M165" i="40"/>
  <c r="K165" i="40"/>
  <c r="G165" i="40"/>
  <c r="E165" i="40"/>
  <c r="O164" i="40"/>
  <c r="L164" i="40"/>
  <c r="I164" i="40"/>
  <c r="F164" i="40"/>
  <c r="C164" i="40" s="1"/>
  <c r="O163" i="40"/>
  <c r="L163" i="40"/>
  <c r="I163" i="40"/>
  <c r="F163" i="40"/>
  <c r="O162" i="40"/>
  <c r="L162" i="40"/>
  <c r="I162" i="40"/>
  <c r="F162" i="40"/>
  <c r="O161" i="40"/>
  <c r="O160" i="40" s="1"/>
  <c r="L161" i="40"/>
  <c r="I161" i="40"/>
  <c r="I160" i="40" s="1"/>
  <c r="F161" i="40"/>
  <c r="C161" i="40" s="1"/>
  <c r="N160" i="40"/>
  <c r="M160" i="40"/>
  <c r="K160" i="40"/>
  <c r="J160" i="40"/>
  <c r="H160" i="40"/>
  <c r="G160" i="40"/>
  <c r="F160" i="40"/>
  <c r="E160" i="40"/>
  <c r="D160" i="40"/>
  <c r="O159" i="40"/>
  <c r="L159" i="40"/>
  <c r="I159" i="40"/>
  <c r="F159" i="40"/>
  <c r="O158" i="40"/>
  <c r="L158" i="40"/>
  <c r="I158" i="40"/>
  <c r="F158" i="40"/>
  <c r="O157" i="40"/>
  <c r="L157" i="40"/>
  <c r="I157" i="40"/>
  <c r="C157" i="40" s="1"/>
  <c r="F157" i="40"/>
  <c r="O156" i="40"/>
  <c r="L156" i="40"/>
  <c r="I156" i="40"/>
  <c r="F156" i="40"/>
  <c r="C156" i="40" s="1"/>
  <c r="O155" i="40"/>
  <c r="L155" i="40"/>
  <c r="I155" i="40"/>
  <c r="F155" i="40"/>
  <c r="O154" i="40"/>
  <c r="L154" i="40"/>
  <c r="I154" i="40"/>
  <c r="F154" i="40"/>
  <c r="O153" i="40"/>
  <c r="O151" i="40" s="1"/>
  <c r="L153" i="40"/>
  <c r="I153" i="40"/>
  <c r="F153" i="40"/>
  <c r="C153" i="40"/>
  <c r="O152" i="40"/>
  <c r="L152" i="40"/>
  <c r="I152" i="40"/>
  <c r="F152" i="40"/>
  <c r="N151" i="40"/>
  <c r="M151" i="40"/>
  <c r="K151" i="40"/>
  <c r="J151" i="40"/>
  <c r="I151" i="40"/>
  <c r="H151" i="40"/>
  <c r="G151" i="40"/>
  <c r="E151" i="40"/>
  <c r="D151" i="40"/>
  <c r="O150" i="40"/>
  <c r="L150" i="40"/>
  <c r="I150" i="40"/>
  <c r="F150" i="40"/>
  <c r="O149" i="40"/>
  <c r="L149" i="40"/>
  <c r="I149" i="40"/>
  <c r="F149" i="40"/>
  <c r="C149" i="40" s="1"/>
  <c r="O148" i="40"/>
  <c r="L148" i="40"/>
  <c r="I148" i="40"/>
  <c r="F148" i="40"/>
  <c r="O147" i="40"/>
  <c r="L147" i="40"/>
  <c r="I147" i="40"/>
  <c r="C147" i="40" s="1"/>
  <c r="F147" i="40"/>
  <c r="O146" i="40"/>
  <c r="L146" i="40"/>
  <c r="I146" i="40"/>
  <c r="F146" i="40"/>
  <c r="O145" i="40"/>
  <c r="L145" i="40"/>
  <c r="I145" i="40"/>
  <c r="I144" i="40" s="1"/>
  <c r="F145" i="40"/>
  <c r="N144" i="40"/>
  <c r="M144" i="40"/>
  <c r="K144" i="40"/>
  <c r="J144" i="40"/>
  <c r="H144" i="40"/>
  <c r="G144" i="40"/>
  <c r="E144" i="40"/>
  <c r="D144" i="40"/>
  <c r="O143" i="40"/>
  <c r="L143" i="40"/>
  <c r="I143" i="40"/>
  <c r="F143" i="40"/>
  <c r="O142" i="40"/>
  <c r="L142" i="40"/>
  <c r="L141" i="40" s="1"/>
  <c r="I142" i="40"/>
  <c r="F142" i="40"/>
  <c r="F141" i="40" s="1"/>
  <c r="O141" i="40"/>
  <c r="N141" i="40"/>
  <c r="M141" i="40"/>
  <c r="K141" i="40"/>
  <c r="J141" i="40"/>
  <c r="H141" i="40"/>
  <c r="G141" i="40"/>
  <c r="E141" i="40"/>
  <c r="D141" i="40"/>
  <c r="O140" i="40"/>
  <c r="L140" i="40"/>
  <c r="I140" i="40"/>
  <c r="F140" i="40"/>
  <c r="C140" i="40" s="1"/>
  <c r="O139" i="40"/>
  <c r="L139" i="40"/>
  <c r="I139" i="40"/>
  <c r="F139" i="40"/>
  <c r="O138" i="40"/>
  <c r="L138" i="40"/>
  <c r="I138" i="40"/>
  <c r="F138" i="40"/>
  <c r="O137" i="40"/>
  <c r="O136" i="40" s="1"/>
  <c r="L137" i="40"/>
  <c r="I137" i="40"/>
  <c r="I136" i="40" s="1"/>
  <c r="F137" i="40"/>
  <c r="C137" i="40" s="1"/>
  <c r="N136" i="40"/>
  <c r="M136" i="40"/>
  <c r="K136" i="40"/>
  <c r="J136" i="40"/>
  <c r="H136" i="40"/>
  <c r="G136" i="40"/>
  <c r="F136" i="40"/>
  <c r="E136" i="40"/>
  <c r="D136" i="40"/>
  <c r="O135" i="40"/>
  <c r="L135" i="40"/>
  <c r="I135" i="40"/>
  <c r="F135" i="40"/>
  <c r="O134" i="40"/>
  <c r="L134" i="40"/>
  <c r="I134" i="40"/>
  <c r="F134" i="40"/>
  <c r="O133" i="40"/>
  <c r="L133" i="40"/>
  <c r="I133" i="40"/>
  <c r="C133" i="40" s="1"/>
  <c r="F133" i="40"/>
  <c r="O132" i="40"/>
  <c r="L132" i="40"/>
  <c r="I132" i="40"/>
  <c r="F132" i="40"/>
  <c r="O131" i="40"/>
  <c r="N131" i="40"/>
  <c r="M131" i="40"/>
  <c r="M130" i="40" s="1"/>
  <c r="K131" i="40"/>
  <c r="J131" i="40"/>
  <c r="H131" i="40"/>
  <c r="G131" i="40"/>
  <c r="G130" i="40" s="1"/>
  <c r="E131" i="40"/>
  <c r="D131" i="40"/>
  <c r="N130" i="40"/>
  <c r="J130" i="40"/>
  <c r="D130" i="40"/>
  <c r="O129" i="40"/>
  <c r="O128" i="40" s="1"/>
  <c r="L129" i="40"/>
  <c r="I129" i="40"/>
  <c r="I128" i="40" s="1"/>
  <c r="F129" i="40"/>
  <c r="C129" i="40" s="1"/>
  <c r="N128" i="40"/>
  <c r="M128" i="40"/>
  <c r="L128" i="40"/>
  <c r="K128" i="40"/>
  <c r="J128" i="40"/>
  <c r="H128" i="40"/>
  <c r="G128" i="40"/>
  <c r="E128" i="40"/>
  <c r="D128" i="40"/>
  <c r="O127" i="40"/>
  <c r="L127" i="40"/>
  <c r="I127" i="40"/>
  <c r="F127" i="40"/>
  <c r="C127" i="40" s="1"/>
  <c r="O126" i="40"/>
  <c r="L126" i="40"/>
  <c r="I126" i="40"/>
  <c r="F126" i="40"/>
  <c r="O125" i="40"/>
  <c r="L125" i="40"/>
  <c r="I125" i="40"/>
  <c r="O124" i="40"/>
  <c r="L124" i="40"/>
  <c r="I124" i="40"/>
  <c r="F124" i="40"/>
  <c r="C124" i="40" s="1"/>
  <c r="O123" i="40"/>
  <c r="L123" i="40"/>
  <c r="I123" i="40"/>
  <c r="F123" i="40"/>
  <c r="N122" i="40"/>
  <c r="M122" i="40"/>
  <c r="K122" i="40"/>
  <c r="J122" i="40"/>
  <c r="H122" i="40"/>
  <c r="G122" i="40"/>
  <c r="D122" i="40"/>
  <c r="O121" i="40"/>
  <c r="L121" i="40"/>
  <c r="I121" i="40"/>
  <c r="F121" i="40"/>
  <c r="C121" i="40" s="1"/>
  <c r="O120" i="40"/>
  <c r="L120" i="40"/>
  <c r="I120" i="40"/>
  <c r="F120" i="40"/>
  <c r="C120" i="40" s="1"/>
  <c r="O119" i="40"/>
  <c r="L119" i="40"/>
  <c r="I119" i="40"/>
  <c r="F119" i="40"/>
  <c r="O118" i="40"/>
  <c r="L118" i="40"/>
  <c r="I118" i="40"/>
  <c r="C118" i="40" s="1"/>
  <c r="F118" i="40"/>
  <c r="O117" i="40"/>
  <c r="L117" i="40"/>
  <c r="L116" i="40" s="1"/>
  <c r="I117" i="40"/>
  <c r="F117" i="40"/>
  <c r="N116" i="40"/>
  <c r="M116" i="40"/>
  <c r="K116" i="40"/>
  <c r="J116" i="40"/>
  <c r="H116" i="40"/>
  <c r="G116" i="40"/>
  <c r="E116" i="40"/>
  <c r="D116" i="40"/>
  <c r="O115" i="40"/>
  <c r="L115" i="40"/>
  <c r="I115" i="40"/>
  <c r="F115" i="40"/>
  <c r="O114" i="40"/>
  <c r="L114" i="40"/>
  <c r="I114" i="40"/>
  <c r="F114" i="40"/>
  <c r="O113" i="40"/>
  <c r="L113" i="40"/>
  <c r="L112" i="40" s="1"/>
  <c r="I113" i="40"/>
  <c r="F113" i="40"/>
  <c r="O112" i="40"/>
  <c r="N112" i="40"/>
  <c r="M112" i="40"/>
  <c r="K112" i="40"/>
  <c r="J112" i="40"/>
  <c r="H112" i="40"/>
  <c r="G112" i="40"/>
  <c r="E112" i="40"/>
  <c r="D112" i="40"/>
  <c r="O111" i="40"/>
  <c r="L111" i="40"/>
  <c r="I111" i="40"/>
  <c r="F111" i="40"/>
  <c r="O110" i="40"/>
  <c r="L110" i="40"/>
  <c r="C110" i="40" s="1"/>
  <c r="I110" i="40"/>
  <c r="F110" i="40"/>
  <c r="O109" i="40"/>
  <c r="L109" i="40"/>
  <c r="I109" i="40"/>
  <c r="F109" i="40"/>
  <c r="C109" i="40" s="1"/>
  <c r="O108" i="40"/>
  <c r="L108" i="40"/>
  <c r="I108" i="40"/>
  <c r="F108" i="40"/>
  <c r="O107" i="40"/>
  <c r="L107" i="40"/>
  <c r="I107" i="40"/>
  <c r="F107" i="40"/>
  <c r="O106" i="40"/>
  <c r="L106" i="40"/>
  <c r="I106" i="40"/>
  <c r="F106" i="40"/>
  <c r="O105" i="40"/>
  <c r="L105" i="40"/>
  <c r="I105" i="40"/>
  <c r="F105" i="40"/>
  <c r="C105" i="40" s="1"/>
  <c r="O104" i="40"/>
  <c r="L104" i="40"/>
  <c r="I104" i="40"/>
  <c r="F104" i="40"/>
  <c r="N103" i="40"/>
  <c r="M103" i="40"/>
  <c r="L103" i="40"/>
  <c r="K103" i="40"/>
  <c r="J103" i="40"/>
  <c r="H103" i="40"/>
  <c r="G103" i="40"/>
  <c r="E103" i="40"/>
  <c r="D103" i="40"/>
  <c r="O102" i="40"/>
  <c r="L102" i="40"/>
  <c r="I102" i="40"/>
  <c r="F102" i="40"/>
  <c r="C102" i="40" s="1"/>
  <c r="O101" i="40"/>
  <c r="L101" i="40"/>
  <c r="I101" i="40"/>
  <c r="F101" i="40"/>
  <c r="O100" i="40"/>
  <c r="L100" i="40"/>
  <c r="I100" i="40"/>
  <c r="F100" i="40"/>
  <c r="O99" i="40"/>
  <c r="L99" i="40"/>
  <c r="I99" i="40"/>
  <c r="F99" i="40"/>
  <c r="O98" i="40"/>
  <c r="L98" i="40"/>
  <c r="I98" i="40"/>
  <c r="C98" i="40" s="1"/>
  <c r="F98" i="40"/>
  <c r="O97" i="40"/>
  <c r="L97" i="40"/>
  <c r="I97" i="40"/>
  <c r="F97" i="40"/>
  <c r="C97" i="40" s="1"/>
  <c r="O96" i="40"/>
  <c r="L96" i="40"/>
  <c r="I96" i="40"/>
  <c r="I95" i="40" s="1"/>
  <c r="F96" i="40"/>
  <c r="N95" i="40"/>
  <c r="M95" i="40"/>
  <c r="L95" i="40"/>
  <c r="K95" i="40"/>
  <c r="J95" i="40"/>
  <c r="H95" i="40"/>
  <c r="G95" i="40"/>
  <c r="E95" i="40"/>
  <c r="D95" i="40"/>
  <c r="O94" i="40"/>
  <c r="L94" i="40"/>
  <c r="I94" i="40"/>
  <c r="C94" i="40" s="1"/>
  <c r="F94" i="40"/>
  <c r="O93" i="40"/>
  <c r="L93" i="40"/>
  <c r="I93" i="40"/>
  <c r="F93" i="40"/>
  <c r="O92" i="40"/>
  <c r="L92" i="40"/>
  <c r="I92" i="40"/>
  <c r="F92" i="40"/>
  <c r="C92" i="40" s="1"/>
  <c r="O91" i="40"/>
  <c r="L91" i="40"/>
  <c r="I91" i="40"/>
  <c r="F91" i="40"/>
  <c r="O90" i="40"/>
  <c r="L90" i="40"/>
  <c r="I90" i="40"/>
  <c r="F90" i="40"/>
  <c r="N89" i="40"/>
  <c r="M89" i="40"/>
  <c r="K89" i="40"/>
  <c r="J89" i="40"/>
  <c r="I89" i="40"/>
  <c r="H89" i="40"/>
  <c r="G89" i="40"/>
  <c r="E89" i="40"/>
  <c r="D89" i="40"/>
  <c r="O88" i="40"/>
  <c r="L88" i="40"/>
  <c r="I88" i="40"/>
  <c r="F88" i="40"/>
  <c r="C88" i="40" s="1"/>
  <c r="O87" i="40"/>
  <c r="L87" i="40"/>
  <c r="L84" i="40" s="1"/>
  <c r="I87" i="40"/>
  <c r="F87" i="40"/>
  <c r="C87" i="40" s="1"/>
  <c r="O86" i="40"/>
  <c r="L86" i="40"/>
  <c r="I86" i="40"/>
  <c r="F86" i="40"/>
  <c r="O85" i="40"/>
  <c r="L85" i="40"/>
  <c r="I85" i="40"/>
  <c r="I84" i="40" s="1"/>
  <c r="F85" i="40"/>
  <c r="N84" i="40"/>
  <c r="N83" i="40" s="1"/>
  <c r="M84" i="40"/>
  <c r="M83" i="40" s="1"/>
  <c r="K84" i="40"/>
  <c r="J84" i="40"/>
  <c r="J83" i="40" s="1"/>
  <c r="H84" i="40"/>
  <c r="G84" i="40"/>
  <c r="F84" i="40"/>
  <c r="E84" i="40"/>
  <c r="D84" i="40"/>
  <c r="K83" i="40"/>
  <c r="G83" i="40"/>
  <c r="O82" i="40"/>
  <c r="L82" i="40"/>
  <c r="I82" i="40"/>
  <c r="F82" i="40"/>
  <c r="C82" i="40" s="1"/>
  <c r="O81" i="40"/>
  <c r="L81" i="40"/>
  <c r="I81" i="40"/>
  <c r="I80" i="40" s="1"/>
  <c r="F81" i="40"/>
  <c r="N80" i="40"/>
  <c r="M80" i="40"/>
  <c r="L80" i="40"/>
  <c r="K80" i="40"/>
  <c r="J80" i="40"/>
  <c r="H80" i="40"/>
  <c r="G80" i="40"/>
  <c r="E80" i="40"/>
  <c r="D80" i="40"/>
  <c r="O79" i="40"/>
  <c r="L79" i="40"/>
  <c r="I79" i="40"/>
  <c r="C79" i="40" s="1"/>
  <c r="F79" i="40"/>
  <c r="O78" i="40"/>
  <c r="O77" i="40" s="1"/>
  <c r="L78" i="40"/>
  <c r="I78" i="40"/>
  <c r="F78" i="40"/>
  <c r="F77" i="40" s="1"/>
  <c r="C78" i="40"/>
  <c r="N77" i="40"/>
  <c r="M77" i="40"/>
  <c r="M76" i="40" s="1"/>
  <c r="M75" i="40" s="1"/>
  <c r="L77" i="40"/>
  <c r="L76" i="40" s="1"/>
  <c r="K77" i="40"/>
  <c r="J77" i="40"/>
  <c r="I77" i="40"/>
  <c r="I76" i="40" s="1"/>
  <c r="H77" i="40"/>
  <c r="H76" i="40" s="1"/>
  <c r="G77" i="40"/>
  <c r="E77" i="40"/>
  <c r="D77" i="40"/>
  <c r="D76" i="40" s="1"/>
  <c r="N76" i="40"/>
  <c r="N75" i="40" s="1"/>
  <c r="K76" i="40"/>
  <c r="J76" i="40"/>
  <c r="G76" i="40"/>
  <c r="G75" i="40" s="1"/>
  <c r="E76" i="40"/>
  <c r="J75" i="40"/>
  <c r="O74" i="40"/>
  <c r="L74" i="40"/>
  <c r="I74" i="40"/>
  <c r="F74" i="40"/>
  <c r="C74" i="40"/>
  <c r="O73" i="40"/>
  <c r="L73" i="40"/>
  <c r="I73" i="40"/>
  <c r="F73" i="40"/>
  <c r="C73" i="40" s="1"/>
  <c r="O72" i="40"/>
  <c r="L72" i="40"/>
  <c r="I72" i="40"/>
  <c r="F72" i="40"/>
  <c r="C72" i="40" s="1"/>
  <c r="O71" i="40"/>
  <c r="L71" i="40"/>
  <c r="I71" i="40"/>
  <c r="F71" i="40"/>
  <c r="C71" i="40" s="1"/>
  <c r="O70" i="40"/>
  <c r="L70" i="40"/>
  <c r="I70" i="40"/>
  <c r="F70" i="40"/>
  <c r="N69" i="40"/>
  <c r="M69" i="40"/>
  <c r="M67" i="40" s="1"/>
  <c r="L69" i="40"/>
  <c r="K69" i="40"/>
  <c r="J69" i="40"/>
  <c r="I69" i="40"/>
  <c r="H69" i="40"/>
  <c r="H67" i="40" s="1"/>
  <c r="G69" i="40"/>
  <c r="E69" i="40"/>
  <c r="E67" i="40" s="1"/>
  <c r="D69" i="40"/>
  <c r="D67" i="40" s="1"/>
  <c r="O68" i="40"/>
  <c r="L68" i="40"/>
  <c r="I68" i="40"/>
  <c r="F68" i="40"/>
  <c r="N67" i="40"/>
  <c r="K67" i="40"/>
  <c r="J67" i="40"/>
  <c r="G67" i="40"/>
  <c r="O66" i="40"/>
  <c r="L66" i="40"/>
  <c r="I66" i="40"/>
  <c r="F66" i="40"/>
  <c r="C66" i="40"/>
  <c r="O65" i="40"/>
  <c r="L65" i="40"/>
  <c r="I65" i="40"/>
  <c r="F65" i="40"/>
  <c r="C65" i="40" s="1"/>
  <c r="O64" i="40"/>
  <c r="L64" i="40"/>
  <c r="I64" i="40"/>
  <c r="F64" i="40"/>
  <c r="C64" i="40" s="1"/>
  <c r="O63" i="40"/>
  <c r="L63" i="40"/>
  <c r="I63" i="40"/>
  <c r="F63" i="40"/>
  <c r="C63" i="40" s="1"/>
  <c r="O62" i="40"/>
  <c r="L62" i="40"/>
  <c r="I62" i="40"/>
  <c r="F62" i="40"/>
  <c r="O61" i="40"/>
  <c r="L61" i="40"/>
  <c r="I61" i="40"/>
  <c r="F61" i="40"/>
  <c r="O60" i="40"/>
  <c r="L60" i="40"/>
  <c r="I60" i="40"/>
  <c r="F60" i="40"/>
  <c r="O59" i="40"/>
  <c r="L59" i="40"/>
  <c r="I59" i="40"/>
  <c r="F59" i="40"/>
  <c r="O58" i="40"/>
  <c r="N58" i="40"/>
  <c r="M58" i="40"/>
  <c r="K58" i="40"/>
  <c r="J58" i="40"/>
  <c r="H58" i="40"/>
  <c r="G58" i="40"/>
  <c r="E58" i="40"/>
  <c r="D58" i="40"/>
  <c r="O57" i="40"/>
  <c r="L57" i="40"/>
  <c r="I57" i="40"/>
  <c r="F57" i="40"/>
  <c r="O56" i="40"/>
  <c r="L56" i="40"/>
  <c r="L55" i="40" s="1"/>
  <c r="I56" i="40"/>
  <c r="F56" i="40"/>
  <c r="O55" i="40"/>
  <c r="N55" i="40"/>
  <c r="N54" i="40" s="1"/>
  <c r="N53" i="40" s="1"/>
  <c r="N52" i="40" s="1"/>
  <c r="M55" i="40"/>
  <c r="K55" i="40"/>
  <c r="J55" i="40"/>
  <c r="J54" i="40" s="1"/>
  <c r="H55" i="40"/>
  <c r="H54" i="40" s="1"/>
  <c r="H53" i="40" s="1"/>
  <c r="G55" i="40"/>
  <c r="G54" i="40" s="1"/>
  <c r="G53" i="40" s="1"/>
  <c r="F55" i="40"/>
  <c r="E55" i="40"/>
  <c r="D55" i="40"/>
  <c r="M54" i="40"/>
  <c r="E54" i="40"/>
  <c r="D54" i="40"/>
  <c r="D53" i="40" s="1"/>
  <c r="E53" i="40"/>
  <c r="O47" i="40"/>
  <c r="C47" i="40" s="1"/>
  <c r="O46" i="40"/>
  <c r="N45" i="40"/>
  <c r="M45" i="40"/>
  <c r="L44" i="40"/>
  <c r="I44" i="40"/>
  <c r="F44" i="40"/>
  <c r="L43" i="40"/>
  <c r="K43" i="40"/>
  <c r="J43" i="40"/>
  <c r="I43" i="40"/>
  <c r="H43" i="40"/>
  <c r="G43" i="40"/>
  <c r="F43" i="40"/>
  <c r="E43" i="40"/>
  <c r="D43" i="40"/>
  <c r="F42" i="40"/>
  <c r="F41" i="40" s="1"/>
  <c r="C41" i="40" s="1"/>
  <c r="E41" i="40"/>
  <c r="D41" i="40"/>
  <c r="L40" i="40"/>
  <c r="C40" i="40"/>
  <c r="L39" i="40"/>
  <c r="C39" i="40" s="1"/>
  <c r="L38" i="40"/>
  <c r="C38" i="40" s="1"/>
  <c r="L37" i="40"/>
  <c r="C37" i="40" s="1"/>
  <c r="K36" i="40"/>
  <c r="J36" i="40"/>
  <c r="L35" i="40"/>
  <c r="C35" i="40" s="1"/>
  <c r="L34" i="40"/>
  <c r="C34" i="40" s="1"/>
  <c r="K33" i="40"/>
  <c r="J33" i="40"/>
  <c r="L32" i="40"/>
  <c r="C32" i="40" s="1"/>
  <c r="K31" i="40"/>
  <c r="J31" i="40"/>
  <c r="L30" i="40"/>
  <c r="C30" i="40" s="1"/>
  <c r="L29" i="40"/>
  <c r="C29" i="40" s="1"/>
  <c r="L28" i="40"/>
  <c r="C28" i="40" s="1"/>
  <c r="L27" i="40"/>
  <c r="C27" i="40" s="1"/>
  <c r="K27" i="40"/>
  <c r="J27" i="40"/>
  <c r="K26" i="40"/>
  <c r="F25" i="40"/>
  <c r="C25" i="40" s="1"/>
  <c r="I24" i="40"/>
  <c r="F24" i="40"/>
  <c r="O23" i="40"/>
  <c r="L23" i="40"/>
  <c r="I23" i="40"/>
  <c r="F23" i="40"/>
  <c r="O22" i="40"/>
  <c r="L22" i="40"/>
  <c r="L21" i="40" s="1"/>
  <c r="I22" i="40"/>
  <c r="F22" i="40"/>
  <c r="O21" i="40"/>
  <c r="O292" i="40" s="1"/>
  <c r="O291" i="40" s="1"/>
  <c r="N21" i="40"/>
  <c r="N292" i="40" s="1"/>
  <c r="N291" i="40" s="1"/>
  <c r="M21" i="40"/>
  <c r="M292" i="40" s="1"/>
  <c r="M291" i="40" s="1"/>
  <c r="K21" i="40"/>
  <c r="K292" i="40" s="1"/>
  <c r="K291" i="40" s="1"/>
  <c r="J21" i="40"/>
  <c r="J292" i="40" s="1"/>
  <c r="J291" i="40" s="1"/>
  <c r="H21" i="40"/>
  <c r="H292" i="40" s="1"/>
  <c r="H291" i="40" s="1"/>
  <c r="G21" i="40"/>
  <c r="G292" i="40" s="1"/>
  <c r="G291" i="40" s="1"/>
  <c r="F21" i="40"/>
  <c r="F292" i="40" s="1"/>
  <c r="E21" i="40"/>
  <c r="E292" i="40" s="1"/>
  <c r="E291" i="40" s="1"/>
  <c r="D21" i="40"/>
  <c r="D292" i="40" s="1"/>
  <c r="D291" i="40" s="1"/>
  <c r="N20" i="40"/>
  <c r="H20" i="40"/>
  <c r="D20" i="40"/>
  <c r="C22" i="40" l="1"/>
  <c r="C23" i="40"/>
  <c r="C86" i="40"/>
  <c r="I122" i="40"/>
  <c r="L144" i="40"/>
  <c r="C178" i="40"/>
  <c r="O196" i="40"/>
  <c r="O195" i="40" s="1"/>
  <c r="O194" i="40" s="1"/>
  <c r="H195" i="40"/>
  <c r="H194" i="40" s="1"/>
  <c r="C207" i="40"/>
  <c r="O216" i="40"/>
  <c r="J204" i="40"/>
  <c r="J195" i="40" s="1"/>
  <c r="J289" i="40" s="1"/>
  <c r="N204" i="40"/>
  <c r="N195" i="40" s="1"/>
  <c r="I246" i="40"/>
  <c r="I252" i="40"/>
  <c r="I251" i="40" s="1"/>
  <c r="I293" i="40"/>
  <c r="I291" i="40" s="1"/>
  <c r="I21" i="40"/>
  <c r="C44" i="40"/>
  <c r="C59" i="40"/>
  <c r="C68" i="40"/>
  <c r="M53" i="40"/>
  <c r="D83" i="40"/>
  <c r="D75" i="40" s="1"/>
  <c r="L89" i="40"/>
  <c r="C100" i="40"/>
  <c r="C101" i="40"/>
  <c r="C106" i="40"/>
  <c r="O116" i="40"/>
  <c r="F128" i="40"/>
  <c r="C139" i="40"/>
  <c r="C145" i="40"/>
  <c r="C163" i="40"/>
  <c r="C172" i="40"/>
  <c r="J187" i="40"/>
  <c r="I187" i="40"/>
  <c r="C199" i="40"/>
  <c r="C201" i="40"/>
  <c r="D195" i="40"/>
  <c r="D194" i="40" s="1"/>
  <c r="C211" i="40"/>
  <c r="C221" i="40"/>
  <c r="C227" i="40"/>
  <c r="C236" i="40"/>
  <c r="O238" i="40"/>
  <c r="L252" i="40"/>
  <c r="L251" i="40" s="1"/>
  <c r="C267" i="40"/>
  <c r="J26" i="40"/>
  <c r="L36" i="40"/>
  <c r="C36" i="40" s="1"/>
  <c r="C43" i="40"/>
  <c r="O54" i="40"/>
  <c r="O53" i="40" s="1"/>
  <c r="C91" i="40"/>
  <c r="C115" i="40"/>
  <c r="C119" i="40"/>
  <c r="C126" i="40"/>
  <c r="H130" i="40"/>
  <c r="L136" i="40"/>
  <c r="C155" i="40"/>
  <c r="L160" i="40"/>
  <c r="C171" i="40"/>
  <c r="L184" i="40"/>
  <c r="C203" i="40"/>
  <c r="C209" i="40"/>
  <c r="M204" i="40"/>
  <c r="I216" i="40"/>
  <c r="C224" i="40"/>
  <c r="C225" i="40"/>
  <c r="C228" i="40"/>
  <c r="C229" i="40"/>
  <c r="K231" i="40"/>
  <c r="K230" i="40" s="1"/>
  <c r="K194" i="40" s="1"/>
  <c r="C245" i="40"/>
  <c r="L260" i="40"/>
  <c r="I264" i="40"/>
  <c r="O272" i="40"/>
  <c r="C287" i="40"/>
  <c r="C288" i="40"/>
  <c r="L293" i="40"/>
  <c r="L33" i="40"/>
  <c r="C33" i="40" s="1"/>
  <c r="O45" i="40"/>
  <c r="C45" i="40" s="1"/>
  <c r="G52" i="40"/>
  <c r="K54" i="40"/>
  <c r="K53" i="40" s="1"/>
  <c r="C62" i="40"/>
  <c r="C70" i="40"/>
  <c r="C150" i="40"/>
  <c r="C159" i="40"/>
  <c r="L166" i="40"/>
  <c r="L165" i="40" s="1"/>
  <c r="O175" i="40"/>
  <c r="O174" i="40" s="1"/>
  <c r="O173" i="40" s="1"/>
  <c r="C183" i="40"/>
  <c r="I205" i="40"/>
  <c r="I204" i="40" s="1"/>
  <c r="C255" i="40"/>
  <c r="C257" i="40"/>
  <c r="O260" i="40"/>
  <c r="O259" i="40" s="1"/>
  <c r="L264" i="40"/>
  <c r="C275" i="40"/>
  <c r="L276" i="40"/>
  <c r="L270" i="40" s="1"/>
  <c r="L269" i="40" s="1"/>
  <c r="I286" i="40"/>
  <c r="C295" i="40"/>
  <c r="L292" i="40"/>
  <c r="L291" i="40" s="1"/>
  <c r="J20" i="40"/>
  <c r="I292" i="40"/>
  <c r="C21" i="40"/>
  <c r="I20" i="40"/>
  <c r="C24" i="40"/>
  <c r="F20" i="40"/>
  <c r="C90" i="40"/>
  <c r="F89" i="40"/>
  <c r="F125" i="40"/>
  <c r="C125" i="40" s="1"/>
  <c r="E122" i="40"/>
  <c r="E83" i="40" s="1"/>
  <c r="E75" i="40" s="1"/>
  <c r="E52" i="40" s="1"/>
  <c r="O130" i="40"/>
  <c r="C301" i="40"/>
  <c r="E20" i="40"/>
  <c r="M20" i="40"/>
  <c r="C46" i="40"/>
  <c r="J53" i="40"/>
  <c r="J52" i="40" s="1"/>
  <c r="L58" i="40"/>
  <c r="L54" i="40" s="1"/>
  <c r="L53" i="40" s="1"/>
  <c r="I67" i="40"/>
  <c r="H83" i="40"/>
  <c r="O84" i="40"/>
  <c r="C93" i="40"/>
  <c r="C113" i="40"/>
  <c r="I116" i="40"/>
  <c r="E130" i="40"/>
  <c r="N230" i="40"/>
  <c r="O231" i="40"/>
  <c r="O230" i="40" s="1"/>
  <c r="L31" i="40"/>
  <c r="C57" i="40"/>
  <c r="C61" i="40"/>
  <c r="F58" i="40"/>
  <c r="F54" i="40" s="1"/>
  <c r="L67" i="40"/>
  <c r="O69" i="40"/>
  <c r="O67" i="40" s="1"/>
  <c r="O76" i="40"/>
  <c r="F80" i="40"/>
  <c r="C80" i="40" s="1"/>
  <c r="O80" i="40"/>
  <c r="C85" i="40"/>
  <c r="C104" i="40"/>
  <c r="F103" i="40"/>
  <c r="C114" i="40"/>
  <c r="I112" i="40"/>
  <c r="I131" i="40"/>
  <c r="C135" i="40"/>
  <c r="G20" i="40"/>
  <c r="K20" i="40"/>
  <c r="O20" i="40"/>
  <c r="C42" i="40"/>
  <c r="I55" i="40"/>
  <c r="C56" i="40"/>
  <c r="C60" i="40"/>
  <c r="I58" i="40"/>
  <c r="F69" i="40"/>
  <c r="H75" i="40"/>
  <c r="H52" i="40" s="1"/>
  <c r="H51" i="40" s="1"/>
  <c r="C77" i="40"/>
  <c r="C81" i="40"/>
  <c r="C84" i="40"/>
  <c r="O89" i="40"/>
  <c r="C96" i="40"/>
  <c r="C108" i="40"/>
  <c r="O122" i="40"/>
  <c r="C152" i="40"/>
  <c r="F151" i="40"/>
  <c r="C160" i="40"/>
  <c r="C168" i="40"/>
  <c r="F166" i="40"/>
  <c r="C184" i="40"/>
  <c r="C277" i="40"/>
  <c r="F276" i="40"/>
  <c r="C276" i="40" s="1"/>
  <c r="F95" i="40"/>
  <c r="C99" i="40"/>
  <c r="I103" i="40"/>
  <c r="C111" i="40"/>
  <c r="L122" i="40"/>
  <c r="L83" i="40" s="1"/>
  <c r="K130" i="40"/>
  <c r="K75" i="40" s="1"/>
  <c r="C132" i="40"/>
  <c r="F131" i="40"/>
  <c r="C136" i="40"/>
  <c r="C143" i="40"/>
  <c r="I141" i="40"/>
  <c r="C141" i="40" s="1"/>
  <c r="O144" i="40"/>
  <c r="C154" i="40"/>
  <c r="C162" i="40"/>
  <c r="I166" i="40"/>
  <c r="I165" i="40" s="1"/>
  <c r="C167" i="40"/>
  <c r="C170" i="40"/>
  <c r="D173" i="40"/>
  <c r="M174" i="40"/>
  <c r="M173" i="40" s="1"/>
  <c r="M52" i="40" s="1"/>
  <c r="L175" i="40"/>
  <c r="C180" i="40"/>
  <c r="F179" i="40"/>
  <c r="C179" i="40" s="1"/>
  <c r="C186" i="40"/>
  <c r="E230" i="40"/>
  <c r="H289" i="40"/>
  <c r="O95" i="40"/>
  <c r="C107" i="40"/>
  <c r="F112" i="40"/>
  <c r="C112" i="40" s="1"/>
  <c r="C117" i="40"/>
  <c r="F116" i="40"/>
  <c r="C116" i="40" s="1"/>
  <c r="C134" i="40"/>
  <c r="C138" i="40"/>
  <c r="C146" i="40"/>
  <c r="C148" i="40"/>
  <c r="F144" i="40"/>
  <c r="C144" i="40" s="1"/>
  <c r="L151" i="40"/>
  <c r="C158" i="40"/>
  <c r="I174" i="40"/>
  <c r="I173" i="40" s="1"/>
  <c r="C182" i="40"/>
  <c r="N194" i="40"/>
  <c r="N51" i="40" s="1"/>
  <c r="C197" i="40"/>
  <c r="F196" i="40"/>
  <c r="C200" i="40"/>
  <c r="I198" i="40"/>
  <c r="C261" i="40"/>
  <c r="F260" i="40"/>
  <c r="O270" i="40"/>
  <c r="O269" i="40" s="1"/>
  <c r="O103" i="40"/>
  <c r="F122" i="40"/>
  <c r="C122" i="40" s="1"/>
  <c r="C123" i="40"/>
  <c r="C128" i="40"/>
  <c r="L131" i="40"/>
  <c r="O166" i="40"/>
  <c r="O165" i="40" s="1"/>
  <c r="C176" i="40"/>
  <c r="F175" i="40"/>
  <c r="L179" i="40"/>
  <c r="C237" i="40"/>
  <c r="F235" i="40"/>
  <c r="C142" i="40"/>
  <c r="M187" i="40"/>
  <c r="C215" i="40"/>
  <c r="L216" i="40"/>
  <c r="C219" i="40"/>
  <c r="C223" i="40"/>
  <c r="C232" i="40"/>
  <c r="C233" i="40"/>
  <c r="L231" i="40"/>
  <c r="C247" i="40"/>
  <c r="C248" i="40"/>
  <c r="C249" i="40"/>
  <c r="F246" i="40"/>
  <c r="C246" i="40" s="1"/>
  <c r="C263" i="40"/>
  <c r="E270" i="40"/>
  <c r="E269" i="40" s="1"/>
  <c r="C279" i="40"/>
  <c r="C280" i="40"/>
  <c r="C281" i="40"/>
  <c r="C285" i="40"/>
  <c r="F284" i="40"/>
  <c r="C286" i="40"/>
  <c r="C193" i="40"/>
  <c r="F192" i="40"/>
  <c r="E195" i="40"/>
  <c r="M195" i="40"/>
  <c r="O205" i="40"/>
  <c r="O204" i="40" s="1"/>
  <c r="C217" i="40"/>
  <c r="F216" i="40"/>
  <c r="J230" i="40"/>
  <c r="C239" i="40"/>
  <c r="C241" i="40"/>
  <c r="F238" i="40"/>
  <c r="C253" i="40"/>
  <c r="F252" i="40"/>
  <c r="M259" i="40"/>
  <c r="M230" i="40" s="1"/>
  <c r="M289" i="40" s="1"/>
  <c r="C265" i="40"/>
  <c r="F264" i="40"/>
  <c r="C264" i="40" s="1"/>
  <c r="C273" i="40"/>
  <c r="F272" i="40"/>
  <c r="N289" i="40"/>
  <c r="C189" i="40"/>
  <c r="F188" i="40"/>
  <c r="L205" i="40"/>
  <c r="L204" i="40" s="1"/>
  <c r="L195" i="40" s="1"/>
  <c r="F205" i="40"/>
  <c r="C208" i="40"/>
  <c r="C220" i="40"/>
  <c r="G231" i="40"/>
  <c r="G230" i="40" s="1"/>
  <c r="G289" i="40" s="1"/>
  <c r="C240" i="40"/>
  <c r="I238" i="40"/>
  <c r="I231" i="40" s="1"/>
  <c r="I230" i="40" s="1"/>
  <c r="C244" i="40"/>
  <c r="C256" i="40"/>
  <c r="I259" i="40"/>
  <c r="C268" i="40"/>
  <c r="C296" i="40"/>
  <c r="C297" i="40"/>
  <c r="F293" i="40"/>
  <c r="D289" i="40" l="1"/>
  <c r="I130" i="40"/>
  <c r="C293" i="40"/>
  <c r="J194" i="40"/>
  <c r="C95" i="40"/>
  <c r="I83" i="40"/>
  <c r="I75" i="40" s="1"/>
  <c r="C238" i="40"/>
  <c r="C216" i="40"/>
  <c r="C89" i="40"/>
  <c r="L259" i="40"/>
  <c r="L230" i="40" s="1"/>
  <c r="E289" i="40"/>
  <c r="N50" i="40"/>
  <c r="N290" i="40"/>
  <c r="H290" i="40"/>
  <c r="H50" i="40"/>
  <c r="K52" i="40"/>
  <c r="K51" i="40" s="1"/>
  <c r="K289" i="40"/>
  <c r="F270" i="40"/>
  <c r="C272" i="40"/>
  <c r="C188" i="40"/>
  <c r="C252" i="40"/>
  <c r="F251" i="40"/>
  <c r="C251" i="40" s="1"/>
  <c r="M194" i="40"/>
  <c r="M51" i="40" s="1"/>
  <c r="L130" i="40"/>
  <c r="L75" i="40" s="1"/>
  <c r="L52" i="40" s="1"/>
  <c r="C260" i="40"/>
  <c r="F259" i="40"/>
  <c r="G194" i="40"/>
  <c r="G51" i="40" s="1"/>
  <c r="L174" i="40"/>
  <c r="L173" i="40" s="1"/>
  <c r="C131" i="40"/>
  <c r="F130" i="40"/>
  <c r="C151" i="40"/>
  <c r="C69" i="40"/>
  <c r="F67" i="40"/>
  <c r="C67" i="40" s="1"/>
  <c r="I54" i="40"/>
  <c r="I53" i="40" s="1"/>
  <c r="I52" i="40" s="1"/>
  <c r="C55" i="40"/>
  <c r="C292" i="40"/>
  <c r="D52" i="40"/>
  <c r="D51" i="40" s="1"/>
  <c r="C31" i="40"/>
  <c r="L26" i="40"/>
  <c r="O83" i="40"/>
  <c r="J51" i="40"/>
  <c r="F291" i="40"/>
  <c r="C291" i="40" s="1"/>
  <c r="F83" i="40"/>
  <c r="O75" i="40"/>
  <c r="O289" i="40" s="1"/>
  <c r="E194" i="40"/>
  <c r="E51" i="40" s="1"/>
  <c r="C284" i="40"/>
  <c r="F283" i="40"/>
  <c r="C283" i="40" s="1"/>
  <c r="C175" i="40"/>
  <c r="F174" i="40"/>
  <c r="F165" i="40"/>
  <c r="C165" i="40" s="1"/>
  <c r="C166" i="40"/>
  <c r="C103" i="40"/>
  <c r="F76" i="40"/>
  <c r="C205" i="40"/>
  <c r="F204" i="40"/>
  <c r="C204" i="40" s="1"/>
  <c r="C192" i="40"/>
  <c r="F191" i="40"/>
  <c r="C191" i="40" s="1"/>
  <c r="C235" i="40"/>
  <c r="F231" i="40"/>
  <c r="C198" i="40"/>
  <c r="I196" i="40"/>
  <c r="I195" i="40" s="1"/>
  <c r="I194" i="40" s="1"/>
  <c r="C58" i="40"/>
  <c r="L194" i="40" l="1"/>
  <c r="L289" i="40"/>
  <c r="L51" i="40"/>
  <c r="L50" i="40" s="1"/>
  <c r="C83" i="40"/>
  <c r="C196" i="40"/>
  <c r="I51" i="40"/>
  <c r="C130" i="40"/>
  <c r="C259" i="40"/>
  <c r="O52" i="40"/>
  <c r="O51" i="40" s="1"/>
  <c r="M50" i="40"/>
  <c r="M290" i="40"/>
  <c r="E290" i="40"/>
  <c r="E50" i="40"/>
  <c r="F230" i="40"/>
  <c r="C230" i="40" s="1"/>
  <c r="C231" i="40"/>
  <c r="F173" i="40"/>
  <c r="C173" i="40" s="1"/>
  <c r="C174" i="40"/>
  <c r="J50" i="40"/>
  <c r="J290" i="40"/>
  <c r="D290" i="40"/>
  <c r="D50" i="40"/>
  <c r="C76" i="40"/>
  <c r="F75" i="40"/>
  <c r="C75" i="40" s="1"/>
  <c r="F195" i="40"/>
  <c r="F187" i="40"/>
  <c r="C187" i="40" s="1"/>
  <c r="F269" i="40"/>
  <c r="C270" i="40"/>
  <c r="K50" i="40"/>
  <c r="K290" i="40"/>
  <c r="L290" i="40"/>
  <c r="C26" i="40"/>
  <c r="L20" i="40"/>
  <c r="C20" i="40" s="1"/>
  <c r="G290" i="40"/>
  <c r="G50" i="40"/>
  <c r="C54" i="40"/>
  <c r="O50" i="40"/>
  <c r="O290" i="40"/>
  <c r="I290" i="40"/>
  <c r="I50" i="40"/>
  <c r="F53" i="40"/>
  <c r="I289" i="40"/>
  <c r="C53" i="40" l="1"/>
  <c r="F52" i="40"/>
  <c r="F194" i="40"/>
  <c r="C194" i="40" s="1"/>
  <c r="C195" i="40"/>
  <c r="C269" i="40"/>
  <c r="F289" i="40"/>
  <c r="C289" i="40" s="1"/>
  <c r="C52" i="40" l="1"/>
  <c r="F51" i="40"/>
  <c r="F290" i="40" l="1"/>
  <c r="C290" i="40" s="1"/>
  <c r="F50" i="40"/>
  <c r="C50" i="40" s="1"/>
  <c r="C51" i="40"/>
  <c r="I64" i="39" l="1"/>
  <c r="H64" i="39"/>
  <c r="I63" i="39"/>
  <c r="H63" i="39"/>
  <c r="I62" i="39"/>
  <c r="H62" i="39"/>
  <c r="I61" i="39"/>
  <c r="H61" i="39"/>
  <c r="I60" i="39"/>
  <c r="H60" i="39"/>
  <c r="I59" i="39"/>
  <c r="H59" i="39"/>
  <c r="I58" i="39"/>
  <c r="H58" i="39"/>
  <c r="I57" i="39"/>
  <c r="H57" i="39"/>
  <c r="I56" i="39"/>
  <c r="H56" i="39"/>
  <c r="G55" i="39"/>
  <c r="F55" i="39"/>
  <c r="E55" i="39"/>
  <c r="D55" i="39"/>
  <c r="I48" i="39"/>
  <c r="D48" i="39"/>
  <c r="H48" i="39" s="1"/>
  <c r="I47" i="39"/>
  <c r="H47" i="39"/>
  <c r="I46" i="39"/>
  <c r="H46" i="39"/>
  <c r="I45" i="39"/>
  <c r="H45" i="39"/>
  <c r="I44" i="39"/>
  <c r="H44" i="39"/>
  <c r="I43" i="39"/>
  <c r="H43" i="39"/>
  <c r="I42" i="39"/>
  <c r="H42" i="39"/>
  <c r="I41" i="39"/>
  <c r="H41" i="39"/>
  <c r="I40" i="39"/>
  <c r="H40" i="39"/>
  <c r="I39" i="39"/>
  <c r="H39" i="39"/>
  <c r="I38" i="39"/>
  <c r="H38" i="39"/>
  <c r="I37" i="39"/>
  <c r="H37" i="39"/>
  <c r="I36" i="39"/>
  <c r="H36" i="39"/>
  <c r="I35" i="39"/>
  <c r="H35" i="39"/>
  <c r="I34" i="39"/>
  <c r="H34" i="39"/>
  <c r="I33" i="39"/>
  <c r="H33" i="39"/>
  <c r="G32" i="39"/>
  <c r="F32" i="39"/>
  <c r="E32" i="39"/>
  <c r="D32" i="39"/>
  <c r="I26" i="39"/>
  <c r="H26" i="39"/>
  <c r="I25" i="39"/>
  <c r="H25" i="39"/>
  <c r="I24" i="39"/>
  <c r="H24" i="39"/>
  <c r="I23" i="39"/>
  <c r="H23" i="39"/>
  <c r="I22" i="39"/>
  <c r="H22" i="39"/>
  <c r="I21" i="39"/>
  <c r="H21" i="39"/>
  <c r="I20" i="39"/>
  <c r="H20" i="39"/>
  <c r="I19" i="39"/>
  <c r="H19" i="39"/>
  <c r="I18" i="39"/>
  <c r="H18" i="39"/>
  <c r="I17" i="39"/>
  <c r="H17" i="39"/>
  <c r="I16" i="39"/>
  <c r="H16" i="39"/>
  <c r="I15" i="39"/>
  <c r="H15" i="39"/>
  <c r="I14" i="39"/>
  <c r="H14" i="39"/>
  <c r="G13" i="39"/>
  <c r="F13" i="39"/>
  <c r="E13" i="39"/>
  <c r="D13" i="39"/>
  <c r="F17" i="38"/>
  <c r="F16" i="38"/>
  <c r="F15" i="38"/>
  <c r="F14" i="38"/>
  <c r="F13" i="38"/>
  <c r="F12" i="38"/>
  <c r="E11" i="38"/>
  <c r="D11" i="38"/>
  <c r="O301" i="37"/>
  <c r="L301" i="37"/>
  <c r="I301" i="37"/>
  <c r="F301" i="37"/>
  <c r="O300" i="37"/>
  <c r="L300" i="37"/>
  <c r="I300" i="37"/>
  <c r="F300" i="37"/>
  <c r="O299" i="37"/>
  <c r="L299" i="37"/>
  <c r="I299" i="37"/>
  <c r="F299" i="37"/>
  <c r="O298" i="37"/>
  <c r="L298" i="37"/>
  <c r="I298" i="37"/>
  <c r="F298" i="37"/>
  <c r="C298" i="37" s="1"/>
  <c r="O297" i="37"/>
  <c r="L297" i="37"/>
  <c r="I297" i="37"/>
  <c r="F297" i="37"/>
  <c r="O296" i="37"/>
  <c r="L296" i="37"/>
  <c r="I296" i="37"/>
  <c r="F296" i="37"/>
  <c r="O295" i="37"/>
  <c r="L295" i="37"/>
  <c r="I295" i="37"/>
  <c r="F295" i="37"/>
  <c r="O294" i="37"/>
  <c r="O293" i="37" s="1"/>
  <c r="L294" i="37"/>
  <c r="I294" i="37"/>
  <c r="F294" i="37"/>
  <c r="C294" i="37"/>
  <c r="N293" i="37"/>
  <c r="M293" i="37"/>
  <c r="K293" i="37"/>
  <c r="J293" i="37"/>
  <c r="H293" i="37"/>
  <c r="G293" i="37"/>
  <c r="E293" i="37"/>
  <c r="D293" i="37"/>
  <c r="O288" i="37"/>
  <c r="L288" i="37"/>
  <c r="I288" i="37"/>
  <c r="F288" i="37"/>
  <c r="C288" i="37" s="1"/>
  <c r="O287" i="37"/>
  <c r="L287" i="37"/>
  <c r="L286" i="37" s="1"/>
  <c r="I287" i="37"/>
  <c r="F287" i="37"/>
  <c r="C287" i="37" s="1"/>
  <c r="O286" i="37"/>
  <c r="N286" i="37"/>
  <c r="M286" i="37"/>
  <c r="K286" i="37"/>
  <c r="J286" i="37"/>
  <c r="H286" i="37"/>
  <c r="G286" i="37"/>
  <c r="F286" i="37"/>
  <c r="E286" i="37"/>
  <c r="D286" i="37"/>
  <c r="O285" i="37"/>
  <c r="L285" i="37"/>
  <c r="L284" i="37" s="1"/>
  <c r="L283" i="37" s="1"/>
  <c r="I285" i="37"/>
  <c r="F285" i="37"/>
  <c r="O284" i="37"/>
  <c r="N284" i="37"/>
  <c r="N283" i="37" s="1"/>
  <c r="M284" i="37"/>
  <c r="M283" i="37" s="1"/>
  <c r="K284" i="37"/>
  <c r="J284" i="37"/>
  <c r="J283" i="37" s="1"/>
  <c r="I284" i="37"/>
  <c r="I283" i="37" s="1"/>
  <c r="H284" i="37"/>
  <c r="H283" i="37" s="1"/>
  <c r="G284" i="37"/>
  <c r="E284" i="37"/>
  <c r="E283" i="37" s="1"/>
  <c r="D284" i="37"/>
  <c r="O283" i="37"/>
  <c r="K283" i="37"/>
  <c r="G283" i="37"/>
  <c r="D283" i="37"/>
  <c r="O282" i="37"/>
  <c r="O281" i="37" s="1"/>
  <c r="L282" i="37"/>
  <c r="I282" i="37"/>
  <c r="I281" i="37" s="1"/>
  <c r="F282" i="37"/>
  <c r="N281" i="37"/>
  <c r="M281" i="37"/>
  <c r="L281" i="37"/>
  <c r="K281" i="37"/>
  <c r="J281" i="37"/>
  <c r="H281" i="37"/>
  <c r="G281" i="37"/>
  <c r="F281" i="37"/>
  <c r="E281" i="37"/>
  <c r="D281" i="37"/>
  <c r="D269" i="37" s="1"/>
  <c r="O280" i="37"/>
  <c r="L280" i="37"/>
  <c r="I280" i="37"/>
  <c r="F280" i="37"/>
  <c r="O279" i="37"/>
  <c r="L279" i="37"/>
  <c r="I279" i="37"/>
  <c r="F279" i="37"/>
  <c r="O278" i="37"/>
  <c r="L278" i="37"/>
  <c r="I278" i="37"/>
  <c r="F278" i="37"/>
  <c r="C278" i="37" s="1"/>
  <c r="O277" i="37"/>
  <c r="L277" i="37"/>
  <c r="I277" i="37"/>
  <c r="I276" i="37" s="1"/>
  <c r="F277" i="37"/>
  <c r="N276" i="37"/>
  <c r="M276" i="37"/>
  <c r="K276" i="37"/>
  <c r="K270" i="37" s="1"/>
  <c r="K269" i="37" s="1"/>
  <c r="J276" i="37"/>
  <c r="H276" i="37"/>
  <c r="G276" i="37"/>
  <c r="G270" i="37" s="1"/>
  <c r="G269" i="37" s="1"/>
  <c r="E276" i="37"/>
  <c r="D276" i="37"/>
  <c r="O275" i="37"/>
  <c r="L275" i="37"/>
  <c r="C275" i="37" s="1"/>
  <c r="I275" i="37"/>
  <c r="F275" i="37"/>
  <c r="O274" i="37"/>
  <c r="L274" i="37"/>
  <c r="L272" i="37" s="1"/>
  <c r="I274" i="37"/>
  <c r="F274" i="37"/>
  <c r="C274" i="37" s="1"/>
  <c r="O273" i="37"/>
  <c r="L273" i="37"/>
  <c r="I273" i="37"/>
  <c r="F273" i="37"/>
  <c r="N272" i="37"/>
  <c r="N270" i="37" s="1"/>
  <c r="M272" i="37"/>
  <c r="M270" i="37" s="1"/>
  <c r="M269" i="37" s="1"/>
  <c r="K272" i="37"/>
  <c r="J272" i="37"/>
  <c r="J270" i="37" s="1"/>
  <c r="J269" i="37" s="1"/>
  <c r="I272" i="37"/>
  <c r="H272" i="37"/>
  <c r="G272" i="37"/>
  <c r="E272" i="37"/>
  <c r="D272" i="37"/>
  <c r="D270" i="37" s="1"/>
  <c r="O271" i="37"/>
  <c r="L271" i="37"/>
  <c r="I271" i="37"/>
  <c r="F271" i="37"/>
  <c r="H270" i="37"/>
  <c r="N269" i="37"/>
  <c r="O268" i="37"/>
  <c r="L268" i="37"/>
  <c r="I268" i="37"/>
  <c r="F268" i="37"/>
  <c r="O267" i="37"/>
  <c r="L267" i="37"/>
  <c r="I267" i="37"/>
  <c r="F267" i="37"/>
  <c r="O266" i="37"/>
  <c r="O264" i="37" s="1"/>
  <c r="L266" i="37"/>
  <c r="I266" i="37"/>
  <c r="F266" i="37"/>
  <c r="C266" i="37"/>
  <c r="O265" i="37"/>
  <c r="L265" i="37"/>
  <c r="I265" i="37"/>
  <c r="F265" i="37"/>
  <c r="N264" i="37"/>
  <c r="M264" i="37"/>
  <c r="K264" i="37"/>
  <c r="J264" i="37"/>
  <c r="J259" i="37" s="1"/>
  <c r="H264" i="37"/>
  <c r="G264" i="37"/>
  <c r="E264" i="37"/>
  <c r="D264" i="37"/>
  <c r="O263" i="37"/>
  <c r="L263" i="37"/>
  <c r="I263" i="37"/>
  <c r="F263" i="37"/>
  <c r="O262" i="37"/>
  <c r="O260" i="37" s="1"/>
  <c r="L262" i="37"/>
  <c r="I262" i="37"/>
  <c r="F262" i="37"/>
  <c r="C262" i="37" s="1"/>
  <c r="O261" i="37"/>
  <c r="L261" i="37"/>
  <c r="I261" i="37"/>
  <c r="I260" i="37" s="1"/>
  <c r="F261" i="37"/>
  <c r="N260" i="37"/>
  <c r="M260" i="37"/>
  <c r="K260" i="37"/>
  <c r="K259" i="37" s="1"/>
  <c r="J260" i="37"/>
  <c r="H260" i="37"/>
  <c r="G260" i="37"/>
  <c r="G259" i="37" s="1"/>
  <c r="E260" i="37"/>
  <c r="E259" i="37" s="1"/>
  <c r="D260" i="37"/>
  <c r="N259" i="37"/>
  <c r="H259" i="37"/>
  <c r="D259" i="37"/>
  <c r="O258" i="37"/>
  <c r="L258" i="37"/>
  <c r="I258" i="37"/>
  <c r="F258" i="37"/>
  <c r="C258" i="37" s="1"/>
  <c r="O257" i="37"/>
  <c r="L257" i="37"/>
  <c r="I257" i="37"/>
  <c r="F257" i="37"/>
  <c r="O256" i="37"/>
  <c r="L256" i="37"/>
  <c r="I256" i="37"/>
  <c r="I252" i="37" s="1"/>
  <c r="I251" i="37" s="1"/>
  <c r="F256" i="37"/>
  <c r="O255" i="37"/>
  <c r="L255" i="37"/>
  <c r="I255" i="37"/>
  <c r="F255" i="37"/>
  <c r="O254" i="37"/>
  <c r="L254" i="37"/>
  <c r="I254" i="37"/>
  <c r="F254" i="37"/>
  <c r="O253" i="37"/>
  <c r="L253" i="37"/>
  <c r="I253" i="37"/>
  <c r="F253" i="37"/>
  <c r="N252" i="37"/>
  <c r="M252" i="37"/>
  <c r="M251" i="37" s="1"/>
  <c r="K252" i="37"/>
  <c r="J252" i="37"/>
  <c r="H252" i="37"/>
  <c r="G252" i="37"/>
  <c r="G251" i="37" s="1"/>
  <c r="E252" i="37"/>
  <c r="E251" i="37" s="1"/>
  <c r="D252" i="37"/>
  <c r="N251" i="37"/>
  <c r="K251" i="37"/>
  <c r="J251" i="37"/>
  <c r="H251" i="37"/>
  <c r="D251" i="37"/>
  <c r="O250" i="37"/>
  <c r="O246" i="37" s="1"/>
  <c r="L250" i="37"/>
  <c r="I250" i="37"/>
  <c r="F250" i="37"/>
  <c r="C250" i="37" s="1"/>
  <c r="O249" i="37"/>
  <c r="L249" i="37"/>
  <c r="I249" i="37"/>
  <c r="F249" i="37"/>
  <c r="O248" i="37"/>
  <c r="L248" i="37"/>
  <c r="I248" i="37"/>
  <c r="F248" i="37"/>
  <c r="O247" i="37"/>
  <c r="L247" i="37"/>
  <c r="I247" i="37"/>
  <c r="F247" i="37"/>
  <c r="N246" i="37"/>
  <c r="M246" i="37"/>
  <c r="K246" i="37"/>
  <c r="J246" i="37"/>
  <c r="H246" i="37"/>
  <c r="G246" i="37"/>
  <c r="E246" i="37"/>
  <c r="D246" i="37"/>
  <c r="O245" i="37"/>
  <c r="L245" i="37"/>
  <c r="I245" i="37"/>
  <c r="F245" i="37"/>
  <c r="O244" i="37"/>
  <c r="L244" i="37"/>
  <c r="I244" i="37"/>
  <c r="F244" i="37"/>
  <c r="O243" i="37"/>
  <c r="L243" i="37"/>
  <c r="C243" i="37" s="1"/>
  <c r="I243" i="37"/>
  <c r="F243" i="37"/>
  <c r="O242" i="37"/>
  <c r="L242" i="37"/>
  <c r="I242" i="37"/>
  <c r="F242" i="37"/>
  <c r="O241" i="37"/>
  <c r="L241" i="37"/>
  <c r="I241" i="37"/>
  <c r="F241" i="37"/>
  <c r="O240" i="37"/>
  <c r="L240" i="37"/>
  <c r="I240" i="37"/>
  <c r="F240" i="37"/>
  <c r="O239" i="37"/>
  <c r="L239" i="37"/>
  <c r="I239" i="37"/>
  <c r="F239" i="37"/>
  <c r="N238" i="37"/>
  <c r="N231" i="37" s="1"/>
  <c r="N230" i="37" s="1"/>
  <c r="M238" i="37"/>
  <c r="K238" i="37"/>
  <c r="J238" i="37"/>
  <c r="H238" i="37"/>
  <c r="G238" i="37"/>
  <c r="E238" i="37"/>
  <c r="D238" i="37"/>
  <c r="O237" i="37"/>
  <c r="L237" i="37"/>
  <c r="I237" i="37"/>
  <c r="F237" i="37"/>
  <c r="O236" i="37"/>
  <c r="L236" i="37"/>
  <c r="L235" i="37" s="1"/>
  <c r="I236" i="37"/>
  <c r="I235" i="37" s="1"/>
  <c r="F236" i="37"/>
  <c r="O235" i="37"/>
  <c r="N235" i="37"/>
  <c r="M235" i="37"/>
  <c r="K235" i="37"/>
  <c r="J235" i="37"/>
  <c r="H235" i="37"/>
  <c r="G235" i="37"/>
  <c r="E235" i="37"/>
  <c r="D235" i="37"/>
  <c r="O234" i="37"/>
  <c r="O233" i="37" s="1"/>
  <c r="L234" i="37"/>
  <c r="I234" i="37"/>
  <c r="C234" i="37" s="1"/>
  <c r="F234" i="37"/>
  <c r="N233" i="37"/>
  <c r="M233" i="37"/>
  <c r="L233" i="37"/>
  <c r="K233" i="37"/>
  <c r="J233" i="37"/>
  <c r="I233" i="37"/>
  <c r="H233" i="37"/>
  <c r="G233" i="37"/>
  <c r="F233" i="37"/>
  <c r="E233" i="37"/>
  <c r="E231" i="37" s="1"/>
  <c r="D233" i="37"/>
  <c r="D231" i="37" s="1"/>
  <c r="O232" i="37"/>
  <c r="L232" i="37"/>
  <c r="I232" i="37"/>
  <c r="F232" i="37"/>
  <c r="J231" i="37"/>
  <c r="O229" i="37"/>
  <c r="L229" i="37"/>
  <c r="I229" i="37"/>
  <c r="F229" i="37"/>
  <c r="O228" i="37"/>
  <c r="L228" i="37"/>
  <c r="L227" i="37" s="1"/>
  <c r="I228" i="37"/>
  <c r="I227" i="37" s="1"/>
  <c r="F228" i="37"/>
  <c r="F227" i="37" s="1"/>
  <c r="O227" i="37"/>
  <c r="N227" i="37"/>
  <c r="M227" i="37"/>
  <c r="K227" i="37"/>
  <c r="J227" i="37"/>
  <c r="J204" i="37" s="1"/>
  <c r="H227" i="37"/>
  <c r="G227" i="37"/>
  <c r="E227" i="37"/>
  <c r="D227" i="37"/>
  <c r="O226" i="37"/>
  <c r="L226" i="37"/>
  <c r="I226" i="37"/>
  <c r="C226" i="37" s="1"/>
  <c r="F226" i="37"/>
  <c r="O225" i="37"/>
  <c r="L225" i="37"/>
  <c r="I225" i="37"/>
  <c r="F225" i="37"/>
  <c r="E225" i="37"/>
  <c r="O224" i="37"/>
  <c r="L224" i="37"/>
  <c r="I224" i="37"/>
  <c r="F224" i="37"/>
  <c r="O223" i="37"/>
  <c r="L223" i="37"/>
  <c r="I223" i="37"/>
  <c r="F223" i="37"/>
  <c r="C223" i="37"/>
  <c r="O222" i="37"/>
  <c r="L222" i="37"/>
  <c r="I222" i="37"/>
  <c r="F222" i="37"/>
  <c r="C222" i="37" s="1"/>
  <c r="O221" i="37"/>
  <c r="L221" i="37"/>
  <c r="I221" i="37"/>
  <c r="F221" i="37"/>
  <c r="C221" i="37" s="1"/>
  <c r="O220" i="37"/>
  <c r="L220" i="37"/>
  <c r="I220" i="37"/>
  <c r="F220" i="37"/>
  <c r="O219" i="37"/>
  <c r="L219" i="37"/>
  <c r="I219" i="37"/>
  <c r="F219" i="37"/>
  <c r="C219" i="37" s="1"/>
  <c r="O218" i="37"/>
  <c r="L218" i="37"/>
  <c r="I218" i="37"/>
  <c r="F218" i="37"/>
  <c r="O217" i="37"/>
  <c r="L217" i="37"/>
  <c r="I217" i="37"/>
  <c r="I216" i="37" s="1"/>
  <c r="F217" i="37"/>
  <c r="N216" i="37"/>
  <c r="M216" i="37"/>
  <c r="K216" i="37"/>
  <c r="J216" i="37"/>
  <c r="H216" i="37"/>
  <c r="G216" i="37"/>
  <c r="F216" i="37"/>
  <c r="E216" i="37"/>
  <c r="D216" i="37"/>
  <c r="O215" i="37"/>
  <c r="L215" i="37"/>
  <c r="I215" i="37"/>
  <c r="F215" i="37"/>
  <c r="O214" i="37"/>
  <c r="L214" i="37"/>
  <c r="I214" i="37"/>
  <c r="F214" i="37"/>
  <c r="O213" i="37"/>
  <c r="L213" i="37"/>
  <c r="I213" i="37"/>
  <c r="F213" i="37"/>
  <c r="O212" i="37"/>
  <c r="L212" i="37"/>
  <c r="I212" i="37"/>
  <c r="F212" i="37"/>
  <c r="O211" i="37"/>
  <c r="C211" i="37" s="1"/>
  <c r="L211" i="37"/>
  <c r="I211" i="37"/>
  <c r="F211" i="37"/>
  <c r="O210" i="37"/>
  <c r="L210" i="37"/>
  <c r="I210" i="37"/>
  <c r="F210" i="37"/>
  <c r="C210" i="37" s="1"/>
  <c r="O209" i="37"/>
  <c r="L209" i="37"/>
  <c r="I209" i="37"/>
  <c r="F209" i="37"/>
  <c r="C209" i="37" s="1"/>
  <c r="O208" i="37"/>
  <c r="L208" i="37"/>
  <c r="I208" i="37"/>
  <c r="F208" i="37"/>
  <c r="O207" i="37"/>
  <c r="L207" i="37"/>
  <c r="I207" i="37"/>
  <c r="F207" i="37"/>
  <c r="C207" i="37" s="1"/>
  <c r="O206" i="37"/>
  <c r="L206" i="37"/>
  <c r="I206" i="37"/>
  <c r="I205" i="37" s="1"/>
  <c r="F206" i="37"/>
  <c r="N205" i="37"/>
  <c r="M205" i="37"/>
  <c r="M204" i="37" s="1"/>
  <c r="K205" i="37"/>
  <c r="J205" i="37"/>
  <c r="H205" i="37"/>
  <c r="G205" i="37"/>
  <c r="G204" i="37" s="1"/>
  <c r="E205" i="37"/>
  <c r="D205" i="37"/>
  <c r="H204" i="37"/>
  <c r="D204" i="37"/>
  <c r="O203" i="37"/>
  <c r="L203" i="37"/>
  <c r="I203" i="37"/>
  <c r="F203" i="37"/>
  <c r="O202" i="37"/>
  <c r="L202" i="37"/>
  <c r="I202" i="37"/>
  <c r="F202" i="37"/>
  <c r="O201" i="37"/>
  <c r="L201" i="37"/>
  <c r="I201" i="37"/>
  <c r="F201" i="37"/>
  <c r="O200" i="37"/>
  <c r="L200" i="37"/>
  <c r="I200" i="37"/>
  <c r="F200" i="37"/>
  <c r="O199" i="37"/>
  <c r="O198" i="37" s="1"/>
  <c r="L199" i="37"/>
  <c r="I199" i="37"/>
  <c r="F199" i="37"/>
  <c r="F198" i="37" s="1"/>
  <c r="C199" i="37"/>
  <c r="N198" i="37"/>
  <c r="M198" i="37"/>
  <c r="L198" i="37"/>
  <c r="K198" i="37"/>
  <c r="K196" i="37" s="1"/>
  <c r="J198" i="37"/>
  <c r="I198" i="37"/>
  <c r="H198" i="37"/>
  <c r="H196" i="37" s="1"/>
  <c r="G198" i="37"/>
  <c r="G196" i="37" s="1"/>
  <c r="G195" i="37" s="1"/>
  <c r="E198" i="37"/>
  <c r="D198" i="37"/>
  <c r="D196" i="37" s="1"/>
  <c r="D195" i="37" s="1"/>
  <c r="O197" i="37"/>
  <c r="L197" i="37"/>
  <c r="I197" i="37"/>
  <c r="F197" i="37"/>
  <c r="N196" i="37"/>
  <c r="M196" i="37"/>
  <c r="J196" i="37"/>
  <c r="E196" i="37"/>
  <c r="O193" i="37"/>
  <c r="L193" i="37"/>
  <c r="L192" i="37" s="1"/>
  <c r="L191" i="37" s="1"/>
  <c r="I193" i="37"/>
  <c r="I192" i="37" s="1"/>
  <c r="I191" i="37" s="1"/>
  <c r="I187" i="37" s="1"/>
  <c r="F193" i="37"/>
  <c r="O192" i="37"/>
  <c r="O191" i="37" s="1"/>
  <c r="O187" i="37" s="1"/>
  <c r="N192" i="37"/>
  <c r="N191" i="37" s="1"/>
  <c r="M192" i="37"/>
  <c r="M191" i="37" s="1"/>
  <c r="K192" i="37"/>
  <c r="J192" i="37"/>
  <c r="J191" i="37" s="1"/>
  <c r="H192" i="37"/>
  <c r="G192" i="37"/>
  <c r="F192" i="37"/>
  <c r="E192" i="37"/>
  <c r="E191" i="37" s="1"/>
  <c r="E187" i="37" s="1"/>
  <c r="D192" i="37"/>
  <c r="K191" i="37"/>
  <c r="K187" i="37" s="1"/>
  <c r="H191" i="37"/>
  <c r="G191" i="37"/>
  <c r="G187" i="37" s="1"/>
  <c r="D191" i="37"/>
  <c r="O190" i="37"/>
  <c r="L190" i="37"/>
  <c r="I190" i="37"/>
  <c r="F190" i="37"/>
  <c r="O189" i="37"/>
  <c r="L189" i="37"/>
  <c r="L188" i="37" s="1"/>
  <c r="L187" i="37" s="1"/>
  <c r="I189" i="37"/>
  <c r="I188" i="37" s="1"/>
  <c r="F189" i="37"/>
  <c r="O188" i="37"/>
  <c r="N188" i="37"/>
  <c r="N187" i="37" s="1"/>
  <c r="M188" i="37"/>
  <c r="K188" i="37"/>
  <c r="J188" i="37"/>
  <c r="H188" i="37"/>
  <c r="H187" i="37" s="1"/>
  <c r="G188" i="37"/>
  <c r="E188" i="37"/>
  <c r="D188" i="37"/>
  <c r="D187" i="37" s="1"/>
  <c r="O186" i="37"/>
  <c r="L186" i="37"/>
  <c r="I186" i="37"/>
  <c r="F186" i="37"/>
  <c r="O185" i="37"/>
  <c r="O184" i="37" s="1"/>
  <c r="L185" i="37"/>
  <c r="I185" i="37"/>
  <c r="I184" i="37" s="1"/>
  <c r="F185" i="37"/>
  <c r="C185" i="37"/>
  <c r="N184" i="37"/>
  <c r="M184" i="37"/>
  <c r="K184" i="37"/>
  <c r="J184" i="37"/>
  <c r="H184" i="37"/>
  <c r="G184" i="37"/>
  <c r="F184" i="37"/>
  <c r="E184" i="37"/>
  <c r="D184" i="37"/>
  <c r="O183" i="37"/>
  <c r="L183" i="37"/>
  <c r="I183" i="37"/>
  <c r="C183" i="37" s="1"/>
  <c r="F183" i="37"/>
  <c r="O182" i="37"/>
  <c r="L182" i="37"/>
  <c r="I182" i="37"/>
  <c r="F182" i="37"/>
  <c r="O181" i="37"/>
  <c r="O179" i="37" s="1"/>
  <c r="L181" i="37"/>
  <c r="I181" i="37"/>
  <c r="C181" i="37" s="1"/>
  <c r="F181" i="37"/>
  <c r="O180" i="37"/>
  <c r="L180" i="37"/>
  <c r="L179" i="37" s="1"/>
  <c r="I180" i="37"/>
  <c r="F180" i="37"/>
  <c r="N179" i="37"/>
  <c r="M179" i="37"/>
  <c r="M174" i="37" s="1"/>
  <c r="M173" i="37" s="1"/>
  <c r="K179" i="37"/>
  <c r="J179" i="37"/>
  <c r="H179" i="37"/>
  <c r="G179" i="37"/>
  <c r="E179" i="37"/>
  <c r="D179" i="37"/>
  <c r="O178" i="37"/>
  <c r="L178" i="37"/>
  <c r="L175" i="37" s="1"/>
  <c r="I178" i="37"/>
  <c r="F178" i="37"/>
  <c r="E178" i="37"/>
  <c r="E175" i="37" s="1"/>
  <c r="E174" i="37" s="1"/>
  <c r="C178" i="37"/>
  <c r="O177" i="37"/>
  <c r="L177" i="37"/>
  <c r="I177" i="37"/>
  <c r="F177" i="37"/>
  <c r="C177" i="37" s="1"/>
  <c r="O176" i="37"/>
  <c r="L176" i="37"/>
  <c r="I176" i="37"/>
  <c r="F176" i="37"/>
  <c r="F175" i="37" s="1"/>
  <c r="N175" i="37"/>
  <c r="N174" i="37" s="1"/>
  <c r="N173" i="37" s="1"/>
  <c r="M175" i="37"/>
  <c r="K175" i="37"/>
  <c r="J175" i="37"/>
  <c r="J174" i="37" s="1"/>
  <c r="J173" i="37" s="1"/>
  <c r="H175" i="37"/>
  <c r="H174" i="37" s="1"/>
  <c r="G175" i="37"/>
  <c r="D175" i="37"/>
  <c r="D174" i="37" s="1"/>
  <c r="D173" i="37" s="1"/>
  <c r="K174" i="37"/>
  <c r="K173" i="37" s="1"/>
  <c r="H173" i="37"/>
  <c r="O172" i="37"/>
  <c r="L172" i="37"/>
  <c r="I172" i="37"/>
  <c r="C172" i="37" s="1"/>
  <c r="F172" i="37"/>
  <c r="O171" i="37"/>
  <c r="L171" i="37"/>
  <c r="I171" i="37"/>
  <c r="F171" i="37"/>
  <c r="O170" i="37"/>
  <c r="O166" i="37" s="1"/>
  <c r="O165" i="37" s="1"/>
  <c r="L170" i="37"/>
  <c r="I170" i="37"/>
  <c r="C170" i="37" s="1"/>
  <c r="F170" i="37"/>
  <c r="O169" i="37"/>
  <c r="L169" i="37"/>
  <c r="I169" i="37"/>
  <c r="F169" i="37"/>
  <c r="O168" i="37"/>
  <c r="L168" i="37"/>
  <c r="I168" i="37"/>
  <c r="F168" i="37"/>
  <c r="O167" i="37"/>
  <c r="L167" i="37"/>
  <c r="L166" i="37" s="1"/>
  <c r="I167" i="37"/>
  <c r="F167" i="37"/>
  <c r="F166" i="37" s="1"/>
  <c r="F165" i="37" s="1"/>
  <c r="N166" i="37"/>
  <c r="M166" i="37"/>
  <c r="M165" i="37" s="1"/>
  <c r="K166" i="37"/>
  <c r="K165" i="37" s="1"/>
  <c r="J166" i="37"/>
  <c r="J165" i="37" s="1"/>
  <c r="H166" i="37"/>
  <c r="G166" i="37"/>
  <c r="G165" i="37" s="1"/>
  <c r="E166" i="37"/>
  <c r="E165" i="37" s="1"/>
  <c r="D166" i="37"/>
  <c r="D165" i="37" s="1"/>
  <c r="N165" i="37"/>
  <c r="L165" i="37"/>
  <c r="H165" i="37"/>
  <c r="O164" i="37"/>
  <c r="L164" i="37"/>
  <c r="I164" i="37"/>
  <c r="F164" i="37"/>
  <c r="O163" i="37"/>
  <c r="L163" i="37"/>
  <c r="I163" i="37"/>
  <c r="F163" i="37"/>
  <c r="O162" i="37"/>
  <c r="O160" i="37" s="1"/>
  <c r="L162" i="37"/>
  <c r="I162" i="37"/>
  <c r="I160" i="37" s="1"/>
  <c r="F162" i="37"/>
  <c r="C162" i="37"/>
  <c r="O161" i="37"/>
  <c r="L161" i="37"/>
  <c r="L160" i="37" s="1"/>
  <c r="I161" i="37"/>
  <c r="F161" i="37"/>
  <c r="N160" i="37"/>
  <c r="M160" i="37"/>
  <c r="K160" i="37"/>
  <c r="J160" i="37"/>
  <c r="H160" i="37"/>
  <c r="G160" i="37"/>
  <c r="E160" i="37"/>
  <c r="D160" i="37"/>
  <c r="O159" i="37"/>
  <c r="L159" i="37"/>
  <c r="I159" i="37"/>
  <c r="F159" i="37"/>
  <c r="O158" i="37"/>
  <c r="L158" i="37"/>
  <c r="I158" i="37"/>
  <c r="C158" i="37" s="1"/>
  <c r="F158" i="37"/>
  <c r="O157" i="37"/>
  <c r="L157" i="37"/>
  <c r="I157" i="37"/>
  <c r="F157" i="37"/>
  <c r="O156" i="37"/>
  <c r="L156" i="37"/>
  <c r="I156" i="37"/>
  <c r="F156" i="37"/>
  <c r="O155" i="37"/>
  <c r="L155" i="37"/>
  <c r="I155" i="37"/>
  <c r="F155" i="37"/>
  <c r="O154" i="37"/>
  <c r="L154" i="37"/>
  <c r="I154" i="37"/>
  <c r="F154" i="37"/>
  <c r="O153" i="37"/>
  <c r="L153" i="37"/>
  <c r="I153" i="37"/>
  <c r="F153" i="37"/>
  <c r="O152" i="37"/>
  <c r="L152" i="37"/>
  <c r="I152" i="37"/>
  <c r="F152" i="37"/>
  <c r="N151" i="37"/>
  <c r="M151" i="37"/>
  <c r="K151" i="37"/>
  <c r="J151" i="37"/>
  <c r="H151" i="37"/>
  <c r="G151" i="37"/>
  <c r="E151" i="37"/>
  <c r="D151" i="37"/>
  <c r="O150" i="37"/>
  <c r="L150" i="37"/>
  <c r="I150" i="37"/>
  <c r="F150" i="37"/>
  <c r="C150" i="37" s="1"/>
  <c r="O149" i="37"/>
  <c r="L149" i="37"/>
  <c r="I149" i="37"/>
  <c r="F149" i="37"/>
  <c r="O148" i="37"/>
  <c r="L148" i="37"/>
  <c r="I148" i="37"/>
  <c r="F148" i="37"/>
  <c r="O147" i="37"/>
  <c r="L147" i="37"/>
  <c r="I147" i="37"/>
  <c r="F147" i="37"/>
  <c r="O146" i="37"/>
  <c r="O144" i="37" s="1"/>
  <c r="L146" i="37"/>
  <c r="I146" i="37"/>
  <c r="F146" i="37"/>
  <c r="C146" i="37"/>
  <c r="O145" i="37"/>
  <c r="L145" i="37"/>
  <c r="I145" i="37"/>
  <c r="F145" i="37"/>
  <c r="N144" i="37"/>
  <c r="M144" i="37"/>
  <c r="K144" i="37"/>
  <c r="J144" i="37"/>
  <c r="I144" i="37"/>
  <c r="H144" i="37"/>
  <c r="G144" i="37"/>
  <c r="E144" i="37"/>
  <c r="D144" i="37"/>
  <c r="O143" i="37"/>
  <c r="L143" i="37"/>
  <c r="I143" i="37"/>
  <c r="F143" i="37"/>
  <c r="O142" i="37"/>
  <c r="O141" i="37" s="1"/>
  <c r="L142" i="37"/>
  <c r="I142" i="37"/>
  <c r="I141" i="37" s="1"/>
  <c r="F142" i="37"/>
  <c r="C142" i="37" s="1"/>
  <c r="N141" i="37"/>
  <c r="M141" i="37"/>
  <c r="L141" i="37"/>
  <c r="K141" i="37"/>
  <c r="J141" i="37"/>
  <c r="H141" i="37"/>
  <c r="G141" i="37"/>
  <c r="F141" i="37"/>
  <c r="E141" i="37"/>
  <c r="D141" i="37"/>
  <c r="O140" i="37"/>
  <c r="L140" i="37"/>
  <c r="I140" i="37"/>
  <c r="F140" i="37"/>
  <c r="O139" i="37"/>
  <c r="L139" i="37"/>
  <c r="I139" i="37"/>
  <c r="F139" i="37"/>
  <c r="O138" i="37"/>
  <c r="L138" i="37"/>
  <c r="I138" i="37"/>
  <c r="F138" i="37"/>
  <c r="C138" i="37" s="1"/>
  <c r="O137" i="37"/>
  <c r="L137" i="37"/>
  <c r="I137" i="37"/>
  <c r="I136" i="37" s="1"/>
  <c r="F137" i="37"/>
  <c r="N136" i="37"/>
  <c r="M136" i="37"/>
  <c r="K136" i="37"/>
  <c r="K130" i="37" s="1"/>
  <c r="J136" i="37"/>
  <c r="H136" i="37"/>
  <c r="G136" i="37"/>
  <c r="G130" i="37" s="1"/>
  <c r="E136" i="37"/>
  <c r="D136" i="37"/>
  <c r="O135" i="37"/>
  <c r="L135" i="37"/>
  <c r="I135" i="37"/>
  <c r="F135" i="37"/>
  <c r="O134" i="37"/>
  <c r="L134" i="37"/>
  <c r="I134" i="37"/>
  <c r="F134" i="37"/>
  <c r="C134" i="37" s="1"/>
  <c r="O133" i="37"/>
  <c r="L133" i="37"/>
  <c r="I133" i="37"/>
  <c r="F133" i="37"/>
  <c r="O132" i="37"/>
  <c r="O131" i="37" s="1"/>
  <c r="L132" i="37"/>
  <c r="I132" i="37"/>
  <c r="F132" i="37"/>
  <c r="N131" i="37"/>
  <c r="N130" i="37" s="1"/>
  <c r="M131" i="37"/>
  <c r="K131" i="37"/>
  <c r="J131" i="37"/>
  <c r="H131" i="37"/>
  <c r="G131" i="37"/>
  <c r="F131" i="37"/>
  <c r="E131" i="37"/>
  <c r="D131" i="37"/>
  <c r="O129" i="37"/>
  <c r="L129" i="37"/>
  <c r="L128" i="37" s="1"/>
  <c r="I129" i="37"/>
  <c r="F129" i="37"/>
  <c r="O128" i="37"/>
  <c r="N128" i="37"/>
  <c r="M128" i="37"/>
  <c r="K128" i="37"/>
  <c r="J128" i="37"/>
  <c r="I128" i="37"/>
  <c r="H128" i="37"/>
  <c r="G128" i="37"/>
  <c r="E128" i="37"/>
  <c r="D128" i="37"/>
  <c r="O127" i="37"/>
  <c r="L127" i="37"/>
  <c r="I127" i="37"/>
  <c r="F127" i="37"/>
  <c r="C127" i="37" s="1"/>
  <c r="E127" i="37"/>
  <c r="O126" i="37"/>
  <c r="L126" i="37"/>
  <c r="I126" i="37"/>
  <c r="F126" i="37"/>
  <c r="O125" i="37"/>
  <c r="L125" i="37"/>
  <c r="I125" i="37"/>
  <c r="F125" i="37"/>
  <c r="O124" i="37"/>
  <c r="L124" i="37"/>
  <c r="I124" i="37"/>
  <c r="F124" i="37"/>
  <c r="O123" i="37"/>
  <c r="O122" i="37" s="1"/>
  <c r="L123" i="37"/>
  <c r="L122" i="37" s="1"/>
  <c r="I123" i="37"/>
  <c r="I122" i="37" s="1"/>
  <c r="F123" i="37"/>
  <c r="C123" i="37" s="1"/>
  <c r="N122" i="37"/>
  <c r="M122" i="37"/>
  <c r="K122" i="37"/>
  <c r="J122" i="37"/>
  <c r="H122" i="37"/>
  <c r="G122" i="37"/>
  <c r="E122" i="37"/>
  <c r="D122" i="37"/>
  <c r="O121" i="37"/>
  <c r="L121" i="37"/>
  <c r="I121" i="37"/>
  <c r="F121" i="37"/>
  <c r="O120" i="37"/>
  <c r="L120" i="37"/>
  <c r="I120" i="37"/>
  <c r="F120" i="37"/>
  <c r="O119" i="37"/>
  <c r="L119" i="37"/>
  <c r="I119" i="37"/>
  <c r="F119" i="37"/>
  <c r="C119" i="37" s="1"/>
  <c r="O118" i="37"/>
  <c r="L118" i="37"/>
  <c r="I118" i="37"/>
  <c r="F118" i="37"/>
  <c r="O117" i="37"/>
  <c r="O116" i="37" s="1"/>
  <c r="L117" i="37"/>
  <c r="I117" i="37"/>
  <c r="F117" i="37"/>
  <c r="N116" i="37"/>
  <c r="M116" i="37"/>
  <c r="K116" i="37"/>
  <c r="J116" i="37"/>
  <c r="H116" i="37"/>
  <c r="G116" i="37"/>
  <c r="F116" i="37"/>
  <c r="E116" i="37"/>
  <c r="D116" i="37"/>
  <c r="O115" i="37"/>
  <c r="L115" i="37"/>
  <c r="L112" i="37" s="1"/>
  <c r="I115" i="37"/>
  <c r="F115" i="37"/>
  <c r="O114" i="37"/>
  <c r="L114" i="37"/>
  <c r="I114" i="37"/>
  <c r="F114" i="37"/>
  <c r="O113" i="37"/>
  <c r="L113" i="37"/>
  <c r="I113" i="37"/>
  <c r="F113" i="37"/>
  <c r="N112" i="37"/>
  <c r="M112" i="37"/>
  <c r="K112" i="37"/>
  <c r="J112" i="37"/>
  <c r="H112" i="37"/>
  <c r="G112" i="37"/>
  <c r="E112" i="37"/>
  <c r="D112" i="37"/>
  <c r="O111" i="37"/>
  <c r="L111" i="37"/>
  <c r="I111" i="37"/>
  <c r="F111" i="37"/>
  <c r="C111" i="37" s="1"/>
  <c r="O110" i="37"/>
  <c r="L110" i="37"/>
  <c r="I110" i="37"/>
  <c r="F110" i="37"/>
  <c r="O109" i="37"/>
  <c r="L109" i="37"/>
  <c r="I109" i="37"/>
  <c r="C109" i="37" s="1"/>
  <c r="F109" i="37"/>
  <c r="O108" i="37"/>
  <c r="L108" i="37"/>
  <c r="I108" i="37"/>
  <c r="F108" i="37"/>
  <c r="O107" i="37"/>
  <c r="L107" i="37"/>
  <c r="I107" i="37"/>
  <c r="F107" i="37"/>
  <c r="O106" i="37"/>
  <c r="L106" i="37"/>
  <c r="I106" i="37"/>
  <c r="F106" i="37"/>
  <c r="O105" i="37"/>
  <c r="L105" i="37"/>
  <c r="I105" i="37"/>
  <c r="F105" i="37"/>
  <c r="O104" i="37"/>
  <c r="L104" i="37"/>
  <c r="I104" i="37"/>
  <c r="F104" i="37"/>
  <c r="N103" i="37"/>
  <c r="M103" i="37"/>
  <c r="K103" i="37"/>
  <c r="J103" i="37"/>
  <c r="H103" i="37"/>
  <c r="G103" i="37"/>
  <c r="E103" i="37"/>
  <c r="D103" i="37"/>
  <c r="O102" i="37"/>
  <c r="L102" i="37"/>
  <c r="I102" i="37"/>
  <c r="F102" i="37"/>
  <c r="O101" i="37"/>
  <c r="L101" i="37"/>
  <c r="I101" i="37"/>
  <c r="C101" i="37" s="1"/>
  <c r="F101" i="37"/>
  <c r="O100" i="37"/>
  <c r="L100" i="37"/>
  <c r="I100" i="37"/>
  <c r="F100" i="37"/>
  <c r="O99" i="37"/>
  <c r="L99" i="37"/>
  <c r="I99" i="37"/>
  <c r="C99" i="37" s="1"/>
  <c r="F99" i="37"/>
  <c r="O98" i="37"/>
  <c r="L98" i="37"/>
  <c r="I98" i="37"/>
  <c r="F98" i="37"/>
  <c r="O97" i="37"/>
  <c r="L97" i="37"/>
  <c r="I97" i="37"/>
  <c r="F97" i="37"/>
  <c r="O96" i="37"/>
  <c r="L96" i="37"/>
  <c r="I96" i="37"/>
  <c r="F96" i="37"/>
  <c r="N95" i="37"/>
  <c r="M95" i="37"/>
  <c r="K95" i="37"/>
  <c r="J95" i="37"/>
  <c r="H95" i="37"/>
  <c r="H83" i="37" s="1"/>
  <c r="G95" i="37"/>
  <c r="E95" i="37"/>
  <c r="D95" i="37"/>
  <c r="O94" i="37"/>
  <c r="L94" i="37"/>
  <c r="I94" i="37"/>
  <c r="F94" i="37"/>
  <c r="O93" i="37"/>
  <c r="L93" i="37"/>
  <c r="I93" i="37"/>
  <c r="F93" i="37"/>
  <c r="O92" i="37"/>
  <c r="L92" i="37"/>
  <c r="I92" i="37"/>
  <c r="F92" i="37"/>
  <c r="O91" i="37"/>
  <c r="L91" i="37"/>
  <c r="I91" i="37"/>
  <c r="F91" i="37"/>
  <c r="C91" i="37"/>
  <c r="O90" i="37"/>
  <c r="L90" i="37"/>
  <c r="I90" i="37"/>
  <c r="F90" i="37"/>
  <c r="C90" i="37" s="1"/>
  <c r="N89" i="37"/>
  <c r="M89" i="37"/>
  <c r="K89" i="37"/>
  <c r="J89" i="37"/>
  <c r="I89" i="37"/>
  <c r="H89" i="37"/>
  <c r="G89" i="37"/>
  <c r="E89" i="37"/>
  <c r="D89" i="37"/>
  <c r="O88" i="37"/>
  <c r="L88" i="37"/>
  <c r="I88" i="37"/>
  <c r="F88" i="37"/>
  <c r="O87" i="37"/>
  <c r="L87" i="37"/>
  <c r="I87" i="37"/>
  <c r="F87" i="37"/>
  <c r="O86" i="37"/>
  <c r="L86" i="37"/>
  <c r="I86" i="37"/>
  <c r="F86" i="37"/>
  <c r="O85" i="37"/>
  <c r="L85" i="37"/>
  <c r="L84" i="37" s="1"/>
  <c r="I85" i="37"/>
  <c r="I84" i="37" s="1"/>
  <c r="F85" i="37"/>
  <c r="N84" i="37"/>
  <c r="M84" i="37"/>
  <c r="M83" i="37" s="1"/>
  <c r="K84" i="37"/>
  <c r="J84" i="37"/>
  <c r="H84" i="37"/>
  <c r="G84" i="37"/>
  <c r="F84" i="37"/>
  <c r="E84" i="37"/>
  <c r="D84" i="37"/>
  <c r="G83" i="37"/>
  <c r="O82" i="37"/>
  <c r="L82" i="37"/>
  <c r="I82" i="37"/>
  <c r="F82" i="37"/>
  <c r="O81" i="37"/>
  <c r="L81" i="37"/>
  <c r="L80" i="37" s="1"/>
  <c r="I81" i="37"/>
  <c r="I80" i="37" s="1"/>
  <c r="F81" i="37"/>
  <c r="O80" i="37"/>
  <c r="N80" i="37"/>
  <c r="M80" i="37"/>
  <c r="K80" i="37"/>
  <c r="J80" i="37"/>
  <c r="H80" i="37"/>
  <c r="G80" i="37"/>
  <c r="F80" i="37"/>
  <c r="E80" i="37"/>
  <c r="D80" i="37"/>
  <c r="O79" i="37"/>
  <c r="L79" i="37"/>
  <c r="I79" i="37"/>
  <c r="F79" i="37"/>
  <c r="O78" i="37"/>
  <c r="O77" i="37" s="1"/>
  <c r="O76" i="37" s="1"/>
  <c r="L78" i="37"/>
  <c r="L77" i="37" s="1"/>
  <c r="I78" i="37"/>
  <c r="F78" i="37"/>
  <c r="C78" i="37" s="1"/>
  <c r="N77" i="37"/>
  <c r="M77" i="37"/>
  <c r="M76" i="37" s="1"/>
  <c r="K77" i="37"/>
  <c r="K76" i="37" s="1"/>
  <c r="J77" i="37"/>
  <c r="I77" i="37"/>
  <c r="I76" i="37" s="1"/>
  <c r="H77" i="37"/>
  <c r="G77" i="37"/>
  <c r="G76" i="37" s="1"/>
  <c r="G75" i="37" s="1"/>
  <c r="E77" i="37"/>
  <c r="E76" i="37" s="1"/>
  <c r="D77" i="37"/>
  <c r="J76" i="37"/>
  <c r="O74" i="37"/>
  <c r="L74" i="37"/>
  <c r="I74" i="37"/>
  <c r="F74" i="37"/>
  <c r="C74" i="37" s="1"/>
  <c r="O73" i="37"/>
  <c r="L73" i="37"/>
  <c r="I73" i="37"/>
  <c r="F73" i="37"/>
  <c r="C73" i="37" s="1"/>
  <c r="O72" i="37"/>
  <c r="L72" i="37"/>
  <c r="I72" i="37"/>
  <c r="F72" i="37"/>
  <c r="O71" i="37"/>
  <c r="L71" i="37"/>
  <c r="I71" i="37"/>
  <c r="F71" i="37"/>
  <c r="O70" i="37"/>
  <c r="O69" i="37" s="1"/>
  <c r="L70" i="37"/>
  <c r="I70" i="37"/>
  <c r="F70" i="37"/>
  <c r="C70" i="37" s="1"/>
  <c r="N69" i="37"/>
  <c r="N67" i="37" s="1"/>
  <c r="M69" i="37"/>
  <c r="M67" i="37" s="1"/>
  <c r="K69" i="37"/>
  <c r="J69" i="37"/>
  <c r="J67" i="37" s="1"/>
  <c r="I69" i="37"/>
  <c r="H69" i="37"/>
  <c r="H67" i="37" s="1"/>
  <c r="G69" i="37"/>
  <c r="E69" i="37"/>
  <c r="E67" i="37" s="1"/>
  <c r="E53" i="37" s="1"/>
  <c r="D69" i="37"/>
  <c r="O68" i="37"/>
  <c r="L68" i="37"/>
  <c r="I68" i="37"/>
  <c r="I67" i="37" s="1"/>
  <c r="F68" i="37"/>
  <c r="K67" i="37"/>
  <c r="G67" i="37"/>
  <c r="D67" i="37"/>
  <c r="O66" i="37"/>
  <c r="L66" i="37"/>
  <c r="I66" i="37"/>
  <c r="F66" i="37"/>
  <c r="O65" i="37"/>
  <c r="L65" i="37"/>
  <c r="I65" i="37"/>
  <c r="F65" i="37"/>
  <c r="O64" i="37"/>
  <c r="L64" i="37"/>
  <c r="I64" i="37"/>
  <c r="F64" i="37"/>
  <c r="O63" i="37"/>
  <c r="L63" i="37"/>
  <c r="I63" i="37"/>
  <c r="F63" i="37"/>
  <c r="O62" i="37"/>
  <c r="L62" i="37"/>
  <c r="I62" i="37"/>
  <c r="F62" i="37"/>
  <c r="O61" i="37"/>
  <c r="L61" i="37"/>
  <c r="I61" i="37"/>
  <c r="F61" i="37"/>
  <c r="O60" i="37"/>
  <c r="L60" i="37"/>
  <c r="I60" i="37"/>
  <c r="F60" i="37"/>
  <c r="O59" i="37"/>
  <c r="O58" i="37" s="1"/>
  <c r="L59" i="37"/>
  <c r="I59" i="37"/>
  <c r="F59" i="37"/>
  <c r="F58" i="37" s="1"/>
  <c r="N58" i="37"/>
  <c r="M58" i="37"/>
  <c r="L58" i="37"/>
  <c r="K58" i="37"/>
  <c r="J58" i="37"/>
  <c r="H58" i="37"/>
  <c r="G58" i="37"/>
  <c r="E58" i="37"/>
  <c r="D58" i="37"/>
  <c r="O57" i="37"/>
  <c r="L57" i="37"/>
  <c r="I57" i="37"/>
  <c r="F57" i="37"/>
  <c r="O56" i="37"/>
  <c r="L56" i="37"/>
  <c r="C56" i="37" s="1"/>
  <c r="I56" i="37"/>
  <c r="I55" i="37" s="1"/>
  <c r="F56" i="37"/>
  <c r="O55" i="37"/>
  <c r="N55" i="37"/>
  <c r="N54" i="37" s="1"/>
  <c r="N53" i="37" s="1"/>
  <c r="M55" i="37"/>
  <c r="K55" i="37"/>
  <c r="K54" i="37" s="1"/>
  <c r="K53" i="37" s="1"/>
  <c r="J55" i="37"/>
  <c r="H55" i="37"/>
  <c r="H54" i="37" s="1"/>
  <c r="H53" i="37" s="1"/>
  <c r="G55" i="37"/>
  <c r="F55" i="37"/>
  <c r="F54" i="37" s="1"/>
  <c r="E55" i="37"/>
  <c r="D55" i="37"/>
  <c r="D54" i="37" s="1"/>
  <c r="D53" i="37" s="1"/>
  <c r="M54" i="37"/>
  <c r="E54" i="37"/>
  <c r="O47" i="37"/>
  <c r="C47" i="37"/>
  <c r="O46" i="37"/>
  <c r="N45" i="37"/>
  <c r="M45" i="37"/>
  <c r="L44" i="37"/>
  <c r="L43" i="37" s="1"/>
  <c r="I44" i="37"/>
  <c r="I43" i="37" s="1"/>
  <c r="F44" i="37"/>
  <c r="C44" i="37" s="1"/>
  <c r="K43" i="37"/>
  <c r="J43" i="37"/>
  <c r="H43" i="37"/>
  <c r="G43" i="37"/>
  <c r="E43" i="37"/>
  <c r="D43" i="37"/>
  <c r="F42" i="37"/>
  <c r="E41" i="37"/>
  <c r="D41" i="37"/>
  <c r="L40" i="37"/>
  <c r="C40" i="37"/>
  <c r="L39" i="37"/>
  <c r="C39" i="37" s="1"/>
  <c r="L38" i="37"/>
  <c r="C38" i="37" s="1"/>
  <c r="L37" i="37"/>
  <c r="K36" i="37"/>
  <c r="J36" i="37"/>
  <c r="L35" i="37"/>
  <c r="C35" i="37"/>
  <c r="L34" i="37"/>
  <c r="K33" i="37"/>
  <c r="J33" i="37"/>
  <c r="L32" i="37"/>
  <c r="K31" i="37"/>
  <c r="J31" i="37"/>
  <c r="L30" i="37"/>
  <c r="C30" i="37" s="1"/>
  <c r="L29" i="37"/>
  <c r="C29" i="37" s="1"/>
  <c r="L28" i="37"/>
  <c r="K27" i="37"/>
  <c r="K26" i="37" s="1"/>
  <c r="J27" i="37"/>
  <c r="J26" i="37"/>
  <c r="F25" i="37"/>
  <c r="C25" i="37" s="1"/>
  <c r="I24" i="37"/>
  <c r="E24" i="37"/>
  <c r="E20" i="37" s="1"/>
  <c r="O23" i="37"/>
  <c r="L23" i="37"/>
  <c r="I23" i="37"/>
  <c r="F23" i="37"/>
  <c r="C23" i="37" s="1"/>
  <c r="O22" i="37"/>
  <c r="L22" i="37"/>
  <c r="L21" i="37" s="1"/>
  <c r="I22" i="37"/>
  <c r="I21" i="37" s="1"/>
  <c r="F22" i="37"/>
  <c r="O21" i="37"/>
  <c r="O292" i="37" s="1"/>
  <c r="N21" i="37"/>
  <c r="M21" i="37"/>
  <c r="M292" i="37" s="1"/>
  <c r="M291" i="37" s="1"/>
  <c r="K21" i="37"/>
  <c r="J21" i="37"/>
  <c r="H21" i="37"/>
  <c r="H292" i="37" s="1"/>
  <c r="H291" i="37" s="1"/>
  <c r="G21" i="37"/>
  <c r="G292" i="37" s="1"/>
  <c r="G291" i="37" s="1"/>
  <c r="F21" i="37"/>
  <c r="E21" i="37"/>
  <c r="E292" i="37" s="1"/>
  <c r="E291" i="37" s="1"/>
  <c r="D21" i="37"/>
  <c r="D292" i="37" s="1"/>
  <c r="H20" i="37"/>
  <c r="G20" i="37"/>
  <c r="O301" i="36"/>
  <c r="L301" i="36"/>
  <c r="I301" i="36"/>
  <c r="F301" i="36"/>
  <c r="C301" i="36" s="1"/>
  <c r="O300" i="36"/>
  <c r="L300" i="36"/>
  <c r="I300" i="36"/>
  <c r="F300" i="36"/>
  <c r="O299" i="36"/>
  <c r="L299" i="36"/>
  <c r="I299" i="36"/>
  <c r="F299" i="36"/>
  <c r="O298" i="36"/>
  <c r="L298" i="36"/>
  <c r="I298" i="36"/>
  <c r="F298" i="36"/>
  <c r="O297" i="36"/>
  <c r="O293" i="36" s="1"/>
  <c r="L297" i="36"/>
  <c r="I297" i="36"/>
  <c r="F297" i="36"/>
  <c r="C297" i="36"/>
  <c r="O296" i="36"/>
  <c r="L296" i="36"/>
  <c r="I296" i="36"/>
  <c r="F296" i="36"/>
  <c r="C296" i="36" s="1"/>
  <c r="O295" i="36"/>
  <c r="L295" i="36"/>
  <c r="I295" i="36"/>
  <c r="F295" i="36"/>
  <c r="O294" i="36"/>
  <c r="L294" i="36"/>
  <c r="L293" i="36" s="1"/>
  <c r="I294" i="36"/>
  <c r="F294" i="36"/>
  <c r="F293" i="36" s="1"/>
  <c r="N293" i="36"/>
  <c r="M293" i="36"/>
  <c r="K293" i="36"/>
  <c r="J293" i="36"/>
  <c r="H293" i="36"/>
  <c r="G293" i="36"/>
  <c r="E293" i="36"/>
  <c r="D293" i="36"/>
  <c r="O288" i="36"/>
  <c r="L288" i="36"/>
  <c r="I288" i="36"/>
  <c r="F288" i="36"/>
  <c r="O287" i="36"/>
  <c r="O286" i="36" s="1"/>
  <c r="L287" i="36"/>
  <c r="I287" i="36"/>
  <c r="F287" i="36"/>
  <c r="N286" i="36"/>
  <c r="M286" i="36"/>
  <c r="L286" i="36"/>
  <c r="K286" i="36"/>
  <c r="J286" i="36"/>
  <c r="H286" i="36"/>
  <c r="G286" i="36"/>
  <c r="F286" i="36"/>
  <c r="E286" i="36"/>
  <c r="D286" i="36"/>
  <c r="O285" i="36"/>
  <c r="O284" i="36" s="1"/>
  <c r="O283" i="36" s="1"/>
  <c r="L285" i="36"/>
  <c r="I285" i="36"/>
  <c r="I284" i="36" s="1"/>
  <c r="I283" i="36" s="1"/>
  <c r="F285" i="36"/>
  <c r="C285" i="36"/>
  <c r="N284" i="36"/>
  <c r="N283" i="36" s="1"/>
  <c r="M284" i="36"/>
  <c r="L284" i="36"/>
  <c r="L283" i="36" s="1"/>
  <c r="K284" i="36"/>
  <c r="J284" i="36"/>
  <c r="J283" i="36" s="1"/>
  <c r="H284" i="36"/>
  <c r="H283" i="36" s="1"/>
  <c r="G284" i="36"/>
  <c r="F284" i="36"/>
  <c r="C284" i="36" s="1"/>
  <c r="E284" i="36"/>
  <c r="D284" i="36"/>
  <c r="D283" i="36" s="1"/>
  <c r="M283" i="36"/>
  <c r="K283" i="36"/>
  <c r="G283" i="36"/>
  <c r="E283" i="36"/>
  <c r="O282" i="36"/>
  <c r="L282" i="36"/>
  <c r="L281" i="36" s="1"/>
  <c r="I282" i="36"/>
  <c r="F282" i="36"/>
  <c r="F281" i="36" s="1"/>
  <c r="O281" i="36"/>
  <c r="N281" i="36"/>
  <c r="M281" i="36"/>
  <c r="K281" i="36"/>
  <c r="J281" i="36"/>
  <c r="I281" i="36"/>
  <c r="H281" i="36"/>
  <c r="G281" i="36"/>
  <c r="E281" i="36"/>
  <c r="D281" i="36"/>
  <c r="O280" i="36"/>
  <c r="L280" i="36"/>
  <c r="I280" i="36"/>
  <c r="F280" i="36"/>
  <c r="C280" i="36" s="1"/>
  <c r="O279" i="36"/>
  <c r="L279" i="36"/>
  <c r="I279" i="36"/>
  <c r="F279" i="36"/>
  <c r="O278" i="36"/>
  <c r="L278" i="36"/>
  <c r="I278" i="36"/>
  <c r="F278" i="36"/>
  <c r="O277" i="36"/>
  <c r="O276" i="36" s="1"/>
  <c r="L277" i="36"/>
  <c r="I277" i="36"/>
  <c r="I276" i="36" s="1"/>
  <c r="F277" i="36"/>
  <c r="C277" i="36" s="1"/>
  <c r="N276" i="36"/>
  <c r="M276" i="36"/>
  <c r="K276" i="36"/>
  <c r="J276" i="36"/>
  <c r="H276" i="36"/>
  <c r="G276" i="36"/>
  <c r="E276" i="36"/>
  <c r="D276" i="36"/>
  <c r="O275" i="36"/>
  <c r="L275" i="36"/>
  <c r="I275" i="36"/>
  <c r="F275" i="36"/>
  <c r="O274" i="36"/>
  <c r="L274" i="36"/>
  <c r="I274" i="36"/>
  <c r="F274" i="36"/>
  <c r="O273" i="36"/>
  <c r="O272" i="36" s="1"/>
  <c r="L273" i="36"/>
  <c r="L272" i="36" s="1"/>
  <c r="I273" i="36"/>
  <c r="I272" i="36" s="1"/>
  <c r="F273" i="36"/>
  <c r="C273" i="36" s="1"/>
  <c r="N272" i="36"/>
  <c r="N270" i="36" s="1"/>
  <c r="M272" i="36"/>
  <c r="K272" i="36"/>
  <c r="J272" i="36"/>
  <c r="H272" i="36"/>
  <c r="H270" i="36" s="1"/>
  <c r="H269" i="36" s="1"/>
  <c r="G272" i="36"/>
  <c r="F272" i="36"/>
  <c r="E272" i="36"/>
  <c r="E270" i="36" s="1"/>
  <c r="E269" i="36" s="1"/>
  <c r="D272" i="36"/>
  <c r="D270" i="36" s="1"/>
  <c r="O271" i="36"/>
  <c r="L271" i="36"/>
  <c r="I271" i="36"/>
  <c r="F271" i="36"/>
  <c r="M270" i="36"/>
  <c r="K270" i="36"/>
  <c r="K269" i="36" s="1"/>
  <c r="J270" i="36"/>
  <c r="J269" i="36" s="1"/>
  <c r="G270" i="36"/>
  <c r="M269" i="36"/>
  <c r="G269" i="36"/>
  <c r="O268" i="36"/>
  <c r="L268" i="36"/>
  <c r="I268" i="36"/>
  <c r="F268" i="36"/>
  <c r="O267" i="36"/>
  <c r="L267" i="36"/>
  <c r="I267" i="36"/>
  <c r="F267" i="36"/>
  <c r="O266" i="36"/>
  <c r="L266" i="36"/>
  <c r="I266" i="36"/>
  <c r="F266" i="36"/>
  <c r="O265" i="36"/>
  <c r="O264" i="36" s="1"/>
  <c r="L265" i="36"/>
  <c r="L264" i="36" s="1"/>
  <c r="I265" i="36"/>
  <c r="I264" i="36" s="1"/>
  <c r="F265" i="36"/>
  <c r="N264" i="36"/>
  <c r="M264" i="36"/>
  <c r="M259" i="36" s="1"/>
  <c r="K264" i="36"/>
  <c r="J264" i="36"/>
  <c r="H264" i="36"/>
  <c r="G264" i="36"/>
  <c r="E264" i="36"/>
  <c r="D264" i="36"/>
  <c r="O263" i="36"/>
  <c r="L263" i="36"/>
  <c r="I263" i="36"/>
  <c r="F263" i="36"/>
  <c r="O262" i="36"/>
  <c r="L262" i="36"/>
  <c r="I262" i="36"/>
  <c r="F262" i="36"/>
  <c r="O261" i="36"/>
  <c r="O260" i="36" s="1"/>
  <c r="O259" i="36" s="1"/>
  <c r="L261" i="36"/>
  <c r="I261" i="36"/>
  <c r="I260" i="36" s="1"/>
  <c r="F261" i="36"/>
  <c r="C261" i="36" s="1"/>
  <c r="N260" i="36"/>
  <c r="M260" i="36"/>
  <c r="K260" i="36"/>
  <c r="J260" i="36"/>
  <c r="H260" i="36"/>
  <c r="G260" i="36"/>
  <c r="F260" i="36"/>
  <c r="E260" i="36"/>
  <c r="E259" i="36" s="1"/>
  <c r="D260" i="36"/>
  <c r="K259" i="36"/>
  <c r="G259" i="36"/>
  <c r="O258" i="36"/>
  <c r="L258" i="36"/>
  <c r="I258" i="36"/>
  <c r="F258" i="36"/>
  <c r="O257" i="36"/>
  <c r="L257" i="36"/>
  <c r="I257" i="36"/>
  <c r="C257" i="36" s="1"/>
  <c r="F257" i="36"/>
  <c r="O256" i="36"/>
  <c r="L256" i="36"/>
  <c r="I256" i="36"/>
  <c r="F256" i="36"/>
  <c r="O255" i="36"/>
  <c r="L255" i="36"/>
  <c r="I255" i="36"/>
  <c r="F255" i="36"/>
  <c r="O254" i="36"/>
  <c r="L254" i="36"/>
  <c r="I254" i="36"/>
  <c r="F254" i="36"/>
  <c r="O253" i="36"/>
  <c r="O252" i="36" s="1"/>
  <c r="L253" i="36"/>
  <c r="L252" i="36" s="1"/>
  <c r="L251" i="36" s="1"/>
  <c r="I253" i="36"/>
  <c r="F253" i="36"/>
  <c r="C253" i="36"/>
  <c r="N252" i="36"/>
  <c r="N251" i="36" s="1"/>
  <c r="M252" i="36"/>
  <c r="K252" i="36"/>
  <c r="J252" i="36"/>
  <c r="H252" i="36"/>
  <c r="H251" i="36" s="1"/>
  <c r="G252" i="36"/>
  <c r="G251" i="36" s="1"/>
  <c r="E252" i="36"/>
  <c r="E251" i="36" s="1"/>
  <c r="D252" i="36"/>
  <c r="D251" i="36" s="1"/>
  <c r="M251" i="36"/>
  <c r="K251" i="36"/>
  <c r="J251" i="36"/>
  <c r="O250" i="36"/>
  <c r="L250" i="36"/>
  <c r="I250" i="36"/>
  <c r="F250" i="36"/>
  <c r="O249" i="36"/>
  <c r="O246" i="36" s="1"/>
  <c r="L249" i="36"/>
  <c r="I249" i="36"/>
  <c r="F249" i="36"/>
  <c r="C249" i="36"/>
  <c r="O248" i="36"/>
  <c r="L248" i="36"/>
  <c r="I248" i="36"/>
  <c r="F248" i="36"/>
  <c r="C248" i="36" s="1"/>
  <c r="O247" i="36"/>
  <c r="L247" i="36"/>
  <c r="I247" i="36"/>
  <c r="F247" i="36"/>
  <c r="N246" i="36"/>
  <c r="M246" i="36"/>
  <c r="K246" i="36"/>
  <c r="J246" i="36"/>
  <c r="H246" i="36"/>
  <c r="G246" i="36"/>
  <c r="E246" i="36"/>
  <c r="D246" i="36"/>
  <c r="O245" i="36"/>
  <c r="L245" i="36"/>
  <c r="I245" i="36"/>
  <c r="F245" i="36"/>
  <c r="C245" i="36" s="1"/>
  <c r="O244" i="36"/>
  <c r="L244" i="36"/>
  <c r="I244" i="36"/>
  <c r="F244" i="36"/>
  <c r="O243" i="36"/>
  <c r="L243" i="36"/>
  <c r="I243" i="36"/>
  <c r="C243" i="36" s="1"/>
  <c r="F243" i="36"/>
  <c r="O242" i="36"/>
  <c r="L242" i="36"/>
  <c r="I242" i="36"/>
  <c r="F242" i="36"/>
  <c r="O241" i="36"/>
  <c r="L241" i="36"/>
  <c r="I241" i="36"/>
  <c r="F241" i="36"/>
  <c r="C241" i="36" s="1"/>
  <c r="O240" i="36"/>
  <c r="L240" i="36"/>
  <c r="I240" i="36"/>
  <c r="F240" i="36"/>
  <c r="O239" i="36"/>
  <c r="O238" i="36" s="1"/>
  <c r="L239" i="36"/>
  <c r="I239" i="36"/>
  <c r="F239" i="36"/>
  <c r="N238" i="36"/>
  <c r="M238" i="36"/>
  <c r="K238" i="36"/>
  <c r="J238" i="36"/>
  <c r="H238" i="36"/>
  <c r="G238" i="36"/>
  <c r="F238" i="36"/>
  <c r="E238" i="36"/>
  <c r="D238" i="36"/>
  <c r="O237" i="36"/>
  <c r="O235" i="36" s="1"/>
  <c r="L237" i="36"/>
  <c r="I237" i="36"/>
  <c r="F237" i="36"/>
  <c r="C237" i="36"/>
  <c r="O236" i="36"/>
  <c r="L236" i="36"/>
  <c r="I236" i="36"/>
  <c r="F236" i="36"/>
  <c r="N235" i="36"/>
  <c r="M235" i="36"/>
  <c r="K235" i="36"/>
  <c r="J235" i="36"/>
  <c r="I235" i="36"/>
  <c r="H235" i="36"/>
  <c r="G235" i="36"/>
  <c r="E235" i="36"/>
  <c r="E231" i="36" s="1"/>
  <c r="D235" i="36"/>
  <c r="D231" i="36" s="1"/>
  <c r="O234" i="36"/>
  <c r="L234" i="36"/>
  <c r="L233" i="36" s="1"/>
  <c r="I234" i="36"/>
  <c r="I233" i="36" s="1"/>
  <c r="F234" i="36"/>
  <c r="F233" i="36" s="1"/>
  <c r="O233" i="36"/>
  <c r="N233" i="36"/>
  <c r="M233" i="36"/>
  <c r="K233" i="36"/>
  <c r="K231" i="36" s="1"/>
  <c r="J233" i="36"/>
  <c r="H233" i="36"/>
  <c r="H231" i="36" s="1"/>
  <c r="G233" i="36"/>
  <c r="E233" i="36"/>
  <c r="D233" i="36"/>
  <c r="O232" i="36"/>
  <c r="L232" i="36"/>
  <c r="I232" i="36"/>
  <c r="F232" i="36"/>
  <c r="M231" i="36"/>
  <c r="O229" i="36"/>
  <c r="C229" i="36" s="1"/>
  <c r="L229" i="36"/>
  <c r="I229" i="36"/>
  <c r="F229" i="36"/>
  <c r="O228" i="36"/>
  <c r="L228" i="36"/>
  <c r="L227" i="36" s="1"/>
  <c r="I228" i="36"/>
  <c r="I227" i="36" s="1"/>
  <c r="F228" i="36"/>
  <c r="O227" i="36"/>
  <c r="N227" i="36"/>
  <c r="M227" i="36"/>
  <c r="K227" i="36"/>
  <c r="J227" i="36"/>
  <c r="H227" i="36"/>
  <c r="G227" i="36"/>
  <c r="E227" i="36"/>
  <c r="D227" i="36"/>
  <c r="O226" i="36"/>
  <c r="L226" i="36"/>
  <c r="I226" i="36"/>
  <c r="F226" i="36"/>
  <c r="O225" i="36"/>
  <c r="L225" i="36"/>
  <c r="I225" i="36"/>
  <c r="C225" i="36" s="1"/>
  <c r="F225" i="36"/>
  <c r="O224" i="36"/>
  <c r="L224" i="36"/>
  <c r="I224" i="36"/>
  <c r="F224" i="36"/>
  <c r="O223" i="36"/>
  <c r="L223" i="36"/>
  <c r="I223" i="36"/>
  <c r="F223" i="36"/>
  <c r="O222" i="36"/>
  <c r="L222" i="36"/>
  <c r="I222" i="36"/>
  <c r="F222" i="36"/>
  <c r="O221" i="36"/>
  <c r="L221" i="36"/>
  <c r="I221" i="36"/>
  <c r="F221" i="36"/>
  <c r="C221" i="36"/>
  <c r="O220" i="36"/>
  <c r="L220" i="36"/>
  <c r="I220" i="36"/>
  <c r="F220" i="36"/>
  <c r="O219" i="36"/>
  <c r="L219" i="36"/>
  <c r="I219" i="36"/>
  <c r="F219" i="36"/>
  <c r="O218" i="36"/>
  <c r="L218" i="36"/>
  <c r="I218" i="36"/>
  <c r="F218" i="36"/>
  <c r="C218" i="36" s="1"/>
  <c r="O217" i="36"/>
  <c r="L217" i="36"/>
  <c r="I217" i="36"/>
  <c r="F217" i="36"/>
  <c r="C217" i="36" s="1"/>
  <c r="N216" i="36"/>
  <c r="M216" i="36"/>
  <c r="L216" i="36"/>
  <c r="K216" i="36"/>
  <c r="J216" i="36"/>
  <c r="H216" i="36"/>
  <c r="G216" i="36"/>
  <c r="E216" i="36"/>
  <c r="D216" i="36"/>
  <c r="O215" i="36"/>
  <c r="L215" i="36"/>
  <c r="I215" i="36"/>
  <c r="F215" i="36"/>
  <c r="O214" i="36"/>
  <c r="L214" i="36"/>
  <c r="I214" i="36"/>
  <c r="F214" i="36"/>
  <c r="O213" i="36"/>
  <c r="L213" i="36"/>
  <c r="I213" i="36"/>
  <c r="C213" i="36" s="1"/>
  <c r="F213" i="36"/>
  <c r="O212" i="36"/>
  <c r="L212" i="36"/>
  <c r="I212" i="36"/>
  <c r="F212" i="36"/>
  <c r="O211" i="36"/>
  <c r="L211" i="36"/>
  <c r="I211" i="36"/>
  <c r="F211" i="36"/>
  <c r="O210" i="36"/>
  <c r="L210" i="36"/>
  <c r="I210" i="36"/>
  <c r="F210" i="36"/>
  <c r="O209" i="36"/>
  <c r="L209" i="36"/>
  <c r="I209" i="36"/>
  <c r="F209" i="36"/>
  <c r="O208" i="36"/>
  <c r="L208" i="36"/>
  <c r="I208" i="36"/>
  <c r="F208" i="36"/>
  <c r="O207" i="36"/>
  <c r="L207" i="36"/>
  <c r="I207" i="36"/>
  <c r="F207" i="36"/>
  <c r="O206" i="36"/>
  <c r="L206" i="36"/>
  <c r="I206" i="36"/>
  <c r="F206" i="36"/>
  <c r="F205" i="36" s="1"/>
  <c r="N205" i="36"/>
  <c r="M205" i="36"/>
  <c r="K205" i="36"/>
  <c r="J205" i="36"/>
  <c r="H205" i="36"/>
  <c r="H204" i="36" s="1"/>
  <c r="G205" i="36"/>
  <c r="E205" i="36"/>
  <c r="D205" i="36"/>
  <c r="N204" i="36"/>
  <c r="J204" i="36"/>
  <c r="O203" i="36"/>
  <c r="L203" i="36"/>
  <c r="I203" i="36"/>
  <c r="F203" i="36"/>
  <c r="O202" i="36"/>
  <c r="L202" i="36"/>
  <c r="I202" i="36"/>
  <c r="F202" i="36"/>
  <c r="O201" i="36"/>
  <c r="L201" i="36"/>
  <c r="I201" i="36"/>
  <c r="C201" i="36" s="1"/>
  <c r="F201" i="36"/>
  <c r="O200" i="36"/>
  <c r="L200" i="36"/>
  <c r="I200" i="36"/>
  <c r="F200" i="36"/>
  <c r="O199" i="36"/>
  <c r="O198" i="36" s="1"/>
  <c r="L199" i="36"/>
  <c r="L198" i="36" s="1"/>
  <c r="L196" i="36" s="1"/>
  <c r="I199" i="36"/>
  <c r="F199" i="36"/>
  <c r="N198" i="36"/>
  <c r="N196" i="36" s="1"/>
  <c r="N195" i="36" s="1"/>
  <c r="M198" i="36"/>
  <c r="M196" i="36" s="1"/>
  <c r="K198" i="36"/>
  <c r="K196" i="36" s="1"/>
  <c r="J198" i="36"/>
  <c r="J196" i="36" s="1"/>
  <c r="J195" i="36" s="1"/>
  <c r="H198" i="36"/>
  <c r="G198" i="36"/>
  <c r="G196" i="36" s="1"/>
  <c r="F198" i="36"/>
  <c r="E198" i="36"/>
  <c r="E196" i="36" s="1"/>
  <c r="D198" i="36"/>
  <c r="D196" i="36" s="1"/>
  <c r="O197" i="36"/>
  <c r="L197" i="36"/>
  <c r="I197" i="36"/>
  <c r="C197" i="36" s="1"/>
  <c r="F197" i="36"/>
  <c r="H196" i="36"/>
  <c r="O193" i="36"/>
  <c r="O192" i="36" s="1"/>
  <c r="O191" i="36" s="1"/>
  <c r="L193" i="36"/>
  <c r="I193" i="36"/>
  <c r="I192" i="36" s="1"/>
  <c r="I191" i="36" s="1"/>
  <c r="F193" i="36"/>
  <c r="C193" i="36" s="1"/>
  <c r="N192" i="36"/>
  <c r="N191" i="36" s="1"/>
  <c r="M192" i="36"/>
  <c r="L192" i="36"/>
  <c r="L191" i="36" s="1"/>
  <c r="K192" i="36"/>
  <c r="J192" i="36"/>
  <c r="J191" i="36" s="1"/>
  <c r="H192" i="36"/>
  <c r="H191" i="36" s="1"/>
  <c r="G192" i="36"/>
  <c r="G191" i="36" s="1"/>
  <c r="E192" i="36"/>
  <c r="D192" i="36"/>
  <c r="D191" i="36" s="1"/>
  <c r="M191" i="36"/>
  <c r="K191" i="36"/>
  <c r="E191" i="36"/>
  <c r="O190" i="36"/>
  <c r="L190" i="36"/>
  <c r="I190" i="36"/>
  <c r="F190" i="36"/>
  <c r="C190" i="36" s="1"/>
  <c r="O189" i="36"/>
  <c r="O188" i="36" s="1"/>
  <c r="O187" i="36" s="1"/>
  <c r="L189" i="36"/>
  <c r="I189" i="36"/>
  <c r="I188" i="36" s="1"/>
  <c r="I187" i="36" s="1"/>
  <c r="F189" i="36"/>
  <c r="C189" i="36" s="1"/>
  <c r="N188" i="36"/>
  <c r="N187" i="36" s="1"/>
  <c r="M188" i="36"/>
  <c r="L188" i="36"/>
  <c r="L187" i="36" s="1"/>
  <c r="K188" i="36"/>
  <c r="J188" i="36"/>
  <c r="J187" i="36" s="1"/>
  <c r="H188" i="36"/>
  <c r="H187" i="36" s="1"/>
  <c r="G188" i="36"/>
  <c r="G187" i="36" s="1"/>
  <c r="E188" i="36"/>
  <c r="D188" i="36"/>
  <c r="D187" i="36" s="1"/>
  <c r="M187" i="36"/>
  <c r="K187" i="36"/>
  <c r="E187" i="36"/>
  <c r="O186" i="36"/>
  <c r="L186" i="36"/>
  <c r="I186" i="36"/>
  <c r="F186" i="36"/>
  <c r="C186" i="36" s="1"/>
  <c r="O185" i="36"/>
  <c r="O184" i="36" s="1"/>
  <c r="L185" i="36"/>
  <c r="I185" i="36"/>
  <c r="I184" i="36" s="1"/>
  <c r="F185" i="36"/>
  <c r="C185" i="36" s="1"/>
  <c r="N184" i="36"/>
  <c r="M184" i="36"/>
  <c r="L184" i="36"/>
  <c r="K184" i="36"/>
  <c r="J184" i="36"/>
  <c r="H184" i="36"/>
  <c r="G184" i="36"/>
  <c r="E184" i="36"/>
  <c r="D184" i="36"/>
  <c r="O183" i="36"/>
  <c r="L183" i="36"/>
  <c r="I183" i="36"/>
  <c r="F183" i="36"/>
  <c r="O182" i="36"/>
  <c r="L182" i="36"/>
  <c r="I182" i="36"/>
  <c r="F182" i="36"/>
  <c r="O181" i="36"/>
  <c r="O179" i="36" s="1"/>
  <c r="L181" i="36"/>
  <c r="I181" i="36"/>
  <c r="F181" i="36"/>
  <c r="O180" i="36"/>
  <c r="L180" i="36"/>
  <c r="I180" i="36"/>
  <c r="F180" i="36"/>
  <c r="N179" i="36"/>
  <c r="N174" i="36" s="1"/>
  <c r="N173" i="36" s="1"/>
  <c r="M179" i="36"/>
  <c r="K179" i="36"/>
  <c r="J179" i="36"/>
  <c r="I179" i="36"/>
  <c r="H179" i="36"/>
  <c r="G179" i="36"/>
  <c r="E179" i="36"/>
  <c r="D179" i="36"/>
  <c r="D174" i="36" s="1"/>
  <c r="D173" i="36" s="1"/>
  <c r="O178" i="36"/>
  <c r="L178" i="36"/>
  <c r="I178" i="36"/>
  <c r="F178" i="36"/>
  <c r="C178" i="36" s="1"/>
  <c r="O177" i="36"/>
  <c r="O175" i="36" s="1"/>
  <c r="L177" i="36"/>
  <c r="I177" i="36"/>
  <c r="F177" i="36"/>
  <c r="C177" i="36" s="1"/>
  <c r="O176" i="36"/>
  <c r="L176" i="36"/>
  <c r="L175" i="36" s="1"/>
  <c r="I176" i="36"/>
  <c r="I175" i="36" s="1"/>
  <c r="F176" i="36"/>
  <c r="N175" i="36"/>
  <c r="M175" i="36"/>
  <c r="K175" i="36"/>
  <c r="K174" i="36" s="1"/>
  <c r="K173" i="36" s="1"/>
  <c r="J175" i="36"/>
  <c r="H175" i="36"/>
  <c r="G175" i="36"/>
  <c r="G174" i="36" s="1"/>
  <c r="G173" i="36" s="1"/>
  <c r="E175" i="36"/>
  <c r="D175" i="36"/>
  <c r="J174" i="36"/>
  <c r="J173" i="36" s="1"/>
  <c r="H174" i="36"/>
  <c r="H173" i="36" s="1"/>
  <c r="O172" i="36"/>
  <c r="L172" i="36"/>
  <c r="I172" i="36"/>
  <c r="F172" i="36"/>
  <c r="O171" i="36"/>
  <c r="L171" i="36"/>
  <c r="I171" i="36"/>
  <c r="F171" i="36"/>
  <c r="O170" i="36"/>
  <c r="L170" i="36"/>
  <c r="L166" i="36" s="1"/>
  <c r="L165" i="36" s="1"/>
  <c r="I170" i="36"/>
  <c r="F170" i="36"/>
  <c r="O169" i="36"/>
  <c r="L169" i="36"/>
  <c r="I169" i="36"/>
  <c r="C169" i="36" s="1"/>
  <c r="F169" i="36"/>
  <c r="O168" i="36"/>
  <c r="L168" i="36"/>
  <c r="I168" i="36"/>
  <c r="F168" i="36"/>
  <c r="O167" i="36"/>
  <c r="L167" i="36"/>
  <c r="I167" i="36"/>
  <c r="F167" i="36"/>
  <c r="F166" i="36" s="1"/>
  <c r="N166" i="36"/>
  <c r="N165" i="36" s="1"/>
  <c r="M166" i="36"/>
  <c r="K166" i="36"/>
  <c r="J166" i="36"/>
  <c r="J165" i="36" s="1"/>
  <c r="H166" i="36"/>
  <c r="H165" i="36" s="1"/>
  <c r="G166" i="36"/>
  <c r="G165" i="36" s="1"/>
  <c r="E166" i="36"/>
  <c r="D166" i="36"/>
  <c r="D165" i="36" s="1"/>
  <c r="M165" i="36"/>
  <c r="K165" i="36"/>
  <c r="E165" i="36"/>
  <c r="O164" i="36"/>
  <c r="L164" i="36"/>
  <c r="I164" i="36"/>
  <c r="F164" i="36"/>
  <c r="C164" i="36" s="1"/>
  <c r="O163" i="36"/>
  <c r="L163" i="36"/>
  <c r="I163" i="36"/>
  <c r="F163" i="36"/>
  <c r="O162" i="36"/>
  <c r="L162" i="36"/>
  <c r="I162" i="36"/>
  <c r="F162" i="36"/>
  <c r="C162" i="36" s="1"/>
  <c r="O161" i="36"/>
  <c r="O160" i="36" s="1"/>
  <c r="L161" i="36"/>
  <c r="I161" i="36"/>
  <c r="I160" i="36" s="1"/>
  <c r="F161" i="36"/>
  <c r="C161" i="36" s="1"/>
  <c r="N160" i="36"/>
  <c r="M160" i="36"/>
  <c r="L160" i="36"/>
  <c r="K160" i="36"/>
  <c r="J160" i="36"/>
  <c r="H160" i="36"/>
  <c r="G160" i="36"/>
  <c r="E160" i="36"/>
  <c r="D160" i="36"/>
  <c r="O159" i="36"/>
  <c r="L159" i="36"/>
  <c r="I159" i="36"/>
  <c r="F159" i="36"/>
  <c r="O158" i="36"/>
  <c r="L158" i="36"/>
  <c r="I158" i="36"/>
  <c r="F158" i="36"/>
  <c r="O157" i="36"/>
  <c r="L157" i="36"/>
  <c r="I157" i="36"/>
  <c r="F157" i="36"/>
  <c r="C157" i="36"/>
  <c r="O156" i="36"/>
  <c r="L156" i="36"/>
  <c r="I156" i="36"/>
  <c r="F156" i="36"/>
  <c r="C156" i="36" s="1"/>
  <c r="O155" i="36"/>
  <c r="L155" i="36"/>
  <c r="I155" i="36"/>
  <c r="F155" i="36"/>
  <c r="O154" i="36"/>
  <c r="L154" i="36"/>
  <c r="I154" i="36"/>
  <c r="F154" i="36"/>
  <c r="C154" i="36" s="1"/>
  <c r="O153" i="36"/>
  <c r="L153" i="36"/>
  <c r="I153" i="36"/>
  <c r="F153" i="36"/>
  <c r="C153" i="36" s="1"/>
  <c r="O152" i="36"/>
  <c r="L152" i="36"/>
  <c r="I152" i="36"/>
  <c r="I151" i="36" s="1"/>
  <c r="F152" i="36"/>
  <c r="N151" i="36"/>
  <c r="M151" i="36"/>
  <c r="K151" i="36"/>
  <c r="J151" i="36"/>
  <c r="H151" i="36"/>
  <c r="G151" i="36"/>
  <c r="E151" i="36"/>
  <c r="D151" i="36"/>
  <c r="O150" i="36"/>
  <c r="L150" i="36"/>
  <c r="I150" i="36"/>
  <c r="F150" i="36"/>
  <c r="O149" i="36"/>
  <c r="L149" i="36"/>
  <c r="I149" i="36"/>
  <c r="F149" i="36"/>
  <c r="C149" i="36" s="1"/>
  <c r="O148" i="36"/>
  <c r="L148" i="36"/>
  <c r="I148" i="36"/>
  <c r="F148" i="36"/>
  <c r="O147" i="36"/>
  <c r="L147" i="36"/>
  <c r="I147" i="36"/>
  <c r="F147" i="36"/>
  <c r="C147" i="36"/>
  <c r="O146" i="36"/>
  <c r="L146" i="36"/>
  <c r="I146" i="36"/>
  <c r="F146" i="36"/>
  <c r="C146" i="36" s="1"/>
  <c r="O145" i="36"/>
  <c r="L145" i="36"/>
  <c r="I145" i="36"/>
  <c r="F145" i="36"/>
  <c r="C145" i="36" s="1"/>
  <c r="N144" i="36"/>
  <c r="M144" i="36"/>
  <c r="L144" i="36"/>
  <c r="K144" i="36"/>
  <c r="J144" i="36"/>
  <c r="H144" i="36"/>
  <c r="G144" i="36"/>
  <c r="E144" i="36"/>
  <c r="D144" i="36"/>
  <c r="O143" i="36"/>
  <c r="L143" i="36"/>
  <c r="I143" i="36"/>
  <c r="F143" i="36"/>
  <c r="O142" i="36"/>
  <c r="L142" i="36"/>
  <c r="L141" i="36" s="1"/>
  <c r="I142" i="36"/>
  <c r="I141" i="36" s="1"/>
  <c r="F142" i="36"/>
  <c r="N141" i="36"/>
  <c r="M141" i="36"/>
  <c r="K141" i="36"/>
  <c r="J141" i="36"/>
  <c r="H141" i="36"/>
  <c r="G141" i="36"/>
  <c r="E141" i="36"/>
  <c r="D141" i="36"/>
  <c r="O140" i="36"/>
  <c r="L140" i="36"/>
  <c r="I140" i="36"/>
  <c r="F140" i="36"/>
  <c r="O139" i="36"/>
  <c r="C139" i="36" s="1"/>
  <c r="L139" i="36"/>
  <c r="I139" i="36"/>
  <c r="F139" i="36"/>
  <c r="O138" i="36"/>
  <c r="L138" i="36"/>
  <c r="I138" i="36"/>
  <c r="F138" i="36"/>
  <c r="O137" i="36"/>
  <c r="C137" i="36" s="1"/>
  <c r="L137" i="36"/>
  <c r="L136" i="36" s="1"/>
  <c r="I137" i="36"/>
  <c r="F137" i="36"/>
  <c r="N136" i="36"/>
  <c r="M136" i="36"/>
  <c r="K136" i="36"/>
  <c r="J136" i="36"/>
  <c r="H136" i="36"/>
  <c r="G136" i="36"/>
  <c r="E136" i="36"/>
  <c r="D136" i="36"/>
  <c r="O135" i="36"/>
  <c r="L135" i="36"/>
  <c r="I135" i="36"/>
  <c r="I131" i="36" s="1"/>
  <c r="F135" i="36"/>
  <c r="C135" i="36" s="1"/>
  <c r="O134" i="36"/>
  <c r="L134" i="36"/>
  <c r="I134" i="36"/>
  <c r="F134" i="36"/>
  <c r="O133" i="36"/>
  <c r="L133" i="36"/>
  <c r="I133" i="36"/>
  <c r="C133" i="36" s="1"/>
  <c r="F133" i="36"/>
  <c r="O132" i="36"/>
  <c r="O131" i="36" s="1"/>
  <c r="L132" i="36"/>
  <c r="L131" i="36" s="1"/>
  <c r="I132" i="36"/>
  <c r="F132" i="36"/>
  <c r="N131" i="36"/>
  <c r="M131" i="36"/>
  <c r="M130" i="36" s="1"/>
  <c r="K131" i="36"/>
  <c r="J131" i="36"/>
  <c r="J130" i="36" s="1"/>
  <c r="H131" i="36"/>
  <c r="G131" i="36"/>
  <c r="E131" i="36"/>
  <c r="E130" i="36" s="1"/>
  <c r="D131" i="36"/>
  <c r="D130" i="36" s="1"/>
  <c r="H130" i="36"/>
  <c r="O129" i="36"/>
  <c r="O128" i="36" s="1"/>
  <c r="L129" i="36"/>
  <c r="I129" i="36"/>
  <c r="I128" i="36" s="1"/>
  <c r="F129" i="36"/>
  <c r="C129" i="36" s="1"/>
  <c r="N128" i="36"/>
  <c r="M128" i="36"/>
  <c r="L128" i="36"/>
  <c r="K128" i="36"/>
  <c r="J128" i="36"/>
  <c r="H128" i="36"/>
  <c r="G128" i="36"/>
  <c r="E128" i="36"/>
  <c r="D128" i="36"/>
  <c r="O127" i="36"/>
  <c r="L127" i="36"/>
  <c r="I127" i="36"/>
  <c r="F127" i="36"/>
  <c r="O126" i="36"/>
  <c r="L126" i="36"/>
  <c r="I126" i="36"/>
  <c r="F126" i="36"/>
  <c r="O125" i="36"/>
  <c r="L125" i="36"/>
  <c r="I125" i="36"/>
  <c r="F125" i="36"/>
  <c r="O124" i="36"/>
  <c r="L124" i="36"/>
  <c r="I124" i="36"/>
  <c r="F124" i="36"/>
  <c r="O123" i="36"/>
  <c r="O122" i="36" s="1"/>
  <c r="L123" i="36"/>
  <c r="I123" i="36"/>
  <c r="F123" i="36"/>
  <c r="N122" i="36"/>
  <c r="M122" i="36"/>
  <c r="K122" i="36"/>
  <c r="J122" i="36"/>
  <c r="H122" i="36"/>
  <c r="G122" i="36"/>
  <c r="E122" i="36"/>
  <c r="D122" i="36"/>
  <c r="O121" i="36"/>
  <c r="O116" i="36" s="1"/>
  <c r="L121" i="36"/>
  <c r="I121" i="36"/>
  <c r="F121" i="36"/>
  <c r="C121" i="36"/>
  <c r="O120" i="36"/>
  <c r="L120" i="36"/>
  <c r="I120" i="36"/>
  <c r="F120" i="36"/>
  <c r="C120" i="36" s="1"/>
  <c r="O119" i="36"/>
  <c r="L119" i="36"/>
  <c r="I119" i="36"/>
  <c r="F119" i="36"/>
  <c r="C119" i="36" s="1"/>
  <c r="O118" i="36"/>
  <c r="L118" i="36"/>
  <c r="I118" i="36"/>
  <c r="F118" i="36"/>
  <c r="O117" i="36"/>
  <c r="L117" i="36"/>
  <c r="I117" i="36"/>
  <c r="F117" i="36"/>
  <c r="N116" i="36"/>
  <c r="M116" i="36"/>
  <c r="K116" i="36"/>
  <c r="J116" i="36"/>
  <c r="H116" i="36"/>
  <c r="G116" i="36"/>
  <c r="F116" i="36"/>
  <c r="E116" i="36"/>
  <c r="D116" i="36"/>
  <c r="O115" i="36"/>
  <c r="L115" i="36"/>
  <c r="I115" i="36"/>
  <c r="F115" i="36"/>
  <c r="O114" i="36"/>
  <c r="L114" i="36"/>
  <c r="I114" i="36"/>
  <c r="F114" i="36"/>
  <c r="O113" i="36"/>
  <c r="O112" i="36" s="1"/>
  <c r="L113" i="36"/>
  <c r="L112" i="36" s="1"/>
  <c r="I113" i="36"/>
  <c r="F113" i="36"/>
  <c r="C113" i="36" s="1"/>
  <c r="N112" i="36"/>
  <c r="M112" i="36"/>
  <c r="K112" i="36"/>
  <c r="J112" i="36"/>
  <c r="H112" i="36"/>
  <c r="G112" i="36"/>
  <c r="E112" i="36"/>
  <c r="D112" i="36"/>
  <c r="D83" i="36" s="1"/>
  <c r="O111" i="36"/>
  <c r="L111" i="36"/>
  <c r="I111" i="36"/>
  <c r="F111" i="36"/>
  <c r="C111" i="36" s="1"/>
  <c r="O110" i="36"/>
  <c r="L110" i="36"/>
  <c r="I110" i="36"/>
  <c r="F110" i="36"/>
  <c r="O109" i="36"/>
  <c r="L109" i="36"/>
  <c r="I109" i="36"/>
  <c r="F109" i="36"/>
  <c r="C109" i="36" s="1"/>
  <c r="O108" i="36"/>
  <c r="L108" i="36"/>
  <c r="I108" i="36"/>
  <c r="F108" i="36"/>
  <c r="O107" i="36"/>
  <c r="L107" i="36"/>
  <c r="I107" i="36"/>
  <c r="F107" i="36"/>
  <c r="C107" i="36" s="1"/>
  <c r="O106" i="36"/>
  <c r="L106" i="36"/>
  <c r="I106" i="36"/>
  <c r="F106" i="36"/>
  <c r="C106" i="36" s="1"/>
  <c r="O105" i="36"/>
  <c r="L105" i="36"/>
  <c r="I105" i="36"/>
  <c r="F105" i="36"/>
  <c r="C105" i="36" s="1"/>
  <c r="O104" i="36"/>
  <c r="O103" i="36" s="1"/>
  <c r="L104" i="36"/>
  <c r="I104" i="36"/>
  <c r="I103" i="36" s="1"/>
  <c r="F104" i="36"/>
  <c r="N103" i="36"/>
  <c r="M103" i="36"/>
  <c r="L103" i="36"/>
  <c r="K103" i="36"/>
  <c r="J103" i="36"/>
  <c r="H103" i="36"/>
  <c r="G103" i="36"/>
  <c r="E103" i="36"/>
  <c r="D103" i="36"/>
  <c r="O102" i="36"/>
  <c r="L102" i="36"/>
  <c r="I102" i="36"/>
  <c r="F102" i="36"/>
  <c r="O101" i="36"/>
  <c r="L101" i="36"/>
  <c r="I101" i="36"/>
  <c r="F101" i="36"/>
  <c r="O100" i="36"/>
  <c r="L100" i="36"/>
  <c r="I100" i="36"/>
  <c r="F100" i="36"/>
  <c r="C100" i="36" s="1"/>
  <c r="O99" i="36"/>
  <c r="L99" i="36"/>
  <c r="I99" i="36"/>
  <c r="F99" i="36"/>
  <c r="O98" i="36"/>
  <c r="L98" i="36"/>
  <c r="I98" i="36"/>
  <c r="F98" i="36"/>
  <c r="O97" i="36"/>
  <c r="L97" i="36"/>
  <c r="I97" i="36"/>
  <c r="F97" i="36"/>
  <c r="O96" i="36"/>
  <c r="O95" i="36" s="1"/>
  <c r="L96" i="36"/>
  <c r="L95" i="36" s="1"/>
  <c r="I96" i="36"/>
  <c r="F96" i="36"/>
  <c r="N95" i="36"/>
  <c r="M95" i="36"/>
  <c r="K95" i="36"/>
  <c r="J95" i="36"/>
  <c r="H95" i="36"/>
  <c r="G95" i="36"/>
  <c r="E95" i="36"/>
  <c r="D95" i="36"/>
  <c r="O94" i="36"/>
  <c r="L94" i="36"/>
  <c r="I94" i="36"/>
  <c r="F94" i="36"/>
  <c r="O93" i="36"/>
  <c r="L93" i="36"/>
  <c r="I93" i="36"/>
  <c r="F93" i="36"/>
  <c r="O92" i="36"/>
  <c r="L92" i="36"/>
  <c r="L89" i="36" s="1"/>
  <c r="I92" i="36"/>
  <c r="F92" i="36"/>
  <c r="C92" i="36"/>
  <c r="O91" i="36"/>
  <c r="L91" i="36"/>
  <c r="I91" i="36"/>
  <c r="F91" i="36"/>
  <c r="C91" i="36" s="1"/>
  <c r="O90" i="36"/>
  <c r="L90" i="36"/>
  <c r="I90" i="36"/>
  <c r="I89" i="36" s="1"/>
  <c r="F90" i="36"/>
  <c r="C90" i="36" s="1"/>
  <c r="N89" i="36"/>
  <c r="M89" i="36"/>
  <c r="K89" i="36"/>
  <c r="J89" i="36"/>
  <c r="H89" i="36"/>
  <c r="G89" i="36"/>
  <c r="E89" i="36"/>
  <c r="E83" i="36" s="1"/>
  <c r="D89" i="36"/>
  <c r="O88" i="36"/>
  <c r="L88" i="36"/>
  <c r="I88" i="36"/>
  <c r="F88" i="36"/>
  <c r="C88" i="36" s="1"/>
  <c r="O87" i="36"/>
  <c r="L87" i="36"/>
  <c r="I87" i="36"/>
  <c r="F87" i="36"/>
  <c r="O86" i="36"/>
  <c r="L86" i="36"/>
  <c r="I86" i="36"/>
  <c r="F86" i="36"/>
  <c r="O85" i="36"/>
  <c r="L85" i="36"/>
  <c r="L84" i="36" s="1"/>
  <c r="I85" i="36"/>
  <c r="F85" i="36"/>
  <c r="O84" i="36"/>
  <c r="N84" i="36"/>
  <c r="N83" i="36" s="1"/>
  <c r="M84" i="36"/>
  <c r="K84" i="36"/>
  <c r="J84" i="36"/>
  <c r="H84" i="36"/>
  <c r="G84" i="36"/>
  <c r="E84" i="36"/>
  <c r="D84" i="36"/>
  <c r="H83" i="36"/>
  <c r="O82" i="36"/>
  <c r="L82" i="36"/>
  <c r="I82" i="36"/>
  <c r="F82" i="36"/>
  <c r="O81" i="36"/>
  <c r="L81" i="36"/>
  <c r="L80" i="36" s="1"/>
  <c r="I81" i="36"/>
  <c r="I80" i="36" s="1"/>
  <c r="C80" i="36" s="1"/>
  <c r="F81" i="36"/>
  <c r="O80" i="36"/>
  <c r="N80" i="36"/>
  <c r="M80" i="36"/>
  <c r="K80" i="36"/>
  <c r="K76" i="36" s="1"/>
  <c r="J80" i="36"/>
  <c r="H80" i="36"/>
  <c r="G80" i="36"/>
  <c r="F80" i="36"/>
  <c r="E80" i="36"/>
  <c r="D80" i="36"/>
  <c r="O79" i="36"/>
  <c r="O77" i="36" s="1"/>
  <c r="O76" i="36" s="1"/>
  <c r="L79" i="36"/>
  <c r="I79" i="36"/>
  <c r="F79" i="36"/>
  <c r="O78" i="36"/>
  <c r="L78" i="36"/>
  <c r="L77" i="36" s="1"/>
  <c r="I78" i="36"/>
  <c r="I77" i="36" s="1"/>
  <c r="F78" i="36"/>
  <c r="N77" i="36"/>
  <c r="N76" i="36" s="1"/>
  <c r="M77" i="36"/>
  <c r="K77" i="36"/>
  <c r="J77" i="36"/>
  <c r="J76" i="36" s="1"/>
  <c r="H77" i="36"/>
  <c r="H76" i="36" s="1"/>
  <c r="H75" i="36" s="1"/>
  <c r="G77" i="36"/>
  <c r="F77" i="36"/>
  <c r="E77" i="36"/>
  <c r="E76" i="36" s="1"/>
  <c r="E75" i="36" s="1"/>
  <c r="D77" i="36"/>
  <c r="G76" i="36"/>
  <c r="D76" i="36"/>
  <c r="O74" i="36"/>
  <c r="L74" i="36"/>
  <c r="I74" i="36"/>
  <c r="F74" i="36"/>
  <c r="O73" i="36"/>
  <c r="L73" i="36"/>
  <c r="I73" i="36"/>
  <c r="F73" i="36"/>
  <c r="O72" i="36"/>
  <c r="L72" i="36"/>
  <c r="L69" i="36" s="1"/>
  <c r="L67" i="36" s="1"/>
  <c r="I72" i="36"/>
  <c r="F72" i="36"/>
  <c r="C72" i="36" s="1"/>
  <c r="O71" i="36"/>
  <c r="L71" i="36"/>
  <c r="I71" i="36"/>
  <c r="F71" i="36"/>
  <c r="O70" i="36"/>
  <c r="L70" i="36"/>
  <c r="I70" i="36"/>
  <c r="F70" i="36"/>
  <c r="N69" i="36"/>
  <c r="N67" i="36" s="1"/>
  <c r="N53" i="36" s="1"/>
  <c r="M69" i="36"/>
  <c r="M67" i="36" s="1"/>
  <c r="K69" i="36"/>
  <c r="J69" i="36"/>
  <c r="J67" i="36" s="1"/>
  <c r="H69" i="36"/>
  <c r="H67" i="36" s="1"/>
  <c r="G69" i="36"/>
  <c r="E69" i="36"/>
  <c r="E67" i="36" s="1"/>
  <c r="D69" i="36"/>
  <c r="O68" i="36"/>
  <c r="L68" i="36"/>
  <c r="I68" i="36"/>
  <c r="F68" i="36"/>
  <c r="C68" i="36"/>
  <c r="K67" i="36"/>
  <c r="G67" i="36"/>
  <c r="D67" i="36"/>
  <c r="O66" i="36"/>
  <c r="L66" i="36"/>
  <c r="I66" i="36"/>
  <c r="F66" i="36"/>
  <c r="O65" i="36"/>
  <c r="L65" i="36"/>
  <c r="I65" i="36"/>
  <c r="F65" i="36"/>
  <c r="O64" i="36"/>
  <c r="L64" i="36"/>
  <c r="I64" i="36"/>
  <c r="F64" i="36"/>
  <c r="C64" i="36" s="1"/>
  <c r="O63" i="36"/>
  <c r="L63" i="36"/>
  <c r="I63" i="36"/>
  <c r="F63" i="36"/>
  <c r="O62" i="36"/>
  <c r="L62" i="36"/>
  <c r="I62" i="36"/>
  <c r="F62" i="36"/>
  <c r="O61" i="36"/>
  <c r="L61" i="36"/>
  <c r="I61" i="36"/>
  <c r="F61" i="36"/>
  <c r="O60" i="36"/>
  <c r="L60" i="36"/>
  <c r="I60" i="36"/>
  <c r="I58" i="36" s="1"/>
  <c r="F60" i="36"/>
  <c r="O59" i="36"/>
  <c r="L59" i="36"/>
  <c r="I59" i="36"/>
  <c r="F59" i="36"/>
  <c r="N58" i="36"/>
  <c r="M58" i="36"/>
  <c r="M54" i="36" s="1"/>
  <c r="K58" i="36"/>
  <c r="J58" i="36"/>
  <c r="H58" i="36"/>
  <c r="G58" i="36"/>
  <c r="E58" i="36"/>
  <c r="D58" i="36"/>
  <c r="O57" i="36"/>
  <c r="L57" i="36"/>
  <c r="I57" i="36"/>
  <c r="F57" i="36"/>
  <c r="O56" i="36"/>
  <c r="O55" i="36" s="1"/>
  <c r="L56" i="36"/>
  <c r="I56" i="36"/>
  <c r="F56" i="36"/>
  <c r="C56" i="36"/>
  <c r="N55" i="36"/>
  <c r="M55" i="36"/>
  <c r="K55" i="36"/>
  <c r="K54" i="36" s="1"/>
  <c r="K53" i="36" s="1"/>
  <c r="J55" i="36"/>
  <c r="J54" i="36" s="1"/>
  <c r="J53" i="36" s="1"/>
  <c r="H55" i="36"/>
  <c r="G55" i="36"/>
  <c r="G54" i="36" s="1"/>
  <c r="G53" i="36" s="1"/>
  <c r="F55" i="36"/>
  <c r="E55" i="36"/>
  <c r="E54" i="36" s="1"/>
  <c r="D55" i="36"/>
  <c r="D54" i="36" s="1"/>
  <c r="N54" i="36"/>
  <c r="O47" i="36"/>
  <c r="C47" i="36"/>
  <c r="O46" i="36"/>
  <c r="C46" i="36" s="1"/>
  <c r="N45" i="36"/>
  <c r="M45" i="36"/>
  <c r="L44" i="36"/>
  <c r="L43" i="36" s="1"/>
  <c r="I44" i="36"/>
  <c r="I43" i="36" s="1"/>
  <c r="F44" i="36"/>
  <c r="K43" i="36"/>
  <c r="J43" i="36"/>
  <c r="H43" i="36"/>
  <c r="G43" i="36"/>
  <c r="F43" i="36"/>
  <c r="C43" i="36" s="1"/>
  <c r="E43" i="36"/>
  <c r="D43" i="36"/>
  <c r="F42" i="36"/>
  <c r="C42" i="36" s="1"/>
  <c r="E41" i="36"/>
  <c r="D41" i="36"/>
  <c r="L40" i="36"/>
  <c r="C40" i="36"/>
  <c r="L39" i="36"/>
  <c r="C39" i="36" s="1"/>
  <c r="L38" i="36"/>
  <c r="C38" i="36"/>
  <c r="L37" i="36"/>
  <c r="C37" i="36" s="1"/>
  <c r="K36" i="36"/>
  <c r="J36" i="36"/>
  <c r="L35" i="36"/>
  <c r="C35" i="36"/>
  <c r="L34" i="36"/>
  <c r="C34" i="36" s="1"/>
  <c r="K33" i="36"/>
  <c r="J33" i="36"/>
  <c r="L32" i="36"/>
  <c r="K31" i="36"/>
  <c r="J31" i="36"/>
  <c r="L30" i="36"/>
  <c r="C30" i="36" s="1"/>
  <c r="L29" i="36"/>
  <c r="C29" i="36"/>
  <c r="L28" i="36"/>
  <c r="C28" i="36" s="1"/>
  <c r="K27" i="36"/>
  <c r="J27" i="36"/>
  <c r="J26" i="36"/>
  <c r="F25" i="36"/>
  <c r="C25" i="36" s="1"/>
  <c r="I24" i="36"/>
  <c r="E24" i="36"/>
  <c r="O23" i="36"/>
  <c r="L23" i="36"/>
  <c r="I23" i="36"/>
  <c r="F23" i="36"/>
  <c r="O22" i="36"/>
  <c r="L22" i="36"/>
  <c r="L21" i="36" s="1"/>
  <c r="I22" i="36"/>
  <c r="I21" i="36" s="1"/>
  <c r="F22" i="36"/>
  <c r="O21" i="36"/>
  <c r="N21" i="36"/>
  <c r="N292" i="36" s="1"/>
  <c r="N291" i="36" s="1"/>
  <c r="M21" i="36"/>
  <c r="M292" i="36" s="1"/>
  <c r="M291" i="36" s="1"/>
  <c r="K21" i="36"/>
  <c r="J21" i="36"/>
  <c r="J292" i="36" s="1"/>
  <c r="J291" i="36" s="1"/>
  <c r="H21" i="36"/>
  <c r="H292" i="36" s="1"/>
  <c r="H291" i="36" s="1"/>
  <c r="G21" i="36"/>
  <c r="F21" i="36"/>
  <c r="F292" i="36" s="1"/>
  <c r="E21" i="36"/>
  <c r="E292" i="36" s="1"/>
  <c r="E291" i="36" s="1"/>
  <c r="D21" i="36"/>
  <c r="D292" i="36" s="1"/>
  <c r="D291" i="36" s="1"/>
  <c r="H20" i="36"/>
  <c r="C32" i="36" l="1"/>
  <c r="L31" i="36"/>
  <c r="C31" i="36" s="1"/>
  <c r="C60" i="36"/>
  <c r="L83" i="36"/>
  <c r="K292" i="37"/>
  <c r="K291" i="37" s="1"/>
  <c r="K20" i="37"/>
  <c r="M20" i="36"/>
  <c r="L58" i="36"/>
  <c r="C65" i="36"/>
  <c r="C70" i="36"/>
  <c r="C71" i="36"/>
  <c r="F76" i="36"/>
  <c r="C76" i="36" s="1"/>
  <c r="C78" i="36"/>
  <c r="C79" i="36"/>
  <c r="L76" i="36"/>
  <c r="J83" i="36"/>
  <c r="J75" i="36" s="1"/>
  <c r="F89" i="36"/>
  <c r="C93" i="36"/>
  <c r="C94" i="36"/>
  <c r="C115" i="36"/>
  <c r="C117" i="36"/>
  <c r="C124" i="36"/>
  <c r="C127" i="36"/>
  <c r="C132" i="36"/>
  <c r="C138" i="36"/>
  <c r="O141" i="36"/>
  <c r="C155" i="36"/>
  <c r="C163" i="36"/>
  <c r="C168" i="36"/>
  <c r="M174" i="36"/>
  <c r="M173" i="36" s="1"/>
  <c r="C200" i="36"/>
  <c r="C208" i="36"/>
  <c r="C212" i="36"/>
  <c r="C224" i="36"/>
  <c r="M204" i="36"/>
  <c r="M195" i="36" s="1"/>
  <c r="N231" i="36"/>
  <c r="L238" i="36"/>
  <c r="C250" i="36"/>
  <c r="C254" i="36"/>
  <c r="C263" i="36"/>
  <c r="C265" i="36"/>
  <c r="F276" i="36"/>
  <c r="K83" i="37"/>
  <c r="K75" i="37" s="1"/>
  <c r="K52" i="37" s="1"/>
  <c r="L131" i="37"/>
  <c r="L151" i="37"/>
  <c r="C189" i="37"/>
  <c r="F188" i="37"/>
  <c r="C188" i="37" s="1"/>
  <c r="K195" i="37"/>
  <c r="K204" i="37"/>
  <c r="I204" i="37"/>
  <c r="C215" i="37"/>
  <c r="H269" i="37"/>
  <c r="L292" i="36"/>
  <c r="L291" i="36" s="1"/>
  <c r="I55" i="36"/>
  <c r="I54" i="36" s="1"/>
  <c r="K83" i="36"/>
  <c r="K75" i="36" s="1"/>
  <c r="K52" i="36" s="1"/>
  <c r="C85" i="36"/>
  <c r="C86" i="36"/>
  <c r="C87" i="36"/>
  <c r="M83" i="36"/>
  <c r="C97" i="36"/>
  <c r="C98" i="36"/>
  <c r="C99" i="36"/>
  <c r="C114" i="36"/>
  <c r="L116" i="36"/>
  <c r="C125" i="36"/>
  <c r="C134" i="36"/>
  <c r="C159" i="36"/>
  <c r="C170" i="36"/>
  <c r="C172" i="36"/>
  <c r="C183" i="36"/>
  <c r="K204" i="36"/>
  <c r="K195" i="36" s="1"/>
  <c r="C211" i="36"/>
  <c r="D204" i="36"/>
  <c r="C223" i="36"/>
  <c r="L235" i="36"/>
  <c r="C240" i="36"/>
  <c r="D259" i="36"/>
  <c r="N259" i="36"/>
  <c r="L260" i="36"/>
  <c r="L259" i="36" s="1"/>
  <c r="C266" i="36"/>
  <c r="F270" i="36"/>
  <c r="N269" i="36"/>
  <c r="N76" i="37"/>
  <c r="N75" i="37" s="1"/>
  <c r="N52" i="37" s="1"/>
  <c r="C97" i="37"/>
  <c r="D83" i="37"/>
  <c r="C115" i="37"/>
  <c r="D130" i="37"/>
  <c r="H130" i="37"/>
  <c r="G174" i="37"/>
  <c r="G173" i="37" s="1"/>
  <c r="M187" i="37"/>
  <c r="C203" i="37"/>
  <c r="C242" i="37"/>
  <c r="H32" i="39"/>
  <c r="O205" i="36"/>
  <c r="M230" i="36"/>
  <c r="I58" i="37"/>
  <c r="I54" i="37" s="1"/>
  <c r="I53" i="37" s="1"/>
  <c r="H55" i="39"/>
  <c r="K26" i="36"/>
  <c r="E20" i="36"/>
  <c r="D53" i="36"/>
  <c r="D52" i="36" s="1"/>
  <c r="H54" i="36"/>
  <c r="H53" i="36" s="1"/>
  <c r="L55" i="36"/>
  <c r="C61" i="36"/>
  <c r="C62" i="36"/>
  <c r="C63" i="36"/>
  <c r="C73" i="36"/>
  <c r="M76" i="36"/>
  <c r="C81" i="36"/>
  <c r="C82" i="36"/>
  <c r="G83" i="36"/>
  <c r="I84" i="36"/>
  <c r="O89" i="36"/>
  <c r="O83" i="36" s="1"/>
  <c r="I95" i="36"/>
  <c r="C101" i="36"/>
  <c r="C102" i="36"/>
  <c r="C108" i="36"/>
  <c r="L122" i="36"/>
  <c r="F128" i="36"/>
  <c r="C128" i="36" s="1"/>
  <c r="D75" i="36"/>
  <c r="N130" i="36"/>
  <c r="N75" i="36" s="1"/>
  <c r="N52" i="36" s="1"/>
  <c r="F160" i="36"/>
  <c r="C171" i="36"/>
  <c r="F184" i="36"/>
  <c r="C184" i="36" s="1"/>
  <c r="F188" i="36"/>
  <c r="F192" i="36"/>
  <c r="H195" i="36"/>
  <c r="C203" i="36"/>
  <c r="G204" i="36"/>
  <c r="G195" i="36" s="1"/>
  <c r="C215" i="36"/>
  <c r="E204" i="36"/>
  <c r="E195" i="36" s="1"/>
  <c r="G231" i="36"/>
  <c r="G230" i="36" s="1"/>
  <c r="K230" i="36"/>
  <c r="C233" i="36"/>
  <c r="C242" i="36"/>
  <c r="C244" i="36"/>
  <c r="L246" i="36"/>
  <c r="D230" i="36"/>
  <c r="J259" i="36"/>
  <c r="C267" i="36"/>
  <c r="C32" i="37"/>
  <c r="L31" i="37"/>
  <c r="C31" i="37" s="1"/>
  <c r="M231" i="37"/>
  <c r="M230" i="37" s="1"/>
  <c r="M194" i="37" s="1"/>
  <c r="C254" i="37"/>
  <c r="C279" i="36"/>
  <c r="C281" i="36"/>
  <c r="C298" i="36"/>
  <c r="J54" i="37"/>
  <c r="C60" i="37"/>
  <c r="C64" i="37"/>
  <c r="C68" i="37"/>
  <c r="H76" i="37"/>
  <c r="H75" i="37" s="1"/>
  <c r="H52" i="37" s="1"/>
  <c r="C88" i="37"/>
  <c r="C93" i="37"/>
  <c r="C94" i="37"/>
  <c r="C96" i="37"/>
  <c r="C114" i="37"/>
  <c r="C121" i="37"/>
  <c r="C133" i="37"/>
  <c r="C140" i="37"/>
  <c r="C149" i="37"/>
  <c r="C154" i="37"/>
  <c r="C163" i="37"/>
  <c r="E173" i="37"/>
  <c r="J187" i="37"/>
  <c r="H195" i="37"/>
  <c r="C202" i="37"/>
  <c r="M195" i="37"/>
  <c r="C214" i="37"/>
  <c r="C236" i="37"/>
  <c r="C240" i="37"/>
  <c r="O238" i="37"/>
  <c r="O272" i="37"/>
  <c r="C279" i="37"/>
  <c r="I286" i="37"/>
  <c r="I32" i="39"/>
  <c r="C274" i="36"/>
  <c r="L276" i="36"/>
  <c r="C276" i="36" s="1"/>
  <c r="C299" i="36"/>
  <c r="D291" i="37"/>
  <c r="C57" i="37"/>
  <c r="C63" i="37"/>
  <c r="M53" i="37"/>
  <c r="L69" i="37"/>
  <c r="D76" i="37"/>
  <c r="D75" i="37" s="1"/>
  <c r="D289" i="37" s="1"/>
  <c r="C80" i="37"/>
  <c r="C81" i="37"/>
  <c r="C82" i="37"/>
  <c r="N83" i="37"/>
  <c r="C87" i="37"/>
  <c r="C98" i="37"/>
  <c r="O95" i="37"/>
  <c r="O103" i="37"/>
  <c r="L116" i="37"/>
  <c r="C124" i="37"/>
  <c r="C135" i="37"/>
  <c r="C148" i="37"/>
  <c r="C153" i="37"/>
  <c r="C155" i="37"/>
  <c r="C157" i="37"/>
  <c r="C164" i="37"/>
  <c r="C169" i="37"/>
  <c r="C201" i="37"/>
  <c r="O205" i="37"/>
  <c r="C212" i="37"/>
  <c r="N204" i="37"/>
  <c r="C224" i="37"/>
  <c r="C225" i="37"/>
  <c r="C228" i="37"/>
  <c r="C229" i="37"/>
  <c r="O231" i="37"/>
  <c r="K231" i="37"/>
  <c r="K230" i="37" s="1"/>
  <c r="K289" i="37" s="1"/>
  <c r="I238" i="37"/>
  <c r="C245" i="37"/>
  <c r="L276" i="37"/>
  <c r="L270" i="37" s="1"/>
  <c r="L269" i="37" s="1"/>
  <c r="I293" i="37"/>
  <c r="C299" i="37"/>
  <c r="C300" i="37"/>
  <c r="F11" i="38"/>
  <c r="H13" i="39"/>
  <c r="D269" i="36"/>
  <c r="C275" i="36"/>
  <c r="C288" i="36"/>
  <c r="O291" i="37"/>
  <c r="G54" i="37"/>
  <c r="G53" i="37" s="1"/>
  <c r="G52" i="37" s="1"/>
  <c r="C61" i="37"/>
  <c r="C62" i="37"/>
  <c r="C65" i="37"/>
  <c r="C66" i="37"/>
  <c r="O67" i="37"/>
  <c r="C71" i="37"/>
  <c r="E75" i="37"/>
  <c r="E52" i="37" s="1"/>
  <c r="C79" i="37"/>
  <c r="E83" i="37"/>
  <c r="J83" i="37"/>
  <c r="C85" i="37"/>
  <c r="C86" i="37"/>
  <c r="O89" i="37"/>
  <c r="L89" i="37"/>
  <c r="C102" i="37"/>
  <c r="F103" i="37"/>
  <c r="C106" i="37"/>
  <c r="C108" i="37"/>
  <c r="C110" i="37"/>
  <c r="C118" i="37"/>
  <c r="C125" i="37"/>
  <c r="E130" i="37"/>
  <c r="O136" i="37"/>
  <c r="C143" i="37"/>
  <c r="C156" i="37"/>
  <c r="C171" i="37"/>
  <c r="O175" i="37"/>
  <c r="O174" i="37" s="1"/>
  <c r="L184" i="37"/>
  <c r="I196" i="37"/>
  <c r="C200" i="37"/>
  <c r="E204" i="37"/>
  <c r="E195" i="37" s="1"/>
  <c r="C218" i="37"/>
  <c r="D230" i="37"/>
  <c r="D194" i="37" s="1"/>
  <c r="H231" i="37"/>
  <c r="H230" i="37" s="1"/>
  <c r="L238" i="37"/>
  <c r="C257" i="37"/>
  <c r="O259" i="37"/>
  <c r="C271" i="37"/>
  <c r="I270" i="37"/>
  <c r="I269" i="37" s="1"/>
  <c r="L293" i="37"/>
  <c r="I13" i="39"/>
  <c r="I55" i="39"/>
  <c r="I292" i="37"/>
  <c r="I291" i="37" s="1"/>
  <c r="I20" i="37"/>
  <c r="C28" i="37"/>
  <c r="L27" i="37"/>
  <c r="C42" i="37"/>
  <c r="F41" i="37"/>
  <c r="C41" i="37" s="1"/>
  <c r="N292" i="37"/>
  <c r="N291" i="37" s="1"/>
  <c r="N20" i="37"/>
  <c r="L292" i="37"/>
  <c r="L291" i="37" s="1"/>
  <c r="C37" i="37"/>
  <c r="L36" i="37"/>
  <c r="C36" i="37" s="1"/>
  <c r="M20" i="37"/>
  <c r="J292" i="37"/>
  <c r="J291" i="37" s="1"/>
  <c r="J20" i="37"/>
  <c r="C46" i="37"/>
  <c r="O45" i="37"/>
  <c r="D52" i="37"/>
  <c r="F292" i="37"/>
  <c r="C21" i="37"/>
  <c r="C22" i="37"/>
  <c r="C34" i="37"/>
  <c r="L33" i="37"/>
  <c r="C33" i="37" s="1"/>
  <c r="F43" i="37"/>
  <c r="C43" i="37" s="1"/>
  <c r="J53" i="37"/>
  <c r="O54" i="37"/>
  <c r="O53" i="37" s="1"/>
  <c r="L76" i="37"/>
  <c r="F112" i="37"/>
  <c r="C137" i="37"/>
  <c r="F136" i="37"/>
  <c r="O204" i="37"/>
  <c r="C237" i="37"/>
  <c r="F235" i="37"/>
  <c r="C301" i="37"/>
  <c r="F291" i="37"/>
  <c r="L55" i="37"/>
  <c r="L54" i="37" s="1"/>
  <c r="L67" i="37"/>
  <c r="F69" i="37"/>
  <c r="C72" i="37"/>
  <c r="F77" i="37"/>
  <c r="O84" i="37"/>
  <c r="C84" i="37" s="1"/>
  <c r="F89" i="37"/>
  <c r="C89" i="37" s="1"/>
  <c r="C92" i="37"/>
  <c r="C105" i="37"/>
  <c r="I103" i="37"/>
  <c r="C103" i="37" s="1"/>
  <c r="I112" i="37"/>
  <c r="C113" i="37"/>
  <c r="C126" i="37"/>
  <c r="F122" i="37"/>
  <c r="C122" i="37" s="1"/>
  <c r="C129" i="37"/>
  <c r="F128" i="37"/>
  <c r="C128" i="37" s="1"/>
  <c r="C139" i="37"/>
  <c r="C145" i="37"/>
  <c r="F144" i="37"/>
  <c r="F151" i="37"/>
  <c r="I151" i="37"/>
  <c r="C152" i="37"/>
  <c r="I179" i="37"/>
  <c r="C184" i="37"/>
  <c r="H289" i="37"/>
  <c r="C59" i="37"/>
  <c r="C107" i="37"/>
  <c r="C282" i="37"/>
  <c r="I95" i="37"/>
  <c r="L95" i="37"/>
  <c r="L83" i="37" s="1"/>
  <c r="C100" i="37"/>
  <c r="L103" i="37"/>
  <c r="J130" i="37"/>
  <c r="J75" i="37" s="1"/>
  <c r="M130" i="37"/>
  <c r="M75" i="37" s="1"/>
  <c r="M52" i="37" s="1"/>
  <c r="L136" i="37"/>
  <c r="C147" i="37"/>
  <c r="C159" i="37"/>
  <c r="O173" i="37"/>
  <c r="C180" i="37"/>
  <c r="F179" i="37"/>
  <c r="C186" i="37"/>
  <c r="C268" i="37"/>
  <c r="I264" i="37"/>
  <c r="C168" i="37"/>
  <c r="I166" i="37"/>
  <c r="F174" i="37"/>
  <c r="I175" i="37"/>
  <c r="I174" i="37" s="1"/>
  <c r="I173" i="37" s="1"/>
  <c r="C176" i="37"/>
  <c r="L205" i="37"/>
  <c r="C208" i="37"/>
  <c r="C277" i="37"/>
  <c r="F276" i="37"/>
  <c r="F95" i="37"/>
  <c r="O112" i="37"/>
  <c r="I116" i="37"/>
  <c r="C116" i="37" s="1"/>
  <c r="C117" i="37"/>
  <c r="C120" i="37"/>
  <c r="I131" i="37"/>
  <c r="I130" i="37" s="1"/>
  <c r="C132" i="37"/>
  <c r="C141" i="37"/>
  <c r="L144" i="37"/>
  <c r="O151" i="37"/>
  <c r="C161" i="37"/>
  <c r="F160" i="37"/>
  <c r="C160" i="37" s="1"/>
  <c r="L174" i="37"/>
  <c r="L173" i="37" s="1"/>
  <c r="C182" i="37"/>
  <c r="N195" i="37"/>
  <c r="N194" i="37" s="1"/>
  <c r="C198" i="37"/>
  <c r="F196" i="37"/>
  <c r="C261" i="37"/>
  <c r="F260" i="37"/>
  <c r="C104" i="37"/>
  <c r="C167" i="37"/>
  <c r="C190" i="37"/>
  <c r="J195" i="37"/>
  <c r="C197" i="37"/>
  <c r="C206" i="37"/>
  <c r="F205" i="37"/>
  <c r="C217" i="37"/>
  <c r="O216" i="37"/>
  <c r="C232" i="37"/>
  <c r="C233" i="37"/>
  <c r="L231" i="37"/>
  <c r="C249" i="37"/>
  <c r="F246" i="37"/>
  <c r="O252" i="37"/>
  <c r="O251" i="37" s="1"/>
  <c r="O230" i="37" s="1"/>
  <c r="L252" i="37"/>
  <c r="L251" i="37" s="1"/>
  <c r="C255" i="37"/>
  <c r="L264" i="37"/>
  <c r="C267" i="37"/>
  <c r="E270" i="37"/>
  <c r="E269" i="37" s="1"/>
  <c r="E289" i="37" s="1"/>
  <c r="C280" i="37"/>
  <c r="C281" i="37"/>
  <c r="C285" i="37"/>
  <c r="F284" i="37"/>
  <c r="C286" i="37"/>
  <c r="I195" i="37"/>
  <c r="J230" i="37"/>
  <c r="C241" i="37"/>
  <c r="F238" i="37"/>
  <c r="C248" i="37"/>
  <c r="I246" i="37"/>
  <c r="I231" i="37" s="1"/>
  <c r="I230" i="37" s="1"/>
  <c r="E230" i="37"/>
  <c r="C253" i="37"/>
  <c r="F252" i="37"/>
  <c r="M259" i="37"/>
  <c r="C265" i="37"/>
  <c r="F264" i="37"/>
  <c r="C273" i="37"/>
  <c r="F272" i="37"/>
  <c r="F191" i="37"/>
  <c r="C191" i="37" s="1"/>
  <c r="C192" i="37"/>
  <c r="C193" i="37"/>
  <c r="L196" i="37"/>
  <c r="O196" i="37"/>
  <c r="C213" i="37"/>
  <c r="L216" i="37"/>
  <c r="C216" i="37" s="1"/>
  <c r="C220" i="37"/>
  <c r="C227" i="37"/>
  <c r="G231" i="37"/>
  <c r="G230" i="37" s="1"/>
  <c r="G194" i="37" s="1"/>
  <c r="G51" i="37" s="1"/>
  <c r="C239" i="37"/>
  <c r="C244" i="37"/>
  <c r="C247" i="37"/>
  <c r="L246" i="37"/>
  <c r="C256" i="37"/>
  <c r="I259" i="37"/>
  <c r="L260" i="37"/>
  <c r="C263" i="37"/>
  <c r="O276" i="37"/>
  <c r="O270" i="37" s="1"/>
  <c r="O269" i="37" s="1"/>
  <c r="C295" i="37"/>
  <c r="C296" i="37"/>
  <c r="C297" i="37"/>
  <c r="F293" i="37"/>
  <c r="K292" i="36"/>
  <c r="K291" i="36" s="1"/>
  <c r="K20" i="36"/>
  <c r="C23" i="36"/>
  <c r="C44" i="36"/>
  <c r="M53" i="36"/>
  <c r="C66" i="36"/>
  <c r="F69" i="36"/>
  <c r="I69" i="36"/>
  <c r="I67" i="36" s="1"/>
  <c r="C74" i="36"/>
  <c r="C89" i="36"/>
  <c r="G292" i="36"/>
  <c r="G291" i="36" s="1"/>
  <c r="G20" i="36"/>
  <c r="E53" i="36"/>
  <c r="C57" i="36"/>
  <c r="O58" i="36"/>
  <c r="O54" i="36" s="1"/>
  <c r="I76" i="36"/>
  <c r="O292" i="36"/>
  <c r="C21" i="36"/>
  <c r="I20" i="36"/>
  <c r="H52" i="36"/>
  <c r="C55" i="36"/>
  <c r="C59" i="36"/>
  <c r="F58" i="36"/>
  <c r="O69" i="36"/>
  <c r="O67" i="36" s="1"/>
  <c r="M75" i="36"/>
  <c r="C104" i="36"/>
  <c r="C123" i="36"/>
  <c r="C143" i="36"/>
  <c r="I166" i="36"/>
  <c r="I165" i="36" s="1"/>
  <c r="C167" i="36"/>
  <c r="C22" i="36"/>
  <c r="L27" i="36"/>
  <c r="L33" i="36"/>
  <c r="C33" i="36" s="1"/>
  <c r="L36" i="36"/>
  <c r="C36" i="36" s="1"/>
  <c r="F41" i="36"/>
  <c r="C41" i="36" s="1"/>
  <c r="O45" i="36"/>
  <c r="O20" i="36" s="1"/>
  <c r="C77" i="36"/>
  <c r="I112" i="36"/>
  <c r="I83" i="36" s="1"/>
  <c r="G130" i="36"/>
  <c r="G75" i="36" s="1"/>
  <c r="K130" i="36"/>
  <c r="I136" i="36"/>
  <c r="C140" i="36"/>
  <c r="I144" i="36"/>
  <c r="C148" i="36"/>
  <c r="L151" i="36"/>
  <c r="L130" i="36" s="1"/>
  <c r="C158" i="36"/>
  <c r="I174" i="36"/>
  <c r="I173" i="36" s="1"/>
  <c r="C182" i="36"/>
  <c r="C256" i="36"/>
  <c r="F252" i="36"/>
  <c r="I259" i="36"/>
  <c r="F165" i="36"/>
  <c r="C180" i="36"/>
  <c r="F179" i="36"/>
  <c r="C181" i="36"/>
  <c r="C209" i="36"/>
  <c r="C220" i="36"/>
  <c r="F216" i="36"/>
  <c r="C228" i="36"/>
  <c r="F227" i="36"/>
  <c r="C227" i="36" s="1"/>
  <c r="J20" i="36"/>
  <c r="N20" i="36"/>
  <c r="F95" i="36"/>
  <c r="C95" i="36" s="1"/>
  <c r="F103" i="36"/>
  <c r="C103" i="36" s="1"/>
  <c r="C110" i="36"/>
  <c r="F112" i="36"/>
  <c r="C112" i="36" s="1"/>
  <c r="C118" i="36"/>
  <c r="I122" i="36"/>
  <c r="C150" i="36"/>
  <c r="O166" i="36"/>
  <c r="O165" i="36" s="1"/>
  <c r="E174" i="36"/>
  <c r="E173" i="36" s="1"/>
  <c r="C176" i="36"/>
  <c r="F175" i="36"/>
  <c r="O174" i="36"/>
  <c r="O173" i="36" s="1"/>
  <c r="L179" i="36"/>
  <c r="L174" i="36" s="1"/>
  <c r="L173" i="36" s="1"/>
  <c r="C96" i="36"/>
  <c r="F141" i="36"/>
  <c r="C141" i="36" s="1"/>
  <c r="C142" i="36"/>
  <c r="F84" i="36"/>
  <c r="I116" i="36"/>
  <c r="C116" i="36" s="1"/>
  <c r="F122" i="36"/>
  <c r="C126" i="36"/>
  <c r="F131" i="36"/>
  <c r="F136" i="36"/>
  <c r="O136" i="36"/>
  <c r="F144" i="36"/>
  <c r="O144" i="36"/>
  <c r="C152" i="36"/>
  <c r="F151" i="36"/>
  <c r="O151" i="36"/>
  <c r="C160" i="36"/>
  <c r="C188" i="36"/>
  <c r="C192" i="36"/>
  <c r="C198" i="36"/>
  <c r="F196" i="36"/>
  <c r="I238" i="36"/>
  <c r="C238" i="36" s="1"/>
  <c r="C239" i="36"/>
  <c r="I286" i="36"/>
  <c r="I292" i="36" s="1"/>
  <c r="C287" i="36"/>
  <c r="F191" i="36"/>
  <c r="C191" i="36" s="1"/>
  <c r="D195" i="36"/>
  <c r="D194" i="36" s="1"/>
  <c r="O196" i="36"/>
  <c r="I198" i="36"/>
  <c r="C199" i="36"/>
  <c r="C202" i="36"/>
  <c r="C207" i="36"/>
  <c r="I205" i="36"/>
  <c r="C205" i="36" s="1"/>
  <c r="C210" i="36"/>
  <c r="C219" i="36"/>
  <c r="I216" i="36"/>
  <c r="C222" i="36"/>
  <c r="E230" i="36"/>
  <c r="C232" i="36"/>
  <c r="C236" i="36"/>
  <c r="F235" i="36"/>
  <c r="C255" i="36"/>
  <c r="I252" i="36"/>
  <c r="I251" i="36" s="1"/>
  <c r="C258" i="36"/>
  <c r="C262" i="36"/>
  <c r="I270" i="36"/>
  <c r="I269" i="36" s="1"/>
  <c r="C271" i="36"/>
  <c r="L195" i="36"/>
  <c r="L205" i="36"/>
  <c r="L204" i="36" s="1"/>
  <c r="C214" i="36"/>
  <c r="C226" i="36"/>
  <c r="H259" i="36"/>
  <c r="H230" i="36" s="1"/>
  <c r="F269" i="36"/>
  <c r="C272" i="36"/>
  <c r="C278" i="36"/>
  <c r="I196" i="36"/>
  <c r="O216" i="36"/>
  <c r="L231" i="36"/>
  <c r="L230" i="36" s="1"/>
  <c r="O231" i="36"/>
  <c r="O230" i="36" s="1"/>
  <c r="J231" i="36"/>
  <c r="J230" i="36" s="1"/>
  <c r="J194" i="36" s="1"/>
  <c r="F246" i="36"/>
  <c r="I246" i="36"/>
  <c r="C247" i="36"/>
  <c r="O251" i="36"/>
  <c r="C268" i="36"/>
  <c r="F264" i="36"/>
  <c r="C264" i="36" s="1"/>
  <c r="O270" i="36"/>
  <c r="O269" i="36" s="1"/>
  <c r="C286" i="36"/>
  <c r="C295" i="36"/>
  <c r="I293" i="36"/>
  <c r="C293" i="36" s="1"/>
  <c r="C300" i="36"/>
  <c r="F291" i="36"/>
  <c r="O291" i="36"/>
  <c r="C206" i="36"/>
  <c r="C234" i="36"/>
  <c r="F259" i="36"/>
  <c r="C259" i="36" s="1"/>
  <c r="C282" i="36"/>
  <c r="F283" i="36"/>
  <c r="C283" i="36" s="1"/>
  <c r="C294" i="36"/>
  <c r="K194" i="36" l="1"/>
  <c r="K51" i="36" s="1"/>
  <c r="K289" i="36"/>
  <c r="M289" i="36"/>
  <c r="M194" i="36"/>
  <c r="J52" i="36"/>
  <c r="J51" i="36" s="1"/>
  <c r="J289" i="36"/>
  <c r="C179" i="36"/>
  <c r="I53" i="36"/>
  <c r="C276" i="37"/>
  <c r="L270" i="36"/>
  <c r="L269" i="36" s="1"/>
  <c r="O204" i="36"/>
  <c r="E289" i="36"/>
  <c r="O130" i="37"/>
  <c r="I83" i="37"/>
  <c r="C58" i="37"/>
  <c r="H194" i="37"/>
  <c r="H51" i="37" s="1"/>
  <c r="L204" i="37"/>
  <c r="C291" i="37"/>
  <c r="D51" i="37"/>
  <c r="C246" i="36"/>
  <c r="D289" i="36"/>
  <c r="C235" i="36"/>
  <c r="I231" i="36"/>
  <c r="I230" i="36" s="1"/>
  <c r="C151" i="36"/>
  <c r="O130" i="36"/>
  <c r="O75" i="36" s="1"/>
  <c r="C122" i="36"/>
  <c r="C166" i="36"/>
  <c r="L75" i="36"/>
  <c r="L289" i="36" s="1"/>
  <c r="I130" i="36"/>
  <c r="O195" i="37"/>
  <c r="C238" i="37"/>
  <c r="F130" i="37"/>
  <c r="C130" i="37" s="1"/>
  <c r="L54" i="36"/>
  <c r="L53" i="36" s="1"/>
  <c r="C260" i="36"/>
  <c r="O53" i="36"/>
  <c r="M52" i="36"/>
  <c r="M51" i="36" s="1"/>
  <c r="C293" i="37"/>
  <c r="N289" i="37"/>
  <c r="E194" i="37"/>
  <c r="E51" i="37" s="1"/>
  <c r="C95" i="37"/>
  <c r="L130" i="37"/>
  <c r="C55" i="37"/>
  <c r="G194" i="36"/>
  <c r="K194" i="37"/>
  <c r="K51" i="37" s="1"/>
  <c r="N230" i="36"/>
  <c r="G290" i="37"/>
  <c r="G50" i="37"/>
  <c r="E290" i="37"/>
  <c r="E50" i="37"/>
  <c r="J289" i="37"/>
  <c r="M51" i="37"/>
  <c r="C284" i="37"/>
  <c r="F283" i="37"/>
  <c r="C283" i="37" s="1"/>
  <c r="J52" i="37"/>
  <c r="D24" i="37"/>
  <c r="D50" i="37"/>
  <c r="L195" i="37"/>
  <c r="C264" i="37"/>
  <c r="M289" i="37"/>
  <c r="C205" i="37"/>
  <c r="F204" i="37"/>
  <c r="C204" i="37" s="1"/>
  <c r="J194" i="37"/>
  <c r="C131" i="37"/>
  <c r="C175" i="37"/>
  <c r="C144" i="37"/>
  <c r="C77" i="37"/>
  <c r="F76" i="37"/>
  <c r="L53" i="37"/>
  <c r="C136" i="37"/>
  <c r="L75" i="37"/>
  <c r="C196" i="37"/>
  <c r="G289" i="37"/>
  <c r="C246" i="37"/>
  <c r="F173" i="37"/>
  <c r="C173" i="37" s="1"/>
  <c r="C174" i="37"/>
  <c r="C235" i="37"/>
  <c r="F231" i="37"/>
  <c r="N51" i="37"/>
  <c r="C45" i="37"/>
  <c r="O20" i="37"/>
  <c r="C27" i="37"/>
  <c r="L26" i="37"/>
  <c r="O194" i="37"/>
  <c r="C252" i="37"/>
  <c r="F251" i="37"/>
  <c r="C251" i="37" s="1"/>
  <c r="C151" i="37"/>
  <c r="I194" i="37"/>
  <c r="C260" i="37"/>
  <c r="F259" i="37"/>
  <c r="L259" i="37"/>
  <c r="L230" i="37" s="1"/>
  <c r="L289" i="37" s="1"/>
  <c r="F270" i="37"/>
  <c r="C272" i="37"/>
  <c r="F187" i="37"/>
  <c r="C187" i="37" s="1"/>
  <c r="I165" i="37"/>
  <c r="C165" i="37" s="1"/>
  <c r="C166" i="37"/>
  <c r="C179" i="37"/>
  <c r="O83" i="37"/>
  <c r="O75" i="37" s="1"/>
  <c r="O289" i="37" s="1"/>
  <c r="F67" i="37"/>
  <c r="C69" i="37"/>
  <c r="C112" i="37"/>
  <c r="O52" i="37"/>
  <c r="C292" i="37"/>
  <c r="F83" i="37"/>
  <c r="C54" i="37"/>
  <c r="O52" i="36"/>
  <c r="H289" i="36"/>
  <c r="H194" i="36"/>
  <c r="H51" i="36" s="1"/>
  <c r="G52" i="36"/>
  <c r="G51" i="36" s="1"/>
  <c r="G289" i="36"/>
  <c r="I291" i="36"/>
  <c r="C291" i="36" s="1"/>
  <c r="C292" i="36"/>
  <c r="I204" i="36"/>
  <c r="I195" i="36" s="1"/>
  <c r="F187" i="36"/>
  <c r="C187" i="36" s="1"/>
  <c r="C196" i="36"/>
  <c r="C136" i="36"/>
  <c r="E194" i="36"/>
  <c r="C216" i="36"/>
  <c r="F204" i="36"/>
  <c r="C45" i="36"/>
  <c r="C27" i="36"/>
  <c r="L26" i="36"/>
  <c r="L194" i="36"/>
  <c r="C270" i="36"/>
  <c r="F231" i="36"/>
  <c r="O195" i="36"/>
  <c r="O194" i="36" s="1"/>
  <c r="F130" i="36"/>
  <c r="C130" i="36" s="1"/>
  <c r="C131" i="36"/>
  <c r="F83" i="36"/>
  <c r="C84" i="36"/>
  <c r="C252" i="36"/>
  <c r="F251" i="36"/>
  <c r="C251" i="36" s="1"/>
  <c r="I75" i="36"/>
  <c r="C175" i="36"/>
  <c r="F174" i="36"/>
  <c r="C269" i="36"/>
  <c r="C144" i="36"/>
  <c r="C165" i="36"/>
  <c r="C58" i="36"/>
  <c r="F54" i="36"/>
  <c r="D51" i="36"/>
  <c r="E52" i="36"/>
  <c r="E51" i="36" s="1"/>
  <c r="F67" i="36"/>
  <c r="C67" i="36" s="1"/>
  <c r="C69" i="36"/>
  <c r="G124" i="35"/>
  <c r="E123" i="35"/>
  <c r="F122" i="35"/>
  <c r="G117" i="35"/>
  <c r="G116" i="35"/>
  <c r="G115" i="35"/>
  <c r="G114" i="35"/>
  <c r="F113" i="35"/>
  <c r="E113" i="35"/>
  <c r="G108" i="35"/>
  <c r="G107" i="35"/>
  <c r="G106" i="35"/>
  <c r="G105" i="35"/>
  <c r="G104" i="35"/>
  <c r="G103" i="35"/>
  <c r="G102" i="35"/>
  <c r="G101" i="35"/>
  <c r="G100" i="35"/>
  <c r="G99" i="35"/>
  <c r="G98" i="35"/>
  <c r="F97" i="35"/>
  <c r="E97" i="35"/>
  <c r="G92" i="35"/>
  <c r="G91" i="35"/>
  <c r="G90" i="35"/>
  <c r="G89" i="35"/>
  <c r="G88" i="35"/>
  <c r="G87" i="35"/>
  <c r="G86" i="35"/>
  <c r="G85" i="35"/>
  <c r="G84" i="35"/>
  <c r="G83" i="35"/>
  <c r="F82" i="35"/>
  <c r="E82" i="35"/>
  <c r="G77" i="35"/>
  <c r="G76" i="35"/>
  <c r="F75" i="35"/>
  <c r="E75" i="35"/>
  <c r="G70" i="35"/>
  <c r="G69" i="35" s="1"/>
  <c r="F69" i="35"/>
  <c r="E69" i="35"/>
  <c r="G64" i="35"/>
  <c r="G63" i="35" s="1"/>
  <c r="F63" i="35"/>
  <c r="E63" i="35"/>
  <c r="G58" i="35"/>
  <c r="G57" i="35"/>
  <c r="G56" i="35"/>
  <c r="G55" i="35"/>
  <c r="G54" i="35"/>
  <c r="G53" i="35"/>
  <c r="G52" i="35"/>
  <c r="F51" i="35"/>
  <c r="E51" i="35"/>
  <c r="G46" i="35"/>
  <c r="G45" i="35"/>
  <c r="G44" i="35"/>
  <c r="G43" i="35"/>
  <c r="G42" i="35"/>
  <c r="G41" i="35"/>
  <c r="G40" i="35"/>
  <c r="G39" i="35"/>
  <c r="G38" i="35"/>
  <c r="G37" i="35"/>
  <c r="G36" i="35"/>
  <c r="G35" i="35"/>
  <c r="G34" i="35"/>
  <c r="G33" i="35"/>
  <c r="F32" i="35"/>
  <c r="E32" i="35"/>
  <c r="G27" i="35"/>
  <c r="G26" i="35" s="1"/>
  <c r="F26" i="35"/>
  <c r="E26" i="35"/>
  <c r="G20" i="35"/>
  <c r="G19" i="35" s="1"/>
  <c r="F19" i="35"/>
  <c r="E19" i="35"/>
  <c r="G14" i="35"/>
  <c r="E14" i="35"/>
  <c r="G13" i="35"/>
  <c r="F12" i="35"/>
  <c r="E12" i="35"/>
  <c r="O301" i="34"/>
  <c r="L301" i="34"/>
  <c r="I301" i="34"/>
  <c r="F301" i="34"/>
  <c r="O300" i="34"/>
  <c r="L300" i="34"/>
  <c r="I300" i="34"/>
  <c r="F300" i="34"/>
  <c r="O299" i="34"/>
  <c r="L299" i="34"/>
  <c r="I299" i="34"/>
  <c r="F299" i="34"/>
  <c r="C299" i="34" s="1"/>
  <c r="O298" i="34"/>
  <c r="L298" i="34"/>
  <c r="I298" i="34"/>
  <c r="F298" i="34"/>
  <c r="C298" i="34" s="1"/>
  <c r="O297" i="34"/>
  <c r="L297" i="34"/>
  <c r="I297" i="34"/>
  <c r="F297" i="34"/>
  <c r="O296" i="34"/>
  <c r="L296" i="34"/>
  <c r="I296" i="34"/>
  <c r="C296" i="34" s="1"/>
  <c r="F296" i="34"/>
  <c r="O295" i="34"/>
  <c r="L295" i="34"/>
  <c r="I295" i="34"/>
  <c r="F295" i="34"/>
  <c r="O294" i="34"/>
  <c r="O293" i="34" s="1"/>
  <c r="L294" i="34"/>
  <c r="I294" i="34"/>
  <c r="F294" i="34"/>
  <c r="N293" i="34"/>
  <c r="M293" i="34"/>
  <c r="K293" i="34"/>
  <c r="J293" i="34"/>
  <c r="H293" i="34"/>
  <c r="G293" i="34"/>
  <c r="E293" i="34"/>
  <c r="D293" i="34"/>
  <c r="O288" i="34"/>
  <c r="L288" i="34"/>
  <c r="I288" i="34"/>
  <c r="F288" i="34"/>
  <c r="O287" i="34"/>
  <c r="L287" i="34"/>
  <c r="L286" i="34" s="1"/>
  <c r="I287" i="34"/>
  <c r="F287" i="34"/>
  <c r="F286" i="34" s="1"/>
  <c r="O286" i="34"/>
  <c r="N286" i="34"/>
  <c r="M286" i="34"/>
  <c r="K286" i="34"/>
  <c r="J286" i="34"/>
  <c r="H286" i="34"/>
  <c r="G286" i="34"/>
  <c r="E286" i="34"/>
  <c r="D286" i="34"/>
  <c r="O285" i="34"/>
  <c r="L285" i="34"/>
  <c r="L284" i="34" s="1"/>
  <c r="L283" i="34" s="1"/>
  <c r="I285" i="34"/>
  <c r="I284" i="34" s="1"/>
  <c r="I283" i="34" s="1"/>
  <c r="F285" i="34"/>
  <c r="O284" i="34"/>
  <c r="O283" i="34" s="1"/>
  <c r="N284" i="34"/>
  <c r="M284" i="34"/>
  <c r="M283" i="34" s="1"/>
  <c r="K284" i="34"/>
  <c r="K283" i="34" s="1"/>
  <c r="J284" i="34"/>
  <c r="J283" i="34" s="1"/>
  <c r="H284" i="34"/>
  <c r="G284" i="34"/>
  <c r="G283" i="34" s="1"/>
  <c r="E284" i="34"/>
  <c r="E283" i="34" s="1"/>
  <c r="D284" i="34"/>
  <c r="N283" i="34"/>
  <c r="H283" i="34"/>
  <c r="D283" i="34"/>
  <c r="O282" i="34"/>
  <c r="O281" i="34" s="1"/>
  <c r="L282" i="34"/>
  <c r="I282" i="34"/>
  <c r="F282" i="34"/>
  <c r="N281" i="34"/>
  <c r="M281" i="34"/>
  <c r="L281" i="34"/>
  <c r="K281" i="34"/>
  <c r="J281" i="34"/>
  <c r="H281" i="34"/>
  <c r="H269" i="34" s="1"/>
  <c r="G281" i="34"/>
  <c r="F281" i="34"/>
  <c r="E281" i="34"/>
  <c r="D281" i="34"/>
  <c r="O280" i="34"/>
  <c r="L280" i="34"/>
  <c r="I280" i="34"/>
  <c r="F280" i="34"/>
  <c r="C280" i="34" s="1"/>
  <c r="O279" i="34"/>
  <c r="L279" i="34"/>
  <c r="I279" i="34"/>
  <c r="F279" i="34"/>
  <c r="C279" i="34" s="1"/>
  <c r="O278" i="34"/>
  <c r="L278" i="34"/>
  <c r="I278" i="34"/>
  <c r="F278" i="34"/>
  <c r="C278" i="34" s="1"/>
  <c r="O277" i="34"/>
  <c r="L277" i="34"/>
  <c r="I277" i="34"/>
  <c r="I276" i="34" s="1"/>
  <c r="F277" i="34"/>
  <c r="N276" i="34"/>
  <c r="M276" i="34"/>
  <c r="K276" i="34"/>
  <c r="K270" i="34" s="1"/>
  <c r="K269" i="34" s="1"/>
  <c r="J276" i="34"/>
  <c r="H276" i="34"/>
  <c r="G276" i="34"/>
  <c r="G270" i="34" s="1"/>
  <c r="G269" i="34" s="1"/>
  <c r="E276" i="34"/>
  <c r="D276" i="34"/>
  <c r="O275" i="34"/>
  <c r="L275" i="34"/>
  <c r="I275" i="34"/>
  <c r="F275" i="34"/>
  <c r="O274" i="34"/>
  <c r="L274" i="34"/>
  <c r="I274" i="34"/>
  <c r="F274" i="34"/>
  <c r="O273" i="34"/>
  <c r="L273" i="34"/>
  <c r="I273" i="34"/>
  <c r="F273" i="34"/>
  <c r="N272" i="34"/>
  <c r="N270" i="34" s="1"/>
  <c r="N269" i="34" s="1"/>
  <c r="M272" i="34"/>
  <c r="M270" i="34" s="1"/>
  <c r="K272" i="34"/>
  <c r="J272" i="34"/>
  <c r="J270" i="34" s="1"/>
  <c r="J269" i="34" s="1"/>
  <c r="I272" i="34"/>
  <c r="H272" i="34"/>
  <c r="G272" i="34"/>
  <c r="E272" i="34"/>
  <c r="E270" i="34" s="1"/>
  <c r="E269" i="34" s="1"/>
  <c r="D272" i="34"/>
  <c r="O271" i="34"/>
  <c r="L271" i="34"/>
  <c r="I271" i="34"/>
  <c r="F271" i="34"/>
  <c r="H270" i="34"/>
  <c r="D270" i="34"/>
  <c r="O268" i="34"/>
  <c r="L268" i="34"/>
  <c r="I268" i="34"/>
  <c r="F268" i="34"/>
  <c r="O267" i="34"/>
  <c r="L267" i="34"/>
  <c r="I267" i="34"/>
  <c r="F267" i="34"/>
  <c r="O266" i="34"/>
  <c r="L266" i="34"/>
  <c r="I266" i="34"/>
  <c r="F266" i="34"/>
  <c r="C266" i="34" s="1"/>
  <c r="O265" i="34"/>
  <c r="L265" i="34"/>
  <c r="I265" i="34"/>
  <c r="F265" i="34"/>
  <c r="N264" i="34"/>
  <c r="N259" i="34" s="1"/>
  <c r="M264" i="34"/>
  <c r="K264" i="34"/>
  <c r="J264" i="34"/>
  <c r="I264" i="34"/>
  <c r="H264" i="34"/>
  <c r="G264" i="34"/>
  <c r="E264" i="34"/>
  <c r="D264" i="34"/>
  <c r="O263" i="34"/>
  <c r="L263" i="34"/>
  <c r="I263" i="34"/>
  <c r="F263" i="34"/>
  <c r="C263" i="34" s="1"/>
  <c r="O262" i="34"/>
  <c r="L262" i="34"/>
  <c r="I262" i="34"/>
  <c r="F262" i="34"/>
  <c r="C262" i="34" s="1"/>
  <c r="O261" i="34"/>
  <c r="L261" i="34"/>
  <c r="I261" i="34"/>
  <c r="I260" i="34" s="1"/>
  <c r="F261" i="34"/>
  <c r="N260" i="34"/>
  <c r="M260" i="34"/>
  <c r="K260" i="34"/>
  <c r="K259" i="34" s="1"/>
  <c r="J260" i="34"/>
  <c r="H260" i="34"/>
  <c r="G260" i="34"/>
  <c r="G259" i="34" s="1"/>
  <c r="E260" i="34"/>
  <c r="E259" i="34" s="1"/>
  <c r="D260" i="34"/>
  <c r="J259" i="34"/>
  <c r="H259" i="34"/>
  <c r="D259" i="34"/>
  <c r="O258" i="34"/>
  <c r="L258" i="34"/>
  <c r="I258" i="34"/>
  <c r="F258" i="34"/>
  <c r="C258" i="34" s="1"/>
  <c r="O257" i="34"/>
  <c r="L257" i="34"/>
  <c r="I257" i="34"/>
  <c r="F257" i="34"/>
  <c r="O256" i="34"/>
  <c r="L256" i="34"/>
  <c r="I256" i="34"/>
  <c r="C256" i="34" s="1"/>
  <c r="F256" i="34"/>
  <c r="O255" i="34"/>
  <c r="L255" i="34"/>
  <c r="I255" i="34"/>
  <c r="F255" i="34"/>
  <c r="O254" i="34"/>
  <c r="O252" i="34" s="1"/>
  <c r="L254" i="34"/>
  <c r="I254" i="34"/>
  <c r="C254" i="34" s="1"/>
  <c r="F254" i="34"/>
  <c r="O253" i="34"/>
  <c r="L253" i="34"/>
  <c r="I253" i="34"/>
  <c r="I252" i="34" s="1"/>
  <c r="I251" i="34" s="1"/>
  <c r="F253" i="34"/>
  <c r="N252" i="34"/>
  <c r="M252" i="34"/>
  <c r="M251" i="34" s="1"/>
  <c r="K252" i="34"/>
  <c r="J252" i="34"/>
  <c r="H252" i="34"/>
  <c r="H251" i="34" s="1"/>
  <c r="G252" i="34"/>
  <c r="E252" i="34"/>
  <c r="E251" i="34" s="1"/>
  <c r="D252" i="34"/>
  <c r="N251" i="34"/>
  <c r="K251" i="34"/>
  <c r="J251" i="34"/>
  <c r="G251" i="34"/>
  <c r="D251" i="34"/>
  <c r="O250" i="34"/>
  <c r="O246" i="34" s="1"/>
  <c r="L250" i="34"/>
  <c r="I250" i="34"/>
  <c r="C250" i="34" s="1"/>
  <c r="F250" i="34"/>
  <c r="O249" i="34"/>
  <c r="L249" i="34"/>
  <c r="I249" i="34"/>
  <c r="F249" i="34"/>
  <c r="O248" i="34"/>
  <c r="L248" i="34"/>
  <c r="I248" i="34"/>
  <c r="F248" i="34"/>
  <c r="O247" i="34"/>
  <c r="L247" i="34"/>
  <c r="I247" i="34"/>
  <c r="F247" i="34"/>
  <c r="N246" i="34"/>
  <c r="M246" i="34"/>
  <c r="M231" i="34" s="1"/>
  <c r="K246" i="34"/>
  <c r="J246" i="34"/>
  <c r="H246" i="34"/>
  <c r="G246" i="34"/>
  <c r="E246" i="34"/>
  <c r="D246" i="34"/>
  <c r="O245" i="34"/>
  <c r="L245" i="34"/>
  <c r="I245" i="34"/>
  <c r="F245" i="34"/>
  <c r="O244" i="34"/>
  <c r="L244" i="34"/>
  <c r="I244" i="34"/>
  <c r="F244" i="34"/>
  <c r="O243" i="34"/>
  <c r="L243" i="34"/>
  <c r="C243" i="34" s="1"/>
  <c r="I243" i="34"/>
  <c r="F243" i="34"/>
  <c r="O242" i="34"/>
  <c r="L242" i="34"/>
  <c r="I242" i="34"/>
  <c r="F242" i="34"/>
  <c r="O241" i="34"/>
  <c r="L241" i="34"/>
  <c r="I241" i="34"/>
  <c r="F241" i="34"/>
  <c r="O240" i="34"/>
  <c r="L240" i="34"/>
  <c r="I240" i="34"/>
  <c r="F240" i="34"/>
  <c r="O239" i="34"/>
  <c r="L239" i="34"/>
  <c r="I239" i="34"/>
  <c r="F239" i="34"/>
  <c r="O238" i="34"/>
  <c r="N238" i="34"/>
  <c r="M238" i="34"/>
  <c r="K238" i="34"/>
  <c r="J238" i="34"/>
  <c r="H238" i="34"/>
  <c r="G238" i="34"/>
  <c r="E238" i="34"/>
  <c r="D238" i="34"/>
  <c r="O237" i="34"/>
  <c r="L237" i="34"/>
  <c r="I237" i="34"/>
  <c r="F237" i="34"/>
  <c r="C237" i="34" s="1"/>
  <c r="O236" i="34"/>
  <c r="L236" i="34"/>
  <c r="L235" i="34" s="1"/>
  <c r="I236" i="34"/>
  <c r="I235" i="34" s="1"/>
  <c r="F236" i="34"/>
  <c r="O235" i="34"/>
  <c r="N235" i="34"/>
  <c r="M235" i="34"/>
  <c r="K235" i="34"/>
  <c r="J235" i="34"/>
  <c r="H235" i="34"/>
  <c r="G235" i="34"/>
  <c r="F235" i="34"/>
  <c r="E235" i="34"/>
  <c r="D235" i="34"/>
  <c r="O234" i="34"/>
  <c r="O233" i="34" s="1"/>
  <c r="L234" i="34"/>
  <c r="L233" i="34" s="1"/>
  <c r="I234" i="34"/>
  <c r="F234" i="34"/>
  <c r="F233" i="34" s="1"/>
  <c r="N233" i="34"/>
  <c r="N231" i="34" s="1"/>
  <c r="M233" i="34"/>
  <c r="K233" i="34"/>
  <c r="J233" i="34"/>
  <c r="I233" i="34"/>
  <c r="H233" i="34"/>
  <c r="H231" i="34" s="1"/>
  <c r="G233" i="34"/>
  <c r="E233" i="34"/>
  <c r="E231" i="34" s="1"/>
  <c r="D233" i="34"/>
  <c r="O232" i="34"/>
  <c r="L232" i="34"/>
  <c r="I232" i="34"/>
  <c r="F232" i="34"/>
  <c r="O229" i="34"/>
  <c r="L229" i="34"/>
  <c r="I229" i="34"/>
  <c r="F229" i="34"/>
  <c r="O228" i="34"/>
  <c r="L228" i="34"/>
  <c r="I228" i="34"/>
  <c r="I227" i="34" s="1"/>
  <c r="F228" i="34"/>
  <c r="O227" i="34"/>
  <c r="N227" i="34"/>
  <c r="M227" i="34"/>
  <c r="L227" i="34"/>
  <c r="K227" i="34"/>
  <c r="J227" i="34"/>
  <c r="H227" i="34"/>
  <c r="G227" i="34"/>
  <c r="F227" i="34"/>
  <c r="E227" i="34"/>
  <c r="D227" i="34"/>
  <c r="O226" i="34"/>
  <c r="L226" i="34"/>
  <c r="I226" i="34"/>
  <c r="F226" i="34"/>
  <c r="C226" i="34" s="1"/>
  <c r="O225" i="34"/>
  <c r="L225" i="34"/>
  <c r="I225" i="34"/>
  <c r="F225" i="34"/>
  <c r="C225" i="34" s="1"/>
  <c r="O224" i="34"/>
  <c r="L224" i="34"/>
  <c r="I224" i="34"/>
  <c r="F224" i="34"/>
  <c r="O223" i="34"/>
  <c r="L223" i="34"/>
  <c r="I223" i="34"/>
  <c r="F223" i="34"/>
  <c r="O222" i="34"/>
  <c r="L222" i="34"/>
  <c r="I222" i="34"/>
  <c r="F222" i="34"/>
  <c r="C222" i="34" s="1"/>
  <c r="O221" i="34"/>
  <c r="L221" i="34"/>
  <c r="I221" i="34"/>
  <c r="F221" i="34"/>
  <c r="O220" i="34"/>
  <c r="L220" i="34"/>
  <c r="I220" i="34"/>
  <c r="F220" i="34"/>
  <c r="O219" i="34"/>
  <c r="L219" i="34"/>
  <c r="I219" i="34"/>
  <c r="F219" i="34"/>
  <c r="O218" i="34"/>
  <c r="L218" i="34"/>
  <c r="I218" i="34"/>
  <c r="F218" i="34"/>
  <c r="O217" i="34"/>
  <c r="L217" i="34"/>
  <c r="I217" i="34"/>
  <c r="F217" i="34"/>
  <c r="N216" i="34"/>
  <c r="M216" i="34"/>
  <c r="K216" i="34"/>
  <c r="J216" i="34"/>
  <c r="H216" i="34"/>
  <c r="G216" i="34"/>
  <c r="E216" i="34"/>
  <c r="D216" i="34"/>
  <c r="O215" i="34"/>
  <c r="L215" i="34"/>
  <c r="I215" i="34"/>
  <c r="F215" i="34"/>
  <c r="O214" i="34"/>
  <c r="L214" i="34"/>
  <c r="I214" i="34"/>
  <c r="F214" i="34"/>
  <c r="C214" i="34"/>
  <c r="O213" i="34"/>
  <c r="L213" i="34"/>
  <c r="I213" i="34"/>
  <c r="F213" i="34"/>
  <c r="C213" i="34" s="1"/>
  <c r="O212" i="34"/>
  <c r="L212" i="34"/>
  <c r="I212" i="34"/>
  <c r="F212" i="34"/>
  <c r="O211" i="34"/>
  <c r="L211" i="34"/>
  <c r="I211" i="34"/>
  <c r="F211" i="34"/>
  <c r="O210" i="34"/>
  <c r="L210" i="34"/>
  <c r="I210" i="34"/>
  <c r="F210" i="34"/>
  <c r="C210" i="34" s="1"/>
  <c r="O209" i="34"/>
  <c r="L209" i="34"/>
  <c r="I209" i="34"/>
  <c r="F209" i="34"/>
  <c r="O208" i="34"/>
  <c r="L208" i="34"/>
  <c r="I208" i="34"/>
  <c r="F208" i="34"/>
  <c r="O207" i="34"/>
  <c r="L207" i="34"/>
  <c r="I207" i="34"/>
  <c r="F207" i="34"/>
  <c r="O206" i="34"/>
  <c r="L206" i="34"/>
  <c r="L205" i="34" s="1"/>
  <c r="I206" i="34"/>
  <c r="C206" i="34" s="1"/>
  <c r="F206" i="34"/>
  <c r="N205" i="34"/>
  <c r="M205" i="34"/>
  <c r="M204" i="34" s="1"/>
  <c r="K205" i="34"/>
  <c r="K204" i="34" s="1"/>
  <c r="J205" i="34"/>
  <c r="H205" i="34"/>
  <c r="H204" i="34" s="1"/>
  <c r="H195" i="34" s="1"/>
  <c r="G205" i="34"/>
  <c r="E205" i="34"/>
  <c r="D205" i="34"/>
  <c r="G204" i="34"/>
  <c r="O203" i="34"/>
  <c r="L203" i="34"/>
  <c r="I203" i="34"/>
  <c r="F203" i="34"/>
  <c r="O202" i="34"/>
  <c r="L202" i="34"/>
  <c r="C202" i="34" s="1"/>
  <c r="I202" i="34"/>
  <c r="F202" i="34"/>
  <c r="O201" i="34"/>
  <c r="L201" i="34"/>
  <c r="I201" i="34"/>
  <c r="F201" i="34"/>
  <c r="O200" i="34"/>
  <c r="L200" i="34"/>
  <c r="I200" i="34"/>
  <c r="F200" i="34"/>
  <c r="O199" i="34"/>
  <c r="L199" i="34"/>
  <c r="L198" i="34" s="1"/>
  <c r="I199" i="34"/>
  <c r="F199" i="34"/>
  <c r="O198" i="34"/>
  <c r="N198" i="34"/>
  <c r="M198" i="34"/>
  <c r="K198" i="34"/>
  <c r="K196" i="34" s="1"/>
  <c r="J198" i="34"/>
  <c r="H198" i="34"/>
  <c r="G198" i="34"/>
  <c r="G196" i="34" s="1"/>
  <c r="G195" i="34" s="1"/>
  <c r="F198" i="34"/>
  <c r="E198" i="34"/>
  <c r="E196" i="34" s="1"/>
  <c r="D198" i="34"/>
  <c r="O197" i="34"/>
  <c r="L197" i="34"/>
  <c r="I197" i="34"/>
  <c r="F197" i="34"/>
  <c r="N196" i="34"/>
  <c r="M196" i="34"/>
  <c r="J196" i="34"/>
  <c r="H196" i="34"/>
  <c r="D196" i="34"/>
  <c r="O193" i="34"/>
  <c r="O192" i="34" s="1"/>
  <c r="O191" i="34" s="1"/>
  <c r="L193" i="34"/>
  <c r="L192" i="34" s="1"/>
  <c r="L191" i="34" s="1"/>
  <c r="I193" i="34"/>
  <c r="F193" i="34"/>
  <c r="N192" i="34"/>
  <c r="N191" i="34" s="1"/>
  <c r="M192" i="34"/>
  <c r="M191" i="34" s="1"/>
  <c r="K192" i="34"/>
  <c r="J192" i="34"/>
  <c r="I192" i="34"/>
  <c r="I191" i="34" s="1"/>
  <c r="H192" i="34"/>
  <c r="G192" i="34"/>
  <c r="E192" i="34"/>
  <c r="E191" i="34" s="1"/>
  <c r="D192" i="34"/>
  <c r="D191" i="34" s="1"/>
  <c r="K191" i="34"/>
  <c r="J191" i="34"/>
  <c r="H191" i="34"/>
  <c r="G191" i="34"/>
  <c r="O190" i="34"/>
  <c r="L190" i="34"/>
  <c r="I190" i="34"/>
  <c r="F190" i="34"/>
  <c r="O189" i="34"/>
  <c r="O188" i="34" s="1"/>
  <c r="O187" i="34" s="1"/>
  <c r="L189" i="34"/>
  <c r="C189" i="34" s="1"/>
  <c r="I189" i="34"/>
  <c r="F189" i="34"/>
  <c r="N188" i="34"/>
  <c r="M188" i="34"/>
  <c r="K188" i="34"/>
  <c r="J188" i="34"/>
  <c r="I188" i="34"/>
  <c r="I187" i="34" s="1"/>
  <c r="H188" i="34"/>
  <c r="G188" i="34"/>
  <c r="G187" i="34" s="1"/>
  <c r="F188" i="34"/>
  <c r="E188" i="34"/>
  <c r="E187" i="34" s="1"/>
  <c r="D188" i="34"/>
  <c r="H187" i="34"/>
  <c r="D187" i="34"/>
  <c r="O186" i="34"/>
  <c r="L186" i="34"/>
  <c r="I186" i="34"/>
  <c r="F186" i="34"/>
  <c r="O185" i="34"/>
  <c r="L185" i="34"/>
  <c r="L184" i="34" s="1"/>
  <c r="I185" i="34"/>
  <c r="F185" i="34"/>
  <c r="F184" i="34" s="1"/>
  <c r="O184" i="34"/>
  <c r="N184" i="34"/>
  <c r="M184" i="34"/>
  <c r="K184" i="34"/>
  <c r="J184" i="34"/>
  <c r="H184" i="34"/>
  <c r="G184" i="34"/>
  <c r="E184" i="34"/>
  <c r="D184" i="34"/>
  <c r="O183" i="34"/>
  <c r="L183" i="34"/>
  <c r="I183" i="34"/>
  <c r="F183" i="34"/>
  <c r="O182" i="34"/>
  <c r="L182" i="34"/>
  <c r="I182" i="34"/>
  <c r="C182" i="34" s="1"/>
  <c r="F182" i="34"/>
  <c r="O181" i="34"/>
  <c r="L181" i="34"/>
  <c r="I181" i="34"/>
  <c r="F181" i="34"/>
  <c r="O180" i="34"/>
  <c r="O179" i="34" s="1"/>
  <c r="L180" i="34"/>
  <c r="L179" i="34" s="1"/>
  <c r="I180" i="34"/>
  <c r="F180" i="34"/>
  <c r="N179" i="34"/>
  <c r="M179" i="34"/>
  <c r="M174" i="34" s="1"/>
  <c r="M173" i="34" s="1"/>
  <c r="K179" i="34"/>
  <c r="J179" i="34"/>
  <c r="H179" i="34"/>
  <c r="G179" i="34"/>
  <c r="E179" i="34"/>
  <c r="D179" i="34"/>
  <c r="O178" i="34"/>
  <c r="L178" i="34"/>
  <c r="I178" i="34"/>
  <c r="F178" i="34"/>
  <c r="O177" i="34"/>
  <c r="L177" i="34"/>
  <c r="I177" i="34"/>
  <c r="F177" i="34"/>
  <c r="O176" i="34"/>
  <c r="O175" i="34" s="1"/>
  <c r="L176" i="34"/>
  <c r="I176" i="34"/>
  <c r="I175" i="34" s="1"/>
  <c r="F176" i="34"/>
  <c r="C176" i="34"/>
  <c r="N175" i="34"/>
  <c r="M175" i="34"/>
  <c r="K175" i="34"/>
  <c r="J175" i="34"/>
  <c r="J174" i="34" s="1"/>
  <c r="J173" i="34" s="1"/>
  <c r="H175" i="34"/>
  <c r="G175" i="34"/>
  <c r="F175" i="34"/>
  <c r="E175" i="34"/>
  <c r="E174" i="34" s="1"/>
  <c r="E173" i="34" s="1"/>
  <c r="D175" i="34"/>
  <c r="K174" i="34"/>
  <c r="G174" i="34"/>
  <c r="O172" i="34"/>
  <c r="L172" i="34"/>
  <c r="I172" i="34"/>
  <c r="F172" i="34"/>
  <c r="C172" i="34"/>
  <c r="O171" i="34"/>
  <c r="L171" i="34"/>
  <c r="I171" i="34"/>
  <c r="F171" i="34"/>
  <c r="C171" i="34" s="1"/>
  <c r="O170" i="34"/>
  <c r="L170" i="34"/>
  <c r="I170" i="34"/>
  <c r="F170" i="34"/>
  <c r="O169" i="34"/>
  <c r="L169" i="34"/>
  <c r="I169" i="34"/>
  <c r="F169" i="34"/>
  <c r="O168" i="34"/>
  <c r="L168" i="34"/>
  <c r="I168" i="34"/>
  <c r="F168" i="34"/>
  <c r="C168" i="34" s="1"/>
  <c r="O167" i="34"/>
  <c r="L167" i="34"/>
  <c r="I167" i="34"/>
  <c r="I166" i="34" s="1"/>
  <c r="I165" i="34" s="1"/>
  <c r="F167" i="34"/>
  <c r="N166" i="34"/>
  <c r="M166" i="34"/>
  <c r="M165" i="34" s="1"/>
  <c r="K166" i="34"/>
  <c r="K165" i="34" s="1"/>
  <c r="J166" i="34"/>
  <c r="H166" i="34"/>
  <c r="H165" i="34" s="1"/>
  <c r="G166" i="34"/>
  <c r="G165" i="34" s="1"/>
  <c r="E166" i="34"/>
  <c r="E165" i="34" s="1"/>
  <c r="D166" i="34"/>
  <c r="N165" i="34"/>
  <c r="J165" i="34"/>
  <c r="D165" i="34"/>
  <c r="O164" i="34"/>
  <c r="L164" i="34"/>
  <c r="C164" i="34" s="1"/>
  <c r="I164" i="34"/>
  <c r="F164" i="34"/>
  <c r="O163" i="34"/>
  <c r="L163" i="34"/>
  <c r="I163" i="34"/>
  <c r="F163" i="34"/>
  <c r="O162" i="34"/>
  <c r="L162" i="34"/>
  <c r="I162" i="34"/>
  <c r="F162" i="34"/>
  <c r="O161" i="34"/>
  <c r="O160" i="34" s="1"/>
  <c r="L161" i="34"/>
  <c r="L160" i="34" s="1"/>
  <c r="I161" i="34"/>
  <c r="F161" i="34"/>
  <c r="F160" i="34" s="1"/>
  <c r="N160" i="34"/>
  <c r="M160" i="34"/>
  <c r="K160" i="34"/>
  <c r="J160" i="34"/>
  <c r="H160" i="34"/>
  <c r="G160" i="34"/>
  <c r="E160" i="34"/>
  <c r="D160" i="34"/>
  <c r="O159" i="34"/>
  <c r="L159" i="34"/>
  <c r="I159" i="34"/>
  <c r="F159" i="34"/>
  <c r="C159" i="34" s="1"/>
  <c r="O158" i="34"/>
  <c r="L158" i="34"/>
  <c r="I158" i="34"/>
  <c r="F158" i="34"/>
  <c r="O157" i="34"/>
  <c r="L157" i="34"/>
  <c r="I157" i="34"/>
  <c r="F157" i="34"/>
  <c r="C157" i="34" s="1"/>
  <c r="O156" i="34"/>
  <c r="L156" i="34"/>
  <c r="I156" i="34"/>
  <c r="F156" i="34"/>
  <c r="C156" i="34" s="1"/>
  <c r="O155" i="34"/>
  <c r="L155" i="34"/>
  <c r="I155" i="34"/>
  <c r="F155" i="34"/>
  <c r="O154" i="34"/>
  <c r="L154" i="34"/>
  <c r="I154" i="34"/>
  <c r="C154" i="34" s="1"/>
  <c r="F154" i="34"/>
  <c r="O153" i="34"/>
  <c r="L153" i="34"/>
  <c r="I153" i="34"/>
  <c r="F153" i="34"/>
  <c r="O152" i="34"/>
  <c r="O151" i="34" s="1"/>
  <c r="L152" i="34"/>
  <c r="I152" i="34"/>
  <c r="I151" i="34" s="1"/>
  <c r="F152" i="34"/>
  <c r="C152" i="34" s="1"/>
  <c r="N151" i="34"/>
  <c r="M151" i="34"/>
  <c r="M130" i="34" s="1"/>
  <c r="K151" i="34"/>
  <c r="J151" i="34"/>
  <c r="H151" i="34"/>
  <c r="G151" i="34"/>
  <c r="E151" i="34"/>
  <c r="D151" i="34"/>
  <c r="O150" i="34"/>
  <c r="L150" i="34"/>
  <c r="I150" i="34"/>
  <c r="F150" i="34"/>
  <c r="O149" i="34"/>
  <c r="L149" i="34"/>
  <c r="I149" i="34"/>
  <c r="F149" i="34"/>
  <c r="O148" i="34"/>
  <c r="L148" i="34"/>
  <c r="C148" i="34" s="1"/>
  <c r="I148" i="34"/>
  <c r="F148" i="34"/>
  <c r="O147" i="34"/>
  <c r="L147" i="34"/>
  <c r="I147" i="34"/>
  <c r="F147" i="34"/>
  <c r="O146" i="34"/>
  <c r="L146" i="34"/>
  <c r="I146" i="34"/>
  <c r="F146" i="34"/>
  <c r="O145" i="34"/>
  <c r="L145" i="34"/>
  <c r="I145" i="34"/>
  <c r="F145" i="34"/>
  <c r="N144" i="34"/>
  <c r="M144" i="34"/>
  <c r="K144" i="34"/>
  <c r="J144" i="34"/>
  <c r="H144" i="34"/>
  <c r="G144" i="34"/>
  <c r="E144" i="34"/>
  <c r="D144" i="34"/>
  <c r="O143" i="34"/>
  <c r="L143" i="34"/>
  <c r="I143" i="34"/>
  <c r="F143" i="34"/>
  <c r="O142" i="34"/>
  <c r="O141" i="34" s="1"/>
  <c r="L142" i="34"/>
  <c r="L141" i="34" s="1"/>
  <c r="I142" i="34"/>
  <c r="F142" i="34"/>
  <c r="N141" i="34"/>
  <c r="M141" i="34"/>
  <c r="K141" i="34"/>
  <c r="J141" i="34"/>
  <c r="H141" i="34"/>
  <c r="G141" i="34"/>
  <c r="F141" i="34"/>
  <c r="E141" i="34"/>
  <c r="E130" i="34" s="1"/>
  <c r="D141" i="34"/>
  <c r="O140" i="34"/>
  <c r="L140" i="34"/>
  <c r="I140" i="34"/>
  <c r="F140" i="34"/>
  <c r="O139" i="34"/>
  <c r="L139" i="34"/>
  <c r="I139" i="34"/>
  <c r="F139" i="34"/>
  <c r="O138" i="34"/>
  <c r="L138" i="34"/>
  <c r="I138" i="34"/>
  <c r="F138" i="34"/>
  <c r="O137" i="34"/>
  <c r="L137" i="34"/>
  <c r="L136" i="34" s="1"/>
  <c r="I137" i="34"/>
  <c r="F137" i="34"/>
  <c r="F136" i="34" s="1"/>
  <c r="O136" i="34"/>
  <c r="N136" i="34"/>
  <c r="M136" i="34"/>
  <c r="K136" i="34"/>
  <c r="J136" i="34"/>
  <c r="H136" i="34"/>
  <c r="G136" i="34"/>
  <c r="E136" i="34"/>
  <c r="D136" i="34"/>
  <c r="O135" i="34"/>
  <c r="L135" i="34"/>
  <c r="I135" i="34"/>
  <c r="F135" i="34"/>
  <c r="O134" i="34"/>
  <c r="L134" i="34"/>
  <c r="I134" i="34"/>
  <c r="F134" i="34"/>
  <c r="O133" i="34"/>
  <c r="L133" i="34"/>
  <c r="I133" i="34"/>
  <c r="F133" i="34"/>
  <c r="O132" i="34"/>
  <c r="O131" i="34" s="1"/>
  <c r="L132" i="34"/>
  <c r="I132" i="34"/>
  <c r="I131" i="34" s="1"/>
  <c r="F132" i="34"/>
  <c r="C132" i="34"/>
  <c r="N131" i="34"/>
  <c r="M131" i="34"/>
  <c r="K131" i="34"/>
  <c r="J131" i="34"/>
  <c r="H131" i="34"/>
  <c r="G131" i="34"/>
  <c r="E131" i="34"/>
  <c r="D131" i="34"/>
  <c r="O129" i="34"/>
  <c r="L129" i="34"/>
  <c r="L128" i="34" s="1"/>
  <c r="I129" i="34"/>
  <c r="F129" i="34"/>
  <c r="F128" i="34" s="1"/>
  <c r="O128" i="34"/>
  <c r="N128" i="34"/>
  <c r="M128" i="34"/>
  <c r="K128" i="34"/>
  <c r="J128" i="34"/>
  <c r="I128" i="34"/>
  <c r="H128" i="34"/>
  <c r="G128" i="34"/>
  <c r="E128" i="34"/>
  <c r="D128" i="34"/>
  <c r="O127" i="34"/>
  <c r="L127" i="34"/>
  <c r="I127" i="34"/>
  <c r="F127" i="34"/>
  <c r="C127" i="34" s="1"/>
  <c r="O126" i="34"/>
  <c r="L126" i="34"/>
  <c r="I126" i="34"/>
  <c r="F126" i="34"/>
  <c r="O125" i="34"/>
  <c r="L125" i="34"/>
  <c r="I125" i="34"/>
  <c r="F125" i="34"/>
  <c r="O124" i="34"/>
  <c r="O122" i="34" s="1"/>
  <c r="L124" i="34"/>
  <c r="I124" i="34"/>
  <c r="F124" i="34"/>
  <c r="C124" i="34" s="1"/>
  <c r="O123" i="34"/>
  <c r="L123" i="34"/>
  <c r="L122" i="34" s="1"/>
  <c r="I123" i="34"/>
  <c r="F123" i="34"/>
  <c r="N122" i="34"/>
  <c r="M122" i="34"/>
  <c r="K122" i="34"/>
  <c r="J122" i="34"/>
  <c r="H122" i="34"/>
  <c r="G122" i="34"/>
  <c r="E122" i="34"/>
  <c r="D122" i="34"/>
  <c r="O121" i="34"/>
  <c r="L121" i="34"/>
  <c r="I121" i="34"/>
  <c r="F121" i="34"/>
  <c r="O120" i="34"/>
  <c r="L120" i="34"/>
  <c r="I120" i="34"/>
  <c r="F120" i="34"/>
  <c r="O119" i="34"/>
  <c r="L119" i="34"/>
  <c r="I119" i="34"/>
  <c r="F119" i="34"/>
  <c r="O118" i="34"/>
  <c r="L118" i="34"/>
  <c r="I118" i="34"/>
  <c r="F118" i="34"/>
  <c r="O117" i="34"/>
  <c r="L117" i="34"/>
  <c r="L116" i="34" s="1"/>
  <c r="I117" i="34"/>
  <c r="F117" i="34"/>
  <c r="F116" i="34" s="1"/>
  <c r="N116" i="34"/>
  <c r="M116" i="34"/>
  <c r="K116" i="34"/>
  <c r="J116" i="34"/>
  <c r="H116" i="34"/>
  <c r="G116" i="34"/>
  <c r="E116" i="34"/>
  <c r="D116" i="34"/>
  <c r="O115" i="34"/>
  <c r="L115" i="34"/>
  <c r="I115" i="34"/>
  <c r="F115" i="34"/>
  <c r="O114" i="34"/>
  <c r="L114" i="34"/>
  <c r="I114" i="34"/>
  <c r="F114" i="34"/>
  <c r="O113" i="34"/>
  <c r="L113" i="34"/>
  <c r="L112" i="34" s="1"/>
  <c r="I113" i="34"/>
  <c r="F113" i="34"/>
  <c r="F112" i="34" s="1"/>
  <c r="O112" i="34"/>
  <c r="N112" i="34"/>
  <c r="M112" i="34"/>
  <c r="K112" i="34"/>
  <c r="J112" i="34"/>
  <c r="H112" i="34"/>
  <c r="G112" i="34"/>
  <c r="E112" i="34"/>
  <c r="D112" i="34"/>
  <c r="O111" i="34"/>
  <c r="L111" i="34"/>
  <c r="I111" i="34"/>
  <c r="F111" i="34"/>
  <c r="O110" i="34"/>
  <c r="L110" i="34"/>
  <c r="I110" i="34"/>
  <c r="F110" i="34"/>
  <c r="O109" i="34"/>
  <c r="L109" i="34"/>
  <c r="I109" i="34"/>
  <c r="F109" i="34"/>
  <c r="O108" i="34"/>
  <c r="L108" i="34"/>
  <c r="I108" i="34"/>
  <c r="F108" i="34"/>
  <c r="C108" i="34"/>
  <c r="O107" i="34"/>
  <c r="L107" i="34"/>
  <c r="I107" i="34"/>
  <c r="F107" i="34"/>
  <c r="O106" i="34"/>
  <c r="L106" i="34"/>
  <c r="I106" i="34"/>
  <c r="F106" i="34"/>
  <c r="O105" i="34"/>
  <c r="L105" i="34"/>
  <c r="I105" i="34"/>
  <c r="F105" i="34"/>
  <c r="O104" i="34"/>
  <c r="L104" i="34"/>
  <c r="I104" i="34"/>
  <c r="I103" i="34" s="1"/>
  <c r="F104" i="34"/>
  <c r="N103" i="34"/>
  <c r="M103" i="34"/>
  <c r="K103" i="34"/>
  <c r="J103" i="34"/>
  <c r="H103" i="34"/>
  <c r="G103" i="34"/>
  <c r="E103" i="34"/>
  <c r="D103" i="34"/>
  <c r="O102" i="34"/>
  <c r="L102" i="34"/>
  <c r="I102" i="34"/>
  <c r="F102" i="34"/>
  <c r="O101" i="34"/>
  <c r="L101" i="34"/>
  <c r="I101" i="34"/>
  <c r="F101" i="34"/>
  <c r="O100" i="34"/>
  <c r="L100" i="34"/>
  <c r="I100" i="34"/>
  <c r="F100" i="34"/>
  <c r="C100" i="34" s="1"/>
  <c r="O99" i="34"/>
  <c r="L99" i="34"/>
  <c r="I99" i="34"/>
  <c r="F99" i="34"/>
  <c r="O98" i="34"/>
  <c r="L98" i="34"/>
  <c r="I98" i="34"/>
  <c r="F98" i="34"/>
  <c r="C98" i="34" s="1"/>
  <c r="O97" i="34"/>
  <c r="L97" i="34"/>
  <c r="I97" i="34"/>
  <c r="F97" i="34"/>
  <c r="O96" i="34"/>
  <c r="L96" i="34"/>
  <c r="L95" i="34" s="1"/>
  <c r="I96" i="34"/>
  <c r="F96" i="34"/>
  <c r="F95" i="34" s="1"/>
  <c r="O95" i="34"/>
  <c r="N95" i="34"/>
  <c r="M95" i="34"/>
  <c r="K95" i="34"/>
  <c r="J95" i="34"/>
  <c r="H95" i="34"/>
  <c r="G95" i="34"/>
  <c r="E95" i="34"/>
  <c r="D95" i="34"/>
  <c r="O94" i="34"/>
  <c r="L94" i="34"/>
  <c r="I94" i="34"/>
  <c r="F94" i="34"/>
  <c r="O93" i="34"/>
  <c r="L93" i="34"/>
  <c r="I93" i="34"/>
  <c r="C93" i="34" s="1"/>
  <c r="F93" i="34"/>
  <c r="O92" i="34"/>
  <c r="L92" i="34"/>
  <c r="I92" i="34"/>
  <c r="F92" i="34"/>
  <c r="O91" i="34"/>
  <c r="O89" i="34" s="1"/>
  <c r="L91" i="34"/>
  <c r="I91" i="34"/>
  <c r="F91" i="34"/>
  <c r="C91" i="34" s="1"/>
  <c r="O90" i="34"/>
  <c r="L90" i="34"/>
  <c r="L89" i="34" s="1"/>
  <c r="I90" i="34"/>
  <c r="I89" i="34" s="1"/>
  <c r="F90" i="34"/>
  <c r="N89" i="34"/>
  <c r="M89" i="34"/>
  <c r="K89" i="34"/>
  <c r="J89" i="34"/>
  <c r="H89" i="34"/>
  <c r="G89" i="34"/>
  <c r="E89" i="34"/>
  <c r="D89" i="34"/>
  <c r="O88" i="34"/>
  <c r="L88" i="34"/>
  <c r="I88" i="34"/>
  <c r="F88" i="34"/>
  <c r="O87" i="34"/>
  <c r="L87" i="34"/>
  <c r="I87" i="34"/>
  <c r="F87" i="34"/>
  <c r="C87" i="34"/>
  <c r="O86" i="34"/>
  <c r="L86" i="34"/>
  <c r="I86" i="34"/>
  <c r="F86" i="34"/>
  <c r="C86" i="34" s="1"/>
  <c r="O85" i="34"/>
  <c r="L85" i="34"/>
  <c r="I85" i="34"/>
  <c r="F85" i="34"/>
  <c r="F84" i="34" s="1"/>
  <c r="N84" i="34"/>
  <c r="M84" i="34"/>
  <c r="K84" i="34"/>
  <c r="J84" i="34"/>
  <c r="H84" i="34"/>
  <c r="G84" i="34"/>
  <c r="G83" i="34" s="1"/>
  <c r="E84" i="34"/>
  <c r="D84" i="34"/>
  <c r="O82" i="34"/>
  <c r="L82" i="34"/>
  <c r="I82" i="34"/>
  <c r="F82" i="34"/>
  <c r="O81" i="34"/>
  <c r="O80" i="34" s="1"/>
  <c r="L81" i="34"/>
  <c r="L80" i="34" s="1"/>
  <c r="I81" i="34"/>
  <c r="I80" i="34" s="1"/>
  <c r="F81" i="34"/>
  <c r="N80" i="34"/>
  <c r="M80" i="34"/>
  <c r="K80" i="34"/>
  <c r="J80" i="34"/>
  <c r="J76" i="34" s="1"/>
  <c r="H80" i="34"/>
  <c r="G80" i="34"/>
  <c r="F80" i="34"/>
  <c r="E80" i="34"/>
  <c r="D80" i="34"/>
  <c r="O79" i="34"/>
  <c r="O77" i="34" s="1"/>
  <c r="L79" i="34"/>
  <c r="I79" i="34"/>
  <c r="F79" i="34"/>
  <c r="C79" i="34" s="1"/>
  <c r="O78" i="34"/>
  <c r="L78" i="34"/>
  <c r="L77" i="34" s="1"/>
  <c r="L76" i="34" s="1"/>
  <c r="I78" i="34"/>
  <c r="I77" i="34" s="1"/>
  <c r="I76" i="34" s="1"/>
  <c r="F78" i="34"/>
  <c r="N77" i="34"/>
  <c r="M77" i="34"/>
  <c r="M76" i="34" s="1"/>
  <c r="K77" i="34"/>
  <c r="K76" i="34" s="1"/>
  <c r="J77" i="34"/>
  <c r="H77" i="34"/>
  <c r="H76" i="34" s="1"/>
  <c r="G77" i="34"/>
  <c r="G76" i="34" s="1"/>
  <c r="E77" i="34"/>
  <c r="D77" i="34"/>
  <c r="N76" i="34"/>
  <c r="D76" i="34"/>
  <c r="O74" i="34"/>
  <c r="L74" i="34"/>
  <c r="I74" i="34"/>
  <c r="F74" i="34"/>
  <c r="O73" i="34"/>
  <c r="L73" i="34"/>
  <c r="I73" i="34"/>
  <c r="F73" i="34"/>
  <c r="O72" i="34"/>
  <c r="L72" i="34"/>
  <c r="I72" i="34"/>
  <c r="F72" i="34"/>
  <c r="O71" i="34"/>
  <c r="O69" i="34" s="1"/>
  <c r="O67" i="34" s="1"/>
  <c r="L71" i="34"/>
  <c r="I71" i="34"/>
  <c r="F71" i="34"/>
  <c r="C71" i="34"/>
  <c r="O70" i="34"/>
  <c r="L70" i="34"/>
  <c r="L69" i="34" s="1"/>
  <c r="I70" i="34"/>
  <c r="F70" i="34"/>
  <c r="C70" i="34" s="1"/>
  <c r="N69" i="34"/>
  <c r="M69" i="34"/>
  <c r="M67" i="34" s="1"/>
  <c r="K69" i="34"/>
  <c r="J69" i="34"/>
  <c r="I69" i="34"/>
  <c r="H69" i="34"/>
  <c r="H67" i="34" s="1"/>
  <c r="G69" i="34"/>
  <c r="E69" i="34"/>
  <c r="E67" i="34" s="1"/>
  <c r="D69" i="34"/>
  <c r="D67" i="34" s="1"/>
  <c r="O68" i="34"/>
  <c r="L68" i="34"/>
  <c r="L67" i="34" s="1"/>
  <c r="I68" i="34"/>
  <c r="F68" i="34"/>
  <c r="N67" i="34"/>
  <c r="K67" i="34"/>
  <c r="J67" i="34"/>
  <c r="G67" i="34"/>
  <c r="O66" i="34"/>
  <c r="L66" i="34"/>
  <c r="I66" i="34"/>
  <c r="F66" i="34"/>
  <c r="O65" i="34"/>
  <c r="L65" i="34"/>
  <c r="I65" i="34"/>
  <c r="C65" i="34" s="1"/>
  <c r="F65" i="34"/>
  <c r="O64" i="34"/>
  <c r="L64" i="34"/>
  <c r="I64" i="34"/>
  <c r="F64" i="34"/>
  <c r="O63" i="34"/>
  <c r="L63" i="34"/>
  <c r="I63" i="34"/>
  <c r="F63" i="34"/>
  <c r="O62" i="34"/>
  <c r="L62" i="34"/>
  <c r="I62" i="34"/>
  <c r="F62" i="34"/>
  <c r="O61" i="34"/>
  <c r="L61" i="34"/>
  <c r="I61" i="34"/>
  <c r="C61" i="34" s="1"/>
  <c r="F61" i="34"/>
  <c r="O60" i="34"/>
  <c r="L60" i="34"/>
  <c r="I60" i="34"/>
  <c r="F60" i="34"/>
  <c r="O59" i="34"/>
  <c r="O58" i="34" s="1"/>
  <c r="L59" i="34"/>
  <c r="I59" i="34"/>
  <c r="I58" i="34" s="1"/>
  <c r="F59" i="34"/>
  <c r="N58" i="34"/>
  <c r="M58" i="34"/>
  <c r="L58" i="34"/>
  <c r="K58" i="34"/>
  <c r="J58" i="34"/>
  <c r="H58" i="34"/>
  <c r="G58" i="34"/>
  <c r="E58" i="34"/>
  <c r="D58" i="34"/>
  <c r="O57" i="34"/>
  <c r="L57" i="34"/>
  <c r="I57" i="34"/>
  <c r="F57" i="34"/>
  <c r="O56" i="34"/>
  <c r="L56" i="34"/>
  <c r="L55" i="34" s="1"/>
  <c r="L54" i="34" s="1"/>
  <c r="I56" i="34"/>
  <c r="F56" i="34"/>
  <c r="F55" i="34" s="1"/>
  <c r="O55" i="34"/>
  <c r="O54" i="34" s="1"/>
  <c r="N55" i="34"/>
  <c r="M55" i="34"/>
  <c r="M54" i="34" s="1"/>
  <c r="M53" i="34" s="1"/>
  <c r="K55" i="34"/>
  <c r="K54" i="34" s="1"/>
  <c r="K53" i="34" s="1"/>
  <c r="J55" i="34"/>
  <c r="H55" i="34"/>
  <c r="H54" i="34" s="1"/>
  <c r="H53" i="34" s="1"/>
  <c r="G55" i="34"/>
  <c r="E55" i="34"/>
  <c r="E54" i="34" s="1"/>
  <c r="D55" i="34"/>
  <c r="N54" i="34"/>
  <c r="N53" i="34" s="1"/>
  <c r="J54" i="34"/>
  <c r="D54" i="34"/>
  <c r="D53" i="34" s="1"/>
  <c r="O47" i="34"/>
  <c r="C47" i="34" s="1"/>
  <c r="O46" i="34"/>
  <c r="C46" i="34" s="1"/>
  <c r="N45" i="34"/>
  <c r="M45" i="34"/>
  <c r="L44" i="34"/>
  <c r="L43" i="34" s="1"/>
  <c r="I44" i="34"/>
  <c r="I43" i="34" s="1"/>
  <c r="F44" i="34"/>
  <c r="K43" i="34"/>
  <c r="J43" i="34"/>
  <c r="H43" i="34"/>
  <c r="G43" i="34"/>
  <c r="G20" i="34" s="1"/>
  <c r="F43" i="34"/>
  <c r="E43" i="34"/>
  <c r="D43" i="34"/>
  <c r="F42" i="34"/>
  <c r="C42" i="34" s="1"/>
  <c r="E41" i="34"/>
  <c r="D41" i="34"/>
  <c r="L40" i="34"/>
  <c r="C40" i="34" s="1"/>
  <c r="L39" i="34"/>
  <c r="C39" i="34" s="1"/>
  <c r="L38" i="34"/>
  <c r="C38" i="34" s="1"/>
  <c r="L37" i="34"/>
  <c r="C37" i="34" s="1"/>
  <c r="K36" i="34"/>
  <c r="J36" i="34"/>
  <c r="L35" i="34"/>
  <c r="C35" i="34" s="1"/>
  <c r="L34" i="34"/>
  <c r="C34" i="34" s="1"/>
  <c r="K33" i="34"/>
  <c r="J33" i="34"/>
  <c r="L32" i="34"/>
  <c r="C32" i="34" s="1"/>
  <c r="K31" i="34"/>
  <c r="J31" i="34"/>
  <c r="L30" i="34"/>
  <c r="C30" i="34" s="1"/>
  <c r="L29" i="34"/>
  <c r="C29" i="34" s="1"/>
  <c r="L28" i="34"/>
  <c r="C28" i="34" s="1"/>
  <c r="K27" i="34"/>
  <c r="J27" i="34"/>
  <c r="F25" i="34"/>
  <c r="C25" i="34" s="1"/>
  <c r="I24" i="34"/>
  <c r="O23" i="34"/>
  <c r="L23" i="34"/>
  <c r="I23" i="34"/>
  <c r="F23" i="34"/>
  <c r="C23" i="34" s="1"/>
  <c r="O22" i="34"/>
  <c r="O21" i="34" s="1"/>
  <c r="L22" i="34"/>
  <c r="I22" i="34"/>
  <c r="I21" i="34" s="1"/>
  <c r="F22" i="34"/>
  <c r="N21" i="34"/>
  <c r="M21" i="34"/>
  <c r="M292" i="34" s="1"/>
  <c r="L21" i="34"/>
  <c r="K21" i="34"/>
  <c r="K292" i="34" s="1"/>
  <c r="K291" i="34" s="1"/>
  <c r="J21" i="34"/>
  <c r="J292" i="34" s="1"/>
  <c r="J291" i="34" s="1"/>
  <c r="H21" i="34"/>
  <c r="G21" i="34"/>
  <c r="G292" i="34" s="1"/>
  <c r="F21" i="34"/>
  <c r="F292" i="34" s="1"/>
  <c r="E21" i="34"/>
  <c r="E292" i="34" s="1"/>
  <c r="E291" i="34" s="1"/>
  <c r="D21" i="34"/>
  <c r="D292" i="34" s="1"/>
  <c r="D291" i="34" s="1"/>
  <c r="E20" i="34"/>
  <c r="O301" i="33"/>
  <c r="L301" i="33"/>
  <c r="I301" i="33"/>
  <c r="F301" i="33"/>
  <c r="O300" i="33"/>
  <c r="L300" i="33"/>
  <c r="I300" i="33"/>
  <c r="F300" i="33"/>
  <c r="C300" i="33" s="1"/>
  <c r="O299" i="33"/>
  <c r="L299" i="33"/>
  <c r="I299" i="33"/>
  <c r="F299" i="33"/>
  <c r="C299" i="33" s="1"/>
  <c r="O298" i="33"/>
  <c r="L298" i="33"/>
  <c r="I298" i="33"/>
  <c r="F298" i="33"/>
  <c r="O297" i="33"/>
  <c r="L297" i="33"/>
  <c r="I297" i="33"/>
  <c r="F297" i="33"/>
  <c r="O296" i="33"/>
  <c r="L296" i="33"/>
  <c r="I296" i="33"/>
  <c r="F296" i="33"/>
  <c r="O295" i="33"/>
  <c r="L295" i="33"/>
  <c r="I295" i="33"/>
  <c r="F295" i="33"/>
  <c r="C295" i="33" s="1"/>
  <c r="O294" i="33"/>
  <c r="L294" i="33"/>
  <c r="I294" i="33"/>
  <c r="F294" i="33"/>
  <c r="N293" i="33"/>
  <c r="M293" i="33"/>
  <c r="K293" i="33"/>
  <c r="J293" i="33"/>
  <c r="H293" i="33"/>
  <c r="G293" i="33"/>
  <c r="E293" i="33"/>
  <c r="D293" i="33"/>
  <c r="O288" i="33"/>
  <c r="L288" i="33"/>
  <c r="I288" i="33"/>
  <c r="F288" i="33"/>
  <c r="O287" i="33"/>
  <c r="O286" i="33" s="1"/>
  <c r="L287" i="33"/>
  <c r="I287" i="33"/>
  <c r="F287" i="33"/>
  <c r="N286" i="33"/>
  <c r="M286" i="33"/>
  <c r="K286" i="33"/>
  <c r="J286" i="33"/>
  <c r="I286" i="33"/>
  <c r="H286" i="33"/>
  <c r="G286" i="33"/>
  <c r="F286" i="33"/>
  <c r="E286" i="33"/>
  <c r="D286" i="33"/>
  <c r="O285" i="33"/>
  <c r="L285" i="33"/>
  <c r="L284" i="33" s="1"/>
  <c r="L283" i="33" s="1"/>
  <c r="I285" i="33"/>
  <c r="I284" i="33" s="1"/>
  <c r="I283" i="33" s="1"/>
  <c r="F285" i="33"/>
  <c r="O284" i="33"/>
  <c r="N284" i="33"/>
  <c r="N283" i="33" s="1"/>
  <c r="M284" i="33"/>
  <c r="K284" i="33"/>
  <c r="J284" i="33"/>
  <c r="J283" i="33" s="1"/>
  <c r="H284" i="33"/>
  <c r="G284" i="33"/>
  <c r="F284" i="33"/>
  <c r="E284" i="33"/>
  <c r="D284" i="33"/>
  <c r="O283" i="33"/>
  <c r="M283" i="33"/>
  <c r="K283" i="33"/>
  <c r="H283" i="33"/>
  <c r="G283" i="33"/>
  <c r="E283" i="33"/>
  <c r="D283" i="33"/>
  <c r="O282" i="33"/>
  <c r="L282" i="33"/>
  <c r="I282" i="33"/>
  <c r="F282" i="33"/>
  <c r="O281" i="33"/>
  <c r="N281" i="33"/>
  <c r="M281" i="33"/>
  <c r="L281" i="33"/>
  <c r="K281" i="33"/>
  <c r="J281" i="33"/>
  <c r="I281" i="33"/>
  <c r="H281" i="33"/>
  <c r="G281" i="33"/>
  <c r="E281" i="33"/>
  <c r="D281" i="33"/>
  <c r="O280" i="33"/>
  <c r="L280" i="33"/>
  <c r="I280" i="33"/>
  <c r="F280" i="33"/>
  <c r="O279" i="33"/>
  <c r="L279" i="33"/>
  <c r="I279" i="33"/>
  <c r="F279" i="33"/>
  <c r="C279" i="33"/>
  <c r="O278" i="33"/>
  <c r="L278" i="33"/>
  <c r="I278" i="33"/>
  <c r="F278" i="33"/>
  <c r="O277" i="33"/>
  <c r="L277" i="33"/>
  <c r="I277" i="33"/>
  <c r="I276" i="33" s="1"/>
  <c r="F277" i="33"/>
  <c r="N276" i="33"/>
  <c r="M276" i="33"/>
  <c r="L276" i="33"/>
  <c r="K276" i="33"/>
  <c r="J276" i="33"/>
  <c r="H276" i="33"/>
  <c r="G276" i="33"/>
  <c r="F276" i="33"/>
  <c r="E276" i="33"/>
  <c r="D276" i="33"/>
  <c r="O275" i="33"/>
  <c r="L275" i="33"/>
  <c r="I275" i="33"/>
  <c r="C275" i="33" s="1"/>
  <c r="F275" i="33"/>
  <c r="O274" i="33"/>
  <c r="L274" i="33"/>
  <c r="I274" i="33"/>
  <c r="F274" i="33"/>
  <c r="O273" i="33"/>
  <c r="L273" i="33"/>
  <c r="L272" i="33" s="1"/>
  <c r="L270" i="33" s="1"/>
  <c r="L269" i="33" s="1"/>
  <c r="I273" i="33"/>
  <c r="I272" i="33" s="1"/>
  <c r="F273" i="33"/>
  <c r="O272" i="33"/>
  <c r="N272" i="33"/>
  <c r="N270" i="33" s="1"/>
  <c r="N269" i="33" s="1"/>
  <c r="M272" i="33"/>
  <c r="K272" i="33"/>
  <c r="K270" i="33" s="1"/>
  <c r="K269" i="33" s="1"/>
  <c r="J272" i="33"/>
  <c r="J270" i="33" s="1"/>
  <c r="J269" i="33" s="1"/>
  <c r="H272" i="33"/>
  <c r="G272" i="33"/>
  <c r="F272" i="33"/>
  <c r="E272" i="33"/>
  <c r="D272" i="33"/>
  <c r="O271" i="33"/>
  <c r="L271" i="33"/>
  <c r="I271" i="33"/>
  <c r="C271" i="33" s="1"/>
  <c r="F271" i="33"/>
  <c r="M270" i="33"/>
  <c r="M269" i="33" s="1"/>
  <c r="H270" i="33"/>
  <c r="H269" i="33" s="1"/>
  <c r="G270" i="33"/>
  <c r="E270" i="33"/>
  <c r="E269" i="33" s="1"/>
  <c r="D270" i="33"/>
  <c r="D269" i="33" s="1"/>
  <c r="G269" i="33"/>
  <c r="O268" i="33"/>
  <c r="L268" i="33"/>
  <c r="I268" i="33"/>
  <c r="F268" i="33"/>
  <c r="O267" i="33"/>
  <c r="L267" i="33"/>
  <c r="I267" i="33"/>
  <c r="C267" i="33" s="1"/>
  <c r="F267" i="33"/>
  <c r="O266" i="33"/>
  <c r="L266" i="33"/>
  <c r="I266" i="33"/>
  <c r="F266" i="33"/>
  <c r="O265" i="33"/>
  <c r="L265" i="33"/>
  <c r="I265" i="33"/>
  <c r="F265" i="33"/>
  <c r="N264" i="33"/>
  <c r="M264" i="33"/>
  <c r="M259" i="33" s="1"/>
  <c r="K264" i="33"/>
  <c r="J264" i="33"/>
  <c r="H264" i="33"/>
  <c r="G264" i="33"/>
  <c r="E264" i="33"/>
  <c r="D264" i="33"/>
  <c r="O263" i="33"/>
  <c r="L263" i="33"/>
  <c r="L260" i="33" s="1"/>
  <c r="I263" i="33"/>
  <c r="F263" i="33"/>
  <c r="O262" i="33"/>
  <c r="L262" i="33"/>
  <c r="I262" i="33"/>
  <c r="F262" i="33"/>
  <c r="O261" i="33"/>
  <c r="O260" i="33" s="1"/>
  <c r="L261" i="33"/>
  <c r="I261" i="33"/>
  <c r="I260" i="33" s="1"/>
  <c r="F261" i="33"/>
  <c r="N260" i="33"/>
  <c r="M260" i="33"/>
  <c r="K260" i="33"/>
  <c r="J260" i="33"/>
  <c r="H260" i="33"/>
  <c r="G260" i="33"/>
  <c r="G259" i="33" s="1"/>
  <c r="F260" i="33"/>
  <c r="E260" i="33"/>
  <c r="E259" i="33" s="1"/>
  <c r="D260" i="33"/>
  <c r="K259" i="33"/>
  <c r="H259" i="33"/>
  <c r="D259" i="33"/>
  <c r="O258" i="33"/>
  <c r="L258" i="33"/>
  <c r="I258" i="33"/>
  <c r="F258" i="33"/>
  <c r="O257" i="33"/>
  <c r="L257" i="33"/>
  <c r="I257" i="33"/>
  <c r="F257" i="33"/>
  <c r="O256" i="33"/>
  <c r="L256" i="33"/>
  <c r="I256" i="33"/>
  <c r="F256" i="33"/>
  <c r="O255" i="33"/>
  <c r="O252" i="33" s="1"/>
  <c r="O251" i="33" s="1"/>
  <c r="L255" i="33"/>
  <c r="I255" i="33"/>
  <c r="F255" i="33"/>
  <c r="C255" i="33"/>
  <c r="O254" i="33"/>
  <c r="L254" i="33"/>
  <c r="I254" i="33"/>
  <c r="F254" i="33"/>
  <c r="C254" i="33" s="1"/>
  <c r="O253" i="33"/>
  <c r="L253" i="33"/>
  <c r="I253" i="33"/>
  <c r="I252" i="33" s="1"/>
  <c r="I251" i="33" s="1"/>
  <c r="F253" i="33"/>
  <c r="F252" i="33" s="1"/>
  <c r="N252" i="33"/>
  <c r="N251" i="33" s="1"/>
  <c r="M252" i="33"/>
  <c r="K252" i="33"/>
  <c r="J252" i="33"/>
  <c r="J251" i="33" s="1"/>
  <c r="H252" i="33"/>
  <c r="G252" i="33"/>
  <c r="G251" i="33" s="1"/>
  <c r="E252" i="33"/>
  <c r="E251" i="33" s="1"/>
  <c r="D252" i="33"/>
  <c r="M251" i="33"/>
  <c r="K251" i="33"/>
  <c r="H251" i="33"/>
  <c r="D251" i="33"/>
  <c r="O250" i="33"/>
  <c r="L250" i="33"/>
  <c r="I250" i="33"/>
  <c r="F250" i="33"/>
  <c r="O249" i="33"/>
  <c r="L249" i="33"/>
  <c r="I249" i="33"/>
  <c r="F249" i="33"/>
  <c r="O248" i="33"/>
  <c r="L248" i="33"/>
  <c r="I248" i="33"/>
  <c r="F248" i="33"/>
  <c r="O247" i="33"/>
  <c r="L247" i="33"/>
  <c r="I247" i="33"/>
  <c r="F247" i="33"/>
  <c r="C247" i="33"/>
  <c r="N246" i="33"/>
  <c r="M246" i="33"/>
  <c r="K246" i="33"/>
  <c r="J246" i="33"/>
  <c r="H246" i="33"/>
  <c r="G246" i="33"/>
  <c r="E246" i="33"/>
  <c r="D246" i="33"/>
  <c r="O245" i="33"/>
  <c r="L245" i="33"/>
  <c r="I245" i="33"/>
  <c r="F245" i="33"/>
  <c r="O244" i="33"/>
  <c r="L244" i="33"/>
  <c r="I244" i="33"/>
  <c r="F244" i="33"/>
  <c r="C244" i="33" s="1"/>
  <c r="O243" i="33"/>
  <c r="L243" i="33"/>
  <c r="I243" i="33"/>
  <c r="F243" i="33"/>
  <c r="C243" i="33" s="1"/>
  <c r="O242" i="33"/>
  <c r="L242" i="33"/>
  <c r="I242" i="33"/>
  <c r="F242" i="33"/>
  <c r="O241" i="33"/>
  <c r="L241" i="33"/>
  <c r="I241" i="33"/>
  <c r="F241" i="33"/>
  <c r="O240" i="33"/>
  <c r="L240" i="33"/>
  <c r="I240" i="33"/>
  <c r="F240" i="33"/>
  <c r="O239" i="33"/>
  <c r="L239" i="33"/>
  <c r="L238" i="33" s="1"/>
  <c r="I239" i="33"/>
  <c r="C239" i="33" s="1"/>
  <c r="F239" i="33"/>
  <c r="N238" i="33"/>
  <c r="M238" i="33"/>
  <c r="K238" i="33"/>
  <c r="J238" i="33"/>
  <c r="H238" i="33"/>
  <c r="H231" i="33" s="1"/>
  <c r="H230" i="33" s="1"/>
  <c r="G238" i="33"/>
  <c r="E238" i="33"/>
  <c r="D238" i="33"/>
  <c r="O237" i="33"/>
  <c r="L237" i="33"/>
  <c r="I237" i="33"/>
  <c r="F237" i="33"/>
  <c r="O236" i="33"/>
  <c r="L236" i="33"/>
  <c r="I236" i="33"/>
  <c r="F236" i="33"/>
  <c r="F235" i="33" s="1"/>
  <c r="O235" i="33"/>
  <c r="N235" i="33"/>
  <c r="M235" i="33"/>
  <c r="K235" i="33"/>
  <c r="J235" i="33"/>
  <c r="H235" i="33"/>
  <c r="G235" i="33"/>
  <c r="E235" i="33"/>
  <c r="D235" i="33"/>
  <c r="O234" i="33"/>
  <c r="L234" i="33"/>
  <c r="L233" i="33" s="1"/>
  <c r="I234" i="33"/>
  <c r="I233" i="33" s="1"/>
  <c r="F234" i="33"/>
  <c r="O233" i="33"/>
  <c r="N233" i="33"/>
  <c r="M233" i="33"/>
  <c r="K233" i="33"/>
  <c r="J233" i="33"/>
  <c r="H233" i="33"/>
  <c r="G233" i="33"/>
  <c r="G231" i="33" s="1"/>
  <c r="G230" i="33" s="1"/>
  <c r="E233" i="33"/>
  <c r="D233" i="33"/>
  <c r="O232" i="33"/>
  <c r="L232" i="33"/>
  <c r="I232" i="33"/>
  <c r="F232" i="33"/>
  <c r="N231" i="33"/>
  <c r="J231" i="33"/>
  <c r="O229" i="33"/>
  <c r="L229" i="33"/>
  <c r="I229" i="33"/>
  <c r="C229" i="33" s="1"/>
  <c r="F229" i="33"/>
  <c r="O228" i="33"/>
  <c r="L228" i="33"/>
  <c r="I228" i="33"/>
  <c r="I227" i="33" s="1"/>
  <c r="F228" i="33"/>
  <c r="O227" i="33"/>
  <c r="N227" i="33"/>
  <c r="M227" i="33"/>
  <c r="K227" i="33"/>
  <c r="J227" i="33"/>
  <c r="H227" i="33"/>
  <c r="G227" i="33"/>
  <c r="F227" i="33"/>
  <c r="E227" i="33"/>
  <c r="D227" i="33"/>
  <c r="O226" i="33"/>
  <c r="L226" i="33"/>
  <c r="I226" i="33"/>
  <c r="F226" i="33"/>
  <c r="C226" i="33" s="1"/>
  <c r="O225" i="33"/>
  <c r="L225" i="33"/>
  <c r="I225" i="33"/>
  <c r="F225" i="33"/>
  <c r="C225" i="33" s="1"/>
  <c r="O224" i="33"/>
  <c r="L224" i="33"/>
  <c r="I224" i="33"/>
  <c r="F224" i="33"/>
  <c r="O223" i="33"/>
  <c r="L223" i="33"/>
  <c r="I223" i="33"/>
  <c r="F223" i="33"/>
  <c r="C223" i="33" s="1"/>
  <c r="O222" i="33"/>
  <c r="L222" i="33"/>
  <c r="I222" i="33"/>
  <c r="F222" i="33"/>
  <c r="O221" i="33"/>
  <c r="L221" i="33"/>
  <c r="I221" i="33"/>
  <c r="F221" i="33"/>
  <c r="O220" i="33"/>
  <c r="L220" i="33"/>
  <c r="I220" i="33"/>
  <c r="F220" i="33"/>
  <c r="O219" i="33"/>
  <c r="L219" i="33"/>
  <c r="I219" i="33"/>
  <c r="F219" i="33"/>
  <c r="C219" i="33" s="1"/>
  <c r="O218" i="33"/>
  <c r="L218" i="33"/>
  <c r="I218" i="33"/>
  <c r="F218" i="33"/>
  <c r="O217" i="33"/>
  <c r="L217" i="33"/>
  <c r="L216" i="33" s="1"/>
  <c r="I217" i="33"/>
  <c r="F217" i="33"/>
  <c r="N216" i="33"/>
  <c r="M216" i="33"/>
  <c r="K216" i="33"/>
  <c r="J216" i="33"/>
  <c r="H216" i="33"/>
  <c r="G216" i="33"/>
  <c r="E216" i="33"/>
  <c r="D216" i="33"/>
  <c r="D204" i="33" s="1"/>
  <c r="O215" i="33"/>
  <c r="C215" i="33" s="1"/>
  <c r="L215" i="33"/>
  <c r="I215" i="33"/>
  <c r="F215" i="33"/>
  <c r="O214" i="33"/>
  <c r="L214" i="33"/>
  <c r="I214" i="33"/>
  <c r="F214" i="33"/>
  <c r="C214" i="33" s="1"/>
  <c r="O213" i="33"/>
  <c r="L213" i="33"/>
  <c r="I213" i="33"/>
  <c r="F213" i="33"/>
  <c r="C213" i="33" s="1"/>
  <c r="O212" i="33"/>
  <c r="L212" i="33"/>
  <c r="I212" i="33"/>
  <c r="F212" i="33"/>
  <c r="O211" i="33"/>
  <c r="L211" i="33"/>
  <c r="I211" i="33"/>
  <c r="F211" i="33"/>
  <c r="C211" i="33" s="1"/>
  <c r="O210" i="33"/>
  <c r="L210" i="33"/>
  <c r="I210" i="33"/>
  <c r="F210" i="33"/>
  <c r="O209" i="33"/>
  <c r="L209" i="33"/>
  <c r="I209" i="33"/>
  <c r="I205" i="33" s="1"/>
  <c r="F209" i="33"/>
  <c r="O208" i="33"/>
  <c r="L208" i="33"/>
  <c r="I208" i="33"/>
  <c r="C208" i="33" s="1"/>
  <c r="F208" i="33"/>
  <c r="O207" i="33"/>
  <c r="L207" i="33"/>
  <c r="I207" i="33"/>
  <c r="F207" i="33"/>
  <c r="C207" i="33" s="1"/>
  <c r="O206" i="33"/>
  <c r="L206" i="33"/>
  <c r="I206" i="33"/>
  <c r="F206" i="33"/>
  <c r="N205" i="33"/>
  <c r="M205" i="33"/>
  <c r="M204" i="33" s="1"/>
  <c r="K205" i="33"/>
  <c r="J205" i="33"/>
  <c r="H205" i="33"/>
  <c r="H204" i="33" s="1"/>
  <c r="G205" i="33"/>
  <c r="E205" i="33"/>
  <c r="D205" i="33"/>
  <c r="N204" i="33"/>
  <c r="J204" i="33"/>
  <c r="O203" i="33"/>
  <c r="L203" i="33"/>
  <c r="C203" i="33" s="1"/>
  <c r="I203" i="33"/>
  <c r="F203" i="33"/>
  <c r="O202" i="33"/>
  <c r="L202" i="33"/>
  <c r="I202" i="33"/>
  <c r="F202" i="33"/>
  <c r="O201" i="33"/>
  <c r="L201" i="33"/>
  <c r="I201" i="33"/>
  <c r="F201" i="33"/>
  <c r="O200" i="33"/>
  <c r="L200" i="33"/>
  <c r="I200" i="33"/>
  <c r="F200" i="33"/>
  <c r="O199" i="33"/>
  <c r="O198" i="33" s="1"/>
  <c r="L199" i="33"/>
  <c r="I199" i="33"/>
  <c r="I198" i="33" s="1"/>
  <c r="F199" i="33"/>
  <c r="C199" i="33"/>
  <c r="N198" i="33"/>
  <c r="M198" i="33"/>
  <c r="L198" i="33"/>
  <c r="K198" i="33"/>
  <c r="K196" i="33" s="1"/>
  <c r="J198" i="33"/>
  <c r="H198" i="33"/>
  <c r="H196" i="33" s="1"/>
  <c r="G198" i="33"/>
  <c r="F198" i="33"/>
  <c r="E198" i="33"/>
  <c r="D198" i="33"/>
  <c r="D196" i="33" s="1"/>
  <c r="O197" i="33"/>
  <c r="L197" i="33"/>
  <c r="I197" i="33"/>
  <c r="F197" i="33"/>
  <c r="N196" i="33"/>
  <c r="M196" i="33"/>
  <c r="J196" i="33"/>
  <c r="G196" i="33"/>
  <c r="E196" i="33"/>
  <c r="O193" i="33"/>
  <c r="L193" i="33"/>
  <c r="I193" i="33"/>
  <c r="I192" i="33" s="1"/>
  <c r="I191" i="33" s="1"/>
  <c r="F193" i="33"/>
  <c r="F192" i="33" s="1"/>
  <c r="O192" i="33"/>
  <c r="N192" i="33"/>
  <c r="N191" i="33" s="1"/>
  <c r="M192" i="33"/>
  <c r="M191" i="33" s="1"/>
  <c r="M187" i="33" s="1"/>
  <c r="L192" i="33"/>
  <c r="L191" i="33" s="1"/>
  <c r="K192" i="33"/>
  <c r="J192" i="33"/>
  <c r="J191" i="33" s="1"/>
  <c r="J187" i="33" s="1"/>
  <c r="H192" i="33"/>
  <c r="G192" i="33"/>
  <c r="G191" i="33" s="1"/>
  <c r="E192" i="33"/>
  <c r="D192" i="33"/>
  <c r="O191" i="33"/>
  <c r="K191" i="33"/>
  <c r="H191" i="33"/>
  <c r="E191" i="33"/>
  <c r="D191" i="33"/>
  <c r="O190" i="33"/>
  <c r="L190" i="33"/>
  <c r="I190" i="33"/>
  <c r="F190" i="33"/>
  <c r="O189" i="33"/>
  <c r="O188" i="33" s="1"/>
  <c r="O187" i="33" s="1"/>
  <c r="L189" i="33"/>
  <c r="I189" i="33"/>
  <c r="F189" i="33"/>
  <c r="F188" i="33" s="1"/>
  <c r="N188" i="33"/>
  <c r="M188" i="33"/>
  <c r="L188" i="33"/>
  <c r="K188" i="33"/>
  <c r="K187" i="33" s="1"/>
  <c r="J188" i="33"/>
  <c r="H188" i="33"/>
  <c r="G188" i="33"/>
  <c r="E188" i="33"/>
  <c r="E187" i="33" s="1"/>
  <c r="D188" i="33"/>
  <c r="O186" i="33"/>
  <c r="L186" i="33"/>
  <c r="I186" i="33"/>
  <c r="F186" i="33"/>
  <c r="O185" i="33"/>
  <c r="O184" i="33" s="1"/>
  <c r="L185" i="33"/>
  <c r="I185" i="33"/>
  <c r="F185" i="33"/>
  <c r="F184" i="33" s="1"/>
  <c r="C185" i="33"/>
  <c r="N184" i="33"/>
  <c r="M184" i="33"/>
  <c r="L184" i="33"/>
  <c r="K184" i="33"/>
  <c r="J184" i="33"/>
  <c r="H184" i="33"/>
  <c r="G184" i="33"/>
  <c r="E184" i="33"/>
  <c r="D184" i="33"/>
  <c r="O183" i="33"/>
  <c r="L183" i="33"/>
  <c r="I183" i="33"/>
  <c r="F183" i="33"/>
  <c r="O182" i="33"/>
  <c r="L182" i="33"/>
  <c r="I182" i="33"/>
  <c r="C182" i="33" s="1"/>
  <c r="F182" i="33"/>
  <c r="O181" i="33"/>
  <c r="L181" i="33"/>
  <c r="I181" i="33"/>
  <c r="C181" i="33" s="1"/>
  <c r="F181" i="33"/>
  <c r="O180" i="33"/>
  <c r="L180" i="33"/>
  <c r="I180" i="33"/>
  <c r="F180" i="33"/>
  <c r="N179" i="33"/>
  <c r="M179" i="33"/>
  <c r="K179" i="33"/>
  <c r="J179" i="33"/>
  <c r="H179" i="33"/>
  <c r="G179" i="33"/>
  <c r="E179" i="33"/>
  <c r="D179" i="33"/>
  <c r="O178" i="33"/>
  <c r="L178" i="33"/>
  <c r="L175" i="33" s="1"/>
  <c r="I178" i="33"/>
  <c r="F178" i="33"/>
  <c r="O177" i="33"/>
  <c r="L177" i="33"/>
  <c r="C177" i="33" s="1"/>
  <c r="I177" i="33"/>
  <c r="F177" i="33"/>
  <c r="O176" i="33"/>
  <c r="L176" i="33"/>
  <c r="I176" i="33"/>
  <c r="F176" i="33"/>
  <c r="N175" i="33"/>
  <c r="N174" i="33" s="1"/>
  <c r="N173" i="33" s="1"/>
  <c r="M175" i="33"/>
  <c r="K175" i="33"/>
  <c r="J175" i="33"/>
  <c r="I175" i="33"/>
  <c r="H175" i="33"/>
  <c r="G175" i="33"/>
  <c r="E175" i="33"/>
  <c r="D175" i="33"/>
  <c r="D174" i="33" s="1"/>
  <c r="D173" i="33" s="1"/>
  <c r="K174" i="33"/>
  <c r="K173" i="33" s="1"/>
  <c r="J174" i="33"/>
  <c r="J173" i="33" s="1"/>
  <c r="G174" i="33"/>
  <c r="G173" i="33" s="1"/>
  <c r="O172" i="33"/>
  <c r="L172" i="33"/>
  <c r="I172" i="33"/>
  <c r="F172" i="33"/>
  <c r="O171" i="33"/>
  <c r="L171" i="33"/>
  <c r="I171" i="33"/>
  <c r="F171" i="33"/>
  <c r="O170" i="33"/>
  <c r="L170" i="33"/>
  <c r="I170" i="33"/>
  <c r="F170" i="33"/>
  <c r="O169" i="33"/>
  <c r="L169" i="33"/>
  <c r="C169" i="33" s="1"/>
  <c r="I169" i="33"/>
  <c r="F169" i="33"/>
  <c r="O168" i="33"/>
  <c r="O166" i="33" s="1"/>
  <c r="O165" i="33" s="1"/>
  <c r="L168" i="33"/>
  <c r="I168" i="33"/>
  <c r="F168" i="33"/>
  <c r="O167" i="33"/>
  <c r="L167" i="33"/>
  <c r="I167" i="33"/>
  <c r="I166" i="33" s="1"/>
  <c r="I165" i="33" s="1"/>
  <c r="F167" i="33"/>
  <c r="F166" i="33" s="1"/>
  <c r="N166" i="33"/>
  <c r="N165" i="33" s="1"/>
  <c r="M166" i="33"/>
  <c r="M165" i="33" s="1"/>
  <c r="K166" i="33"/>
  <c r="K165" i="33" s="1"/>
  <c r="J166" i="33"/>
  <c r="J165" i="33" s="1"/>
  <c r="H166" i="33"/>
  <c r="H165" i="33" s="1"/>
  <c r="G166" i="33"/>
  <c r="E166" i="33"/>
  <c r="E165" i="33" s="1"/>
  <c r="D166" i="33"/>
  <c r="G165" i="33"/>
  <c r="D165" i="33"/>
  <c r="O164" i="33"/>
  <c r="L164" i="33"/>
  <c r="I164" i="33"/>
  <c r="F164" i="33"/>
  <c r="C164" i="33" s="1"/>
  <c r="O163" i="33"/>
  <c r="L163" i="33"/>
  <c r="I163" i="33"/>
  <c r="F163" i="33"/>
  <c r="C163" i="33" s="1"/>
  <c r="O162" i="33"/>
  <c r="L162" i="33"/>
  <c r="I162" i="33"/>
  <c r="F162" i="33"/>
  <c r="O161" i="33"/>
  <c r="O160" i="33" s="1"/>
  <c r="L161" i="33"/>
  <c r="I161" i="33"/>
  <c r="F161" i="33"/>
  <c r="F160" i="33" s="1"/>
  <c r="N160" i="33"/>
  <c r="M160" i="33"/>
  <c r="L160" i="33"/>
  <c r="K160" i="33"/>
  <c r="J160" i="33"/>
  <c r="H160" i="33"/>
  <c r="G160" i="33"/>
  <c r="E160" i="33"/>
  <c r="D160" i="33"/>
  <c r="O159" i="33"/>
  <c r="L159" i="33"/>
  <c r="I159" i="33"/>
  <c r="F159" i="33"/>
  <c r="O158" i="33"/>
  <c r="L158" i="33"/>
  <c r="I158" i="33"/>
  <c r="F158" i="33"/>
  <c r="O157" i="33"/>
  <c r="L157" i="33"/>
  <c r="C157" i="33" s="1"/>
  <c r="I157" i="33"/>
  <c r="F157" i="33"/>
  <c r="O156" i="33"/>
  <c r="L156" i="33"/>
  <c r="I156" i="33"/>
  <c r="F156" i="33"/>
  <c r="O155" i="33"/>
  <c r="L155" i="33"/>
  <c r="I155" i="33"/>
  <c r="F155" i="33"/>
  <c r="O154" i="33"/>
  <c r="L154" i="33"/>
  <c r="I154" i="33"/>
  <c r="F154" i="33"/>
  <c r="O153" i="33"/>
  <c r="C153" i="33" s="1"/>
  <c r="L153" i="33"/>
  <c r="I153" i="33"/>
  <c r="F153" i="33"/>
  <c r="O152" i="33"/>
  <c r="L152" i="33"/>
  <c r="I152" i="33"/>
  <c r="F152" i="33"/>
  <c r="N151" i="33"/>
  <c r="M151" i="33"/>
  <c r="K151" i="33"/>
  <c r="J151" i="33"/>
  <c r="H151" i="33"/>
  <c r="G151" i="33"/>
  <c r="E151" i="33"/>
  <c r="D151" i="33"/>
  <c r="O150" i="33"/>
  <c r="L150" i="33"/>
  <c r="I150" i="33"/>
  <c r="F150" i="33"/>
  <c r="O149" i="33"/>
  <c r="C149" i="33" s="1"/>
  <c r="L149" i="33"/>
  <c r="I149" i="33"/>
  <c r="F149" i="33"/>
  <c r="O148" i="33"/>
  <c r="L148" i="33"/>
  <c r="I148" i="33"/>
  <c r="F148" i="33"/>
  <c r="C148" i="33" s="1"/>
  <c r="O147" i="33"/>
  <c r="L147" i="33"/>
  <c r="I147" i="33"/>
  <c r="F147" i="33"/>
  <c r="C147" i="33" s="1"/>
  <c r="O146" i="33"/>
  <c r="L146" i="33"/>
  <c r="I146" i="33"/>
  <c r="F146" i="33"/>
  <c r="O145" i="33"/>
  <c r="L145" i="33"/>
  <c r="I145" i="33"/>
  <c r="F145" i="33"/>
  <c r="C145" i="33" s="1"/>
  <c r="N144" i="33"/>
  <c r="M144" i="33"/>
  <c r="K144" i="33"/>
  <c r="J144" i="33"/>
  <c r="H144" i="33"/>
  <c r="G144" i="33"/>
  <c r="E144" i="33"/>
  <c r="D144" i="33"/>
  <c r="O143" i="33"/>
  <c r="L143" i="33"/>
  <c r="I143" i="33"/>
  <c r="F143" i="33"/>
  <c r="O142" i="33"/>
  <c r="L142" i="33"/>
  <c r="L141" i="33" s="1"/>
  <c r="I142" i="33"/>
  <c r="I141" i="33" s="1"/>
  <c r="F142" i="33"/>
  <c r="O141" i="33"/>
  <c r="N141" i="33"/>
  <c r="N130" i="33" s="1"/>
  <c r="M141" i="33"/>
  <c r="K141" i="33"/>
  <c r="J141" i="33"/>
  <c r="H141" i="33"/>
  <c r="G141" i="33"/>
  <c r="F141" i="33"/>
  <c r="E141" i="33"/>
  <c r="D141" i="33"/>
  <c r="O140" i="33"/>
  <c r="L140" i="33"/>
  <c r="I140" i="33"/>
  <c r="F140" i="33"/>
  <c r="O139" i="33"/>
  <c r="L139" i="33"/>
  <c r="I139" i="33"/>
  <c r="F139" i="33"/>
  <c r="O138" i="33"/>
  <c r="L138" i="33"/>
  <c r="I138" i="33"/>
  <c r="F138" i="33"/>
  <c r="O137" i="33"/>
  <c r="O136" i="33" s="1"/>
  <c r="L137" i="33"/>
  <c r="I137" i="33"/>
  <c r="F137" i="33"/>
  <c r="F136" i="33" s="1"/>
  <c r="C137" i="33"/>
  <c r="N136" i="33"/>
  <c r="M136" i="33"/>
  <c r="K136" i="33"/>
  <c r="J136" i="33"/>
  <c r="J130" i="33" s="1"/>
  <c r="H136" i="33"/>
  <c r="G136" i="33"/>
  <c r="E136" i="33"/>
  <c r="D136" i="33"/>
  <c r="O135" i="33"/>
  <c r="L135" i="33"/>
  <c r="I135" i="33"/>
  <c r="F135" i="33"/>
  <c r="O134" i="33"/>
  <c r="L134" i="33"/>
  <c r="I134" i="33"/>
  <c r="F134" i="33"/>
  <c r="O133" i="33"/>
  <c r="L133" i="33"/>
  <c r="I133" i="33"/>
  <c r="F133" i="33"/>
  <c r="C133" i="33" s="1"/>
  <c r="O132" i="33"/>
  <c r="L132" i="33"/>
  <c r="I132" i="33"/>
  <c r="F132" i="33"/>
  <c r="N131" i="33"/>
  <c r="M131" i="33"/>
  <c r="K131" i="33"/>
  <c r="J131" i="33"/>
  <c r="H131" i="33"/>
  <c r="G131" i="33"/>
  <c r="E131" i="33"/>
  <c r="D131" i="33"/>
  <c r="O129" i="33"/>
  <c r="O128" i="33" s="1"/>
  <c r="L129" i="33"/>
  <c r="I129" i="33"/>
  <c r="F129" i="33"/>
  <c r="F128" i="33" s="1"/>
  <c r="C129" i="33"/>
  <c r="N128" i="33"/>
  <c r="M128" i="33"/>
  <c r="L128" i="33"/>
  <c r="K128" i="33"/>
  <c r="J128" i="33"/>
  <c r="I128" i="33"/>
  <c r="H128" i="33"/>
  <c r="G128" i="33"/>
  <c r="E128" i="33"/>
  <c r="D128" i="33"/>
  <c r="O127" i="33"/>
  <c r="L127" i="33"/>
  <c r="I127" i="33"/>
  <c r="F127" i="33"/>
  <c r="O126" i="33"/>
  <c r="L126" i="33"/>
  <c r="I126" i="33"/>
  <c r="F126" i="33"/>
  <c r="O125" i="33"/>
  <c r="L125" i="33"/>
  <c r="I125" i="33"/>
  <c r="F125" i="33"/>
  <c r="C125" i="33"/>
  <c r="O124" i="33"/>
  <c r="L124" i="33"/>
  <c r="I124" i="33"/>
  <c r="F124" i="33"/>
  <c r="C124" i="33" s="1"/>
  <c r="O123" i="33"/>
  <c r="L123" i="33"/>
  <c r="I123" i="33"/>
  <c r="I122" i="33" s="1"/>
  <c r="F123" i="33"/>
  <c r="N122" i="33"/>
  <c r="M122" i="33"/>
  <c r="K122" i="33"/>
  <c r="J122" i="33"/>
  <c r="H122" i="33"/>
  <c r="G122" i="33"/>
  <c r="E122" i="33"/>
  <c r="D122" i="33"/>
  <c r="O121" i="33"/>
  <c r="L121" i="33"/>
  <c r="I121" i="33"/>
  <c r="F121" i="33"/>
  <c r="O120" i="33"/>
  <c r="O116" i="33" s="1"/>
  <c r="L120" i="33"/>
  <c r="I120" i="33"/>
  <c r="F120" i="33"/>
  <c r="O119" i="33"/>
  <c r="L119" i="33"/>
  <c r="I119" i="33"/>
  <c r="F119" i="33"/>
  <c r="O118" i="33"/>
  <c r="L118" i="33"/>
  <c r="I118" i="33"/>
  <c r="F118" i="33"/>
  <c r="O117" i="33"/>
  <c r="L117" i="33"/>
  <c r="I117" i="33"/>
  <c r="F117" i="33"/>
  <c r="N116" i="33"/>
  <c r="M116" i="33"/>
  <c r="K116" i="33"/>
  <c r="J116" i="33"/>
  <c r="H116" i="33"/>
  <c r="G116" i="33"/>
  <c r="E116" i="33"/>
  <c r="D116" i="33"/>
  <c r="O115" i="33"/>
  <c r="L115" i="33"/>
  <c r="I115" i="33"/>
  <c r="F115" i="33"/>
  <c r="C115" i="33" s="1"/>
  <c r="O114" i="33"/>
  <c r="L114" i="33"/>
  <c r="I114" i="33"/>
  <c r="F114" i="33"/>
  <c r="O113" i="33"/>
  <c r="L113" i="33"/>
  <c r="I113" i="33"/>
  <c r="F113" i="33"/>
  <c r="F112" i="33" s="1"/>
  <c r="O112" i="33"/>
  <c r="N112" i="33"/>
  <c r="M112" i="33"/>
  <c r="K112" i="33"/>
  <c r="J112" i="33"/>
  <c r="H112" i="33"/>
  <c r="G112" i="33"/>
  <c r="E112" i="33"/>
  <c r="D112" i="33"/>
  <c r="O111" i="33"/>
  <c r="L111" i="33"/>
  <c r="I111" i="33"/>
  <c r="F111" i="33"/>
  <c r="O110" i="33"/>
  <c r="L110" i="33"/>
  <c r="I110" i="33"/>
  <c r="F110" i="33"/>
  <c r="O109" i="33"/>
  <c r="L109" i="33"/>
  <c r="I109" i="33"/>
  <c r="F109" i="33"/>
  <c r="O108" i="33"/>
  <c r="L108" i="33"/>
  <c r="I108" i="33"/>
  <c r="C108" i="33" s="1"/>
  <c r="F108" i="33"/>
  <c r="O107" i="33"/>
  <c r="L107" i="33"/>
  <c r="I107" i="33"/>
  <c r="F107" i="33"/>
  <c r="O106" i="33"/>
  <c r="L106" i="33"/>
  <c r="I106" i="33"/>
  <c r="F106" i="33"/>
  <c r="O105" i="33"/>
  <c r="L105" i="33"/>
  <c r="I105" i="33"/>
  <c r="F105" i="33"/>
  <c r="O104" i="33"/>
  <c r="L104" i="33"/>
  <c r="I104" i="33"/>
  <c r="F104" i="33"/>
  <c r="N103" i="33"/>
  <c r="M103" i="33"/>
  <c r="K103" i="33"/>
  <c r="J103" i="33"/>
  <c r="H103" i="33"/>
  <c r="G103" i="33"/>
  <c r="E103" i="33"/>
  <c r="D103" i="33"/>
  <c r="O102" i="33"/>
  <c r="L102" i="33"/>
  <c r="I102" i="33"/>
  <c r="F102" i="33"/>
  <c r="O101" i="33"/>
  <c r="L101" i="33"/>
  <c r="I101" i="33"/>
  <c r="F101" i="33"/>
  <c r="O100" i="33"/>
  <c r="C100" i="33" s="1"/>
  <c r="L100" i="33"/>
  <c r="I100" i="33"/>
  <c r="F100" i="33"/>
  <c r="O99" i="33"/>
  <c r="L99" i="33"/>
  <c r="I99" i="33"/>
  <c r="F99" i="33"/>
  <c r="O98" i="33"/>
  <c r="L98" i="33"/>
  <c r="I98" i="33"/>
  <c r="F98" i="33"/>
  <c r="O97" i="33"/>
  <c r="L97" i="33"/>
  <c r="I97" i="33"/>
  <c r="F97" i="33"/>
  <c r="O96" i="33"/>
  <c r="L96" i="33"/>
  <c r="I96" i="33"/>
  <c r="I95" i="33" s="1"/>
  <c r="F96" i="33"/>
  <c r="C96" i="33"/>
  <c r="N95" i="33"/>
  <c r="M95" i="33"/>
  <c r="K95" i="33"/>
  <c r="J95" i="33"/>
  <c r="H95" i="33"/>
  <c r="G95" i="33"/>
  <c r="E95" i="33"/>
  <c r="D95" i="33"/>
  <c r="O94" i="33"/>
  <c r="L94" i="33"/>
  <c r="I94" i="33"/>
  <c r="F94" i="33"/>
  <c r="O93" i="33"/>
  <c r="L93" i="33"/>
  <c r="I93" i="33"/>
  <c r="F93" i="33"/>
  <c r="O92" i="33"/>
  <c r="O89" i="33" s="1"/>
  <c r="L92" i="33"/>
  <c r="I92" i="33"/>
  <c r="F92" i="33"/>
  <c r="C92" i="33" s="1"/>
  <c r="O91" i="33"/>
  <c r="L91" i="33"/>
  <c r="I91" i="33"/>
  <c r="F91" i="33"/>
  <c r="O90" i="33"/>
  <c r="L90" i="33"/>
  <c r="L89" i="33" s="1"/>
  <c r="I90" i="33"/>
  <c r="F90" i="33"/>
  <c r="N89" i="33"/>
  <c r="M89" i="33"/>
  <c r="K89" i="33"/>
  <c r="J89" i="33"/>
  <c r="H89" i="33"/>
  <c r="G89" i="33"/>
  <c r="G83" i="33" s="1"/>
  <c r="F89" i="33"/>
  <c r="E89" i="33"/>
  <c r="D89" i="33"/>
  <c r="O88" i="33"/>
  <c r="L88" i="33"/>
  <c r="I88" i="33"/>
  <c r="F88" i="33"/>
  <c r="O87" i="33"/>
  <c r="L87" i="33"/>
  <c r="I87" i="33"/>
  <c r="F87" i="33"/>
  <c r="O86" i="33"/>
  <c r="L86" i="33"/>
  <c r="I86" i="33"/>
  <c r="F86" i="33"/>
  <c r="O85" i="33"/>
  <c r="O84" i="33" s="1"/>
  <c r="L85" i="33"/>
  <c r="L84" i="33" s="1"/>
  <c r="I85" i="33"/>
  <c r="I84" i="33" s="1"/>
  <c r="F85" i="33"/>
  <c r="C85" i="33"/>
  <c r="N84" i="33"/>
  <c r="M84" i="33"/>
  <c r="M83" i="33" s="1"/>
  <c r="K84" i="33"/>
  <c r="J84" i="33"/>
  <c r="H84" i="33"/>
  <c r="G84" i="33"/>
  <c r="F84" i="33"/>
  <c r="E84" i="33"/>
  <c r="E83" i="33" s="1"/>
  <c r="D84" i="33"/>
  <c r="K83" i="33"/>
  <c r="O82" i="33"/>
  <c r="L82" i="33"/>
  <c r="I82" i="33"/>
  <c r="F82" i="33"/>
  <c r="O81" i="33"/>
  <c r="O80" i="33" s="1"/>
  <c r="L81" i="33"/>
  <c r="I81" i="33"/>
  <c r="I80" i="33" s="1"/>
  <c r="F81" i="33"/>
  <c r="N80" i="33"/>
  <c r="M80" i="33"/>
  <c r="K80" i="33"/>
  <c r="J80" i="33"/>
  <c r="H80" i="33"/>
  <c r="G80" i="33"/>
  <c r="F80" i="33"/>
  <c r="E80" i="33"/>
  <c r="D80" i="33"/>
  <c r="O79" i="33"/>
  <c r="L79" i="33"/>
  <c r="I79" i="33"/>
  <c r="F79" i="33"/>
  <c r="O78" i="33"/>
  <c r="O77" i="33" s="1"/>
  <c r="O76" i="33" s="1"/>
  <c r="L78" i="33"/>
  <c r="L77" i="33" s="1"/>
  <c r="I78" i="33"/>
  <c r="F78" i="33"/>
  <c r="N77" i="33"/>
  <c r="M77" i="33"/>
  <c r="K77" i="33"/>
  <c r="J77" i="33"/>
  <c r="J76" i="33" s="1"/>
  <c r="I77" i="33"/>
  <c r="H77" i="33"/>
  <c r="H76" i="33" s="1"/>
  <c r="G77" i="33"/>
  <c r="E77" i="33"/>
  <c r="E76" i="33" s="1"/>
  <c r="D77" i="33"/>
  <c r="O74" i="33"/>
  <c r="L74" i="33"/>
  <c r="I74" i="33"/>
  <c r="F74" i="33"/>
  <c r="O73" i="33"/>
  <c r="L73" i="33"/>
  <c r="I73" i="33"/>
  <c r="F73" i="33"/>
  <c r="O72" i="33"/>
  <c r="L72" i="33"/>
  <c r="I72" i="33"/>
  <c r="F72" i="33"/>
  <c r="O71" i="33"/>
  <c r="O69" i="33" s="1"/>
  <c r="O67" i="33" s="1"/>
  <c r="L71" i="33"/>
  <c r="I71" i="33"/>
  <c r="F71" i="33"/>
  <c r="C71" i="33" s="1"/>
  <c r="O70" i="33"/>
  <c r="L70" i="33"/>
  <c r="I70" i="33"/>
  <c r="F70" i="33"/>
  <c r="N69" i="33"/>
  <c r="N67" i="33" s="1"/>
  <c r="M69" i="33"/>
  <c r="K69" i="33"/>
  <c r="K67" i="33" s="1"/>
  <c r="J69" i="33"/>
  <c r="J67" i="33" s="1"/>
  <c r="H69" i="33"/>
  <c r="H67" i="33" s="1"/>
  <c r="G69" i="33"/>
  <c r="G67" i="33" s="1"/>
  <c r="G53" i="33" s="1"/>
  <c r="E69" i="33"/>
  <c r="E67" i="33" s="1"/>
  <c r="D69" i="33"/>
  <c r="O68" i="33"/>
  <c r="L68" i="33"/>
  <c r="I68" i="33"/>
  <c r="F68" i="33"/>
  <c r="M67" i="33"/>
  <c r="D67" i="33"/>
  <c r="O66" i="33"/>
  <c r="L66" i="33"/>
  <c r="I66" i="33"/>
  <c r="F66" i="33"/>
  <c r="O65" i="33"/>
  <c r="C65" i="33" s="1"/>
  <c r="L65" i="33"/>
  <c r="I65" i="33"/>
  <c r="F65" i="33"/>
  <c r="O64" i="33"/>
  <c r="L64" i="33"/>
  <c r="I64" i="33"/>
  <c r="F64" i="33"/>
  <c r="O63" i="33"/>
  <c r="L63" i="33"/>
  <c r="I63" i="33"/>
  <c r="F63" i="33"/>
  <c r="O62" i="33"/>
  <c r="L62" i="33"/>
  <c r="I62" i="33"/>
  <c r="F62" i="33"/>
  <c r="O61" i="33"/>
  <c r="L61" i="33"/>
  <c r="I61" i="33"/>
  <c r="F61" i="33"/>
  <c r="O60" i="33"/>
  <c r="L60" i="33"/>
  <c r="I60" i="33"/>
  <c r="F60" i="33"/>
  <c r="C60" i="33"/>
  <c r="O59" i="33"/>
  <c r="L59" i="33"/>
  <c r="L58" i="33" s="1"/>
  <c r="I59" i="33"/>
  <c r="F59" i="33"/>
  <c r="C59" i="33" s="1"/>
  <c r="N58" i="33"/>
  <c r="N54" i="33" s="1"/>
  <c r="M58" i="33"/>
  <c r="K58" i="33"/>
  <c r="J58" i="33"/>
  <c r="H58" i="33"/>
  <c r="G58" i="33"/>
  <c r="E58" i="33"/>
  <c r="D58" i="33"/>
  <c r="D54" i="33" s="1"/>
  <c r="D53" i="33" s="1"/>
  <c r="O57" i="33"/>
  <c r="L57" i="33"/>
  <c r="I57" i="33"/>
  <c r="C57" i="33" s="1"/>
  <c r="F57" i="33"/>
  <c r="O56" i="33"/>
  <c r="O55" i="33" s="1"/>
  <c r="L56" i="33"/>
  <c r="I56" i="33"/>
  <c r="F56" i="33"/>
  <c r="F55" i="33" s="1"/>
  <c r="N55" i="33"/>
  <c r="M55" i="33"/>
  <c r="L55" i="33"/>
  <c r="K55" i="33"/>
  <c r="J55" i="33"/>
  <c r="H55" i="33"/>
  <c r="H54" i="33" s="1"/>
  <c r="H53" i="33" s="1"/>
  <c r="G55" i="33"/>
  <c r="G54" i="33" s="1"/>
  <c r="E55" i="33"/>
  <c r="D55" i="33"/>
  <c r="M54" i="33"/>
  <c r="M53" i="33" s="1"/>
  <c r="J54" i="33"/>
  <c r="J53" i="33" s="1"/>
  <c r="O47" i="33"/>
  <c r="C47" i="33" s="1"/>
  <c r="O46" i="33"/>
  <c r="C46" i="33" s="1"/>
  <c r="N45" i="33"/>
  <c r="M45" i="33"/>
  <c r="L44" i="33"/>
  <c r="I44" i="33"/>
  <c r="I43" i="33" s="1"/>
  <c r="F44" i="33"/>
  <c r="L43" i="33"/>
  <c r="K43" i="33"/>
  <c r="J43" i="33"/>
  <c r="H43" i="33"/>
  <c r="G43" i="33"/>
  <c r="E43" i="33"/>
  <c r="D43" i="33"/>
  <c r="F42" i="33"/>
  <c r="C42" i="33" s="1"/>
  <c r="E41" i="33"/>
  <c r="D41" i="33"/>
  <c r="L40" i="33"/>
  <c r="C40" i="33" s="1"/>
  <c r="L39" i="33"/>
  <c r="C39" i="33" s="1"/>
  <c r="L38" i="33"/>
  <c r="C38" i="33" s="1"/>
  <c r="L37" i="33"/>
  <c r="C37" i="33" s="1"/>
  <c r="K36" i="33"/>
  <c r="J36" i="33"/>
  <c r="L35" i="33"/>
  <c r="C35" i="33" s="1"/>
  <c r="L34" i="33"/>
  <c r="L33" i="33" s="1"/>
  <c r="C33" i="33" s="1"/>
  <c r="K33" i="33"/>
  <c r="J33" i="33"/>
  <c r="L32" i="33"/>
  <c r="C32" i="33" s="1"/>
  <c r="K31" i="33"/>
  <c r="J31" i="33"/>
  <c r="L30" i="33"/>
  <c r="C30" i="33" s="1"/>
  <c r="L29" i="33"/>
  <c r="C29" i="33" s="1"/>
  <c r="L28" i="33"/>
  <c r="C28" i="33" s="1"/>
  <c r="K27" i="33"/>
  <c r="J27" i="33"/>
  <c r="J26" i="33" s="1"/>
  <c r="J20" i="33" s="1"/>
  <c r="F25" i="33"/>
  <c r="C25" i="33"/>
  <c r="I24" i="33"/>
  <c r="E24" i="33"/>
  <c r="O23" i="33"/>
  <c r="L23" i="33"/>
  <c r="I23" i="33"/>
  <c r="F23" i="33"/>
  <c r="C23" i="33" s="1"/>
  <c r="O22" i="33"/>
  <c r="L22" i="33"/>
  <c r="I22" i="33"/>
  <c r="F22" i="33"/>
  <c r="N21" i="33"/>
  <c r="N292" i="33" s="1"/>
  <c r="N291" i="33" s="1"/>
  <c r="M21" i="33"/>
  <c r="M292" i="33" s="1"/>
  <c r="M291" i="33" s="1"/>
  <c r="K21" i="33"/>
  <c r="K292" i="33" s="1"/>
  <c r="K291" i="33" s="1"/>
  <c r="J21" i="33"/>
  <c r="J292" i="33" s="1"/>
  <c r="J291" i="33" s="1"/>
  <c r="I21" i="33"/>
  <c r="I292" i="33" s="1"/>
  <c r="H21" i="33"/>
  <c r="H292" i="33" s="1"/>
  <c r="H291" i="33" s="1"/>
  <c r="G21" i="33"/>
  <c r="G292" i="33" s="1"/>
  <c r="G291" i="33" s="1"/>
  <c r="E21" i="33"/>
  <c r="E292" i="33" s="1"/>
  <c r="E291" i="33" s="1"/>
  <c r="D21" i="33"/>
  <c r="D292" i="33" s="1"/>
  <c r="D291" i="33" s="1"/>
  <c r="I69" i="33" l="1"/>
  <c r="I67" i="33" s="1"/>
  <c r="I179" i="33"/>
  <c r="I174" i="33" s="1"/>
  <c r="I173" i="33" s="1"/>
  <c r="C189" i="33"/>
  <c r="O246" i="33"/>
  <c r="C218" i="34"/>
  <c r="I216" i="34"/>
  <c r="K50" i="37"/>
  <c r="K290" i="37"/>
  <c r="H290" i="37"/>
  <c r="H50" i="37"/>
  <c r="H20" i="33"/>
  <c r="C22" i="33"/>
  <c r="O21" i="33"/>
  <c r="K26" i="33"/>
  <c r="K20" i="33" s="1"/>
  <c r="O45" i="33"/>
  <c r="C64" i="33"/>
  <c r="C66" i="33"/>
  <c r="G76" i="33"/>
  <c r="G75" i="33" s="1"/>
  <c r="G52" i="33" s="1"/>
  <c r="K76" i="33"/>
  <c r="D76" i="33"/>
  <c r="N76" i="33"/>
  <c r="C86" i="33"/>
  <c r="C93" i="33"/>
  <c r="C99" i="33"/>
  <c r="I103" i="33"/>
  <c r="O103" i="33"/>
  <c r="C109" i="33"/>
  <c r="C127" i="33"/>
  <c r="C128" i="33"/>
  <c r="M130" i="33"/>
  <c r="C134" i="33"/>
  <c r="I131" i="33"/>
  <c r="K130" i="33"/>
  <c r="K75" i="33" s="1"/>
  <c r="C140" i="33"/>
  <c r="C141" i="33"/>
  <c r="C156" i="33"/>
  <c r="C168" i="33"/>
  <c r="L179" i="33"/>
  <c r="L174" i="33" s="1"/>
  <c r="L173" i="33" s="1"/>
  <c r="G187" i="33"/>
  <c r="L187" i="33"/>
  <c r="O196" i="33"/>
  <c r="L196" i="33"/>
  <c r="C200" i="33"/>
  <c r="C202" i="33"/>
  <c r="L205" i="33"/>
  <c r="C212" i="33"/>
  <c r="C220" i="33"/>
  <c r="M231" i="33"/>
  <c r="M230" i="33" s="1"/>
  <c r="K231" i="33"/>
  <c r="K230" i="33" s="1"/>
  <c r="C245" i="33"/>
  <c r="C256" i="33"/>
  <c r="C257" i="33"/>
  <c r="C258" i="33"/>
  <c r="C262" i="33"/>
  <c r="C263" i="33"/>
  <c r="C277" i="33"/>
  <c r="C278" i="33"/>
  <c r="K83" i="34"/>
  <c r="D130" i="34"/>
  <c r="J130" i="34"/>
  <c r="D269" i="34"/>
  <c r="I293" i="34"/>
  <c r="C294" i="34"/>
  <c r="C120" i="33"/>
  <c r="M75" i="34"/>
  <c r="M52" i="34" s="1"/>
  <c r="L27" i="33"/>
  <c r="L31" i="33"/>
  <c r="C31" i="33" s="1"/>
  <c r="L36" i="33"/>
  <c r="C36" i="33" s="1"/>
  <c r="E54" i="33"/>
  <c r="E53" i="33" s="1"/>
  <c r="K54" i="33"/>
  <c r="K53" i="33" s="1"/>
  <c r="C56" i="33"/>
  <c r="C63" i="33"/>
  <c r="M76" i="33"/>
  <c r="C79" i="33"/>
  <c r="C88" i="33"/>
  <c r="C91" i="33"/>
  <c r="C107" i="33"/>
  <c r="C113" i="33"/>
  <c r="C117" i="33"/>
  <c r="H130" i="33"/>
  <c r="L131" i="33"/>
  <c r="G130" i="33"/>
  <c r="C138" i="33"/>
  <c r="L144" i="33"/>
  <c r="C150" i="33"/>
  <c r="C154" i="33"/>
  <c r="I151" i="33"/>
  <c r="C159" i="33"/>
  <c r="C171" i="33"/>
  <c r="C172" i="33"/>
  <c r="C186" i="33"/>
  <c r="H187" i="33"/>
  <c r="N187" i="33"/>
  <c r="J195" i="33"/>
  <c r="D195" i="33"/>
  <c r="D194" i="33" s="1"/>
  <c r="H195" i="33"/>
  <c r="C201" i="33"/>
  <c r="C218" i="33"/>
  <c r="C224" i="33"/>
  <c r="C265" i="33"/>
  <c r="O264" i="33"/>
  <c r="O259" i="33" s="1"/>
  <c r="C273" i="33"/>
  <c r="C274" i="33"/>
  <c r="M83" i="34"/>
  <c r="G123" i="35"/>
  <c r="G122" i="35" s="1"/>
  <c r="E122" i="35"/>
  <c r="L52" i="36"/>
  <c r="L51" i="36" s="1"/>
  <c r="L50" i="36" s="1"/>
  <c r="L80" i="33"/>
  <c r="L76" i="33" s="1"/>
  <c r="M195" i="33"/>
  <c r="M194" i="33" s="1"/>
  <c r="I281" i="34"/>
  <c r="C281" i="34" s="1"/>
  <c r="C282" i="34"/>
  <c r="N20" i="33"/>
  <c r="L21" i="33"/>
  <c r="C34" i="33"/>
  <c r="F41" i="33"/>
  <c r="C41" i="33" s="1"/>
  <c r="L54" i="33"/>
  <c r="N53" i="33"/>
  <c r="C61" i="33"/>
  <c r="J83" i="33"/>
  <c r="C97" i="33"/>
  <c r="C101" i="33"/>
  <c r="C111" i="33"/>
  <c r="C121" i="33"/>
  <c r="F122" i="33"/>
  <c r="C123" i="33"/>
  <c r="O122" i="33"/>
  <c r="L136" i="33"/>
  <c r="C143" i="33"/>
  <c r="C161" i="33"/>
  <c r="H174" i="33"/>
  <c r="H173" i="33" s="1"/>
  <c r="M174" i="33"/>
  <c r="M173" i="33" s="1"/>
  <c r="C178" i="33"/>
  <c r="D187" i="33"/>
  <c r="E204" i="33"/>
  <c r="E195" i="33" s="1"/>
  <c r="E194" i="33" s="1"/>
  <c r="C210" i="33"/>
  <c r="F216" i="33"/>
  <c r="C222" i="33"/>
  <c r="G204" i="33"/>
  <c r="G195" i="33" s="1"/>
  <c r="G194" i="33" s="1"/>
  <c r="G51" i="33" s="1"/>
  <c r="K204" i="33"/>
  <c r="K195" i="33" s="1"/>
  <c r="K194" i="33" s="1"/>
  <c r="E231" i="33"/>
  <c r="E230" i="33" s="1"/>
  <c r="C240" i="33"/>
  <c r="L246" i="33"/>
  <c r="L252" i="33"/>
  <c r="L251" i="33" s="1"/>
  <c r="I264" i="33"/>
  <c r="I259" i="33" s="1"/>
  <c r="L286" i="33"/>
  <c r="C287" i="33"/>
  <c r="J26" i="34"/>
  <c r="J83" i="34"/>
  <c r="J75" i="34" s="1"/>
  <c r="C120" i="34"/>
  <c r="C140" i="34"/>
  <c r="I179" i="34"/>
  <c r="I174" i="34" s="1"/>
  <c r="C180" i="34"/>
  <c r="J187" i="34"/>
  <c r="N187" i="34"/>
  <c r="C242" i="34"/>
  <c r="L264" i="34"/>
  <c r="L272" i="34"/>
  <c r="C274" i="34"/>
  <c r="I52" i="36"/>
  <c r="K50" i="36"/>
  <c r="K290" i="36"/>
  <c r="L293" i="33"/>
  <c r="G291" i="34"/>
  <c r="L292" i="34"/>
  <c r="L291" i="34" s="1"/>
  <c r="K26" i="34"/>
  <c r="O53" i="34"/>
  <c r="C72" i="34"/>
  <c r="C74" i="34"/>
  <c r="C80" i="34"/>
  <c r="C82" i="34"/>
  <c r="I84" i="34"/>
  <c r="C88" i="34"/>
  <c r="C97" i="34"/>
  <c r="C102" i="34"/>
  <c r="C106" i="34"/>
  <c r="C111" i="34"/>
  <c r="C126" i="34"/>
  <c r="C143" i="34"/>
  <c r="C147" i="34"/>
  <c r="O144" i="34"/>
  <c r="C158" i="34"/>
  <c r="C163" i="34"/>
  <c r="C170" i="34"/>
  <c r="M195" i="34"/>
  <c r="K195" i="34"/>
  <c r="C199" i="34"/>
  <c r="C201" i="34"/>
  <c r="D204" i="34"/>
  <c r="D195" i="34" s="1"/>
  <c r="D194" i="34" s="1"/>
  <c r="C211" i="34"/>
  <c r="L216" i="34"/>
  <c r="L204" i="34" s="1"/>
  <c r="L195" i="34" s="1"/>
  <c r="C223" i="34"/>
  <c r="J204" i="34"/>
  <c r="J195" i="34" s="1"/>
  <c r="N204" i="34"/>
  <c r="N195" i="34" s="1"/>
  <c r="C234" i="34"/>
  <c r="O264" i="34"/>
  <c r="O272" i="34"/>
  <c r="J51" i="37"/>
  <c r="C280" i="33"/>
  <c r="C285" i="33"/>
  <c r="C288" i="33"/>
  <c r="H292" i="34"/>
  <c r="H291" i="34" s="1"/>
  <c r="M291" i="34"/>
  <c r="L31" i="34"/>
  <c r="C31" i="34" s="1"/>
  <c r="C44" i="34"/>
  <c r="C63" i="34"/>
  <c r="C73" i="34"/>
  <c r="E76" i="34"/>
  <c r="C78" i="34"/>
  <c r="E83" i="34"/>
  <c r="C90" i="34"/>
  <c r="L103" i="34"/>
  <c r="C110" i="34"/>
  <c r="C115" i="34"/>
  <c r="C119" i="34"/>
  <c r="O116" i="34"/>
  <c r="C128" i="34"/>
  <c r="C134" i="34"/>
  <c r="C139" i="34"/>
  <c r="L151" i="34"/>
  <c r="C178" i="34"/>
  <c r="K187" i="34"/>
  <c r="E204" i="34"/>
  <c r="E195" i="34" s="1"/>
  <c r="E194" i="34" s="1"/>
  <c r="C227" i="34"/>
  <c r="H230" i="34"/>
  <c r="G231" i="34"/>
  <c r="G230" i="34" s="1"/>
  <c r="G194" i="34" s="1"/>
  <c r="I238" i="34"/>
  <c r="I231" i="34" s="1"/>
  <c r="C244" i="34"/>
  <c r="C245" i="34"/>
  <c r="C248" i="34"/>
  <c r="L260" i="34"/>
  <c r="L259" i="34" s="1"/>
  <c r="C268" i="34"/>
  <c r="L276" i="34"/>
  <c r="L293" i="34"/>
  <c r="O276" i="33"/>
  <c r="C276" i="33" s="1"/>
  <c r="C296" i="33"/>
  <c r="C298" i="33"/>
  <c r="N292" i="34"/>
  <c r="N291" i="34" s="1"/>
  <c r="C43" i="34"/>
  <c r="J53" i="34"/>
  <c r="G54" i="34"/>
  <c r="G53" i="34" s="1"/>
  <c r="C57" i="34"/>
  <c r="C60" i="34"/>
  <c r="C62" i="34"/>
  <c r="C64" i="34"/>
  <c r="C66" i="34"/>
  <c r="I67" i="34"/>
  <c r="D83" i="34"/>
  <c r="D75" i="34" s="1"/>
  <c r="H83" i="34"/>
  <c r="N83" i="34"/>
  <c r="O84" i="34"/>
  <c r="L84" i="34"/>
  <c r="L83" i="34" s="1"/>
  <c r="C92" i="34"/>
  <c r="C94" i="34"/>
  <c r="C99" i="34"/>
  <c r="O103" i="34"/>
  <c r="C121" i="34"/>
  <c r="N130" i="34"/>
  <c r="L131" i="34"/>
  <c r="G130" i="34"/>
  <c r="G75" i="34" s="1"/>
  <c r="L144" i="34"/>
  <c r="C150" i="34"/>
  <c r="C153" i="34"/>
  <c r="O166" i="34"/>
  <c r="O165" i="34" s="1"/>
  <c r="G173" i="34"/>
  <c r="G289" i="34" s="1"/>
  <c r="H174" i="34"/>
  <c r="H173" i="34" s="1"/>
  <c r="N174" i="34"/>
  <c r="N173" i="34" s="1"/>
  <c r="L175" i="34"/>
  <c r="L174" i="34" s="1"/>
  <c r="L173" i="34" s="1"/>
  <c r="C181" i="34"/>
  <c r="M187" i="34"/>
  <c r="L196" i="34"/>
  <c r="F205" i="34"/>
  <c r="C208" i="34"/>
  <c r="C209" i="34"/>
  <c r="C220" i="34"/>
  <c r="C221" i="34"/>
  <c r="C229" i="34"/>
  <c r="C232" i="34"/>
  <c r="D231" i="34"/>
  <c r="D230" i="34" s="1"/>
  <c r="J231" i="34"/>
  <c r="J230" i="34" s="1"/>
  <c r="I246" i="34"/>
  <c r="C257" i="34"/>
  <c r="O260" i="34"/>
  <c r="O259" i="34" s="1"/>
  <c r="C271" i="34"/>
  <c r="M269" i="34"/>
  <c r="O276" i="34"/>
  <c r="C295" i="34"/>
  <c r="L52" i="37"/>
  <c r="L51" i="37" s="1"/>
  <c r="L50" i="37" s="1"/>
  <c r="N289" i="36"/>
  <c r="N194" i="36"/>
  <c r="N51" i="36" s="1"/>
  <c r="J50" i="36"/>
  <c r="J290" i="36"/>
  <c r="G32" i="35"/>
  <c r="G75" i="35"/>
  <c r="G97" i="35"/>
  <c r="G12" i="35"/>
  <c r="G51" i="35"/>
  <c r="G82" i="35"/>
  <c r="G113" i="35"/>
  <c r="C67" i="37"/>
  <c r="F53" i="37"/>
  <c r="O51" i="37"/>
  <c r="C259" i="37"/>
  <c r="C26" i="37"/>
  <c r="L20" i="37"/>
  <c r="I75" i="37"/>
  <c r="L194" i="37"/>
  <c r="N50" i="37"/>
  <c r="N290" i="37"/>
  <c r="F195" i="37"/>
  <c r="F75" i="37"/>
  <c r="C75" i="37" s="1"/>
  <c r="C76" i="37"/>
  <c r="F24" i="37"/>
  <c r="D20" i="37"/>
  <c r="J50" i="37"/>
  <c r="J290" i="37"/>
  <c r="C83" i="37"/>
  <c r="F269" i="37"/>
  <c r="C270" i="37"/>
  <c r="F230" i="37"/>
  <c r="C230" i="37" s="1"/>
  <c r="C231" i="37"/>
  <c r="D290" i="37"/>
  <c r="M50" i="37"/>
  <c r="M290" i="37"/>
  <c r="I194" i="36"/>
  <c r="I51" i="36" s="1"/>
  <c r="I289" i="36"/>
  <c r="F173" i="36"/>
  <c r="C173" i="36" s="1"/>
  <c r="C174" i="36"/>
  <c r="G290" i="36"/>
  <c r="G50" i="36"/>
  <c r="C54" i="36"/>
  <c r="F53" i="36"/>
  <c r="H290" i="36"/>
  <c r="H50" i="36"/>
  <c r="C83" i="36"/>
  <c r="F75" i="36"/>
  <c r="C75" i="36" s="1"/>
  <c r="C231" i="36"/>
  <c r="F230" i="36"/>
  <c r="L290" i="36"/>
  <c r="C26" i="36"/>
  <c r="L20" i="36"/>
  <c r="C204" i="36"/>
  <c r="F195" i="36"/>
  <c r="O289" i="36"/>
  <c r="D50" i="36"/>
  <c r="D24" i="36"/>
  <c r="D290" i="36" s="1"/>
  <c r="E290" i="36"/>
  <c r="E50" i="36"/>
  <c r="M50" i="36"/>
  <c r="M290" i="36"/>
  <c r="O51" i="36"/>
  <c r="K20" i="34"/>
  <c r="O292" i="34"/>
  <c r="O291" i="34" s="1"/>
  <c r="E53" i="34"/>
  <c r="O76" i="34"/>
  <c r="I20" i="34"/>
  <c r="N52" i="34"/>
  <c r="L53" i="34"/>
  <c r="N75" i="34"/>
  <c r="C249" i="34"/>
  <c r="F246" i="34"/>
  <c r="C301" i="34"/>
  <c r="H20" i="34"/>
  <c r="C21" i="34"/>
  <c r="C56" i="34"/>
  <c r="C68" i="34"/>
  <c r="F69" i="34"/>
  <c r="C69" i="34" s="1"/>
  <c r="F77" i="34"/>
  <c r="C84" i="34"/>
  <c r="F89" i="34"/>
  <c r="C89" i="34" s="1"/>
  <c r="C96" i="34"/>
  <c r="C105" i="34"/>
  <c r="C107" i="34"/>
  <c r="F103" i="34"/>
  <c r="C103" i="34" s="1"/>
  <c r="C114" i="34"/>
  <c r="I112" i="34"/>
  <c r="C112" i="34" s="1"/>
  <c r="C125" i="34"/>
  <c r="C133" i="34"/>
  <c r="C135" i="34"/>
  <c r="F131" i="34"/>
  <c r="C146" i="34"/>
  <c r="I144" i="34"/>
  <c r="C149" i="34"/>
  <c r="C167" i="34"/>
  <c r="F166" i="34"/>
  <c r="K173" i="34"/>
  <c r="C175" i="34"/>
  <c r="O174" i="34"/>
  <c r="O173" i="34" s="1"/>
  <c r="C59" i="34"/>
  <c r="C104" i="34"/>
  <c r="C123" i="34"/>
  <c r="F122" i="34"/>
  <c r="C122" i="34" s="1"/>
  <c r="O130" i="34"/>
  <c r="C138" i="34"/>
  <c r="I136" i="34"/>
  <c r="C136" i="34" s="1"/>
  <c r="F144" i="34"/>
  <c r="C144" i="34" s="1"/>
  <c r="C183" i="34"/>
  <c r="F179" i="34"/>
  <c r="C179" i="34" s="1"/>
  <c r="M20" i="34"/>
  <c r="C22" i="34"/>
  <c r="L27" i="34"/>
  <c r="L33" i="34"/>
  <c r="C33" i="34" s="1"/>
  <c r="L36" i="34"/>
  <c r="C36" i="34" s="1"/>
  <c r="F41" i="34"/>
  <c r="C41" i="34" s="1"/>
  <c r="O45" i="34"/>
  <c r="I55" i="34"/>
  <c r="I54" i="34" s="1"/>
  <c r="I53" i="34" s="1"/>
  <c r="F58" i="34"/>
  <c r="C58" i="34" s="1"/>
  <c r="C81" i="34"/>
  <c r="C85" i="34"/>
  <c r="I95" i="34"/>
  <c r="C101" i="34"/>
  <c r="C109" i="34"/>
  <c r="H130" i="34"/>
  <c r="C169" i="34"/>
  <c r="C177" i="34"/>
  <c r="C190" i="34"/>
  <c r="L188" i="34"/>
  <c r="J20" i="34"/>
  <c r="N20" i="34"/>
  <c r="C118" i="34"/>
  <c r="I116" i="34"/>
  <c r="C116" i="34" s="1"/>
  <c r="I122" i="34"/>
  <c r="K130" i="34"/>
  <c r="K75" i="34" s="1"/>
  <c r="K52" i="34" s="1"/>
  <c r="I141" i="34"/>
  <c r="C141" i="34" s="1"/>
  <c r="C142" i="34"/>
  <c r="C155" i="34"/>
  <c r="F151" i="34"/>
  <c r="C151" i="34" s="1"/>
  <c r="C162" i="34"/>
  <c r="I160" i="34"/>
  <c r="C160" i="34" s="1"/>
  <c r="L166" i="34"/>
  <c r="L165" i="34" s="1"/>
  <c r="D174" i="34"/>
  <c r="D173" i="34" s="1"/>
  <c r="C186" i="34"/>
  <c r="I184" i="34"/>
  <c r="C184" i="34" s="1"/>
  <c r="O231" i="34"/>
  <c r="L252" i="34"/>
  <c r="L251" i="34" s="1"/>
  <c r="C255" i="34"/>
  <c r="C113" i="34"/>
  <c r="C117" i="34"/>
  <c r="C129" i="34"/>
  <c r="C137" i="34"/>
  <c r="C145" i="34"/>
  <c r="C161" i="34"/>
  <c r="F174" i="34"/>
  <c r="C185" i="34"/>
  <c r="C197" i="34"/>
  <c r="F196" i="34"/>
  <c r="C200" i="34"/>
  <c r="I198" i="34"/>
  <c r="C203" i="34"/>
  <c r="H194" i="34"/>
  <c r="C207" i="34"/>
  <c r="I205" i="34"/>
  <c r="I204" i="34" s="1"/>
  <c r="C212" i="34"/>
  <c r="C219" i="34"/>
  <c r="C224" i="34"/>
  <c r="C228" i="34"/>
  <c r="E230" i="34"/>
  <c r="N230" i="34"/>
  <c r="N289" i="34" s="1"/>
  <c r="C233" i="34"/>
  <c r="K231" i="34"/>
  <c r="K230" i="34" s="1"/>
  <c r="K289" i="34" s="1"/>
  <c r="C240" i="34"/>
  <c r="C241" i="34"/>
  <c r="F238" i="34"/>
  <c r="C253" i="34"/>
  <c r="F252" i="34"/>
  <c r="O251" i="34"/>
  <c r="M259" i="34"/>
  <c r="C265" i="34"/>
  <c r="F264" i="34"/>
  <c r="L270" i="34"/>
  <c r="L269" i="34" s="1"/>
  <c r="C273" i="34"/>
  <c r="F272" i="34"/>
  <c r="C288" i="34"/>
  <c r="I286" i="34"/>
  <c r="C286" i="34" s="1"/>
  <c r="C300" i="34"/>
  <c r="O216" i="34"/>
  <c r="C247" i="34"/>
  <c r="L246" i="34"/>
  <c r="I259" i="34"/>
  <c r="C267" i="34"/>
  <c r="C275" i="34"/>
  <c r="C285" i="34"/>
  <c r="F284" i="34"/>
  <c r="C193" i="34"/>
  <c r="F192" i="34"/>
  <c r="O196" i="34"/>
  <c r="O205" i="34"/>
  <c r="C215" i="34"/>
  <c r="C217" i="34"/>
  <c r="F216" i="34"/>
  <c r="C216" i="34" s="1"/>
  <c r="C235" i="34"/>
  <c r="C236" i="34"/>
  <c r="C239" i="34"/>
  <c r="L238" i="34"/>
  <c r="L231" i="34" s="1"/>
  <c r="M230" i="34"/>
  <c r="C261" i="34"/>
  <c r="F260" i="34"/>
  <c r="I270" i="34"/>
  <c r="C277" i="34"/>
  <c r="F276" i="34"/>
  <c r="C276" i="34" s="1"/>
  <c r="C297" i="34"/>
  <c r="F293" i="34"/>
  <c r="C293" i="34" s="1"/>
  <c r="C287" i="34"/>
  <c r="O292" i="33"/>
  <c r="O20" i="33"/>
  <c r="J52" i="33"/>
  <c r="N75" i="33"/>
  <c r="N52" i="33" s="1"/>
  <c r="L26" i="33"/>
  <c r="L20" i="33" s="1"/>
  <c r="C27" i="33"/>
  <c r="L292" i="33"/>
  <c r="L67" i="33"/>
  <c r="L53" i="33" s="1"/>
  <c r="C297" i="33"/>
  <c r="I293" i="33"/>
  <c r="G20" i="33"/>
  <c r="F21" i="33"/>
  <c r="C44" i="33"/>
  <c r="I58" i="33"/>
  <c r="F69" i="33"/>
  <c r="C70" i="33"/>
  <c r="J75" i="33"/>
  <c r="I76" i="33"/>
  <c r="D83" i="33"/>
  <c r="H83" i="33"/>
  <c r="H75" i="33" s="1"/>
  <c r="C105" i="33"/>
  <c r="L103" i="33"/>
  <c r="C180" i="33"/>
  <c r="F179" i="33"/>
  <c r="C179" i="33" s="1"/>
  <c r="C241" i="33"/>
  <c r="I238" i="33"/>
  <c r="F58" i="33"/>
  <c r="C62" i="33"/>
  <c r="C68" i="33"/>
  <c r="C72" i="33"/>
  <c r="C152" i="33"/>
  <c r="F151" i="33"/>
  <c r="C151" i="33" s="1"/>
  <c r="C45" i="33"/>
  <c r="C73" i="33"/>
  <c r="C80" i="33"/>
  <c r="C81" i="33"/>
  <c r="N83" i="33"/>
  <c r="C104" i="33"/>
  <c r="E20" i="33"/>
  <c r="I20" i="33"/>
  <c r="M20" i="33"/>
  <c r="F43" i="33"/>
  <c r="C43" i="33" s="1"/>
  <c r="I55" i="33"/>
  <c r="O58" i="33"/>
  <c r="O54" i="33" s="1"/>
  <c r="O53" i="33" s="1"/>
  <c r="L69" i="33"/>
  <c r="C74" i="33"/>
  <c r="F77" i="33"/>
  <c r="C78" i="33"/>
  <c r="C82" i="33"/>
  <c r="C84" i="33"/>
  <c r="C119" i="33"/>
  <c r="F116" i="33"/>
  <c r="F165" i="33"/>
  <c r="C165" i="33" s="1"/>
  <c r="C94" i="33"/>
  <c r="C98" i="33"/>
  <c r="F103" i="33"/>
  <c r="C110" i="33"/>
  <c r="C114" i="33"/>
  <c r="I112" i="33"/>
  <c r="C118" i="33"/>
  <c r="I116" i="33"/>
  <c r="D130" i="33"/>
  <c r="D75" i="33" s="1"/>
  <c r="D52" i="33" s="1"/>
  <c r="D51" i="33" s="1"/>
  <c r="O131" i="33"/>
  <c r="C139" i="33"/>
  <c r="O144" i="33"/>
  <c r="C155" i="33"/>
  <c r="C162" i="33"/>
  <c r="L166" i="33"/>
  <c r="L165" i="33" s="1"/>
  <c r="C170" i="33"/>
  <c r="O175" i="33"/>
  <c r="C183" i="33"/>
  <c r="C190" i="33"/>
  <c r="C252" i="33"/>
  <c r="F251" i="33"/>
  <c r="C251" i="33" s="1"/>
  <c r="C87" i="33"/>
  <c r="O95" i="33"/>
  <c r="O83" i="33" s="1"/>
  <c r="L122" i="33"/>
  <c r="C122" i="33" s="1"/>
  <c r="E130" i="33"/>
  <c r="E75" i="33" s="1"/>
  <c r="E52" i="33" s="1"/>
  <c r="E51" i="33" s="1"/>
  <c r="C132" i="33"/>
  <c r="F131" i="33"/>
  <c r="E174" i="33"/>
  <c r="E173" i="33" s="1"/>
  <c r="C176" i="33"/>
  <c r="F175" i="33"/>
  <c r="F270" i="33"/>
  <c r="C272" i="33"/>
  <c r="F281" i="33"/>
  <c r="C281" i="33" s="1"/>
  <c r="C282" i="33"/>
  <c r="C286" i="33"/>
  <c r="I89" i="33"/>
  <c r="C89" i="33" s="1"/>
  <c r="C90" i="33"/>
  <c r="L95" i="33"/>
  <c r="F95" i="33"/>
  <c r="C102" i="33"/>
  <c r="C106" i="33"/>
  <c r="L112" i="33"/>
  <c r="L116" i="33"/>
  <c r="C126" i="33"/>
  <c r="C135" i="33"/>
  <c r="C146" i="33"/>
  <c r="O151" i="33"/>
  <c r="L151" i="33"/>
  <c r="L130" i="33" s="1"/>
  <c r="C158" i="33"/>
  <c r="C167" i="33"/>
  <c r="O179" i="33"/>
  <c r="H194" i="33"/>
  <c r="C266" i="33"/>
  <c r="F264" i="33"/>
  <c r="F259" i="33" s="1"/>
  <c r="I136" i="33"/>
  <c r="C136" i="33" s="1"/>
  <c r="C142" i="33"/>
  <c r="I144" i="33"/>
  <c r="I160" i="33"/>
  <c r="C160" i="33" s="1"/>
  <c r="I184" i="33"/>
  <c r="C184" i="33" s="1"/>
  <c r="I188" i="33"/>
  <c r="I187" i="33" s="1"/>
  <c r="C192" i="33"/>
  <c r="F191" i="33"/>
  <c r="C191" i="33" s="1"/>
  <c r="C197" i="33"/>
  <c r="I196" i="33"/>
  <c r="O205" i="33"/>
  <c r="C232" i="33"/>
  <c r="D231" i="33"/>
  <c r="D230" i="33" s="1"/>
  <c r="J259" i="33"/>
  <c r="N259" i="33"/>
  <c r="O270" i="33"/>
  <c r="O269" i="33" s="1"/>
  <c r="C301" i="33"/>
  <c r="I291" i="33"/>
  <c r="F144" i="33"/>
  <c r="C193" i="33"/>
  <c r="F196" i="33"/>
  <c r="C198" i="33"/>
  <c r="F205" i="33"/>
  <c r="C206" i="33"/>
  <c r="C217" i="33"/>
  <c r="O216" i="33"/>
  <c r="C228" i="33"/>
  <c r="L227" i="33"/>
  <c r="C227" i="33" s="1"/>
  <c r="C237" i="33"/>
  <c r="I235" i="33"/>
  <c r="C235" i="33" s="1"/>
  <c r="O238" i="33"/>
  <c r="O231" i="33" s="1"/>
  <c r="O230" i="33" s="1"/>
  <c r="C248" i="33"/>
  <c r="F246" i="33"/>
  <c r="C250" i="33"/>
  <c r="N230" i="33"/>
  <c r="C260" i="33"/>
  <c r="C261" i="33"/>
  <c r="I270" i="33"/>
  <c r="I269" i="33" s="1"/>
  <c r="N289" i="33"/>
  <c r="F293" i="33"/>
  <c r="C294" i="33"/>
  <c r="O293" i="33"/>
  <c r="L291" i="33"/>
  <c r="N195" i="33"/>
  <c r="C209" i="33"/>
  <c r="I216" i="33"/>
  <c r="I204" i="33" s="1"/>
  <c r="C221" i="33"/>
  <c r="F233" i="33"/>
  <c r="C234" i="33"/>
  <c r="C236" i="33"/>
  <c r="L235" i="33"/>
  <c r="F238" i="33"/>
  <c r="C242" i="33"/>
  <c r="C249" i="33"/>
  <c r="I246" i="33"/>
  <c r="J230" i="33"/>
  <c r="J194" i="33" s="1"/>
  <c r="C253" i="33"/>
  <c r="L264" i="33"/>
  <c r="L259" i="33" s="1"/>
  <c r="C268" i="33"/>
  <c r="C284" i="33"/>
  <c r="F283" i="33"/>
  <c r="C283" i="33" s="1"/>
  <c r="G289" i="33"/>
  <c r="J194" i="34" l="1"/>
  <c r="J289" i="34"/>
  <c r="K289" i="33"/>
  <c r="K52" i="33"/>
  <c r="K51" i="33" s="1"/>
  <c r="K50" i="33" s="1"/>
  <c r="C259" i="33"/>
  <c r="C144" i="33"/>
  <c r="L204" i="33"/>
  <c r="L195" i="33" s="1"/>
  <c r="E289" i="33"/>
  <c r="C166" i="33"/>
  <c r="M194" i="34"/>
  <c r="M51" i="34" s="1"/>
  <c r="M50" i="34" s="1"/>
  <c r="D52" i="34"/>
  <c r="D51" i="34" s="1"/>
  <c r="I83" i="34"/>
  <c r="L130" i="34"/>
  <c r="L75" i="34" s="1"/>
  <c r="L289" i="34" s="1"/>
  <c r="O83" i="34"/>
  <c r="G52" i="34"/>
  <c r="G51" i="34" s="1"/>
  <c r="O270" i="34"/>
  <c r="O269" i="34" s="1"/>
  <c r="M75" i="33"/>
  <c r="K194" i="34"/>
  <c r="K51" i="34" s="1"/>
  <c r="O75" i="34"/>
  <c r="O52" i="34" s="1"/>
  <c r="C216" i="33"/>
  <c r="C238" i="33"/>
  <c r="C103" i="33"/>
  <c r="L231" i="33"/>
  <c r="L230" i="33" s="1"/>
  <c r="N194" i="33"/>
  <c r="N51" i="33" s="1"/>
  <c r="C293" i="33"/>
  <c r="D289" i="33"/>
  <c r="L83" i="33"/>
  <c r="L75" i="33" s="1"/>
  <c r="L52" i="33" s="1"/>
  <c r="C188" i="33"/>
  <c r="I269" i="34"/>
  <c r="L230" i="34"/>
  <c r="O204" i="34"/>
  <c r="O195" i="34" s="1"/>
  <c r="C264" i="34"/>
  <c r="F204" i="34"/>
  <c r="H75" i="34"/>
  <c r="H289" i="34" s="1"/>
  <c r="N50" i="36"/>
  <c r="N290" i="36"/>
  <c r="J52" i="34"/>
  <c r="J51" i="34" s="1"/>
  <c r="E75" i="34"/>
  <c r="E289" i="34" s="1"/>
  <c r="C24" i="37"/>
  <c r="F20" i="37"/>
  <c r="C20" i="37" s="1"/>
  <c r="O50" i="37"/>
  <c r="O290" i="37"/>
  <c r="C53" i="37"/>
  <c r="F52" i="37"/>
  <c r="C269" i="37"/>
  <c r="F289" i="37"/>
  <c r="F194" i="37"/>
  <c r="C194" i="37" s="1"/>
  <c r="C195" i="37"/>
  <c r="I52" i="37"/>
  <c r="I51" i="37" s="1"/>
  <c r="I289" i="37"/>
  <c r="L290" i="37"/>
  <c r="C230" i="36"/>
  <c r="F289" i="36"/>
  <c r="C289" i="36" s="1"/>
  <c r="F24" i="36"/>
  <c r="D20" i="36"/>
  <c r="C195" i="36"/>
  <c r="F194" i="36"/>
  <c r="C194" i="36" s="1"/>
  <c r="O50" i="36"/>
  <c r="O290" i="36"/>
  <c r="F52" i="36"/>
  <c r="C53" i="36"/>
  <c r="I290" i="36"/>
  <c r="I50" i="36"/>
  <c r="D24" i="34"/>
  <c r="D50" i="34"/>
  <c r="M289" i="34"/>
  <c r="C166" i="34"/>
  <c r="F165" i="34"/>
  <c r="C165" i="34" s="1"/>
  <c r="D289" i="34"/>
  <c r="I230" i="34"/>
  <c r="C192" i="34"/>
  <c r="F191" i="34"/>
  <c r="C252" i="34"/>
  <c r="F251" i="34"/>
  <c r="C251" i="34" s="1"/>
  <c r="C205" i="34"/>
  <c r="I173" i="34"/>
  <c r="C131" i="34"/>
  <c r="F130" i="34"/>
  <c r="F76" i="34"/>
  <c r="C77" i="34"/>
  <c r="C246" i="34"/>
  <c r="C95" i="34"/>
  <c r="C284" i="34"/>
  <c r="F283" i="34"/>
  <c r="C283" i="34" s="1"/>
  <c r="F195" i="34"/>
  <c r="C260" i="34"/>
  <c r="F259" i="34"/>
  <c r="C259" i="34" s="1"/>
  <c r="L194" i="34"/>
  <c r="F270" i="34"/>
  <c r="C272" i="34"/>
  <c r="C198" i="34"/>
  <c r="I196" i="34"/>
  <c r="I195" i="34" s="1"/>
  <c r="N194" i="34"/>
  <c r="N51" i="34" s="1"/>
  <c r="O230" i="34"/>
  <c r="F291" i="34"/>
  <c r="I130" i="34"/>
  <c r="I75" i="34" s="1"/>
  <c r="I52" i="34" s="1"/>
  <c r="C55" i="34"/>
  <c r="F83" i="34"/>
  <c r="C83" i="34" s="1"/>
  <c r="C174" i="34"/>
  <c r="F173" i="34"/>
  <c r="C238" i="34"/>
  <c r="F231" i="34"/>
  <c r="C188" i="34"/>
  <c r="L187" i="34"/>
  <c r="C45" i="34"/>
  <c r="C27" i="34"/>
  <c r="L26" i="34"/>
  <c r="I292" i="34"/>
  <c r="F67" i="34"/>
  <c r="C67" i="34" s="1"/>
  <c r="F54" i="34"/>
  <c r="O20" i="34"/>
  <c r="G290" i="33"/>
  <c r="G50" i="33"/>
  <c r="D50" i="33"/>
  <c r="D24" i="33"/>
  <c r="L289" i="33"/>
  <c r="E290" i="33"/>
  <c r="E50" i="33"/>
  <c r="H52" i="33"/>
  <c r="H51" i="33" s="1"/>
  <c r="H289" i="33"/>
  <c r="C233" i="33"/>
  <c r="F231" i="33"/>
  <c r="C55" i="33"/>
  <c r="I54" i="33"/>
  <c r="I53" i="33" s="1"/>
  <c r="J51" i="33"/>
  <c r="J289" i="33"/>
  <c r="C246" i="33"/>
  <c r="C196" i="33"/>
  <c r="O204" i="33"/>
  <c r="O195" i="33" s="1"/>
  <c r="O194" i="33" s="1"/>
  <c r="C264" i="33"/>
  <c r="O130" i="33"/>
  <c r="O75" i="33" s="1"/>
  <c r="C112" i="33"/>
  <c r="C58" i="33"/>
  <c r="F54" i="33"/>
  <c r="C69" i="33"/>
  <c r="I130" i="33"/>
  <c r="I231" i="33"/>
  <c r="I230" i="33" s="1"/>
  <c r="I195" i="33"/>
  <c r="I83" i="33"/>
  <c r="F269" i="33"/>
  <c r="C270" i="33"/>
  <c r="C131" i="33"/>
  <c r="F130" i="33"/>
  <c r="C130" i="33" s="1"/>
  <c r="C116" i="33"/>
  <c r="F67" i="33"/>
  <c r="C67" i="33" s="1"/>
  <c r="F187" i="33"/>
  <c r="C187" i="33" s="1"/>
  <c r="I75" i="33"/>
  <c r="F292" i="33"/>
  <c r="C21" i="33"/>
  <c r="C26" i="33"/>
  <c r="F76" i="33"/>
  <c r="C77" i="33"/>
  <c r="C205" i="33"/>
  <c r="F204" i="33"/>
  <c r="C204" i="33" s="1"/>
  <c r="C95" i="33"/>
  <c r="C175" i="33"/>
  <c r="F174" i="33"/>
  <c r="O174" i="33"/>
  <c r="O173" i="33" s="1"/>
  <c r="O289" i="33" s="1"/>
  <c r="F83" i="33"/>
  <c r="O291" i="33"/>
  <c r="K290" i="34" l="1"/>
  <c r="K50" i="34"/>
  <c r="C196" i="34"/>
  <c r="M290" i="34"/>
  <c r="J50" i="34"/>
  <c r="J290" i="34"/>
  <c r="E52" i="34"/>
  <c r="E51" i="34" s="1"/>
  <c r="E290" i="34" s="1"/>
  <c r="L194" i="33"/>
  <c r="L51" i="33" s="1"/>
  <c r="M52" i="33"/>
  <c r="M51" i="33" s="1"/>
  <c r="M289" i="33"/>
  <c r="O52" i="33"/>
  <c r="O51" i="33" s="1"/>
  <c r="O50" i="33" s="1"/>
  <c r="L52" i="34"/>
  <c r="L51" i="34" s="1"/>
  <c r="L50" i="34" s="1"/>
  <c r="I289" i="33"/>
  <c r="H52" i="34"/>
  <c r="H51" i="34" s="1"/>
  <c r="H290" i="34" s="1"/>
  <c r="C204" i="34"/>
  <c r="G290" i="34"/>
  <c r="G50" i="34"/>
  <c r="C83" i="33"/>
  <c r="K290" i="33"/>
  <c r="O289" i="34"/>
  <c r="I290" i="37"/>
  <c r="I50" i="37"/>
  <c r="F51" i="37"/>
  <c r="C52" i="37"/>
  <c r="C289" i="37"/>
  <c r="F51" i="36"/>
  <c r="C52" i="36"/>
  <c r="C24" i="36"/>
  <c r="F20" i="36"/>
  <c r="C20" i="36" s="1"/>
  <c r="N50" i="34"/>
  <c r="N290" i="34"/>
  <c r="I289" i="34"/>
  <c r="C195" i="34"/>
  <c r="E50" i="34"/>
  <c r="C292" i="34"/>
  <c r="I291" i="34"/>
  <c r="C291" i="34" s="1"/>
  <c r="O194" i="34"/>
  <c r="O51" i="34" s="1"/>
  <c r="F75" i="34"/>
  <c r="C75" i="34" s="1"/>
  <c r="C76" i="34"/>
  <c r="F230" i="34"/>
  <c r="C230" i="34" s="1"/>
  <c r="C231" i="34"/>
  <c r="C130" i="34"/>
  <c r="C191" i="34"/>
  <c r="F187" i="34"/>
  <c r="C187" i="34" s="1"/>
  <c r="L290" i="34"/>
  <c r="C26" i="34"/>
  <c r="L20" i="34"/>
  <c r="C173" i="34"/>
  <c r="F269" i="34"/>
  <c r="C270" i="34"/>
  <c r="F24" i="34"/>
  <c r="D20" i="34"/>
  <c r="C54" i="34"/>
  <c r="F53" i="34"/>
  <c r="I194" i="34"/>
  <c r="I51" i="34" s="1"/>
  <c r="D290" i="34"/>
  <c r="C76" i="33"/>
  <c r="F75" i="33"/>
  <c r="C75" i="33" s="1"/>
  <c r="H290" i="33"/>
  <c r="H50" i="33"/>
  <c r="F230" i="33"/>
  <c r="C230" i="33" s="1"/>
  <c r="C231" i="33"/>
  <c r="D20" i="33"/>
  <c r="F24" i="33"/>
  <c r="N50" i="33"/>
  <c r="N290" i="33"/>
  <c r="F195" i="33"/>
  <c r="J50" i="33"/>
  <c r="J290" i="33"/>
  <c r="F173" i="33"/>
  <c r="C173" i="33" s="1"/>
  <c r="C174" i="33"/>
  <c r="C292" i="33"/>
  <c r="F291" i="33"/>
  <c r="C291" i="33" s="1"/>
  <c r="C269" i="33"/>
  <c r="I194" i="33"/>
  <c r="I52" i="33"/>
  <c r="D290" i="33"/>
  <c r="C54" i="33"/>
  <c r="F53" i="33"/>
  <c r="L50" i="33" l="1"/>
  <c r="L290" i="33"/>
  <c r="O290" i="33"/>
  <c r="H50" i="34"/>
  <c r="M50" i="33"/>
  <c r="M290" i="33"/>
  <c r="F290" i="37"/>
  <c r="C290" i="37" s="1"/>
  <c r="F50" i="37"/>
  <c r="C50" i="37" s="1"/>
  <c r="C51" i="37"/>
  <c r="F290" i="36"/>
  <c r="C290" i="36" s="1"/>
  <c r="C51" i="36"/>
  <c r="F50" i="36"/>
  <c r="C50" i="36" s="1"/>
  <c r="I290" i="34"/>
  <c r="I50" i="34"/>
  <c r="C24" i="34"/>
  <c r="F20" i="34"/>
  <c r="C20" i="34" s="1"/>
  <c r="C53" i="34"/>
  <c r="F52" i="34"/>
  <c r="C269" i="34"/>
  <c r="F289" i="34"/>
  <c r="C289" i="34" s="1"/>
  <c r="O50" i="34"/>
  <c r="O290" i="34"/>
  <c r="F194" i="34"/>
  <c r="C194" i="34" s="1"/>
  <c r="C53" i="33"/>
  <c r="F52" i="33"/>
  <c r="C24" i="33"/>
  <c r="F20" i="33"/>
  <c r="C20" i="33" s="1"/>
  <c r="F289" i="33"/>
  <c r="C289" i="33" s="1"/>
  <c r="F194" i="33"/>
  <c r="C194" i="33" s="1"/>
  <c r="C195" i="33"/>
  <c r="I51" i="33"/>
  <c r="F51" i="34" l="1"/>
  <c r="C52" i="34"/>
  <c r="I290" i="33"/>
  <c r="I50" i="33"/>
  <c r="F51" i="33"/>
  <c r="C52" i="33"/>
  <c r="F290" i="34" l="1"/>
  <c r="C290" i="34" s="1"/>
  <c r="F50" i="34"/>
  <c r="C50" i="34" s="1"/>
  <c r="C51" i="34"/>
  <c r="F290" i="33"/>
  <c r="C290" i="33" s="1"/>
  <c r="C51" i="33"/>
  <c r="F50" i="33"/>
  <c r="C50" i="33" s="1"/>
  <c r="O35" i="32" l="1"/>
  <c r="N35" i="32"/>
  <c r="O34" i="32"/>
  <c r="N34" i="32"/>
  <c r="O33" i="32"/>
  <c r="N33" i="32"/>
  <c r="O32" i="32"/>
  <c r="N32" i="32"/>
  <c r="O31" i="32"/>
  <c r="N31" i="32"/>
  <c r="O30" i="32"/>
  <c r="N30" i="32"/>
  <c r="O29" i="32"/>
  <c r="N29" i="32"/>
  <c r="O28" i="32"/>
  <c r="N28" i="32"/>
  <c r="C28" i="32"/>
  <c r="O27" i="32"/>
  <c r="N27" i="32"/>
  <c r="O26" i="32"/>
  <c r="N26" i="32"/>
  <c r="G26" i="32"/>
  <c r="G12" i="32" s="1"/>
  <c r="O25" i="32"/>
  <c r="N25" i="32"/>
  <c r="O24" i="32"/>
  <c r="N24" i="32"/>
  <c r="O23" i="32"/>
  <c r="N23" i="32"/>
  <c r="O22" i="32"/>
  <c r="N22" i="32"/>
  <c r="C22" i="32"/>
  <c r="O21" i="32"/>
  <c r="N21" i="32"/>
  <c r="O20" i="32"/>
  <c r="N20" i="32"/>
  <c r="O19" i="32"/>
  <c r="N19" i="32"/>
  <c r="O18" i="32"/>
  <c r="N18" i="32"/>
  <c r="O17" i="32"/>
  <c r="N17" i="32"/>
  <c r="O16" i="32"/>
  <c r="N16" i="32"/>
  <c r="O15" i="32"/>
  <c r="N15" i="32"/>
  <c r="O14" i="32"/>
  <c r="N14" i="32"/>
  <c r="O13" i="32"/>
  <c r="N13" i="32"/>
  <c r="M12" i="32"/>
  <c r="L12" i="32"/>
  <c r="K12" i="32"/>
  <c r="O12" i="32" s="1"/>
  <c r="J12" i="32"/>
  <c r="H12" i="32"/>
  <c r="F12" i="32"/>
  <c r="E12" i="32"/>
  <c r="D12" i="32"/>
  <c r="C12" i="32"/>
  <c r="N12" i="32" l="1"/>
  <c r="O301" i="31"/>
  <c r="L301" i="31"/>
  <c r="I301" i="31"/>
  <c r="F301" i="31"/>
  <c r="O300" i="31"/>
  <c r="L300" i="31"/>
  <c r="I300" i="31"/>
  <c r="C300" i="31" s="1"/>
  <c r="F300" i="31"/>
  <c r="O299" i="31"/>
  <c r="L299" i="31"/>
  <c r="I299" i="31"/>
  <c r="F299" i="31"/>
  <c r="O298" i="31"/>
  <c r="L298" i="31"/>
  <c r="I298" i="31"/>
  <c r="F298" i="31"/>
  <c r="O297" i="31"/>
  <c r="L297" i="31"/>
  <c r="I297" i="31"/>
  <c r="F297" i="31"/>
  <c r="O296" i="31"/>
  <c r="L296" i="31"/>
  <c r="I296" i="31"/>
  <c r="F296" i="31"/>
  <c r="O295" i="31"/>
  <c r="L295" i="31"/>
  <c r="I295" i="31"/>
  <c r="F295" i="31"/>
  <c r="O294" i="31"/>
  <c r="L294" i="31"/>
  <c r="I294" i="31"/>
  <c r="F294" i="31"/>
  <c r="N293" i="31"/>
  <c r="M293" i="31"/>
  <c r="K293" i="31"/>
  <c r="J293" i="31"/>
  <c r="H293" i="31"/>
  <c r="G293" i="31"/>
  <c r="E293" i="31"/>
  <c r="D293" i="31"/>
  <c r="O288" i="31"/>
  <c r="L288" i="31"/>
  <c r="I288" i="31"/>
  <c r="F288" i="31"/>
  <c r="O287" i="31"/>
  <c r="L287" i="31"/>
  <c r="L286" i="31" s="1"/>
  <c r="I287" i="31"/>
  <c r="F287" i="31"/>
  <c r="N286" i="31"/>
  <c r="M286" i="31"/>
  <c r="K286" i="31"/>
  <c r="J286" i="31"/>
  <c r="H286" i="31"/>
  <c r="G286" i="31"/>
  <c r="E286" i="31"/>
  <c r="D286" i="31"/>
  <c r="O285" i="31"/>
  <c r="O284" i="31" s="1"/>
  <c r="O283" i="31" s="1"/>
  <c r="L285" i="31"/>
  <c r="L284" i="31" s="1"/>
  <c r="L283" i="31" s="1"/>
  <c r="I285" i="31"/>
  <c r="I284" i="31" s="1"/>
  <c r="I283" i="31" s="1"/>
  <c r="F285" i="31"/>
  <c r="N284" i="31"/>
  <c r="M284" i="31"/>
  <c r="M283" i="31" s="1"/>
  <c r="K284" i="31"/>
  <c r="K283" i="31" s="1"/>
  <c r="J284" i="31"/>
  <c r="J283" i="31" s="1"/>
  <c r="H284" i="31"/>
  <c r="H283" i="31" s="1"/>
  <c r="G284" i="31"/>
  <c r="G283" i="31" s="1"/>
  <c r="E284" i="31"/>
  <c r="E283" i="31" s="1"/>
  <c r="D284" i="31"/>
  <c r="D283" i="31" s="1"/>
  <c r="N283" i="31"/>
  <c r="O282" i="31"/>
  <c r="O281" i="31" s="1"/>
  <c r="L282" i="31"/>
  <c r="I282" i="31"/>
  <c r="F282" i="31"/>
  <c r="N281" i="31"/>
  <c r="M281" i="31"/>
  <c r="L281" i="31"/>
  <c r="K281" i="31"/>
  <c r="J281" i="31"/>
  <c r="H281" i="31"/>
  <c r="G281" i="31"/>
  <c r="F281" i="31"/>
  <c r="E281" i="31"/>
  <c r="D281" i="31"/>
  <c r="O280" i="31"/>
  <c r="L280" i="31"/>
  <c r="I280" i="31"/>
  <c r="C280" i="31" s="1"/>
  <c r="F280" i="31"/>
  <c r="O279" i="31"/>
  <c r="L279" i="31"/>
  <c r="I279" i="31"/>
  <c r="F279" i="31"/>
  <c r="O278" i="31"/>
  <c r="L278" i="31"/>
  <c r="I278" i="31"/>
  <c r="F278" i="31"/>
  <c r="O277" i="31"/>
  <c r="L277" i="31"/>
  <c r="L276" i="31" s="1"/>
  <c r="I277" i="31"/>
  <c r="F277" i="31"/>
  <c r="O276" i="31"/>
  <c r="N276" i="31"/>
  <c r="M276" i="31"/>
  <c r="K276" i="31"/>
  <c r="J276" i="31"/>
  <c r="H276" i="31"/>
  <c r="G276" i="31"/>
  <c r="E276" i="31"/>
  <c r="D276" i="31"/>
  <c r="O275" i="31"/>
  <c r="L275" i="31"/>
  <c r="I275" i="31"/>
  <c r="F275" i="31"/>
  <c r="O274" i="31"/>
  <c r="L274" i="31"/>
  <c r="I274" i="31"/>
  <c r="F274" i="31"/>
  <c r="O273" i="31"/>
  <c r="L273" i="31"/>
  <c r="L272" i="31" s="1"/>
  <c r="I273" i="31"/>
  <c r="F273" i="31"/>
  <c r="O272" i="31"/>
  <c r="N272" i="31"/>
  <c r="M272" i="31"/>
  <c r="K272" i="31"/>
  <c r="J272" i="31"/>
  <c r="J270" i="31" s="1"/>
  <c r="H272" i="31"/>
  <c r="G272" i="31"/>
  <c r="E272" i="31"/>
  <c r="D272" i="31"/>
  <c r="D270" i="31" s="1"/>
  <c r="D269" i="31" s="1"/>
  <c r="O271" i="31"/>
  <c r="L271" i="31"/>
  <c r="I271" i="31"/>
  <c r="F271" i="31"/>
  <c r="O268" i="31"/>
  <c r="L268" i="31"/>
  <c r="I268" i="31"/>
  <c r="F268" i="31"/>
  <c r="O267" i="31"/>
  <c r="L267" i="31"/>
  <c r="I267" i="31"/>
  <c r="F267" i="31"/>
  <c r="O266" i="31"/>
  <c r="L266" i="31"/>
  <c r="I266" i="31"/>
  <c r="F266" i="31"/>
  <c r="O265" i="31"/>
  <c r="L265" i="31"/>
  <c r="I265" i="31"/>
  <c r="F265" i="31"/>
  <c r="N264" i="31"/>
  <c r="M264" i="31"/>
  <c r="K264" i="31"/>
  <c r="J264" i="31"/>
  <c r="H264" i="31"/>
  <c r="G264" i="31"/>
  <c r="E264" i="31"/>
  <c r="D264" i="31"/>
  <c r="O263" i="31"/>
  <c r="L263" i="31"/>
  <c r="I263" i="31"/>
  <c r="F263" i="31"/>
  <c r="O262" i="31"/>
  <c r="L262" i="31"/>
  <c r="I262" i="31"/>
  <c r="F262" i="31"/>
  <c r="O261" i="31"/>
  <c r="O260" i="31" s="1"/>
  <c r="L261" i="31"/>
  <c r="L260" i="31" s="1"/>
  <c r="I261" i="31"/>
  <c r="F261" i="31"/>
  <c r="N260" i="31"/>
  <c r="M260" i="31"/>
  <c r="M259" i="31" s="1"/>
  <c r="K260" i="31"/>
  <c r="J260" i="31"/>
  <c r="J259" i="31" s="1"/>
  <c r="H260" i="31"/>
  <c r="G260" i="31"/>
  <c r="E260" i="31"/>
  <c r="D260" i="31"/>
  <c r="O258" i="31"/>
  <c r="L258" i="31"/>
  <c r="I258" i="31"/>
  <c r="F258" i="31"/>
  <c r="O257" i="31"/>
  <c r="L257" i="31"/>
  <c r="I257" i="31"/>
  <c r="F257" i="31"/>
  <c r="O256" i="31"/>
  <c r="L256" i="31"/>
  <c r="I256" i="31"/>
  <c r="F256" i="31"/>
  <c r="O255" i="31"/>
  <c r="L255" i="31"/>
  <c r="I255" i="31"/>
  <c r="F255" i="31"/>
  <c r="O254" i="31"/>
  <c r="L254" i="31"/>
  <c r="I254" i="31"/>
  <c r="F254" i="31"/>
  <c r="O253" i="31"/>
  <c r="L253" i="31"/>
  <c r="I253" i="31"/>
  <c r="F253" i="31"/>
  <c r="N252" i="31"/>
  <c r="M252" i="31"/>
  <c r="M251" i="31" s="1"/>
  <c r="K252" i="31"/>
  <c r="K251" i="31" s="1"/>
  <c r="J252" i="31"/>
  <c r="J251" i="31" s="1"/>
  <c r="H252" i="31"/>
  <c r="H251" i="31" s="1"/>
  <c r="G252" i="31"/>
  <c r="G251" i="31" s="1"/>
  <c r="E252" i="31"/>
  <c r="E251" i="31" s="1"/>
  <c r="D252" i="31"/>
  <c r="D251" i="31" s="1"/>
  <c r="N251" i="31"/>
  <c r="O250" i="31"/>
  <c r="L250" i="31"/>
  <c r="I250" i="31"/>
  <c r="F250" i="31"/>
  <c r="O249" i="31"/>
  <c r="L249" i="31"/>
  <c r="I249" i="31"/>
  <c r="F249" i="31"/>
  <c r="O248" i="31"/>
  <c r="L248" i="31"/>
  <c r="I248" i="31"/>
  <c r="F248" i="31"/>
  <c r="O247" i="31"/>
  <c r="L247" i="31"/>
  <c r="I247" i="31"/>
  <c r="F247" i="31"/>
  <c r="N246" i="31"/>
  <c r="M246" i="31"/>
  <c r="K246" i="31"/>
  <c r="J246" i="31"/>
  <c r="H246" i="31"/>
  <c r="G246" i="31"/>
  <c r="E246" i="31"/>
  <c r="D246" i="31"/>
  <c r="O245" i="31"/>
  <c r="L245" i="31"/>
  <c r="I245" i="31"/>
  <c r="F245" i="31"/>
  <c r="O244" i="31"/>
  <c r="L244" i="31"/>
  <c r="I244" i="31"/>
  <c r="F244" i="31"/>
  <c r="O243" i="31"/>
  <c r="L243" i="31"/>
  <c r="I243" i="31"/>
  <c r="F243" i="31"/>
  <c r="O242" i="31"/>
  <c r="L242" i="31"/>
  <c r="I242" i="31"/>
  <c r="F242" i="31"/>
  <c r="O241" i="31"/>
  <c r="L241" i="31"/>
  <c r="I241" i="31"/>
  <c r="F241" i="31"/>
  <c r="O240" i="31"/>
  <c r="L240" i="31"/>
  <c r="I240" i="31"/>
  <c r="F240" i="31"/>
  <c r="O239" i="31"/>
  <c r="L239" i="31"/>
  <c r="I239" i="31"/>
  <c r="I238" i="31" s="1"/>
  <c r="F239" i="31"/>
  <c r="N238" i="31"/>
  <c r="M238" i="31"/>
  <c r="K238" i="31"/>
  <c r="J238" i="31"/>
  <c r="H238" i="31"/>
  <c r="G238" i="31"/>
  <c r="E238" i="31"/>
  <c r="D238" i="31"/>
  <c r="O237" i="31"/>
  <c r="L237" i="31"/>
  <c r="I237" i="31"/>
  <c r="F237" i="31"/>
  <c r="O236" i="31"/>
  <c r="O235" i="31" s="1"/>
  <c r="L236" i="31"/>
  <c r="L235" i="31" s="1"/>
  <c r="I236" i="31"/>
  <c r="F236" i="31"/>
  <c r="N235" i="31"/>
  <c r="M235" i="31"/>
  <c r="K235" i="31"/>
  <c r="J235" i="31"/>
  <c r="I235" i="31"/>
  <c r="H235" i="31"/>
  <c r="G235" i="31"/>
  <c r="E235" i="31"/>
  <c r="D235" i="31"/>
  <c r="O234" i="31"/>
  <c r="L234" i="31"/>
  <c r="L233" i="31" s="1"/>
  <c r="I234" i="31"/>
  <c r="I233" i="31" s="1"/>
  <c r="F234" i="31"/>
  <c r="O233" i="31"/>
  <c r="N233" i="31"/>
  <c r="M233" i="31"/>
  <c r="K233" i="31"/>
  <c r="J233" i="31"/>
  <c r="H233" i="31"/>
  <c r="G233" i="31"/>
  <c r="E233" i="31"/>
  <c r="D233" i="31"/>
  <c r="O232" i="31"/>
  <c r="L232" i="31"/>
  <c r="I232" i="31"/>
  <c r="C232" i="31" s="1"/>
  <c r="F232" i="31"/>
  <c r="O229" i="31"/>
  <c r="L229" i="31"/>
  <c r="I229" i="31"/>
  <c r="F229" i="31"/>
  <c r="O228" i="31"/>
  <c r="O227" i="31" s="1"/>
  <c r="L228" i="31"/>
  <c r="L227" i="31" s="1"/>
  <c r="I228" i="31"/>
  <c r="I227" i="31" s="1"/>
  <c r="F228" i="31"/>
  <c r="N227" i="31"/>
  <c r="M227" i="31"/>
  <c r="K227" i="31"/>
  <c r="J227" i="31"/>
  <c r="H227" i="31"/>
  <c r="G227" i="31"/>
  <c r="F227" i="31"/>
  <c r="E227" i="31"/>
  <c r="D227" i="31"/>
  <c r="O226" i="31"/>
  <c r="L226" i="31"/>
  <c r="I226" i="31"/>
  <c r="F226" i="31"/>
  <c r="O225" i="31"/>
  <c r="L225" i="31"/>
  <c r="I225" i="31"/>
  <c r="F225" i="31"/>
  <c r="O224" i="31"/>
  <c r="L224" i="31"/>
  <c r="I224" i="31"/>
  <c r="F224" i="31"/>
  <c r="O223" i="31"/>
  <c r="L223" i="31"/>
  <c r="I223" i="31"/>
  <c r="F223" i="31"/>
  <c r="O222" i="31"/>
  <c r="L222" i="31"/>
  <c r="I222" i="31"/>
  <c r="F222" i="31"/>
  <c r="O221" i="31"/>
  <c r="L221" i="31"/>
  <c r="I221" i="31"/>
  <c r="F221" i="31"/>
  <c r="O220" i="31"/>
  <c r="L220" i="31"/>
  <c r="I220" i="31"/>
  <c r="F220" i="31"/>
  <c r="O219" i="31"/>
  <c r="L219" i="31"/>
  <c r="I219" i="31"/>
  <c r="F219" i="31"/>
  <c r="O218" i="31"/>
  <c r="L218" i="31"/>
  <c r="I218" i="31"/>
  <c r="F218" i="31"/>
  <c r="O217" i="31"/>
  <c r="L217" i="31"/>
  <c r="I217" i="31"/>
  <c r="F217" i="31"/>
  <c r="N216" i="31"/>
  <c r="M216" i="31"/>
  <c r="K216" i="31"/>
  <c r="J216" i="31"/>
  <c r="H216" i="31"/>
  <c r="G216" i="31"/>
  <c r="E216" i="31"/>
  <c r="D216" i="31"/>
  <c r="O215" i="31"/>
  <c r="L215" i="31"/>
  <c r="I215" i="31"/>
  <c r="F215" i="31"/>
  <c r="O214" i="31"/>
  <c r="L214" i="31"/>
  <c r="I214" i="31"/>
  <c r="F214" i="31"/>
  <c r="O213" i="31"/>
  <c r="L213" i="31"/>
  <c r="I213" i="31"/>
  <c r="F213" i="31"/>
  <c r="O212" i="31"/>
  <c r="L212" i="31"/>
  <c r="I212" i="31"/>
  <c r="F212" i="31"/>
  <c r="O211" i="31"/>
  <c r="L211" i="31"/>
  <c r="I211" i="31"/>
  <c r="F211" i="31"/>
  <c r="O210" i="31"/>
  <c r="L210" i="31"/>
  <c r="I210" i="31"/>
  <c r="F210" i="31"/>
  <c r="O209" i="31"/>
  <c r="L209" i="31"/>
  <c r="I209" i="31"/>
  <c r="F209" i="31"/>
  <c r="O208" i="31"/>
  <c r="L208" i="31"/>
  <c r="I208" i="31"/>
  <c r="F208" i="31"/>
  <c r="O207" i="31"/>
  <c r="L207" i="31"/>
  <c r="I207" i="31"/>
  <c r="F207" i="31"/>
  <c r="O206" i="31"/>
  <c r="L206" i="31"/>
  <c r="I206" i="31"/>
  <c r="F206" i="31"/>
  <c r="N205" i="31"/>
  <c r="M205" i="31"/>
  <c r="K205" i="31"/>
  <c r="J205" i="31"/>
  <c r="H205" i="31"/>
  <c r="G205" i="31"/>
  <c r="E205" i="31"/>
  <c r="D205" i="31"/>
  <c r="M204" i="31"/>
  <c r="E204" i="31"/>
  <c r="O203" i="31"/>
  <c r="L203" i="31"/>
  <c r="I203" i="31"/>
  <c r="F203" i="31"/>
  <c r="O202" i="31"/>
  <c r="L202" i="31"/>
  <c r="I202" i="31"/>
  <c r="F202" i="31"/>
  <c r="O201" i="31"/>
  <c r="L201" i="31"/>
  <c r="I201" i="31"/>
  <c r="F201" i="31"/>
  <c r="O200" i="31"/>
  <c r="L200" i="31"/>
  <c r="I200" i="31"/>
  <c r="F200" i="31"/>
  <c r="O199" i="31"/>
  <c r="L199" i="31"/>
  <c r="I199" i="31"/>
  <c r="I198" i="31" s="1"/>
  <c r="F199" i="31"/>
  <c r="N198" i="31"/>
  <c r="N196" i="31" s="1"/>
  <c r="M198" i="31"/>
  <c r="M196" i="31" s="1"/>
  <c r="K198" i="31"/>
  <c r="K196" i="31" s="1"/>
  <c r="J198" i="31"/>
  <c r="H198" i="31"/>
  <c r="H196" i="31" s="1"/>
  <c r="G198" i="31"/>
  <c r="G196" i="31" s="1"/>
  <c r="E198" i="31"/>
  <c r="E196" i="31" s="1"/>
  <c r="E195" i="31" s="1"/>
  <c r="D198" i="31"/>
  <c r="D196" i="31" s="1"/>
  <c r="O197" i="31"/>
  <c r="L197" i="31"/>
  <c r="I197" i="31"/>
  <c r="F197" i="31"/>
  <c r="J196" i="31"/>
  <c r="O193" i="31"/>
  <c r="L193" i="31"/>
  <c r="L192" i="31" s="1"/>
  <c r="I193" i="31"/>
  <c r="I192" i="31" s="1"/>
  <c r="I191" i="31" s="1"/>
  <c r="F193" i="31"/>
  <c r="O192" i="31"/>
  <c r="O191" i="31" s="1"/>
  <c r="N192" i="31"/>
  <c r="M192" i="31"/>
  <c r="M191" i="31" s="1"/>
  <c r="K192" i="31"/>
  <c r="K191" i="31" s="1"/>
  <c r="J192" i="31"/>
  <c r="J191" i="31" s="1"/>
  <c r="H192" i="31"/>
  <c r="G192" i="31"/>
  <c r="F192" i="31"/>
  <c r="F191" i="31" s="1"/>
  <c r="E192" i="31"/>
  <c r="D192" i="31"/>
  <c r="N191" i="31"/>
  <c r="L191" i="31"/>
  <c r="H191" i="31"/>
  <c r="G191" i="31"/>
  <c r="E191" i="31"/>
  <c r="D191" i="31"/>
  <c r="O190" i="31"/>
  <c r="L190" i="31"/>
  <c r="I190" i="31"/>
  <c r="F190" i="31"/>
  <c r="O189" i="31"/>
  <c r="O188" i="31" s="1"/>
  <c r="O187" i="31" s="1"/>
  <c r="L189" i="31"/>
  <c r="L188" i="31" s="1"/>
  <c r="L187" i="31" s="1"/>
  <c r="I189" i="31"/>
  <c r="F189" i="31"/>
  <c r="N188" i="31"/>
  <c r="M188" i="31"/>
  <c r="K188" i="31"/>
  <c r="J188" i="31"/>
  <c r="H188" i="31"/>
  <c r="G188" i="31"/>
  <c r="F188" i="31"/>
  <c r="E188" i="31"/>
  <c r="D188" i="31"/>
  <c r="E187" i="31"/>
  <c r="O186" i="31"/>
  <c r="L186" i="31"/>
  <c r="I186" i="31"/>
  <c r="F186" i="31"/>
  <c r="O185" i="31"/>
  <c r="O184" i="31" s="1"/>
  <c r="L185" i="31"/>
  <c r="L184" i="31" s="1"/>
  <c r="I185" i="31"/>
  <c r="F185" i="31"/>
  <c r="F184" i="31" s="1"/>
  <c r="N184" i="31"/>
  <c r="M184" i="31"/>
  <c r="K184" i="31"/>
  <c r="J184" i="31"/>
  <c r="H184" i="31"/>
  <c r="G184" i="31"/>
  <c r="E184" i="31"/>
  <c r="D184" i="31"/>
  <c r="O183" i="31"/>
  <c r="L183" i="31"/>
  <c r="I183" i="31"/>
  <c r="F183" i="31"/>
  <c r="C183" i="31" s="1"/>
  <c r="O182" i="31"/>
  <c r="L182" i="31"/>
  <c r="I182" i="31"/>
  <c r="F182" i="31"/>
  <c r="O181" i="31"/>
  <c r="L181" i="31"/>
  <c r="I181" i="31"/>
  <c r="F181" i="31"/>
  <c r="O180" i="31"/>
  <c r="L180" i="31"/>
  <c r="L179" i="31" s="1"/>
  <c r="I180" i="31"/>
  <c r="F180" i="31"/>
  <c r="F179" i="31" s="1"/>
  <c r="N179" i="31"/>
  <c r="M179" i="31"/>
  <c r="K179" i="31"/>
  <c r="J179" i="31"/>
  <c r="J174" i="31" s="1"/>
  <c r="H179" i="31"/>
  <c r="G179" i="31"/>
  <c r="E179" i="31"/>
  <c r="D179" i="31"/>
  <c r="D174" i="31" s="1"/>
  <c r="D173" i="31" s="1"/>
  <c r="O178" i="31"/>
  <c r="L178" i="31"/>
  <c r="I178" i="31"/>
  <c r="F178" i="31"/>
  <c r="O177" i="31"/>
  <c r="L177" i="31"/>
  <c r="I177" i="31"/>
  <c r="F177" i="31"/>
  <c r="O176" i="31"/>
  <c r="L176" i="31"/>
  <c r="L175" i="31" s="1"/>
  <c r="L174" i="31" s="1"/>
  <c r="I176" i="31"/>
  <c r="F176" i="31"/>
  <c r="F175" i="31" s="1"/>
  <c r="O175" i="31"/>
  <c r="N175" i="31"/>
  <c r="M175" i="31"/>
  <c r="K175" i="31"/>
  <c r="J175" i="31"/>
  <c r="H175" i="31"/>
  <c r="H174" i="31" s="1"/>
  <c r="G175" i="31"/>
  <c r="E175" i="31"/>
  <c r="E174" i="31" s="1"/>
  <c r="E173" i="31" s="1"/>
  <c r="D175" i="31"/>
  <c r="N174" i="31"/>
  <c r="O172" i="31"/>
  <c r="L172" i="31"/>
  <c r="I172" i="31"/>
  <c r="F172" i="31"/>
  <c r="O171" i="31"/>
  <c r="L171" i="31"/>
  <c r="I171" i="31"/>
  <c r="F171" i="31"/>
  <c r="O170" i="31"/>
  <c r="L170" i="31"/>
  <c r="I170" i="31"/>
  <c r="F170" i="31"/>
  <c r="O169" i="31"/>
  <c r="L169" i="31"/>
  <c r="I169" i="31"/>
  <c r="F169" i="31"/>
  <c r="O168" i="31"/>
  <c r="L168" i="31"/>
  <c r="I168" i="31"/>
  <c r="F168" i="31"/>
  <c r="O167" i="31"/>
  <c r="O166" i="31" s="1"/>
  <c r="L167" i="31"/>
  <c r="I167" i="31"/>
  <c r="I166" i="31" s="1"/>
  <c r="I165" i="31" s="1"/>
  <c r="F167" i="31"/>
  <c r="N166" i="31"/>
  <c r="N165" i="31" s="1"/>
  <c r="M166" i="31"/>
  <c r="L166" i="31"/>
  <c r="L165" i="31" s="1"/>
  <c r="K166" i="31"/>
  <c r="J166" i="31"/>
  <c r="J165" i="31" s="1"/>
  <c r="H166" i="31"/>
  <c r="H165" i="31" s="1"/>
  <c r="G166" i="31"/>
  <c r="G165" i="31" s="1"/>
  <c r="E166" i="31"/>
  <c r="D166" i="31"/>
  <c r="D165" i="31" s="1"/>
  <c r="M165" i="31"/>
  <c r="K165" i="31"/>
  <c r="E165" i="31"/>
  <c r="O164" i="31"/>
  <c r="L164" i="31"/>
  <c r="I164" i="31"/>
  <c r="F164" i="31"/>
  <c r="O163" i="31"/>
  <c r="L163" i="31"/>
  <c r="I163" i="31"/>
  <c r="F163" i="31"/>
  <c r="O162" i="31"/>
  <c r="L162" i="31"/>
  <c r="I162" i="31"/>
  <c r="F162" i="31"/>
  <c r="O161" i="31"/>
  <c r="O160" i="31" s="1"/>
  <c r="L161" i="31"/>
  <c r="L160" i="31" s="1"/>
  <c r="I161" i="31"/>
  <c r="F161" i="31"/>
  <c r="N160" i="31"/>
  <c r="M160" i="31"/>
  <c r="K160" i="31"/>
  <c r="J160" i="31"/>
  <c r="H160" i="31"/>
  <c r="G160" i="31"/>
  <c r="F160" i="31"/>
  <c r="E160" i="31"/>
  <c r="D160" i="31"/>
  <c r="O159" i="31"/>
  <c r="L159" i="31"/>
  <c r="I159" i="31"/>
  <c r="F159" i="31"/>
  <c r="O158" i="31"/>
  <c r="L158" i="31"/>
  <c r="I158" i="31"/>
  <c r="F158" i="31"/>
  <c r="O157" i="31"/>
  <c r="L157" i="31"/>
  <c r="I157" i="31"/>
  <c r="F157" i="31"/>
  <c r="O156" i="31"/>
  <c r="L156" i="31"/>
  <c r="I156" i="31"/>
  <c r="F156" i="31"/>
  <c r="O155" i="31"/>
  <c r="L155" i="31"/>
  <c r="I155" i="31"/>
  <c r="F155" i="31"/>
  <c r="C155" i="31" s="1"/>
  <c r="O154" i="31"/>
  <c r="L154" i="31"/>
  <c r="I154" i="31"/>
  <c r="F154" i="31"/>
  <c r="O153" i="31"/>
  <c r="L153" i="31"/>
  <c r="I153" i="31"/>
  <c r="F153" i="31"/>
  <c r="O152" i="31"/>
  <c r="L152" i="31"/>
  <c r="I152" i="31"/>
  <c r="F152" i="31"/>
  <c r="N151" i="31"/>
  <c r="M151" i="31"/>
  <c r="K151" i="31"/>
  <c r="J151" i="31"/>
  <c r="H151" i="31"/>
  <c r="G151" i="31"/>
  <c r="E151" i="31"/>
  <c r="D151" i="31"/>
  <c r="O150" i="31"/>
  <c r="L150" i="31"/>
  <c r="I150" i="31"/>
  <c r="F150" i="31"/>
  <c r="O149" i="31"/>
  <c r="L149" i="31"/>
  <c r="I149" i="31"/>
  <c r="F149" i="31"/>
  <c r="O148" i="31"/>
  <c r="L148" i="31"/>
  <c r="I148" i="31"/>
  <c r="F148" i="31"/>
  <c r="O147" i="31"/>
  <c r="L147" i="31"/>
  <c r="I147" i="31"/>
  <c r="F147" i="31"/>
  <c r="O146" i="31"/>
  <c r="L146" i="31"/>
  <c r="I146" i="31"/>
  <c r="F146" i="31"/>
  <c r="O145" i="31"/>
  <c r="L145" i="31"/>
  <c r="I145" i="31"/>
  <c r="F145" i="31"/>
  <c r="N144" i="31"/>
  <c r="M144" i="31"/>
  <c r="K144" i="31"/>
  <c r="J144" i="31"/>
  <c r="H144" i="31"/>
  <c r="G144" i="31"/>
  <c r="E144" i="31"/>
  <c r="D144" i="31"/>
  <c r="O143" i="31"/>
  <c r="L143" i="31"/>
  <c r="I143" i="31"/>
  <c r="F143" i="31"/>
  <c r="O142" i="31"/>
  <c r="L142" i="31"/>
  <c r="L141" i="31" s="1"/>
  <c r="I142" i="31"/>
  <c r="F142" i="31"/>
  <c r="N141" i="31"/>
  <c r="M141" i="31"/>
  <c r="K141" i="31"/>
  <c r="J141" i="31"/>
  <c r="H141" i="31"/>
  <c r="G141" i="31"/>
  <c r="E141" i="31"/>
  <c r="D141" i="31"/>
  <c r="O140" i="31"/>
  <c r="L140" i="31"/>
  <c r="I140" i="31"/>
  <c r="F140" i="31"/>
  <c r="O139" i="31"/>
  <c r="L139" i="31"/>
  <c r="I139" i="31"/>
  <c r="F139" i="31"/>
  <c r="O138" i="31"/>
  <c r="L138" i="31"/>
  <c r="I138" i="31"/>
  <c r="F138" i="31"/>
  <c r="O137" i="31"/>
  <c r="L137" i="31"/>
  <c r="L136" i="31" s="1"/>
  <c r="I137" i="31"/>
  <c r="F137" i="31"/>
  <c r="N136" i="31"/>
  <c r="M136" i="31"/>
  <c r="K136" i="31"/>
  <c r="J136" i="31"/>
  <c r="H136" i="31"/>
  <c r="G136" i="31"/>
  <c r="F136" i="31"/>
  <c r="E136" i="31"/>
  <c r="D136" i="31"/>
  <c r="O135" i="31"/>
  <c r="L135" i="31"/>
  <c r="I135" i="31"/>
  <c r="F135" i="31"/>
  <c r="O134" i="31"/>
  <c r="L134" i="31"/>
  <c r="I134" i="31"/>
  <c r="F134" i="31"/>
  <c r="O133" i="31"/>
  <c r="L133" i="31"/>
  <c r="I133" i="31"/>
  <c r="F133" i="31"/>
  <c r="O132" i="31"/>
  <c r="L132" i="31"/>
  <c r="I132" i="31"/>
  <c r="F132" i="31"/>
  <c r="F131" i="31" s="1"/>
  <c r="O131" i="31"/>
  <c r="N131" i="31"/>
  <c r="M131" i="31"/>
  <c r="K131" i="31"/>
  <c r="J131" i="31"/>
  <c r="H131" i="31"/>
  <c r="G131" i="31"/>
  <c r="E131" i="31"/>
  <c r="D131" i="31"/>
  <c r="O129" i="31"/>
  <c r="O128" i="31" s="1"/>
  <c r="L129" i="31"/>
  <c r="L128" i="31" s="1"/>
  <c r="I129" i="31"/>
  <c r="F129" i="31"/>
  <c r="F128" i="31" s="1"/>
  <c r="N128" i="31"/>
  <c r="M128" i="31"/>
  <c r="K128" i="31"/>
  <c r="J128" i="31"/>
  <c r="H128" i="31"/>
  <c r="G128" i="31"/>
  <c r="E128" i="31"/>
  <c r="D128" i="31"/>
  <c r="O127" i="31"/>
  <c r="L127" i="31"/>
  <c r="I127" i="31"/>
  <c r="E127" i="31"/>
  <c r="F127" i="31" s="1"/>
  <c r="O126" i="31"/>
  <c r="L126" i="31"/>
  <c r="I126" i="31"/>
  <c r="F126" i="31"/>
  <c r="O125" i="31"/>
  <c r="L125" i="31"/>
  <c r="I125" i="31"/>
  <c r="F125" i="31"/>
  <c r="O124" i="31"/>
  <c r="L124" i="31"/>
  <c r="I124" i="31"/>
  <c r="F124" i="31"/>
  <c r="O123" i="31"/>
  <c r="L123" i="31"/>
  <c r="I123" i="31"/>
  <c r="I122" i="31" s="1"/>
  <c r="F123" i="31"/>
  <c r="N122" i="31"/>
  <c r="M122" i="31"/>
  <c r="K122" i="31"/>
  <c r="J122" i="31"/>
  <c r="H122" i="31"/>
  <c r="G122" i="31"/>
  <c r="E122" i="31"/>
  <c r="D122" i="31"/>
  <c r="O121" i="31"/>
  <c r="L121" i="31"/>
  <c r="I121" i="31"/>
  <c r="F121" i="31"/>
  <c r="O120" i="31"/>
  <c r="L120" i="31"/>
  <c r="I120" i="31"/>
  <c r="F120" i="31"/>
  <c r="O119" i="31"/>
  <c r="L119" i="31"/>
  <c r="I119" i="31"/>
  <c r="F119" i="31"/>
  <c r="O118" i="31"/>
  <c r="L118" i="31"/>
  <c r="I118" i="31"/>
  <c r="F118" i="31"/>
  <c r="O117" i="31"/>
  <c r="L117" i="31"/>
  <c r="I117" i="31"/>
  <c r="F117" i="31"/>
  <c r="F116" i="31" s="1"/>
  <c r="N116" i="31"/>
  <c r="M116" i="31"/>
  <c r="K116" i="31"/>
  <c r="J116" i="31"/>
  <c r="H116" i="31"/>
  <c r="G116" i="31"/>
  <c r="E116" i="31"/>
  <c r="D116" i="31"/>
  <c r="O115" i="31"/>
  <c r="L115" i="31"/>
  <c r="I115" i="31"/>
  <c r="F115" i="31"/>
  <c r="O114" i="31"/>
  <c r="L114" i="31"/>
  <c r="I114" i="31"/>
  <c r="F114" i="31"/>
  <c r="O113" i="31"/>
  <c r="O112" i="31" s="1"/>
  <c r="L113" i="31"/>
  <c r="L112" i="31" s="1"/>
  <c r="I113" i="31"/>
  <c r="I112" i="31" s="1"/>
  <c r="F113" i="31"/>
  <c r="F112" i="31" s="1"/>
  <c r="N112" i="31"/>
  <c r="M112" i="31"/>
  <c r="K112" i="31"/>
  <c r="J112" i="31"/>
  <c r="H112" i="31"/>
  <c r="G112" i="31"/>
  <c r="E112" i="31"/>
  <c r="D112" i="31"/>
  <c r="O111" i="31"/>
  <c r="L111" i="31"/>
  <c r="I111" i="31"/>
  <c r="F111" i="31"/>
  <c r="O110" i="31"/>
  <c r="L110" i="31"/>
  <c r="I110" i="31"/>
  <c r="F110" i="31"/>
  <c r="O109" i="31"/>
  <c r="L109" i="31"/>
  <c r="I109" i="31"/>
  <c r="E109" i="31"/>
  <c r="F109" i="31" s="1"/>
  <c r="O108" i="31"/>
  <c r="L108" i="31"/>
  <c r="I108" i="31"/>
  <c r="F108" i="31"/>
  <c r="O107" i="31"/>
  <c r="L107" i="31"/>
  <c r="I107" i="31"/>
  <c r="F107" i="31"/>
  <c r="O106" i="31"/>
  <c r="L106" i="31"/>
  <c r="I106" i="31"/>
  <c r="F106" i="31"/>
  <c r="O105" i="31"/>
  <c r="L105" i="31"/>
  <c r="I105" i="31"/>
  <c r="F105" i="31"/>
  <c r="O104" i="31"/>
  <c r="L104" i="31"/>
  <c r="I104" i="31"/>
  <c r="F104" i="31"/>
  <c r="O103" i="31"/>
  <c r="N103" i="31"/>
  <c r="M103" i="31"/>
  <c r="K103" i="31"/>
  <c r="J103" i="31"/>
  <c r="H103" i="31"/>
  <c r="G103" i="31"/>
  <c r="E103" i="31"/>
  <c r="D103" i="31"/>
  <c r="O102" i="31"/>
  <c r="L102" i="31"/>
  <c r="I102" i="31"/>
  <c r="F102" i="31"/>
  <c r="C102" i="31" s="1"/>
  <c r="E102" i="31"/>
  <c r="O101" i="31"/>
  <c r="L101" i="31"/>
  <c r="I101" i="31"/>
  <c r="F101" i="31"/>
  <c r="O100" i="31"/>
  <c r="L100" i="31"/>
  <c r="I100" i="31"/>
  <c r="C100" i="31" s="1"/>
  <c r="F100" i="31"/>
  <c r="O99" i="31"/>
  <c r="L99" i="31"/>
  <c r="I99" i="31"/>
  <c r="F99" i="31"/>
  <c r="O98" i="31"/>
  <c r="L98" i="31"/>
  <c r="I98" i="31"/>
  <c r="F98" i="31"/>
  <c r="O97" i="31"/>
  <c r="L97" i="31"/>
  <c r="I97" i="31"/>
  <c r="F97" i="31"/>
  <c r="O96" i="31"/>
  <c r="L96" i="31"/>
  <c r="I96" i="31"/>
  <c r="F96" i="31"/>
  <c r="N95" i="31"/>
  <c r="M95" i="31"/>
  <c r="K95" i="31"/>
  <c r="J95" i="31"/>
  <c r="H95" i="31"/>
  <c r="G95" i="31"/>
  <c r="E95" i="31"/>
  <c r="D95" i="31"/>
  <c r="O94" i="31"/>
  <c r="L94" i="31"/>
  <c r="I94" i="31"/>
  <c r="F94" i="31"/>
  <c r="O93" i="31"/>
  <c r="L93" i="31"/>
  <c r="I93" i="31"/>
  <c r="F93" i="31"/>
  <c r="O92" i="31"/>
  <c r="L92" i="31"/>
  <c r="I92" i="31"/>
  <c r="F92" i="31"/>
  <c r="O91" i="31"/>
  <c r="L91" i="31"/>
  <c r="I91" i="31"/>
  <c r="F91" i="31"/>
  <c r="O90" i="31"/>
  <c r="L90" i="31"/>
  <c r="I90" i="31"/>
  <c r="F90" i="31"/>
  <c r="N89" i="31"/>
  <c r="M89" i="31"/>
  <c r="K89" i="31"/>
  <c r="J89" i="31"/>
  <c r="H89" i="31"/>
  <c r="G89" i="31"/>
  <c r="E89" i="31"/>
  <c r="D89" i="31"/>
  <c r="O88" i="31"/>
  <c r="L88" i="31"/>
  <c r="I88" i="31"/>
  <c r="F88" i="31"/>
  <c r="O87" i="31"/>
  <c r="L87" i="31"/>
  <c r="I87" i="31"/>
  <c r="F87" i="31"/>
  <c r="O86" i="31"/>
  <c r="L86" i="31"/>
  <c r="I86" i="31"/>
  <c r="F86" i="31"/>
  <c r="O85" i="31"/>
  <c r="L85" i="31"/>
  <c r="L84" i="31" s="1"/>
  <c r="I85" i="31"/>
  <c r="I84" i="31" s="1"/>
  <c r="F85" i="31"/>
  <c r="N84" i="31"/>
  <c r="M84" i="31"/>
  <c r="K84" i="31"/>
  <c r="J84" i="31"/>
  <c r="H84" i="31"/>
  <c r="G84" i="31"/>
  <c r="E84" i="31"/>
  <c r="D84" i="31"/>
  <c r="O82" i="31"/>
  <c r="L82" i="31"/>
  <c r="I82" i="31"/>
  <c r="F82" i="31"/>
  <c r="O81" i="31"/>
  <c r="L81" i="31"/>
  <c r="L80" i="31" s="1"/>
  <c r="I81" i="31"/>
  <c r="I80" i="31" s="1"/>
  <c r="F81" i="31"/>
  <c r="F80" i="31" s="1"/>
  <c r="N80" i="31"/>
  <c r="M80" i="31"/>
  <c r="K80" i="31"/>
  <c r="J80" i="31"/>
  <c r="H80" i="31"/>
  <c r="G80" i="31"/>
  <c r="E80" i="31"/>
  <c r="D80" i="31"/>
  <c r="O79" i="31"/>
  <c r="L79" i="31"/>
  <c r="I79" i="31"/>
  <c r="F79" i="31"/>
  <c r="O78" i="31"/>
  <c r="O77" i="31" s="1"/>
  <c r="L78" i="31"/>
  <c r="L77" i="31" s="1"/>
  <c r="L76" i="31" s="1"/>
  <c r="I78" i="31"/>
  <c r="I77" i="31" s="1"/>
  <c r="I76" i="31" s="1"/>
  <c r="F78" i="31"/>
  <c r="N77" i="31"/>
  <c r="M77" i="31"/>
  <c r="M76" i="31" s="1"/>
  <c r="K77" i="31"/>
  <c r="K76" i="31" s="1"/>
  <c r="J77" i="31"/>
  <c r="J76" i="31" s="1"/>
  <c r="H77" i="31"/>
  <c r="G77" i="31"/>
  <c r="G76" i="31" s="1"/>
  <c r="E77" i="31"/>
  <c r="D77" i="31"/>
  <c r="D76" i="31" s="1"/>
  <c r="E76" i="31"/>
  <c r="O74" i="31"/>
  <c r="L74" i="31"/>
  <c r="I74" i="31"/>
  <c r="F74" i="31"/>
  <c r="O73" i="31"/>
  <c r="L73" i="31"/>
  <c r="I73" i="31"/>
  <c r="F73" i="31"/>
  <c r="O72" i="31"/>
  <c r="L72" i="31"/>
  <c r="I72" i="31"/>
  <c r="F72" i="31"/>
  <c r="O71" i="31"/>
  <c r="L71" i="31"/>
  <c r="I71" i="31"/>
  <c r="F71" i="31"/>
  <c r="O70" i="31"/>
  <c r="L70" i="31"/>
  <c r="I70" i="31"/>
  <c r="F70" i="31"/>
  <c r="N69" i="31"/>
  <c r="M69" i="31"/>
  <c r="M67" i="31" s="1"/>
  <c r="K69" i="31"/>
  <c r="K67" i="31" s="1"/>
  <c r="J69" i="31"/>
  <c r="J67" i="31" s="1"/>
  <c r="H69" i="31"/>
  <c r="H67" i="31" s="1"/>
  <c r="G69" i="31"/>
  <c r="G67" i="31" s="1"/>
  <c r="E69" i="31"/>
  <c r="E67" i="31" s="1"/>
  <c r="D69" i="31"/>
  <c r="D67" i="31" s="1"/>
  <c r="O68" i="31"/>
  <c r="L68" i="31"/>
  <c r="I68" i="31"/>
  <c r="F68" i="31"/>
  <c r="N67" i="31"/>
  <c r="O66" i="31"/>
  <c r="L66" i="31"/>
  <c r="I66" i="31"/>
  <c r="F66" i="31"/>
  <c r="O65" i="31"/>
  <c r="L65" i="31"/>
  <c r="I65" i="31"/>
  <c r="F65" i="31"/>
  <c r="O64" i="31"/>
  <c r="L64" i="31"/>
  <c r="I64" i="31"/>
  <c r="F64" i="31"/>
  <c r="O63" i="31"/>
  <c r="L63" i="31"/>
  <c r="I63" i="31"/>
  <c r="F63" i="31"/>
  <c r="O62" i="31"/>
  <c r="L62" i="31"/>
  <c r="I62" i="31"/>
  <c r="F62" i="31"/>
  <c r="O61" i="31"/>
  <c r="L61" i="31"/>
  <c r="I61" i="31"/>
  <c r="F61" i="31"/>
  <c r="O60" i="31"/>
  <c r="L60" i="31"/>
  <c r="I60" i="31"/>
  <c r="F60" i="31"/>
  <c r="O59" i="31"/>
  <c r="L59" i="31"/>
  <c r="I59" i="31"/>
  <c r="F59" i="31"/>
  <c r="N58" i="31"/>
  <c r="M58" i="31"/>
  <c r="M54" i="31" s="1"/>
  <c r="K58" i="31"/>
  <c r="J58" i="31"/>
  <c r="H58" i="31"/>
  <c r="G58" i="31"/>
  <c r="E58" i="31"/>
  <c r="D58" i="31"/>
  <c r="O57" i="31"/>
  <c r="L57" i="31"/>
  <c r="I57" i="31"/>
  <c r="F57" i="31"/>
  <c r="O56" i="31"/>
  <c r="L56" i="31"/>
  <c r="L55" i="31" s="1"/>
  <c r="I56" i="31"/>
  <c r="F56" i="31"/>
  <c r="O55" i="31"/>
  <c r="N55" i="31"/>
  <c r="N54" i="31" s="1"/>
  <c r="M55" i="31"/>
  <c r="K55" i="31"/>
  <c r="J55" i="31"/>
  <c r="J54" i="31" s="1"/>
  <c r="H55" i="31"/>
  <c r="H54" i="31" s="1"/>
  <c r="H53" i="31" s="1"/>
  <c r="G55" i="31"/>
  <c r="F55" i="31"/>
  <c r="E55" i="31"/>
  <c r="D55" i="31"/>
  <c r="D54" i="31" s="1"/>
  <c r="D53" i="31" s="1"/>
  <c r="O47" i="31"/>
  <c r="C47" i="31"/>
  <c r="O46" i="31"/>
  <c r="C46" i="31" s="1"/>
  <c r="N45" i="31"/>
  <c r="N20" i="31" s="1"/>
  <c r="M45" i="31"/>
  <c r="L44" i="31"/>
  <c r="I44" i="31"/>
  <c r="F44" i="31"/>
  <c r="C44" i="31" s="1"/>
  <c r="L43" i="31"/>
  <c r="K43" i="31"/>
  <c r="J43" i="31"/>
  <c r="I43" i="31"/>
  <c r="H43" i="31"/>
  <c r="G43" i="31"/>
  <c r="E43" i="31"/>
  <c r="D43" i="31"/>
  <c r="F42" i="31"/>
  <c r="F41" i="31" s="1"/>
  <c r="C41" i="31" s="1"/>
  <c r="E41" i="31"/>
  <c r="D41" i="31"/>
  <c r="L40" i="31"/>
  <c r="C40" i="31" s="1"/>
  <c r="L39" i="31"/>
  <c r="C39" i="31" s="1"/>
  <c r="L38" i="31"/>
  <c r="C38" i="31" s="1"/>
  <c r="L37" i="31"/>
  <c r="K36" i="31"/>
  <c r="J36" i="31"/>
  <c r="L35" i="31"/>
  <c r="C35" i="31"/>
  <c r="L34" i="31"/>
  <c r="C34" i="31" s="1"/>
  <c r="K33" i="31"/>
  <c r="J33" i="31"/>
  <c r="L32" i="31"/>
  <c r="C32" i="31" s="1"/>
  <c r="K31" i="31"/>
  <c r="J31" i="31"/>
  <c r="L30" i="31"/>
  <c r="C30" i="31" s="1"/>
  <c r="L29" i="31"/>
  <c r="C29" i="31" s="1"/>
  <c r="L28" i="31"/>
  <c r="K27" i="31"/>
  <c r="J27" i="31"/>
  <c r="F25" i="31"/>
  <c r="C25" i="31" s="1"/>
  <c r="I24" i="31"/>
  <c r="E24" i="31"/>
  <c r="O23" i="31"/>
  <c r="L23" i="31"/>
  <c r="I23" i="31"/>
  <c r="F23" i="31"/>
  <c r="O22" i="31"/>
  <c r="L22" i="31"/>
  <c r="L21" i="31" s="1"/>
  <c r="I22" i="31"/>
  <c r="I21" i="31" s="1"/>
  <c r="F22" i="31"/>
  <c r="O21" i="31"/>
  <c r="N21" i="31"/>
  <c r="N292" i="31" s="1"/>
  <c r="N291" i="31" s="1"/>
  <c r="M21" i="31"/>
  <c r="K21" i="31"/>
  <c r="K292" i="31" s="1"/>
  <c r="J21" i="31"/>
  <c r="J292" i="31" s="1"/>
  <c r="J291" i="31" s="1"/>
  <c r="H21" i="31"/>
  <c r="H292" i="31" s="1"/>
  <c r="H291" i="31" s="1"/>
  <c r="G21" i="31"/>
  <c r="E21" i="31"/>
  <c r="E292" i="31" s="1"/>
  <c r="D21" i="31"/>
  <c r="D292" i="31" s="1"/>
  <c r="D291" i="31" s="1"/>
  <c r="G292" i="31" l="1"/>
  <c r="G291" i="31" s="1"/>
  <c r="C70" i="31"/>
  <c r="D130" i="31"/>
  <c r="N187" i="31"/>
  <c r="D259" i="31"/>
  <c r="C268" i="31"/>
  <c r="J269" i="31"/>
  <c r="H270" i="31"/>
  <c r="H269" i="31" s="1"/>
  <c r="N270" i="31"/>
  <c r="N269" i="31" s="1"/>
  <c r="L292" i="31"/>
  <c r="L31" i="31"/>
  <c r="C31" i="31" s="1"/>
  <c r="O80" i="31"/>
  <c r="C80" i="31" s="1"/>
  <c r="C163" i="31"/>
  <c r="C169" i="31"/>
  <c r="C228" i="31"/>
  <c r="C296" i="31"/>
  <c r="C297" i="31"/>
  <c r="C299" i="31"/>
  <c r="C62" i="31"/>
  <c r="C93" i="31"/>
  <c r="K187" i="31"/>
  <c r="C220" i="31"/>
  <c r="K204" i="31"/>
  <c r="M270" i="31"/>
  <c r="M269" i="31" s="1"/>
  <c r="I141" i="31"/>
  <c r="M187" i="31"/>
  <c r="K195" i="31"/>
  <c r="O205" i="31"/>
  <c r="N76" i="31"/>
  <c r="C208" i="31"/>
  <c r="C213" i="31"/>
  <c r="C215" i="31"/>
  <c r="C218" i="31"/>
  <c r="O216" i="31"/>
  <c r="J231" i="31"/>
  <c r="J230" i="31" s="1"/>
  <c r="C237" i="31"/>
  <c r="C288" i="31"/>
  <c r="K26" i="31"/>
  <c r="K20" i="31" s="1"/>
  <c r="L36" i="31"/>
  <c r="C36" i="31" s="1"/>
  <c r="E20" i="31"/>
  <c r="C61" i="31"/>
  <c r="O58" i="31"/>
  <c r="O54" i="31" s="1"/>
  <c r="C66" i="31"/>
  <c r="C79" i="31"/>
  <c r="C87" i="31"/>
  <c r="D83" i="31"/>
  <c r="D75" i="31" s="1"/>
  <c r="C92" i="31"/>
  <c r="O122" i="31"/>
  <c r="C135" i="31"/>
  <c r="C139" i="31"/>
  <c r="H130" i="31"/>
  <c r="C162" i="31"/>
  <c r="N173" i="31"/>
  <c r="H173" i="31"/>
  <c r="C200" i="31"/>
  <c r="C224" i="31"/>
  <c r="C227" i="31"/>
  <c r="H231" i="31"/>
  <c r="C240" i="31"/>
  <c r="C244" i="31"/>
  <c r="C248" i="31"/>
  <c r="E270" i="31"/>
  <c r="E269" i="31" s="1"/>
  <c r="C277" i="31"/>
  <c r="C279" i="31"/>
  <c r="C191" i="31"/>
  <c r="L238" i="31"/>
  <c r="J26" i="31"/>
  <c r="J20" i="31" s="1"/>
  <c r="G83" i="31"/>
  <c r="C120" i="31"/>
  <c r="C159" i="31"/>
  <c r="C212" i="31"/>
  <c r="C214" i="31"/>
  <c r="C236" i="31"/>
  <c r="C256" i="31"/>
  <c r="C42" i="31"/>
  <c r="G54" i="31"/>
  <c r="G53" i="31" s="1"/>
  <c r="E54" i="31"/>
  <c r="E53" i="31" s="1"/>
  <c r="C74" i="31"/>
  <c r="C78" i="31"/>
  <c r="K83" i="31"/>
  <c r="F95" i="31"/>
  <c r="C109" i="31"/>
  <c r="C110" i="31"/>
  <c r="C124" i="31"/>
  <c r="C138" i="31"/>
  <c r="C143" i="31"/>
  <c r="C147" i="31"/>
  <c r="C150" i="31"/>
  <c r="C154" i="31"/>
  <c r="O151" i="31"/>
  <c r="C167" i="31"/>
  <c r="C171" i="31"/>
  <c r="C172" i="31"/>
  <c r="G231" i="31"/>
  <c r="C234" i="31"/>
  <c r="D231" i="31"/>
  <c r="D230" i="31" s="1"/>
  <c r="K231" i="31"/>
  <c r="H259" i="31"/>
  <c r="N259" i="31"/>
  <c r="O286" i="31"/>
  <c r="O292" i="31" s="1"/>
  <c r="O291" i="31" s="1"/>
  <c r="F89" i="31"/>
  <c r="F43" i="31"/>
  <c r="C43" i="31" s="1"/>
  <c r="N53" i="31"/>
  <c r="C65" i="31"/>
  <c r="I69" i="31"/>
  <c r="I67" i="31" s="1"/>
  <c r="C71" i="31"/>
  <c r="L173" i="31"/>
  <c r="G20" i="31"/>
  <c r="L27" i="31"/>
  <c r="C59" i="31"/>
  <c r="O84" i="31"/>
  <c r="C99" i="31"/>
  <c r="C108" i="31"/>
  <c r="C115" i="31"/>
  <c r="C119" i="31"/>
  <c r="O116" i="31"/>
  <c r="C126" i="31"/>
  <c r="E130" i="31"/>
  <c r="C134" i="31"/>
  <c r="C149" i="31"/>
  <c r="C156" i="31"/>
  <c r="C158" i="31"/>
  <c r="C164" i="31"/>
  <c r="C186" i="31"/>
  <c r="D187" i="31"/>
  <c r="H187" i="31"/>
  <c r="C193" i="31"/>
  <c r="O198" i="31"/>
  <c r="O196" i="31" s="1"/>
  <c r="N204" i="31"/>
  <c r="N195" i="31" s="1"/>
  <c r="C221" i="31"/>
  <c r="C223" i="31"/>
  <c r="O238" i="31"/>
  <c r="L246" i="31"/>
  <c r="C250" i="31"/>
  <c r="C253" i="31"/>
  <c r="C255" i="31"/>
  <c r="O252" i="31"/>
  <c r="O251" i="31" s="1"/>
  <c r="L264" i="31"/>
  <c r="L259" i="31" s="1"/>
  <c r="I286" i="31"/>
  <c r="I292" i="31" s="1"/>
  <c r="C298" i="31"/>
  <c r="C301" i="31"/>
  <c r="M53" i="31"/>
  <c r="C82" i="31"/>
  <c r="M83" i="31"/>
  <c r="C88" i="31"/>
  <c r="H20" i="31"/>
  <c r="E291" i="31"/>
  <c r="K291" i="31"/>
  <c r="C23" i="31"/>
  <c r="L33" i="31"/>
  <c r="C33" i="31" s="1"/>
  <c r="O45" i="31"/>
  <c r="K54" i="31"/>
  <c r="K53" i="31" s="1"/>
  <c r="C57" i="31"/>
  <c r="C63" i="31"/>
  <c r="C73" i="31"/>
  <c r="H76" i="31"/>
  <c r="F77" i="31"/>
  <c r="F76" i="31" s="1"/>
  <c r="J83" i="31"/>
  <c r="C85" i="31"/>
  <c r="C86" i="31"/>
  <c r="H83" i="31"/>
  <c r="H75" i="31" s="1"/>
  <c r="O89" i="31"/>
  <c r="C96" i="31"/>
  <c r="C101" i="31"/>
  <c r="C105" i="31"/>
  <c r="C114" i="31"/>
  <c r="C121" i="31"/>
  <c r="O141" i="31"/>
  <c r="L144" i="31"/>
  <c r="L151" i="31"/>
  <c r="C157" i="31"/>
  <c r="C178" i="31"/>
  <c r="C182" i="31"/>
  <c r="O179" i="31"/>
  <c r="J187" i="31"/>
  <c r="C201" i="31"/>
  <c r="C203" i="31"/>
  <c r="J204" i="31"/>
  <c r="J195" i="31" s="1"/>
  <c r="C207" i="31"/>
  <c r="G204" i="31"/>
  <c r="G195" i="31" s="1"/>
  <c r="L216" i="31"/>
  <c r="C225" i="31"/>
  <c r="D204" i="31"/>
  <c r="D195" i="31" s="1"/>
  <c r="H204" i="31"/>
  <c r="H195" i="31" s="1"/>
  <c r="C229" i="31"/>
  <c r="N231" i="31"/>
  <c r="F235" i="31"/>
  <c r="C235" i="31" s="1"/>
  <c r="C243" i="31"/>
  <c r="O270" i="31"/>
  <c r="O269" i="31" s="1"/>
  <c r="L293" i="31"/>
  <c r="L291" i="31" s="1"/>
  <c r="L116" i="31"/>
  <c r="L131" i="31"/>
  <c r="N130" i="31"/>
  <c r="C168" i="31"/>
  <c r="J173" i="31"/>
  <c r="G174" i="31"/>
  <c r="G173" i="31" s="1"/>
  <c r="M174" i="31"/>
  <c r="M173" i="31" s="1"/>
  <c r="C190" i="31"/>
  <c r="G187" i="31"/>
  <c r="M195" i="31"/>
  <c r="L198" i="31"/>
  <c r="L196" i="31" s="1"/>
  <c r="C202" i="31"/>
  <c r="C209" i="31"/>
  <c r="C211" i="31"/>
  <c r="C226" i="31"/>
  <c r="F233" i="31"/>
  <c r="C233" i="31" s="1"/>
  <c r="C242" i="31"/>
  <c r="C245" i="31"/>
  <c r="O246" i="31"/>
  <c r="L252" i="31"/>
  <c r="L251" i="31" s="1"/>
  <c r="C258" i="31"/>
  <c r="E259" i="31"/>
  <c r="K259" i="31"/>
  <c r="K230" i="31" s="1"/>
  <c r="C261" i="31"/>
  <c r="C263" i="31"/>
  <c r="C267" i="31"/>
  <c r="O264" i="31"/>
  <c r="C275" i="31"/>
  <c r="C295" i="31"/>
  <c r="I20" i="31"/>
  <c r="I89" i="31"/>
  <c r="C90" i="31"/>
  <c r="C28" i="31"/>
  <c r="J53" i="31"/>
  <c r="L58" i="31"/>
  <c r="L54" i="31" s="1"/>
  <c r="C64" i="31"/>
  <c r="C68" i="31"/>
  <c r="C72" i="31"/>
  <c r="C81" i="31"/>
  <c r="N83" i="31"/>
  <c r="L89" i="31"/>
  <c r="C94" i="31"/>
  <c r="C112" i="31"/>
  <c r="C153" i="31"/>
  <c r="I151" i="31"/>
  <c r="I160" i="31"/>
  <c r="C160" i="31" s="1"/>
  <c r="C161" i="31"/>
  <c r="I188" i="31"/>
  <c r="I187" i="31" s="1"/>
  <c r="C189" i="31"/>
  <c r="M292" i="31"/>
  <c r="M291" i="31" s="1"/>
  <c r="M20" i="31"/>
  <c r="F21" i="31"/>
  <c r="F58" i="31"/>
  <c r="O69" i="31"/>
  <c r="O67" i="31" s="1"/>
  <c r="O53" i="31" s="1"/>
  <c r="O76" i="31"/>
  <c r="C76" i="31" s="1"/>
  <c r="E83" i="31"/>
  <c r="E75" i="31" s="1"/>
  <c r="E52" i="31" s="1"/>
  <c r="I95" i="31"/>
  <c r="C98" i="31"/>
  <c r="I103" i="31"/>
  <c r="C107" i="31"/>
  <c r="C118" i="31"/>
  <c r="I116" i="31"/>
  <c r="I83" i="31" s="1"/>
  <c r="C22" i="31"/>
  <c r="C37" i="31"/>
  <c r="I55" i="31"/>
  <c r="C56" i="31"/>
  <c r="C60" i="31"/>
  <c r="I58" i="31"/>
  <c r="L69" i="31"/>
  <c r="L67" i="31" s="1"/>
  <c r="F69" i="31"/>
  <c r="F84" i="31"/>
  <c r="L95" i="31"/>
  <c r="C146" i="31"/>
  <c r="F144" i="31"/>
  <c r="C179" i="31"/>
  <c r="I184" i="31"/>
  <c r="C185" i="31"/>
  <c r="C278" i="31"/>
  <c r="I276" i="31"/>
  <c r="O95" i="31"/>
  <c r="C104" i="31"/>
  <c r="F103" i="31"/>
  <c r="C123" i="31"/>
  <c r="F122" i="31"/>
  <c r="I128" i="31"/>
  <c r="C128" i="31" s="1"/>
  <c r="C129" i="31"/>
  <c r="K130" i="31"/>
  <c r="I136" i="31"/>
  <c r="C137" i="31"/>
  <c r="C140" i="31"/>
  <c r="I144" i="31"/>
  <c r="C145" i="31"/>
  <c r="C148" i="31"/>
  <c r="O174" i="31"/>
  <c r="O173" i="31" s="1"/>
  <c r="C181" i="31"/>
  <c r="I179" i="31"/>
  <c r="D194" i="31"/>
  <c r="C97" i="31"/>
  <c r="C106" i="31"/>
  <c r="C111" i="31"/>
  <c r="C125" i="31"/>
  <c r="C127" i="31"/>
  <c r="G130" i="31"/>
  <c r="M130" i="31"/>
  <c r="C133" i="31"/>
  <c r="I131" i="31"/>
  <c r="C142" i="31"/>
  <c r="F141" i="31"/>
  <c r="O165" i="31"/>
  <c r="K174" i="31"/>
  <c r="K173" i="31" s="1"/>
  <c r="F174" i="31"/>
  <c r="C91" i="31"/>
  <c r="L103" i="31"/>
  <c r="L122" i="31"/>
  <c r="J130" i="31"/>
  <c r="J75" i="31" s="1"/>
  <c r="O136" i="31"/>
  <c r="O144" i="31"/>
  <c r="F151" i="31"/>
  <c r="C170" i="31"/>
  <c r="F166" i="31"/>
  <c r="C177" i="31"/>
  <c r="I175" i="31"/>
  <c r="C184" i="31"/>
  <c r="F187" i="31"/>
  <c r="F246" i="31"/>
  <c r="C247" i="31"/>
  <c r="C113" i="31"/>
  <c r="C117" i="31"/>
  <c r="C132" i="31"/>
  <c r="C152" i="31"/>
  <c r="C176" i="31"/>
  <c r="C180" i="31"/>
  <c r="C197" i="31"/>
  <c r="I196" i="31"/>
  <c r="L205" i="31"/>
  <c r="E231" i="31"/>
  <c r="F238" i="31"/>
  <c r="C239" i="31"/>
  <c r="C249" i="31"/>
  <c r="C254" i="31"/>
  <c r="I252" i="31"/>
  <c r="I251" i="31" s="1"/>
  <c r="C257" i="31"/>
  <c r="G259" i="31"/>
  <c r="G230" i="31" s="1"/>
  <c r="C262" i="31"/>
  <c r="I260" i="31"/>
  <c r="L270" i="31"/>
  <c r="L269" i="31" s="1"/>
  <c r="K270" i="31"/>
  <c r="K269" i="31" s="1"/>
  <c r="C273" i="31"/>
  <c r="O293" i="31"/>
  <c r="F198" i="31"/>
  <c r="C199" i="31"/>
  <c r="C217" i="31"/>
  <c r="C219" i="31"/>
  <c r="F216" i="31"/>
  <c r="C241" i="31"/>
  <c r="C265" i="31"/>
  <c r="G270" i="31"/>
  <c r="G269" i="31" s="1"/>
  <c r="C274" i="31"/>
  <c r="I272" i="31"/>
  <c r="C285" i="31"/>
  <c r="C192" i="31"/>
  <c r="F205" i="31"/>
  <c r="I205" i="31"/>
  <c r="C206" i="31"/>
  <c r="C210" i="31"/>
  <c r="I216" i="31"/>
  <c r="C222" i="31"/>
  <c r="M231" i="31"/>
  <c r="M230" i="31" s="1"/>
  <c r="I246" i="31"/>
  <c r="I231" i="31" s="1"/>
  <c r="O259" i="31"/>
  <c r="C266" i="31"/>
  <c r="I264" i="31"/>
  <c r="C271" i="31"/>
  <c r="I281" i="31"/>
  <c r="C281" i="31" s="1"/>
  <c r="C282" i="31"/>
  <c r="F286" i="31"/>
  <c r="C287" i="31"/>
  <c r="F293" i="31"/>
  <c r="I293" i="31"/>
  <c r="C294" i="31"/>
  <c r="F252" i="31"/>
  <c r="F260" i="31"/>
  <c r="F264" i="31"/>
  <c r="F272" i="31"/>
  <c r="F276" i="31"/>
  <c r="F284" i="31"/>
  <c r="L130" i="31" l="1"/>
  <c r="O231" i="31"/>
  <c r="O195" i="31"/>
  <c r="C272" i="31"/>
  <c r="L204" i="31"/>
  <c r="G75" i="31"/>
  <c r="K75" i="31"/>
  <c r="K289" i="31" s="1"/>
  <c r="N75" i="31"/>
  <c r="L231" i="31"/>
  <c r="L230" i="31" s="1"/>
  <c r="H230" i="31"/>
  <c r="H194" i="31" s="1"/>
  <c r="D52" i="31"/>
  <c r="D51" i="31" s="1"/>
  <c r="O204" i="31"/>
  <c r="L26" i="31"/>
  <c r="O130" i="31"/>
  <c r="C77" i="31"/>
  <c r="C238" i="31"/>
  <c r="K194" i="31"/>
  <c r="C141" i="31"/>
  <c r="M75" i="31"/>
  <c r="M52" i="31" s="1"/>
  <c r="C27" i="31"/>
  <c r="C89" i="31"/>
  <c r="N230" i="31"/>
  <c r="N194" i="31" s="1"/>
  <c r="D289" i="31"/>
  <c r="I291" i="31"/>
  <c r="H289" i="31"/>
  <c r="C276" i="31"/>
  <c r="C293" i="31"/>
  <c r="E230" i="31"/>
  <c r="C187" i="31"/>
  <c r="G52" i="31"/>
  <c r="J194" i="31"/>
  <c r="C116" i="31"/>
  <c r="F231" i="31"/>
  <c r="I259" i="31"/>
  <c r="I230" i="31" s="1"/>
  <c r="C264" i="31"/>
  <c r="O230" i="31"/>
  <c r="C136" i="31"/>
  <c r="C58" i="31"/>
  <c r="L83" i="31"/>
  <c r="L75" i="31" s="1"/>
  <c r="C45" i="31"/>
  <c r="O20" i="31"/>
  <c r="C246" i="31"/>
  <c r="J289" i="31"/>
  <c r="F130" i="31"/>
  <c r="C130" i="31" s="1"/>
  <c r="C122" i="31"/>
  <c r="O83" i="31"/>
  <c r="I54" i="31"/>
  <c r="I53" i="31" s="1"/>
  <c r="G289" i="31"/>
  <c r="N52" i="31"/>
  <c r="F251" i="31"/>
  <c r="C251" i="31" s="1"/>
  <c r="C252" i="31"/>
  <c r="F270" i="31"/>
  <c r="I174" i="31"/>
  <c r="I173" i="31" s="1"/>
  <c r="C175" i="31"/>
  <c r="F173" i="31"/>
  <c r="C95" i="31"/>
  <c r="H52" i="31"/>
  <c r="H51" i="31" s="1"/>
  <c r="I204" i="31"/>
  <c r="I195" i="31" s="1"/>
  <c r="I270" i="31"/>
  <c r="I269" i="31" s="1"/>
  <c r="C188" i="31"/>
  <c r="C151" i="31"/>
  <c r="I130" i="31"/>
  <c r="I75" i="31" s="1"/>
  <c r="C131" i="31"/>
  <c r="M194" i="31"/>
  <c r="F83" i="31"/>
  <c r="C84" i="31"/>
  <c r="C69" i="31"/>
  <c r="F67" i="31"/>
  <c r="C67" i="31" s="1"/>
  <c r="C26" i="31"/>
  <c r="L20" i="31"/>
  <c r="C205" i="31"/>
  <c r="F204" i="31"/>
  <c r="C216" i="31"/>
  <c r="F196" i="31"/>
  <c r="C198" i="31"/>
  <c r="C166" i="31"/>
  <c r="F165" i="31"/>
  <c r="C165" i="31" s="1"/>
  <c r="C103" i="31"/>
  <c r="F292" i="31"/>
  <c r="C21" i="31"/>
  <c r="L53" i="31"/>
  <c r="L52" i="31" s="1"/>
  <c r="G194" i="31"/>
  <c r="F283" i="31"/>
  <c r="C283" i="31" s="1"/>
  <c r="C284" i="31"/>
  <c r="F259" i="31"/>
  <c r="C260" i="31"/>
  <c r="C286" i="31"/>
  <c r="C231" i="31"/>
  <c r="L195" i="31"/>
  <c r="C144" i="31"/>
  <c r="C55" i="31"/>
  <c r="O75" i="31"/>
  <c r="O52" i="31" s="1"/>
  <c r="F54" i="31"/>
  <c r="J52" i="31"/>
  <c r="J51" i="31" s="1"/>
  <c r="D24" i="31" l="1"/>
  <c r="D290" i="31" s="1"/>
  <c r="D50" i="31"/>
  <c r="O194" i="31"/>
  <c r="O51" i="31" s="1"/>
  <c r="K52" i="31"/>
  <c r="K51" i="31" s="1"/>
  <c r="C259" i="31"/>
  <c r="N51" i="31"/>
  <c r="C204" i="31"/>
  <c r="N289" i="31"/>
  <c r="E289" i="31"/>
  <c r="E194" i="31"/>
  <c r="E51" i="31" s="1"/>
  <c r="M289" i="31"/>
  <c r="M51" i="31"/>
  <c r="M290" i="31" s="1"/>
  <c r="F230" i="31"/>
  <c r="C230" i="31" s="1"/>
  <c r="O289" i="31"/>
  <c r="G51" i="31"/>
  <c r="G290" i="31" s="1"/>
  <c r="J50" i="31"/>
  <c r="J290" i="31"/>
  <c r="E290" i="31"/>
  <c r="E50" i="31"/>
  <c r="I52" i="31"/>
  <c r="C173" i="31"/>
  <c r="C270" i="31"/>
  <c r="F269" i="31"/>
  <c r="F53" i="31"/>
  <c r="C54" i="31"/>
  <c r="I194" i="31"/>
  <c r="C174" i="31"/>
  <c r="N50" i="31"/>
  <c r="N290" i="31"/>
  <c r="F291" i="31"/>
  <c r="C291" i="31" s="1"/>
  <c r="C292" i="31"/>
  <c r="I289" i="31"/>
  <c r="L194" i="31"/>
  <c r="L51" i="31" s="1"/>
  <c r="L289" i="31"/>
  <c r="C83" i="31"/>
  <c r="F75" i="31"/>
  <c r="C75" i="31" s="1"/>
  <c r="H290" i="31"/>
  <c r="H50" i="31"/>
  <c r="F195" i="31"/>
  <c r="C196" i="31"/>
  <c r="F24" i="31"/>
  <c r="D20" i="31"/>
  <c r="O290" i="31" l="1"/>
  <c r="O50" i="31"/>
  <c r="K50" i="31"/>
  <c r="K290" i="31"/>
  <c r="M50" i="31"/>
  <c r="I51" i="31"/>
  <c r="I50" i="31" s="1"/>
  <c r="G50" i="31"/>
  <c r="C269" i="31"/>
  <c r="F289" i="31"/>
  <c r="C289" i="31" s="1"/>
  <c r="C24" i="31"/>
  <c r="F20" i="31"/>
  <c r="C20" i="31" s="1"/>
  <c r="F194" i="31"/>
  <c r="C194" i="31" s="1"/>
  <c r="C195" i="31"/>
  <c r="L50" i="31"/>
  <c r="L290" i="31"/>
  <c r="C53" i="31"/>
  <c r="F52" i="31"/>
  <c r="I290" i="31"/>
  <c r="C52" i="31" l="1"/>
  <c r="F51" i="31"/>
  <c r="F290" i="31" l="1"/>
  <c r="C290" i="31" s="1"/>
  <c r="F50" i="31"/>
  <c r="C50" i="31" s="1"/>
  <c r="C51" i="31"/>
  <c r="I51" i="30" l="1"/>
  <c r="D51" i="30"/>
  <c r="H51" i="30" s="1"/>
  <c r="I50" i="30"/>
  <c r="H50" i="30"/>
  <c r="I49" i="30"/>
  <c r="D49" i="30"/>
  <c r="H49" i="30" s="1"/>
  <c r="I48" i="30"/>
  <c r="H48" i="30"/>
  <c r="I47" i="30"/>
  <c r="H47" i="30"/>
  <c r="I46" i="30"/>
  <c r="H46" i="30"/>
  <c r="I45" i="30"/>
  <c r="D45" i="30"/>
  <c r="H45" i="30" s="1"/>
  <c r="I44" i="30"/>
  <c r="D44" i="30"/>
  <c r="I43" i="30"/>
  <c r="H43" i="30"/>
  <c r="I42" i="30"/>
  <c r="H42" i="30"/>
  <c r="I41" i="30"/>
  <c r="H41" i="30"/>
  <c r="D41" i="30"/>
  <c r="G40" i="30"/>
  <c r="F40" i="30"/>
  <c r="E40" i="30"/>
  <c r="I40" i="30" s="1"/>
  <c r="I33" i="30"/>
  <c r="H33" i="30"/>
  <c r="I32" i="30"/>
  <c r="H32" i="30"/>
  <c r="I31" i="30"/>
  <c r="H31" i="30"/>
  <c r="I30" i="30"/>
  <c r="H30" i="30"/>
  <c r="I29" i="30"/>
  <c r="H29" i="30"/>
  <c r="I28" i="30"/>
  <c r="H28" i="30"/>
  <c r="I27" i="30"/>
  <c r="H27" i="30"/>
  <c r="I26" i="30"/>
  <c r="H26" i="30"/>
  <c r="H25" i="30"/>
  <c r="E25" i="30"/>
  <c r="I25" i="30" s="1"/>
  <c r="I24" i="30"/>
  <c r="H24" i="30"/>
  <c r="I23" i="30"/>
  <c r="H23" i="30"/>
  <c r="I22" i="30"/>
  <c r="H22" i="30"/>
  <c r="I21" i="30"/>
  <c r="H21" i="30"/>
  <c r="I20" i="30"/>
  <c r="H20" i="30"/>
  <c r="I19" i="30"/>
  <c r="H19" i="30"/>
  <c r="I18" i="30"/>
  <c r="H18" i="30"/>
  <c r="I17" i="30"/>
  <c r="H17" i="30"/>
  <c r="I16" i="30"/>
  <c r="H16" i="30"/>
  <c r="I15" i="30"/>
  <c r="H15" i="30"/>
  <c r="I14" i="30"/>
  <c r="H14" i="30"/>
  <c r="G13" i="30"/>
  <c r="F13" i="30"/>
  <c r="D13" i="30"/>
  <c r="H13" i="30" s="1"/>
  <c r="O301" i="29"/>
  <c r="L301" i="29"/>
  <c r="I301" i="29"/>
  <c r="F301" i="29"/>
  <c r="O300" i="29"/>
  <c r="L300" i="29"/>
  <c r="I300" i="29"/>
  <c r="F300" i="29"/>
  <c r="O299" i="29"/>
  <c r="L299" i="29"/>
  <c r="I299" i="29"/>
  <c r="F299" i="29"/>
  <c r="O298" i="29"/>
  <c r="L298" i="29"/>
  <c r="I298" i="29"/>
  <c r="F298" i="29"/>
  <c r="C298" i="29"/>
  <c r="O297" i="29"/>
  <c r="L297" i="29"/>
  <c r="I297" i="29"/>
  <c r="F297" i="29"/>
  <c r="O296" i="29"/>
  <c r="L296" i="29"/>
  <c r="I296" i="29"/>
  <c r="F296" i="29"/>
  <c r="O295" i="29"/>
  <c r="L295" i="29"/>
  <c r="I295" i="29"/>
  <c r="F295" i="29"/>
  <c r="C295" i="29" s="1"/>
  <c r="O294" i="29"/>
  <c r="L294" i="29"/>
  <c r="I294" i="29"/>
  <c r="F294" i="29"/>
  <c r="C294" i="29" s="1"/>
  <c r="N293" i="29"/>
  <c r="M293" i="29"/>
  <c r="L293" i="29"/>
  <c r="K293" i="29"/>
  <c r="J293" i="29"/>
  <c r="H293" i="29"/>
  <c r="G293" i="29"/>
  <c r="E293" i="29"/>
  <c r="D293" i="29"/>
  <c r="O288" i="29"/>
  <c r="L288" i="29"/>
  <c r="I288" i="29"/>
  <c r="F288" i="29"/>
  <c r="O287" i="29"/>
  <c r="L287" i="29"/>
  <c r="I287" i="29"/>
  <c r="F287" i="29"/>
  <c r="O286" i="29"/>
  <c r="N286" i="29"/>
  <c r="M286" i="29"/>
  <c r="K286" i="29"/>
  <c r="J286" i="29"/>
  <c r="H286" i="29"/>
  <c r="G286" i="29"/>
  <c r="F286" i="29"/>
  <c r="E286" i="29"/>
  <c r="D286" i="29"/>
  <c r="O285" i="29"/>
  <c r="O284" i="29" s="1"/>
  <c r="O283" i="29" s="1"/>
  <c r="L285" i="29"/>
  <c r="L284" i="29" s="1"/>
  <c r="L283" i="29" s="1"/>
  <c r="I285" i="29"/>
  <c r="F285" i="29"/>
  <c r="N284" i="29"/>
  <c r="M284" i="29"/>
  <c r="M283" i="29" s="1"/>
  <c r="K284" i="29"/>
  <c r="K283" i="29" s="1"/>
  <c r="J284" i="29"/>
  <c r="I284" i="29"/>
  <c r="I283" i="29" s="1"/>
  <c r="H284" i="29"/>
  <c r="G284" i="29"/>
  <c r="G283" i="29" s="1"/>
  <c r="E284" i="29"/>
  <c r="E283" i="29" s="1"/>
  <c r="D284" i="29"/>
  <c r="D283" i="29" s="1"/>
  <c r="N283" i="29"/>
  <c r="J283" i="29"/>
  <c r="H283" i="29"/>
  <c r="O282" i="29"/>
  <c r="O281" i="29" s="1"/>
  <c r="L282" i="29"/>
  <c r="L281" i="29" s="1"/>
  <c r="I282" i="29"/>
  <c r="F282" i="29"/>
  <c r="N281" i="29"/>
  <c r="M281" i="29"/>
  <c r="K281" i="29"/>
  <c r="J281" i="29"/>
  <c r="H281" i="29"/>
  <c r="G281" i="29"/>
  <c r="F281" i="29"/>
  <c r="E281" i="29"/>
  <c r="D281" i="29"/>
  <c r="O280" i="29"/>
  <c r="L280" i="29"/>
  <c r="I280" i="29"/>
  <c r="F280" i="29"/>
  <c r="O279" i="29"/>
  <c r="L279" i="29"/>
  <c r="I279" i="29"/>
  <c r="F279" i="29"/>
  <c r="O278" i="29"/>
  <c r="L278" i="29"/>
  <c r="I278" i="29"/>
  <c r="F278" i="29"/>
  <c r="O277" i="29"/>
  <c r="L277" i="29"/>
  <c r="I277" i="29"/>
  <c r="I276" i="29" s="1"/>
  <c r="F277" i="29"/>
  <c r="N276" i="29"/>
  <c r="N270" i="29" s="1"/>
  <c r="N269" i="29" s="1"/>
  <c r="M276" i="29"/>
  <c r="K276" i="29"/>
  <c r="J276" i="29"/>
  <c r="J270" i="29" s="1"/>
  <c r="J269" i="29" s="1"/>
  <c r="H276" i="29"/>
  <c r="H270" i="29" s="1"/>
  <c r="G276" i="29"/>
  <c r="E276" i="29"/>
  <c r="D276" i="29"/>
  <c r="D270" i="29" s="1"/>
  <c r="O275" i="29"/>
  <c r="L275" i="29"/>
  <c r="I275" i="29"/>
  <c r="F275" i="29"/>
  <c r="O274" i="29"/>
  <c r="O272" i="29" s="1"/>
  <c r="L274" i="29"/>
  <c r="I274" i="29"/>
  <c r="F274" i="29"/>
  <c r="C274" i="29"/>
  <c r="O273" i="29"/>
  <c r="L273" i="29"/>
  <c r="I273" i="29"/>
  <c r="I272" i="29" s="1"/>
  <c r="F273" i="29"/>
  <c r="N272" i="29"/>
  <c r="M272" i="29"/>
  <c r="L272" i="29"/>
  <c r="K272" i="29"/>
  <c r="J272" i="29"/>
  <c r="H272" i="29"/>
  <c r="G272" i="29"/>
  <c r="G270" i="29" s="1"/>
  <c r="G269" i="29" s="1"/>
  <c r="E272" i="29"/>
  <c r="E270" i="29" s="1"/>
  <c r="D272" i="29"/>
  <c r="O271" i="29"/>
  <c r="L271" i="29"/>
  <c r="I271" i="29"/>
  <c r="F271" i="29"/>
  <c r="K270" i="29"/>
  <c r="K269" i="29" s="1"/>
  <c r="O268" i="29"/>
  <c r="L268" i="29"/>
  <c r="I268" i="29"/>
  <c r="F268" i="29"/>
  <c r="O267" i="29"/>
  <c r="L267" i="29"/>
  <c r="I267" i="29"/>
  <c r="F267" i="29"/>
  <c r="O266" i="29"/>
  <c r="O264" i="29" s="1"/>
  <c r="L266" i="29"/>
  <c r="I266" i="29"/>
  <c r="F266" i="29"/>
  <c r="C266" i="29"/>
  <c r="O265" i="29"/>
  <c r="L265" i="29"/>
  <c r="I265" i="29"/>
  <c r="I264" i="29" s="1"/>
  <c r="F265" i="29"/>
  <c r="N264" i="29"/>
  <c r="M264" i="29"/>
  <c r="K264" i="29"/>
  <c r="J264" i="29"/>
  <c r="J259" i="29" s="1"/>
  <c r="H264" i="29"/>
  <c r="G264" i="29"/>
  <c r="E264" i="29"/>
  <c r="D264" i="29"/>
  <c r="O263" i="29"/>
  <c r="L263" i="29"/>
  <c r="I263" i="29"/>
  <c r="F263" i="29"/>
  <c r="O262" i="29"/>
  <c r="L262" i="29"/>
  <c r="I262" i="29"/>
  <c r="I260" i="29" s="1"/>
  <c r="F262" i="29"/>
  <c r="O261" i="29"/>
  <c r="O260" i="29" s="1"/>
  <c r="L261" i="29"/>
  <c r="I261" i="29"/>
  <c r="F261" i="29"/>
  <c r="N260" i="29"/>
  <c r="M260" i="29"/>
  <c r="M259" i="29" s="1"/>
  <c r="K260" i="29"/>
  <c r="K259" i="29" s="1"/>
  <c r="J260" i="29"/>
  <c r="H260" i="29"/>
  <c r="H259" i="29" s="1"/>
  <c r="G260" i="29"/>
  <c r="G259" i="29" s="1"/>
  <c r="E260" i="29"/>
  <c r="D260" i="29"/>
  <c r="N259" i="29"/>
  <c r="D259" i="29"/>
  <c r="O258" i="29"/>
  <c r="L258" i="29"/>
  <c r="I258" i="29"/>
  <c r="F258" i="29"/>
  <c r="C258" i="29"/>
  <c r="O257" i="29"/>
  <c r="L257" i="29"/>
  <c r="I257" i="29"/>
  <c r="F257" i="29"/>
  <c r="C257" i="29" s="1"/>
  <c r="O256" i="29"/>
  <c r="L256" i="29"/>
  <c r="I256" i="29"/>
  <c r="F256" i="29"/>
  <c r="O255" i="29"/>
  <c r="L255" i="29"/>
  <c r="I255" i="29"/>
  <c r="F255" i="29"/>
  <c r="C255" i="29" s="1"/>
  <c r="O254" i="29"/>
  <c r="L254" i="29"/>
  <c r="I254" i="29"/>
  <c r="F254" i="29"/>
  <c r="C254" i="29" s="1"/>
  <c r="O253" i="29"/>
  <c r="L253" i="29"/>
  <c r="I253" i="29"/>
  <c r="F253" i="29"/>
  <c r="N252" i="29"/>
  <c r="M252" i="29"/>
  <c r="M251" i="29" s="1"/>
  <c r="K252" i="29"/>
  <c r="K251" i="29" s="1"/>
  <c r="J252" i="29"/>
  <c r="J251" i="29" s="1"/>
  <c r="H252" i="29"/>
  <c r="G252" i="29"/>
  <c r="E252" i="29"/>
  <c r="E251" i="29" s="1"/>
  <c r="D252" i="29"/>
  <c r="D251" i="29" s="1"/>
  <c r="N251" i="29"/>
  <c r="H251" i="29"/>
  <c r="G251" i="29"/>
  <c r="O250" i="29"/>
  <c r="L250" i="29"/>
  <c r="I250" i="29"/>
  <c r="C250" i="29" s="1"/>
  <c r="F250" i="29"/>
  <c r="O249" i="29"/>
  <c r="L249" i="29"/>
  <c r="I249" i="29"/>
  <c r="F249" i="29"/>
  <c r="O248" i="29"/>
  <c r="L248" i="29"/>
  <c r="I248" i="29"/>
  <c r="F248" i="29"/>
  <c r="O247" i="29"/>
  <c r="L247" i="29"/>
  <c r="L246" i="29" s="1"/>
  <c r="I247" i="29"/>
  <c r="F247" i="29"/>
  <c r="N246" i="29"/>
  <c r="M246" i="29"/>
  <c r="K246" i="29"/>
  <c r="J246" i="29"/>
  <c r="H246" i="29"/>
  <c r="G246" i="29"/>
  <c r="E246" i="29"/>
  <c r="D246" i="29"/>
  <c r="O245" i="29"/>
  <c r="L245" i="29"/>
  <c r="I245" i="29"/>
  <c r="F245" i="29"/>
  <c r="O244" i="29"/>
  <c r="L244" i="29"/>
  <c r="I244" i="29"/>
  <c r="F244" i="29"/>
  <c r="O243" i="29"/>
  <c r="L243" i="29"/>
  <c r="I243" i="29"/>
  <c r="F243" i="29"/>
  <c r="O242" i="29"/>
  <c r="L242" i="29"/>
  <c r="I242" i="29"/>
  <c r="F242" i="29"/>
  <c r="O241" i="29"/>
  <c r="L241" i="29"/>
  <c r="I241" i="29"/>
  <c r="F241" i="29"/>
  <c r="O240" i="29"/>
  <c r="L240" i="29"/>
  <c r="I240" i="29"/>
  <c r="F240" i="29"/>
  <c r="O239" i="29"/>
  <c r="L239" i="29"/>
  <c r="L238" i="29" s="1"/>
  <c r="I239" i="29"/>
  <c r="F239" i="29"/>
  <c r="O238" i="29"/>
  <c r="N238" i="29"/>
  <c r="N231" i="29" s="1"/>
  <c r="M238" i="29"/>
  <c r="K238" i="29"/>
  <c r="J238" i="29"/>
  <c r="H238" i="29"/>
  <c r="G238" i="29"/>
  <c r="E238" i="29"/>
  <c r="D238" i="29"/>
  <c r="O237" i="29"/>
  <c r="L237" i="29"/>
  <c r="I237" i="29"/>
  <c r="F237" i="29"/>
  <c r="O236" i="29"/>
  <c r="L236" i="29"/>
  <c r="L235" i="29" s="1"/>
  <c r="I236" i="29"/>
  <c r="F236" i="29"/>
  <c r="O235" i="29"/>
  <c r="N235" i="29"/>
  <c r="M235" i="29"/>
  <c r="K235" i="29"/>
  <c r="J235" i="29"/>
  <c r="J231" i="29" s="1"/>
  <c r="H235" i="29"/>
  <c r="G235" i="29"/>
  <c r="E235" i="29"/>
  <c r="D235" i="29"/>
  <c r="O234" i="29"/>
  <c r="O233" i="29" s="1"/>
  <c r="L234" i="29"/>
  <c r="I234" i="29"/>
  <c r="I233" i="29" s="1"/>
  <c r="F234" i="29"/>
  <c r="N233" i="29"/>
  <c r="M233" i="29"/>
  <c r="L233" i="29"/>
  <c r="K233" i="29"/>
  <c r="J233" i="29"/>
  <c r="H233" i="29"/>
  <c r="G233" i="29"/>
  <c r="E233" i="29"/>
  <c r="D233" i="29"/>
  <c r="O232" i="29"/>
  <c r="L232" i="29"/>
  <c r="I232" i="29"/>
  <c r="F232" i="29"/>
  <c r="O229" i="29"/>
  <c r="L229" i="29"/>
  <c r="I229" i="29"/>
  <c r="F229" i="29"/>
  <c r="O228" i="29"/>
  <c r="L228" i="29"/>
  <c r="L227" i="29" s="1"/>
  <c r="I228" i="29"/>
  <c r="I227" i="29" s="1"/>
  <c r="F228" i="29"/>
  <c r="F227" i="29" s="1"/>
  <c r="O227" i="29"/>
  <c r="N227" i="29"/>
  <c r="N204" i="29" s="1"/>
  <c r="M227" i="29"/>
  <c r="K227" i="29"/>
  <c r="J227" i="29"/>
  <c r="H227" i="29"/>
  <c r="G227" i="29"/>
  <c r="E227" i="29"/>
  <c r="D227" i="29"/>
  <c r="O226" i="29"/>
  <c r="L226" i="29"/>
  <c r="I226" i="29"/>
  <c r="F226" i="29"/>
  <c r="C226" i="29" s="1"/>
  <c r="O225" i="29"/>
  <c r="L225" i="29"/>
  <c r="I225" i="29"/>
  <c r="F225" i="29"/>
  <c r="O224" i="29"/>
  <c r="J224" i="29"/>
  <c r="L224" i="29" s="1"/>
  <c r="I224" i="29"/>
  <c r="F224" i="29"/>
  <c r="O223" i="29"/>
  <c r="L223" i="29"/>
  <c r="I223" i="29"/>
  <c r="F223" i="29"/>
  <c r="O222" i="29"/>
  <c r="L222" i="29"/>
  <c r="I222" i="29"/>
  <c r="F222" i="29"/>
  <c r="O221" i="29"/>
  <c r="L221" i="29"/>
  <c r="I221" i="29"/>
  <c r="F221" i="29"/>
  <c r="O220" i="29"/>
  <c r="L220" i="29"/>
  <c r="I220" i="29"/>
  <c r="F220" i="29"/>
  <c r="O219" i="29"/>
  <c r="L219" i="29"/>
  <c r="I219" i="29"/>
  <c r="F219" i="29"/>
  <c r="O218" i="29"/>
  <c r="L218" i="29"/>
  <c r="I218" i="29"/>
  <c r="F218" i="29"/>
  <c r="O217" i="29"/>
  <c r="L217" i="29"/>
  <c r="I217" i="29"/>
  <c r="F217" i="29"/>
  <c r="F216" i="29" s="1"/>
  <c r="N216" i="29"/>
  <c r="M216" i="29"/>
  <c r="K216" i="29"/>
  <c r="J216" i="29"/>
  <c r="H216" i="29"/>
  <c r="G216" i="29"/>
  <c r="E216" i="29"/>
  <c r="D216" i="29"/>
  <c r="O215" i="29"/>
  <c r="L215" i="29"/>
  <c r="I215" i="29"/>
  <c r="F215" i="29"/>
  <c r="O214" i="29"/>
  <c r="L214" i="29"/>
  <c r="I214" i="29"/>
  <c r="F214" i="29"/>
  <c r="O213" i="29"/>
  <c r="L213" i="29"/>
  <c r="I213" i="29"/>
  <c r="F213" i="29"/>
  <c r="O212" i="29"/>
  <c r="L212" i="29"/>
  <c r="I212" i="29"/>
  <c r="F212" i="29"/>
  <c r="O211" i="29"/>
  <c r="L211" i="29"/>
  <c r="I211" i="29"/>
  <c r="F211" i="29"/>
  <c r="O210" i="29"/>
  <c r="L210" i="29"/>
  <c r="I210" i="29"/>
  <c r="F210" i="29"/>
  <c r="O209" i="29"/>
  <c r="L209" i="29"/>
  <c r="I209" i="29"/>
  <c r="F209" i="29"/>
  <c r="O208" i="29"/>
  <c r="L208" i="29"/>
  <c r="I208" i="29"/>
  <c r="F208" i="29"/>
  <c r="O207" i="29"/>
  <c r="L207" i="29"/>
  <c r="I207" i="29"/>
  <c r="F207" i="29"/>
  <c r="O206" i="29"/>
  <c r="L206" i="29"/>
  <c r="I206" i="29"/>
  <c r="F206" i="29"/>
  <c r="N205" i="29"/>
  <c r="M205" i="29"/>
  <c r="K205" i="29"/>
  <c r="K204" i="29" s="1"/>
  <c r="J205" i="29"/>
  <c r="H205" i="29"/>
  <c r="H204" i="29" s="1"/>
  <c r="G205" i="29"/>
  <c r="G204" i="29" s="1"/>
  <c r="G195" i="29" s="1"/>
  <c r="E205" i="29"/>
  <c r="E204" i="29" s="1"/>
  <c r="D205" i="29"/>
  <c r="J204" i="29"/>
  <c r="O203" i="29"/>
  <c r="L203" i="29"/>
  <c r="I203" i="29"/>
  <c r="C203" i="29" s="1"/>
  <c r="F203" i="29"/>
  <c r="O202" i="29"/>
  <c r="L202" i="29"/>
  <c r="I202" i="29"/>
  <c r="F202" i="29"/>
  <c r="O201" i="29"/>
  <c r="L201" i="29"/>
  <c r="I201" i="29"/>
  <c r="F201" i="29"/>
  <c r="O200" i="29"/>
  <c r="L200" i="29"/>
  <c r="I200" i="29"/>
  <c r="F200" i="29"/>
  <c r="O199" i="29"/>
  <c r="O198" i="29" s="1"/>
  <c r="L199" i="29"/>
  <c r="I199" i="29"/>
  <c r="I198" i="29" s="1"/>
  <c r="F199" i="29"/>
  <c r="N198" i="29"/>
  <c r="M198" i="29"/>
  <c r="M196" i="29" s="1"/>
  <c r="K198" i="29"/>
  <c r="K196" i="29" s="1"/>
  <c r="K195" i="29" s="1"/>
  <c r="J198" i="29"/>
  <c r="H198" i="29"/>
  <c r="H196" i="29" s="1"/>
  <c r="G198" i="29"/>
  <c r="G196" i="29" s="1"/>
  <c r="F198" i="29"/>
  <c r="E198" i="29"/>
  <c r="D198" i="29"/>
  <c r="D196" i="29" s="1"/>
  <c r="O197" i="29"/>
  <c r="L197" i="29"/>
  <c r="I197" i="29"/>
  <c r="F197" i="29"/>
  <c r="F196" i="29" s="1"/>
  <c r="N196" i="29"/>
  <c r="J196" i="29"/>
  <c r="E196" i="29"/>
  <c r="O193" i="29"/>
  <c r="L193" i="29"/>
  <c r="L192" i="29" s="1"/>
  <c r="L191" i="29" s="1"/>
  <c r="I193" i="29"/>
  <c r="I192" i="29" s="1"/>
  <c r="I191" i="29" s="1"/>
  <c r="F193" i="29"/>
  <c r="O192" i="29"/>
  <c r="N192" i="29"/>
  <c r="N191" i="29" s="1"/>
  <c r="M192" i="29"/>
  <c r="M191" i="29" s="1"/>
  <c r="K192" i="29"/>
  <c r="J192" i="29"/>
  <c r="J191" i="29" s="1"/>
  <c r="H192" i="29"/>
  <c r="H191" i="29" s="1"/>
  <c r="G192" i="29"/>
  <c r="G191" i="29" s="1"/>
  <c r="F192" i="29"/>
  <c r="E192" i="29"/>
  <c r="E191" i="29" s="1"/>
  <c r="D192" i="29"/>
  <c r="D191" i="29" s="1"/>
  <c r="O191" i="29"/>
  <c r="K191" i="29"/>
  <c r="F191" i="29"/>
  <c r="O190" i="29"/>
  <c r="L190" i="29"/>
  <c r="I190" i="29"/>
  <c r="F190" i="29"/>
  <c r="O189" i="29"/>
  <c r="L189" i="29"/>
  <c r="L188" i="29" s="1"/>
  <c r="I189" i="29"/>
  <c r="I188" i="29" s="1"/>
  <c r="I187" i="29" s="1"/>
  <c r="F189" i="29"/>
  <c r="N188" i="29"/>
  <c r="M188" i="29"/>
  <c r="K188" i="29"/>
  <c r="J188" i="29"/>
  <c r="J187" i="29" s="1"/>
  <c r="H188" i="29"/>
  <c r="G188" i="29"/>
  <c r="G187" i="29" s="1"/>
  <c r="E188" i="29"/>
  <c r="E187" i="29" s="1"/>
  <c r="D188" i="29"/>
  <c r="O186" i="29"/>
  <c r="L186" i="29"/>
  <c r="I186" i="29"/>
  <c r="F186" i="29"/>
  <c r="O185" i="29"/>
  <c r="L185" i="29"/>
  <c r="I185" i="29"/>
  <c r="I184" i="29" s="1"/>
  <c r="F185" i="29"/>
  <c r="N184" i="29"/>
  <c r="M184" i="29"/>
  <c r="L184" i="29"/>
  <c r="K184" i="29"/>
  <c r="J184" i="29"/>
  <c r="H184" i="29"/>
  <c r="G184" i="29"/>
  <c r="E184" i="29"/>
  <c r="D184" i="29"/>
  <c r="O183" i="29"/>
  <c r="L183" i="29"/>
  <c r="I183" i="29"/>
  <c r="F183" i="29"/>
  <c r="O182" i="29"/>
  <c r="L182" i="29"/>
  <c r="I182" i="29"/>
  <c r="F182" i="29"/>
  <c r="C182" i="29" s="1"/>
  <c r="O181" i="29"/>
  <c r="L181" i="29"/>
  <c r="I181" i="29"/>
  <c r="F181" i="29"/>
  <c r="O180" i="29"/>
  <c r="L180" i="29"/>
  <c r="I180" i="29"/>
  <c r="I179" i="29" s="1"/>
  <c r="F180" i="29"/>
  <c r="N179" i="29"/>
  <c r="M179" i="29"/>
  <c r="K179" i="29"/>
  <c r="J179" i="29"/>
  <c r="H179" i="29"/>
  <c r="G179" i="29"/>
  <c r="E179" i="29"/>
  <c r="D179" i="29"/>
  <c r="O178" i="29"/>
  <c r="L178" i="29"/>
  <c r="I178" i="29"/>
  <c r="F178" i="29"/>
  <c r="O177" i="29"/>
  <c r="L177" i="29"/>
  <c r="I177" i="29"/>
  <c r="F177" i="29"/>
  <c r="O176" i="29"/>
  <c r="L176" i="29"/>
  <c r="L175" i="29" s="1"/>
  <c r="I176" i="29"/>
  <c r="F176" i="29"/>
  <c r="N175" i="29"/>
  <c r="M175" i="29"/>
  <c r="M174" i="29" s="1"/>
  <c r="M173" i="29" s="1"/>
  <c r="K175" i="29"/>
  <c r="K174" i="29" s="1"/>
  <c r="K173" i="29" s="1"/>
  <c r="J175" i="29"/>
  <c r="H175" i="29"/>
  <c r="G175" i="29"/>
  <c r="G174" i="29" s="1"/>
  <c r="G173" i="29" s="1"/>
  <c r="E175" i="29"/>
  <c r="D175" i="29"/>
  <c r="H174" i="29"/>
  <c r="D174" i="29"/>
  <c r="D173" i="29"/>
  <c r="O172" i="29"/>
  <c r="L172" i="29"/>
  <c r="I172" i="29"/>
  <c r="F172" i="29"/>
  <c r="O171" i="29"/>
  <c r="L171" i="29"/>
  <c r="I171" i="29"/>
  <c r="F171" i="29"/>
  <c r="O170" i="29"/>
  <c r="L170" i="29"/>
  <c r="I170" i="29"/>
  <c r="F170" i="29"/>
  <c r="O169" i="29"/>
  <c r="L169" i="29"/>
  <c r="I169" i="29"/>
  <c r="F169" i="29"/>
  <c r="C169" i="29" s="1"/>
  <c r="O168" i="29"/>
  <c r="L168" i="29"/>
  <c r="I168" i="29"/>
  <c r="F168" i="29"/>
  <c r="C168" i="29" s="1"/>
  <c r="O167" i="29"/>
  <c r="J167" i="29"/>
  <c r="J166" i="29" s="1"/>
  <c r="J165" i="29" s="1"/>
  <c r="I167" i="29"/>
  <c r="F167" i="29"/>
  <c r="N166" i="29"/>
  <c r="M166" i="29"/>
  <c r="K166" i="29"/>
  <c r="K165" i="29" s="1"/>
  <c r="H166" i="29"/>
  <c r="H165" i="29" s="1"/>
  <c r="G166" i="29"/>
  <c r="G165" i="29" s="1"/>
  <c r="E166" i="29"/>
  <c r="D166" i="29"/>
  <c r="D165" i="29" s="1"/>
  <c r="N165" i="29"/>
  <c r="M165" i="29"/>
  <c r="E165" i="29"/>
  <c r="O164" i="29"/>
  <c r="L164" i="29"/>
  <c r="C164" i="29" s="1"/>
  <c r="I164" i="29"/>
  <c r="F164" i="29"/>
  <c r="O163" i="29"/>
  <c r="L163" i="29"/>
  <c r="I163" i="29"/>
  <c r="F163" i="29"/>
  <c r="O162" i="29"/>
  <c r="L162" i="29"/>
  <c r="I162" i="29"/>
  <c r="F162" i="29"/>
  <c r="O161" i="29"/>
  <c r="L161" i="29"/>
  <c r="L160" i="29" s="1"/>
  <c r="I161" i="29"/>
  <c r="I160" i="29" s="1"/>
  <c r="F161" i="29"/>
  <c r="O160" i="29"/>
  <c r="N160" i="29"/>
  <c r="M160" i="29"/>
  <c r="K160" i="29"/>
  <c r="J160" i="29"/>
  <c r="H160" i="29"/>
  <c r="G160" i="29"/>
  <c r="F160" i="29"/>
  <c r="E160" i="29"/>
  <c r="D160" i="29"/>
  <c r="O159" i="29"/>
  <c r="L159" i="29"/>
  <c r="I159" i="29"/>
  <c r="F159" i="29"/>
  <c r="O158" i="29"/>
  <c r="L158" i="29"/>
  <c r="I158" i="29"/>
  <c r="F158" i="29"/>
  <c r="O157" i="29"/>
  <c r="L157" i="29"/>
  <c r="I157" i="29"/>
  <c r="F157" i="29"/>
  <c r="O156" i="29"/>
  <c r="L156" i="29"/>
  <c r="I156" i="29"/>
  <c r="F156" i="29"/>
  <c r="O155" i="29"/>
  <c r="L155" i="29"/>
  <c r="I155" i="29"/>
  <c r="F155" i="29"/>
  <c r="O154" i="29"/>
  <c r="L154" i="29"/>
  <c r="I154" i="29"/>
  <c r="F154" i="29"/>
  <c r="O153" i="29"/>
  <c r="L153" i="29"/>
  <c r="I153" i="29"/>
  <c r="F153" i="29"/>
  <c r="O152" i="29"/>
  <c r="O151" i="29" s="1"/>
  <c r="L152" i="29"/>
  <c r="I152" i="29"/>
  <c r="F152" i="29"/>
  <c r="N151" i="29"/>
  <c r="M151" i="29"/>
  <c r="K151" i="29"/>
  <c r="J151" i="29"/>
  <c r="H151" i="29"/>
  <c r="G151" i="29"/>
  <c r="E151" i="29"/>
  <c r="D151" i="29"/>
  <c r="O150" i="29"/>
  <c r="L150" i="29"/>
  <c r="I150" i="29"/>
  <c r="F150" i="29"/>
  <c r="C150" i="29" s="1"/>
  <c r="O149" i="29"/>
  <c r="L149" i="29"/>
  <c r="I149" i="29"/>
  <c r="F149" i="29"/>
  <c r="C149" i="29" s="1"/>
  <c r="O148" i="29"/>
  <c r="L148" i="29"/>
  <c r="I148" i="29"/>
  <c r="F148" i="29"/>
  <c r="O147" i="29"/>
  <c r="L147" i="29"/>
  <c r="I147" i="29"/>
  <c r="F147" i="29"/>
  <c r="C147" i="29" s="1"/>
  <c r="O146" i="29"/>
  <c r="L146" i="29"/>
  <c r="I146" i="29"/>
  <c r="F146" i="29"/>
  <c r="O145" i="29"/>
  <c r="L145" i="29"/>
  <c r="L144" i="29" s="1"/>
  <c r="I145" i="29"/>
  <c r="I144" i="29" s="1"/>
  <c r="F145" i="29"/>
  <c r="N144" i="29"/>
  <c r="M144" i="29"/>
  <c r="K144" i="29"/>
  <c r="J144" i="29"/>
  <c r="H144" i="29"/>
  <c r="G144" i="29"/>
  <c r="E144" i="29"/>
  <c r="D144" i="29"/>
  <c r="O143" i="29"/>
  <c r="L143" i="29"/>
  <c r="I143" i="29"/>
  <c r="F143" i="29"/>
  <c r="O142" i="29"/>
  <c r="O141" i="29" s="1"/>
  <c r="L142" i="29"/>
  <c r="L141" i="29" s="1"/>
  <c r="I142" i="29"/>
  <c r="I141" i="29" s="1"/>
  <c r="F142" i="29"/>
  <c r="N141" i="29"/>
  <c r="M141" i="29"/>
  <c r="K141" i="29"/>
  <c r="J141" i="29"/>
  <c r="H141" i="29"/>
  <c r="G141" i="29"/>
  <c r="E141" i="29"/>
  <c r="E130" i="29" s="1"/>
  <c r="D141" i="29"/>
  <c r="O140" i="29"/>
  <c r="L140" i="29"/>
  <c r="I140" i="29"/>
  <c r="F140" i="29"/>
  <c r="O139" i="29"/>
  <c r="L139" i="29"/>
  <c r="I139" i="29"/>
  <c r="F139" i="29"/>
  <c r="O138" i="29"/>
  <c r="L138" i="29"/>
  <c r="I138" i="29"/>
  <c r="F138" i="29"/>
  <c r="O137" i="29"/>
  <c r="L137" i="29"/>
  <c r="L136" i="29" s="1"/>
  <c r="I137" i="29"/>
  <c r="F137" i="29"/>
  <c r="N136" i="29"/>
  <c r="M136" i="29"/>
  <c r="K136" i="29"/>
  <c r="J136" i="29"/>
  <c r="H136" i="29"/>
  <c r="G136" i="29"/>
  <c r="F136" i="29"/>
  <c r="E136" i="29"/>
  <c r="D136" i="29"/>
  <c r="O135" i="29"/>
  <c r="L135" i="29"/>
  <c r="C135" i="29" s="1"/>
  <c r="I135" i="29"/>
  <c r="F135" i="29"/>
  <c r="O134" i="29"/>
  <c r="L134" i="29"/>
  <c r="I134" i="29"/>
  <c r="F134" i="29"/>
  <c r="O133" i="29"/>
  <c r="L133" i="29"/>
  <c r="I133" i="29"/>
  <c r="F133" i="29"/>
  <c r="O132" i="29"/>
  <c r="L132" i="29"/>
  <c r="I132" i="29"/>
  <c r="I131" i="29" s="1"/>
  <c r="F132" i="29"/>
  <c r="N131" i="29"/>
  <c r="M131" i="29"/>
  <c r="K131" i="29"/>
  <c r="J131" i="29"/>
  <c r="H131" i="29"/>
  <c r="G131" i="29"/>
  <c r="E131" i="29"/>
  <c r="D131" i="29"/>
  <c r="H130" i="29"/>
  <c r="O129" i="29"/>
  <c r="L129" i="29"/>
  <c r="L128" i="29" s="1"/>
  <c r="I129" i="29"/>
  <c r="I128" i="29" s="1"/>
  <c r="F129" i="29"/>
  <c r="O128" i="29"/>
  <c r="N128" i="29"/>
  <c r="M128" i="29"/>
  <c r="K128" i="29"/>
  <c r="J128" i="29"/>
  <c r="H128" i="29"/>
  <c r="G128" i="29"/>
  <c r="F128" i="29"/>
  <c r="E128" i="29"/>
  <c r="D128" i="29"/>
  <c r="O127" i="29"/>
  <c r="L127" i="29"/>
  <c r="I127" i="29"/>
  <c r="F127" i="29"/>
  <c r="O126" i="29"/>
  <c r="L126" i="29"/>
  <c r="I126" i="29"/>
  <c r="F126" i="29"/>
  <c r="O125" i="29"/>
  <c r="L125" i="29"/>
  <c r="I125" i="29"/>
  <c r="F125" i="29"/>
  <c r="O124" i="29"/>
  <c r="L124" i="29"/>
  <c r="I124" i="29"/>
  <c r="F124" i="29"/>
  <c r="O123" i="29"/>
  <c r="L123" i="29"/>
  <c r="L122" i="29" s="1"/>
  <c r="I123" i="29"/>
  <c r="F123" i="29"/>
  <c r="N122" i="29"/>
  <c r="M122" i="29"/>
  <c r="K122" i="29"/>
  <c r="J122" i="29"/>
  <c r="H122" i="29"/>
  <c r="G122" i="29"/>
  <c r="E122" i="29"/>
  <c r="D122" i="29"/>
  <c r="O121" i="29"/>
  <c r="L121" i="29"/>
  <c r="I121" i="29"/>
  <c r="F121" i="29"/>
  <c r="O120" i="29"/>
  <c r="L120" i="29"/>
  <c r="I120" i="29"/>
  <c r="F120" i="29"/>
  <c r="O119" i="29"/>
  <c r="O116" i="29" s="1"/>
  <c r="L119" i="29"/>
  <c r="I119" i="29"/>
  <c r="F119" i="29"/>
  <c r="O118" i="29"/>
  <c r="L118" i="29"/>
  <c r="I118" i="29"/>
  <c r="F118" i="29"/>
  <c r="C118" i="29" s="1"/>
  <c r="O117" i="29"/>
  <c r="L117" i="29"/>
  <c r="I117" i="29"/>
  <c r="F117" i="29"/>
  <c r="C117" i="29" s="1"/>
  <c r="N116" i="29"/>
  <c r="M116" i="29"/>
  <c r="K116" i="29"/>
  <c r="J116" i="29"/>
  <c r="H116" i="29"/>
  <c r="G116" i="29"/>
  <c r="E116" i="29"/>
  <c r="D116" i="29"/>
  <c r="O115" i="29"/>
  <c r="L115" i="29"/>
  <c r="I115" i="29"/>
  <c r="F115" i="29"/>
  <c r="C115" i="29" s="1"/>
  <c r="O114" i="29"/>
  <c r="L114" i="29"/>
  <c r="I114" i="29"/>
  <c r="F114" i="29"/>
  <c r="O113" i="29"/>
  <c r="L113" i="29"/>
  <c r="L112" i="29" s="1"/>
  <c r="I113" i="29"/>
  <c r="I112" i="29" s="1"/>
  <c r="F113" i="29"/>
  <c r="F112" i="29" s="1"/>
  <c r="N112" i="29"/>
  <c r="M112" i="29"/>
  <c r="K112" i="29"/>
  <c r="J112" i="29"/>
  <c r="H112" i="29"/>
  <c r="G112" i="29"/>
  <c r="E112" i="29"/>
  <c r="D112" i="29"/>
  <c r="O111" i="29"/>
  <c r="L111" i="29"/>
  <c r="I111" i="29"/>
  <c r="F111" i="29"/>
  <c r="O110" i="29"/>
  <c r="L110" i="29"/>
  <c r="I110" i="29"/>
  <c r="F110" i="29"/>
  <c r="O109" i="29"/>
  <c r="L109" i="29"/>
  <c r="I109" i="29"/>
  <c r="F109" i="29"/>
  <c r="O108" i="29"/>
  <c r="L108" i="29"/>
  <c r="I108" i="29"/>
  <c r="F108" i="29"/>
  <c r="O107" i="29"/>
  <c r="L107" i="29"/>
  <c r="I107" i="29"/>
  <c r="C107" i="29" s="1"/>
  <c r="F107" i="29"/>
  <c r="O106" i="29"/>
  <c r="L106" i="29"/>
  <c r="I106" i="29"/>
  <c r="F106" i="29"/>
  <c r="O105" i="29"/>
  <c r="L105" i="29"/>
  <c r="I105" i="29"/>
  <c r="F105" i="29"/>
  <c r="O104" i="29"/>
  <c r="L104" i="29"/>
  <c r="I104" i="29"/>
  <c r="F104" i="29"/>
  <c r="N103" i="29"/>
  <c r="M103" i="29"/>
  <c r="K103" i="29"/>
  <c r="J103" i="29"/>
  <c r="H103" i="29"/>
  <c r="G103" i="29"/>
  <c r="E103" i="29"/>
  <c r="D103" i="29"/>
  <c r="O102" i="29"/>
  <c r="L102" i="29"/>
  <c r="I102" i="29"/>
  <c r="F102" i="29"/>
  <c r="O101" i="29"/>
  <c r="L101" i="29"/>
  <c r="I101" i="29"/>
  <c r="F101" i="29"/>
  <c r="O100" i="29"/>
  <c r="L100" i="29"/>
  <c r="I100" i="29"/>
  <c r="F100" i="29"/>
  <c r="O99" i="29"/>
  <c r="L99" i="29"/>
  <c r="I99" i="29"/>
  <c r="F99" i="29"/>
  <c r="O98" i="29"/>
  <c r="L98" i="29"/>
  <c r="I98" i="29"/>
  <c r="F98" i="29"/>
  <c r="O97" i="29"/>
  <c r="L97" i="29"/>
  <c r="I97" i="29"/>
  <c r="F97" i="29"/>
  <c r="O96" i="29"/>
  <c r="L96" i="29"/>
  <c r="I96" i="29"/>
  <c r="F96" i="29"/>
  <c r="O95" i="29"/>
  <c r="N95" i="29"/>
  <c r="M95" i="29"/>
  <c r="K95" i="29"/>
  <c r="J95" i="29"/>
  <c r="H95" i="29"/>
  <c r="G95" i="29"/>
  <c r="E95" i="29"/>
  <c r="D95" i="29"/>
  <c r="O94" i="29"/>
  <c r="L94" i="29"/>
  <c r="I94" i="29"/>
  <c r="F94" i="29"/>
  <c r="C94" i="29"/>
  <c r="O93" i="29"/>
  <c r="L93" i="29"/>
  <c r="I93" i="29"/>
  <c r="F93" i="29"/>
  <c r="C93" i="29" s="1"/>
  <c r="O92" i="29"/>
  <c r="L92" i="29"/>
  <c r="I92" i="29"/>
  <c r="F92" i="29"/>
  <c r="C92" i="29" s="1"/>
  <c r="O91" i="29"/>
  <c r="L91" i="29"/>
  <c r="I91" i="29"/>
  <c r="F91" i="29"/>
  <c r="O90" i="29"/>
  <c r="L90" i="29"/>
  <c r="L89" i="29" s="1"/>
  <c r="I90" i="29"/>
  <c r="I89" i="29" s="1"/>
  <c r="F90" i="29"/>
  <c r="F89" i="29" s="1"/>
  <c r="N89" i="29"/>
  <c r="M89" i="29"/>
  <c r="K89" i="29"/>
  <c r="J89" i="29"/>
  <c r="H89" i="29"/>
  <c r="G89" i="29"/>
  <c r="E89" i="29"/>
  <c r="E83" i="29" s="1"/>
  <c r="D89" i="29"/>
  <c r="O88" i="29"/>
  <c r="L88" i="29"/>
  <c r="I88" i="29"/>
  <c r="F88" i="29"/>
  <c r="O87" i="29"/>
  <c r="L87" i="29"/>
  <c r="I87" i="29"/>
  <c r="F87" i="29"/>
  <c r="O86" i="29"/>
  <c r="L86" i="29"/>
  <c r="I86" i="29"/>
  <c r="F86" i="29"/>
  <c r="O85" i="29"/>
  <c r="L85" i="29"/>
  <c r="I85" i="29"/>
  <c r="I84" i="29" s="1"/>
  <c r="F85" i="29"/>
  <c r="O84" i="29"/>
  <c r="N84" i="29"/>
  <c r="M84" i="29"/>
  <c r="K84" i="29"/>
  <c r="J84" i="29"/>
  <c r="H84" i="29"/>
  <c r="G84" i="29"/>
  <c r="E84" i="29"/>
  <c r="D84" i="29"/>
  <c r="D83" i="29"/>
  <c r="O82" i="29"/>
  <c r="L82" i="29"/>
  <c r="I82" i="29"/>
  <c r="F82" i="29"/>
  <c r="C82" i="29" s="1"/>
  <c r="O81" i="29"/>
  <c r="L81" i="29"/>
  <c r="I81" i="29"/>
  <c r="I80" i="29" s="1"/>
  <c r="F81" i="29"/>
  <c r="O80" i="29"/>
  <c r="N80" i="29"/>
  <c r="M80" i="29"/>
  <c r="K80" i="29"/>
  <c r="K76" i="29" s="1"/>
  <c r="J80" i="29"/>
  <c r="H80" i="29"/>
  <c r="G80" i="29"/>
  <c r="G76" i="29" s="1"/>
  <c r="F80" i="29"/>
  <c r="E80" i="29"/>
  <c r="D80" i="29"/>
  <c r="O79" i="29"/>
  <c r="L79" i="29"/>
  <c r="I79" i="29"/>
  <c r="F79" i="29"/>
  <c r="O78" i="29"/>
  <c r="L78" i="29"/>
  <c r="L77" i="29" s="1"/>
  <c r="I78" i="29"/>
  <c r="I77" i="29" s="1"/>
  <c r="F78" i="29"/>
  <c r="O77" i="29"/>
  <c r="O76" i="29" s="1"/>
  <c r="N77" i="29"/>
  <c r="N76" i="29" s="1"/>
  <c r="M77" i="29"/>
  <c r="K77" i="29"/>
  <c r="J77" i="29"/>
  <c r="J76" i="29" s="1"/>
  <c r="H77" i="29"/>
  <c r="H76" i="29" s="1"/>
  <c r="G77" i="29"/>
  <c r="F77" i="29"/>
  <c r="E77" i="29"/>
  <c r="E76" i="29" s="1"/>
  <c r="D77" i="29"/>
  <c r="D76" i="29" s="1"/>
  <c r="O74" i="29"/>
  <c r="L74" i="29"/>
  <c r="I74" i="29"/>
  <c r="F74" i="29"/>
  <c r="O73" i="29"/>
  <c r="L73" i="29"/>
  <c r="I73" i="29"/>
  <c r="F73" i="29"/>
  <c r="O72" i="29"/>
  <c r="L72" i="29"/>
  <c r="I72" i="29"/>
  <c r="F72" i="29"/>
  <c r="O71" i="29"/>
  <c r="L71" i="29"/>
  <c r="I71" i="29"/>
  <c r="F71" i="29"/>
  <c r="O70" i="29"/>
  <c r="L70" i="29"/>
  <c r="L69" i="29" s="1"/>
  <c r="I70" i="29"/>
  <c r="I69" i="29" s="1"/>
  <c r="F70" i="29"/>
  <c r="N69" i="29"/>
  <c r="N67" i="29" s="1"/>
  <c r="M69" i="29"/>
  <c r="M67" i="29" s="1"/>
  <c r="K69" i="29"/>
  <c r="K67" i="29" s="1"/>
  <c r="J69" i="29"/>
  <c r="J67" i="29" s="1"/>
  <c r="H69" i="29"/>
  <c r="G69" i="29"/>
  <c r="G67" i="29" s="1"/>
  <c r="E69" i="29"/>
  <c r="E67" i="29" s="1"/>
  <c r="D69" i="29"/>
  <c r="O68" i="29"/>
  <c r="L68" i="29"/>
  <c r="I68" i="29"/>
  <c r="F68" i="29"/>
  <c r="H67" i="29"/>
  <c r="D67" i="29"/>
  <c r="O66" i="29"/>
  <c r="L66" i="29"/>
  <c r="I66" i="29"/>
  <c r="F66" i="29"/>
  <c r="O65" i="29"/>
  <c r="L65" i="29"/>
  <c r="I65" i="29"/>
  <c r="F65" i="29"/>
  <c r="O64" i="29"/>
  <c r="L64" i="29"/>
  <c r="I64" i="29"/>
  <c r="F64" i="29"/>
  <c r="O63" i="29"/>
  <c r="L63" i="29"/>
  <c r="I63" i="29"/>
  <c r="F63" i="29"/>
  <c r="O62" i="29"/>
  <c r="L62" i="29"/>
  <c r="I62" i="29"/>
  <c r="F62" i="29"/>
  <c r="O61" i="29"/>
  <c r="L61" i="29"/>
  <c r="I61" i="29"/>
  <c r="F61" i="29"/>
  <c r="O60" i="29"/>
  <c r="L60" i="29"/>
  <c r="I60" i="29"/>
  <c r="F60" i="29"/>
  <c r="O59" i="29"/>
  <c r="O58" i="29" s="1"/>
  <c r="L59" i="29"/>
  <c r="I59" i="29"/>
  <c r="I58" i="29" s="1"/>
  <c r="I54" i="29" s="1"/>
  <c r="F59" i="29"/>
  <c r="N58" i="29"/>
  <c r="M58" i="29"/>
  <c r="K58" i="29"/>
  <c r="J58" i="29"/>
  <c r="H58" i="29"/>
  <c r="G58" i="29"/>
  <c r="E58" i="29"/>
  <c r="D58" i="29"/>
  <c r="O57" i="29"/>
  <c r="L57" i="29"/>
  <c r="I57" i="29"/>
  <c r="F57" i="29"/>
  <c r="O56" i="29"/>
  <c r="O55" i="29" s="1"/>
  <c r="L56" i="29"/>
  <c r="L55" i="29" s="1"/>
  <c r="I56" i="29"/>
  <c r="F56" i="29"/>
  <c r="F55" i="29" s="1"/>
  <c r="N55" i="29"/>
  <c r="N54" i="29" s="1"/>
  <c r="M55" i="29"/>
  <c r="K55" i="29"/>
  <c r="J55" i="29"/>
  <c r="I55" i="29"/>
  <c r="H55" i="29"/>
  <c r="G55" i="29"/>
  <c r="G54" i="29" s="1"/>
  <c r="E55" i="29"/>
  <c r="E54" i="29" s="1"/>
  <c r="D55" i="29"/>
  <c r="D54" i="29" s="1"/>
  <c r="D53" i="29" s="1"/>
  <c r="M54" i="29"/>
  <c r="J54" i="29"/>
  <c r="O47" i="29"/>
  <c r="C47" i="29" s="1"/>
  <c r="O46" i="29"/>
  <c r="N45" i="29"/>
  <c r="N20" i="29" s="1"/>
  <c r="M45" i="29"/>
  <c r="L44" i="29"/>
  <c r="I44" i="29"/>
  <c r="I43" i="29" s="1"/>
  <c r="F44" i="29"/>
  <c r="C44" i="29" s="1"/>
  <c r="L43" i="29"/>
  <c r="K43" i="29"/>
  <c r="J43" i="29"/>
  <c r="H43" i="29"/>
  <c r="G43" i="29"/>
  <c r="E43" i="29"/>
  <c r="D43" i="29"/>
  <c r="F42" i="29"/>
  <c r="E41" i="29"/>
  <c r="D41" i="29"/>
  <c r="L40" i="29"/>
  <c r="C40" i="29" s="1"/>
  <c r="L39" i="29"/>
  <c r="C39" i="29" s="1"/>
  <c r="L38" i="29"/>
  <c r="C38" i="29" s="1"/>
  <c r="L37" i="29"/>
  <c r="C37" i="29" s="1"/>
  <c r="K36" i="29"/>
  <c r="J36" i="29"/>
  <c r="L35" i="29"/>
  <c r="C35" i="29"/>
  <c r="L34" i="29"/>
  <c r="C34" i="29" s="1"/>
  <c r="L33" i="29"/>
  <c r="C33" i="29" s="1"/>
  <c r="K33" i="29"/>
  <c r="J33" i="29"/>
  <c r="L32" i="29"/>
  <c r="L31" i="29" s="1"/>
  <c r="C31" i="29" s="1"/>
  <c r="C32" i="29"/>
  <c r="K31" i="29"/>
  <c r="J31" i="29"/>
  <c r="L30" i="29"/>
  <c r="C30" i="29" s="1"/>
  <c r="L29" i="29"/>
  <c r="L28" i="29"/>
  <c r="C28" i="29" s="1"/>
  <c r="K27" i="29"/>
  <c r="J27" i="29"/>
  <c r="F25" i="29"/>
  <c r="C25" i="29" s="1"/>
  <c r="I24" i="29"/>
  <c r="F24" i="29"/>
  <c r="O23" i="29"/>
  <c r="L23" i="29"/>
  <c r="I23" i="29"/>
  <c r="F23" i="29"/>
  <c r="C23" i="29"/>
  <c r="O22" i="29"/>
  <c r="L22" i="29"/>
  <c r="I22" i="29"/>
  <c r="I21" i="29" s="1"/>
  <c r="F22" i="29"/>
  <c r="C22" i="29" s="1"/>
  <c r="N21" i="29"/>
  <c r="N292" i="29" s="1"/>
  <c r="N291" i="29" s="1"/>
  <c r="M21" i="29"/>
  <c r="K21" i="29"/>
  <c r="J21" i="29"/>
  <c r="J292" i="29" s="1"/>
  <c r="J291" i="29" s="1"/>
  <c r="H21" i="29"/>
  <c r="H292" i="29" s="1"/>
  <c r="G21" i="29"/>
  <c r="E21" i="29"/>
  <c r="E292" i="29" s="1"/>
  <c r="D21" i="29"/>
  <c r="D292" i="29" s="1"/>
  <c r="D291" i="29" s="1"/>
  <c r="O301" i="28"/>
  <c r="L301" i="28"/>
  <c r="I301" i="28"/>
  <c r="F301" i="28"/>
  <c r="O300" i="28"/>
  <c r="L300" i="28"/>
  <c r="I300" i="28"/>
  <c r="F300" i="28"/>
  <c r="O299" i="28"/>
  <c r="L299" i="28"/>
  <c r="I299" i="28"/>
  <c r="F299" i="28"/>
  <c r="O298" i="28"/>
  <c r="L298" i="28"/>
  <c r="I298" i="28"/>
  <c r="F298" i="28"/>
  <c r="O297" i="28"/>
  <c r="L297" i="28"/>
  <c r="I297" i="28"/>
  <c r="F297" i="28"/>
  <c r="O296" i="28"/>
  <c r="L296" i="28"/>
  <c r="I296" i="28"/>
  <c r="F296" i="28"/>
  <c r="O295" i="28"/>
  <c r="L295" i="28"/>
  <c r="I295" i="28"/>
  <c r="F295" i="28"/>
  <c r="O294" i="28"/>
  <c r="O293" i="28" s="1"/>
  <c r="L294" i="28"/>
  <c r="I294" i="28"/>
  <c r="I293" i="28" s="1"/>
  <c r="F294" i="28"/>
  <c r="C294" i="28" s="1"/>
  <c r="N293" i="28"/>
  <c r="M293" i="28"/>
  <c r="K293" i="28"/>
  <c r="J293" i="28"/>
  <c r="H293" i="28"/>
  <c r="G293" i="28"/>
  <c r="E293" i="28"/>
  <c r="D293" i="28"/>
  <c r="O288" i="28"/>
  <c r="L288" i="28"/>
  <c r="I288" i="28"/>
  <c r="F288" i="28"/>
  <c r="O287" i="28"/>
  <c r="L287" i="28"/>
  <c r="L286" i="28" s="1"/>
  <c r="I287" i="28"/>
  <c r="F287" i="28"/>
  <c r="F286" i="28" s="1"/>
  <c r="O286" i="28"/>
  <c r="N286" i="28"/>
  <c r="M286" i="28"/>
  <c r="K286" i="28"/>
  <c r="J286" i="28"/>
  <c r="H286" i="28"/>
  <c r="G286" i="28"/>
  <c r="E286" i="28"/>
  <c r="D286" i="28"/>
  <c r="O285" i="28"/>
  <c r="L285" i="28"/>
  <c r="L284" i="28" s="1"/>
  <c r="L283" i="28" s="1"/>
  <c r="I285" i="28"/>
  <c r="I284" i="28" s="1"/>
  <c r="I283" i="28" s="1"/>
  <c r="F285" i="28"/>
  <c r="O284" i="28"/>
  <c r="O283" i="28" s="1"/>
  <c r="N284" i="28"/>
  <c r="M284" i="28"/>
  <c r="M283" i="28" s="1"/>
  <c r="K284" i="28"/>
  <c r="K283" i="28" s="1"/>
  <c r="J284" i="28"/>
  <c r="J283" i="28" s="1"/>
  <c r="H284" i="28"/>
  <c r="H283" i="28" s="1"/>
  <c r="G284" i="28"/>
  <c r="G283" i="28" s="1"/>
  <c r="E284" i="28"/>
  <c r="E283" i="28" s="1"/>
  <c r="D284" i="28"/>
  <c r="D283" i="28" s="1"/>
  <c r="N283" i="28"/>
  <c r="O282" i="28"/>
  <c r="O281" i="28" s="1"/>
  <c r="L282" i="28"/>
  <c r="L281" i="28" s="1"/>
  <c r="I282" i="28"/>
  <c r="I281" i="28" s="1"/>
  <c r="F282" i="28"/>
  <c r="N281" i="28"/>
  <c r="M281" i="28"/>
  <c r="K281" i="28"/>
  <c r="J281" i="28"/>
  <c r="H281" i="28"/>
  <c r="G281" i="28"/>
  <c r="F281" i="28"/>
  <c r="E281" i="28"/>
  <c r="D281" i="28"/>
  <c r="O280" i="28"/>
  <c r="L280" i="28"/>
  <c r="I280" i="28"/>
  <c r="F280" i="28"/>
  <c r="O279" i="28"/>
  <c r="L279" i="28"/>
  <c r="I279" i="28"/>
  <c r="F279" i="28"/>
  <c r="O278" i="28"/>
  <c r="L278" i="28"/>
  <c r="I278" i="28"/>
  <c r="F278" i="28"/>
  <c r="C278" i="28" s="1"/>
  <c r="O277" i="28"/>
  <c r="L277" i="28"/>
  <c r="I277" i="28"/>
  <c r="I276" i="28" s="1"/>
  <c r="F277" i="28"/>
  <c r="N276" i="28"/>
  <c r="M276" i="28"/>
  <c r="K276" i="28"/>
  <c r="J276" i="28"/>
  <c r="J270" i="28" s="1"/>
  <c r="J269" i="28" s="1"/>
  <c r="H276" i="28"/>
  <c r="G276" i="28"/>
  <c r="E276" i="28"/>
  <c r="D276" i="28"/>
  <c r="O275" i="28"/>
  <c r="L275" i="28"/>
  <c r="I275" i="28"/>
  <c r="F275" i="28"/>
  <c r="O274" i="28"/>
  <c r="L274" i="28"/>
  <c r="I274" i="28"/>
  <c r="F274" i="28"/>
  <c r="O273" i="28"/>
  <c r="L273" i="28"/>
  <c r="I273" i="28"/>
  <c r="I272" i="28" s="1"/>
  <c r="F273" i="28"/>
  <c r="N272" i="28"/>
  <c r="M272" i="28"/>
  <c r="M270" i="28" s="1"/>
  <c r="M269" i="28" s="1"/>
  <c r="K272" i="28"/>
  <c r="K270" i="28" s="1"/>
  <c r="K269" i="28" s="1"/>
  <c r="J272" i="28"/>
  <c r="H272" i="28"/>
  <c r="G272" i="28"/>
  <c r="G270" i="28" s="1"/>
  <c r="G269" i="28" s="1"/>
  <c r="E272" i="28"/>
  <c r="D272" i="28"/>
  <c r="D270" i="28" s="1"/>
  <c r="O271" i="28"/>
  <c r="L271" i="28"/>
  <c r="I271" i="28"/>
  <c r="F271" i="28"/>
  <c r="N270" i="28"/>
  <c r="H270" i="28"/>
  <c r="H269" i="28" s="1"/>
  <c r="O268" i="28"/>
  <c r="L268" i="28"/>
  <c r="I268" i="28"/>
  <c r="F268" i="28"/>
  <c r="O267" i="28"/>
  <c r="L267" i="28"/>
  <c r="I267" i="28"/>
  <c r="F267" i="28"/>
  <c r="O266" i="28"/>
  <c r="L266" i="28"/>
  <c r="I266" i="28"/>
  <c r="F266" i="28"/>
  <c r="O265" i="28"/>
  <c r="L265" i="28"/>
  <c r="L264" i="28" s="1"/>
  <c r="I265" i="28"/>
  <c r="F265" i="28"/>
  <c r="N264" i="28"/>
  <c r="M264" i="28"/>
  <c r="K264" i="28"/>
  <c r="J264" i="28"/>
  <c r="H264" i="28"/>
  <c r="G264" i="28"/>
  <c r="E264" i="28"/>
  <c r="D264" i="28"/>
  <c r="O263" i="28"/>
  <c r="L263" i="28"/>
  <c r="I263" i="28"/>
  <c r="F263" i="28"/>
  <c r="O262" i="28"/>
  <c r="L262" i="28"/>
  <c r="I262" i="28"/>
  <c r="F262" i="28"/>
  <c r="O261" i="28"/>
  <c r="L261" i="28"/>
  <c r="L260" i="28" s="1"/>
  <c r="I261" i="28"/>
  <c r="F261" i="28"/>
  <c r="N260" i="28"/>
  <c r="M260" i="28"/>
  <c r="K260" i="28"/>
  <c r="J260" i="28"/>
  <c r="J259" i="28" s="1"/>
  <c r="H260" i="28"/>
  <c r="H259" i="28" s="1"/>
  <c r="G260" i="28"/>
  <c r="G259" i="28" s="1"/>
  <c r="E260" i="28"/>
  <c r="D260" i="28"/>
  <c r="D259" i="28" s="1"/>
  <c r="N259" i="28"/>
  <c r="O258" i="28"/>
  <c r="L258" i="28"/>
  <c r="I258" i="28"/>
  <c r="F258" i="28"/>
  <c r="C258" i="28" s="1"/>
  <c r="O257" i="28"/>
  <c r="L257" i="28"/>
  <c r="I257" i="28"/>
  <c r="F257" i="28"/>
  <c r="O256" i="28"/>
  <c r="L256" i="28"/>
  <c r="I256" i="28"/>
  <c r="F256" i="28"/>
  <c r="O255" i="28"/>
  <c r="L255" i="28"/>
  <c r="I255" i="28"/>
  <c r="F255" i="28"/>
  <c r="O254" i="28"/>
  <c r="L254" i="28"/>
  <c r="I254" i="28"/>
  <c r="F254" i="28"/>
  <c r="O253" i="28"/>
  <c r="L253" i="28"/>
  <c r="L252" i="28" s="1"/>
  <c r="L251" i="28" s="1"/>
  <c r="I253" i="28"/>
  <c r="F253" i="28"/>
  <c r="N252" i="28"/>
  <c r="M252" i="28"/>
  <c r="M251" i="28" s="1"/>
  <c r="K252" i="28"/>
  <c r="K251" i="28" s="1"/>
  <c r="J252" i="28"/>
  <c r="H252" i="28"/>
  <c r="H251" i="28" s="1"/>
  <c r="G252" i="28"/>
  <c r="G251" i="28" s="1"/>
  <c r="E252" i="28"/>
  <c r="E251" i="28" s="1"/>
  <c r="D252" i="28"/>
  <c r="N251" i="28"/>
  <c r="J251" i="28"/>
  <c r="D251" i="28"/>
  <c r="O250" i="28"/>
  <c r="L250" i="28"/>
  <c r="I250" i="28"/>
  <c r="F250" i="28"/>
  <c r="O249" i="28"/>
  <c r="L249" i="28"/>
  <c r="I249" i="28"/>
  <c r="F249" i="28"/>
  <c r="O248" i="28"/>
  <c r="L248" i="28"/>
  <c r="I248" i="28"/>
  <c r="F248" i="28"/>
  <c r="O247" i="28"/>
  <c r="L247" i="28"/>
  <c r="L246" i="28" s="1"/>
  <c r="I247" i="28"/>
  <c r="F247" i="28"/>
  <c r="F246" i="28" s="1"/>
  <c r="O246" i="28"/>
  <c r="N246" i="28"/>
  <c r="M246" i="28"/>
  <c r="K246" i="28"/>
  <c r="J246" i="28"/>
  <c r="H246" i="28"/>
  <c r="G246" i="28"/>
  <c r="E246" i="28"/>
  <c r="D246" i="28"/>
  <c r="O245" i="28"/>
  <c r="L245" i="28"/>
  <c r="I245" i="28"/>
  <c r="F245" i="28"/>
  <c r="O244" i="28"/>
  <c r="L244" i="28"/>
  <c r="I244" i="28"/>
  <c r="F244" i="28"/>
  <c r="O243" i="28"/>
  <c r="L243" i="28"/>
  <c r="I243" i="28"/>
  <c r="F243" i="28"/>
  <c r="O242" i="28"/>
  <c r="L242" i="28"/>
  <c r="I242" i="28"/>
  <c r="F242" i="28"/>
  <c r="O241" i="28"/>
  <c r="L241" i="28"/>
  <c r="I241" i="28"/>
  <c r="F241" i="28"/>
  <c r="O240" i="28"/>
  <c r="L240" i="28"/>
  <c r="I240" i="28"/>
  <c r="F240" i="28"/>
  <c r="O239" i="28"/>
  <c r="L239" i="28"/>
  <c r="L238" i="28" s="1"/>
  <c r="I239" i="28"/>
  <c r="F239" i="28"/>
  <c r="N238" i="28"/>
  <c r="M238" i="28"/>
  <c r="K238" i="28"/>
  <c r="J238" i="28"/>
  <c r="H238" i="28"/>
  <c r="G238" i="28"/>
  <c r="E238" i="28"/>
  <c r="D238" i="28"/>
  <c r="O237" i="28"/>
  <c r="L237" i="28"/>
  <c r="I237" i="28"/>
  <c r="F237" i="28"/>
  <c r="O236" i="28"/>
  <c r="O235" i="28" s="1"/>
  <c r="L236" i="28"/>
  <c r="I236" i="28"/>
  <c r="F236" i="28"/>
  <c r="N235" i="28"/>
  <c r="M235" i="28"/>
  <c r="L235" i="28"/>
  <c r="K235" i="28"/>
  <c r="J235" i="28"/>
  <c r="H235" i="28"/>
  <c r="G235" i="28"/>
  <c r="E235" i="28"/>
  <c r="E231" i="28" s="1"/>
  <c r="D235" i="28"/>
  <c r="O234" i="28"/>
  <c r="O233" i="28" s="1"/>
  <c r="L234" i="28"/>
  <c r="L233" i="28" s="1"/>
  <c r="I234" i="28"/>
  <c r="I233" i="28" s="1"/>
  <c r="F234" i="28"/>
  <c r="N233" i="28"/>
  <c r="M233" i="28"/>
  <c r="K233" i="28"/>
  <c r="J233" i="28"/>
  <c r="H233" i="28"/>
  <c r="G233" i="28"/>
  <c r="F233" i="28"/>
  <c r="E233" i="28"/>
  <c r="D233" i="28"/>
  <c r="O232" i="28"/>
  <c r="L232" i="28"/>
  <c r="I232" i="28"/>
  <c r="F232" i="28"/>
  <c r="M231" i="28"/>
  <c r="O229" i="28"/>
  <c r="L229" i="28"/>
  <c r="I229" i="28"/>
  <c r="F229" i="28"/>
  <c r="O228" i="28"/>
  <c r="L228" i="28"/>
  <c r="L227" i="28" s="1"/>
  <c r="I228" i="28"/>
  <c r="F228" i="28"/>
  <c r="O227" i="28"/>
  <c r="N227" i="28"/>
  <c r="M227" i="28"/>
  <c r="M204" i="28" s="1"/>
  <c r="M195" i="28" s="1"/>
  <c r="K227" i="28"/>
  <c r="J227" i="28"/>
  <c r="H227" i="28"/>
  <c r="G227" i="28"/>
  <c r="F227" i="28"/>
  <c r="E227" i="28"/>
  <c r="D227" i="28"/>
  <c r="O226" i="28"/>
  <c r="L226" i="28"/>
  <c r="I226" i="28"/>
  <c r="F226" i="28"/>
  <c r="C226" i="28" s="1"/>
  <c r="O225" i="28"/>
  <c r="L225" i="28"/>
  <c r="I225" i="28"/>
  <c r="D225" i="28"/>
  <c r="F225" i="28" s="1"/>
  <c r="C225" i="28" s="1"/>
  <c r="O224" i="28"/>
  <c r="L224" i="28"/>
  <c r="I224" i="28"/>
  <c r="D224" i="28"/>
  <c r="F224" i="28" s="1"/>
  <c r="C224" i="28" s="1"/>
  <c r="O223" i="28"/>
  <c r="L223" i="28"/>
  <c r="I223" i="28"/>
  <c r="F223" i="28"/>
  <c r="O222" i="28"/>
  <c r="L222" i="28"/>
  <c r="I222" i="28"/>
  <c r="F222" i="28"/>
  <c r="O221" i="28"/>
  <c r="L221" i="28"/>
  <c r="I221" i="28"/>
  <c r="F221" i="28"/>
  <c r="O220" i="28"/>
  <c r="L220" i="28"/>
  <c r="I220" i="28"/>
  <c r="F220" i="28"/>
  <c r="O219" i="28"/>
  <c r="L219" i="28"/>
  <c r="I219" i="28"/>
  <c r="F219" i="28"/>
  <c r="O218" i="28"/>
  <c r="L218" i="28"/>
  <c r="I218" i="28"/>
  <c r="F218" i="28"/>
  <c r="O217" i="28"/>
  <c r="L217" i="28"/>
  <c r="I217" i="28"/>
  <c r="F217" i="28"/>
  <c r="O216" i="28"/>
  <c r="N216" i="28"/>
  <c r="M216" i="28"/>
  <c r="K216" i="28"/>
  <c r="J216" i="28"/>
  <c r="H216" i="28"/>
  <c r="G216" i="28"/>
  <c r="E216" i="28"/>
  <c r="E204" i="28" s="1"/>
  <c r="O215" i="28"/>
  <c r="L215" i="28"/>
  <c r="I215" i="28"/>
  <c r="F215" i="28"/>
  <c r="O214" i="28"/>
  <c r="L214" i="28"/>
  <c r="I214" i="28"/>
  <c r="F214" i="28"/>
  <c r="O213" i="28"/>
  <c r="L213" i="28"/>
  <c r="I213" i="28"/>
  <c r="F213" i="28"/>
  <c r="O212" i="28"/>
  <c r="L212" i="28"/>
  <c r="I212" i="28"/>
  <c r="F212" i="28"/>
  <c r="C212" i="28" s="1"/>
  <c r="O211" i="28"/>
  <c r="L211" i="28"/>
  <c r="I211" i="28"/>
  <c r="F211" i="28"/>
  <c r="O210" i="28"/>
  <c r="L210" i="28"/>
  <c r="I210" i="28"/>
  <c r="F210" i="28"/>
  <c r="O209" i="28"/>
  <c r="L209" i="28"/>
  <c r="I209" i="28"/>
  <c r="F209" i="28"/>
  <c r="O208" i="28"/>
  <c r="L208" i="28"/>
  <c r="I208" i="28"/>
  <c r="F208" i="28"/>
  <c r="O207" i="28"/>
  <c r="L207" i="28"/>
  <c r="I207" i="28"/>
  <c r="F207" i="28"/>
  <c r="O206" i="28"/>
  <c r="L206" i="28"/>
  <c r="I206" i="28"/>
  <c r="F206" i="28"/>
  <c r="N205" i="28"/>
  <c r="M205" i="28"/>
  <c r="K205" i="28"/>
  <c r="J205" i="28"/>
  <c r="H205" i="28"/>
  <c r="G205" i="28"/>
  <c r="F205" i="28"/>
  <c r="E205" i="28"/>
  <c r="D205" i="28"/>
  <c r="K204" i="28"/>
  <c r="O203" i="28"/>
  <c r="L203" i="28"/>
  <c r="I203" i="28"/>
  <c r="F203" i="28"/>
  <c r="O202" i="28"/>
  <c r="L202" i="28"/>
  <c r="I202" i="28"/>
  <c r="F202" i="28"/>
  <c r="O201" i="28"/>
  <c r="L201" i="28"/>
  <c r="I201" i="28"/>
  <c r="F201" i="28"/>
  <c r="O200" i="28"/>
  <c r="L200" i="28"/>
  <c r="I200" i="28"/>
  <c r="F200" i="28"/>
  <c r="C200" i="28" s="1"/>
  <c r="O199" i="28"/>
  <c r="L199" i="28"/>
  <c r="L198" i="28" s="1"/>
  <c r="I199" i="28"/>
  <c r="D199" i="28"/>
  <c r="F199" i="28" s="1"/>
  <c r="C199" i="28" s="1"/>
  <c r="N198" i="28"/>
  <c r="N196" i="28" s="1"/>
  <c r="M198" i="28"/>
  <c r="K198" i="28"/>
  <c r="K196" i="28" s="1"/>
  <c r="J198" i="28"/>
  <c r="J196" i="28" s="1"/>
  <c r="H198" i="28"/>
  <c r="G198" i="28"/>
  <c r="G196" i="28" s="1"/>
  <c r="E198" i="28"/>
  <c r="D198" i="28"/>
  <c r="D196" i="28" s="1"/>
  <c r="O197" i="28"/>
  <c r="L197" i="28"/>
  <c r="I197" i="28"/>
  <c r="F197" i="28"/>
  <c r="C197" i="28" s="1"/>
  <c r="M196" i="28"/>
  <c r="H196" i="28"/>
  <c r="E196" i="28"/>
  <c r="O193" i="28"/>
  <c r="O192" i="28" s="1"/>
  <c r="O191" i="28" s="1"/>
  <c r="L193" i="28"/>
  <c r="L192" i="28" s="1"/>
  <c r="L191" i="28" s="1"/>
  <c r="I193" i="28"/>
  <c r="F193" i="28"/>
  <c r="N192" i="28"/>
  <c r="N191" i="28" s="1"/>
  <c r="N187" i="28" s="1"/>
  <c r="M192" i="28"/>
  <c r="M191" i="28" s="1"/>
  <c r="K192" i="28"/>
  <c r="K191" i="28" s="1"/>
  <c r="J192" i="28"/>
  <c r="J191" i="28" s="1"/>
  <c r="J187" i="28" s="1"/>
  <c r="I192" i="28"/>
  <c r="I191" i="28" s="1"/>
  <c r="H192" i="28"/>
  <c r="G192" i="28"/>
  <c r="G191" i="28" s="1"/>
  <c r="F192" i="28"/>
  <c r="E192" i="28"/>
  <c r="E191" i="28" s="1"/>
  <c r="D192" i="28"/>
  <c r="H191" i="28"/>
  <c r="F191" i="28"/>
  <c r="D191" i="28"/>
  <c r="O190" i="28"/>
  <c r="L190" i="28"/>
  <c r="I190" i="28"/>
  <c r="F190" i="28"/>
  <c r="O189" i="28"/>
  <c r="L189" i="28"/>
  <c r="L188" i="28" s="1"/>
  <c r="I189" i="28"/>
  <c r="F189" i="28"/>
  <c r="F188" i="28" s="1"/>
  <c r="O188" i="28"/>
  <c r="N188" i="28"/>
  <c r="M188" i="28"/>
  <c r="M187" i="28" s="1"/>
  <c r="K188" i="28"/>
  <c r="J188" i="28"/>
  <c r="H188" i="28"/>
  <c r="G188" i="28"/>
  <c r="G187" i="28" s="1"/>
  <c r="E188" i="28"/>
  <c r="D188" i="28"/>
  <c r="H187" i="28"/>
  <c r="D187" i="28"/>
  <c r="O186" i="28"/>
  <c r="L186" i="28"/>
  <c r="I186" i="28"/>
  <c r="F186" i="28"/>
  <c r="O185" i="28"/>
  <c r="L185" i="28"/>
  <c r="L184" i="28" s="1"/>
  <c r="I185" i="28"/>
  <c r="F185" i="28"/>
  <c r="F184" i="28" s="1"/>
  <c r="O184" i="28"/>
  <c r="N184" i="28"/>
  <c r="M184" i="28"/>
  <c r="K184" i="28"/>
  <c r="J184" i="28"/>
  <c r="H184" i="28"/>
  <c r="G184" i="28"/>
  <c r="E184" i="28"/>
  <c r="D184" i="28"/>
  <c r="O183" i="28"/>
  <c r="L183" i="28"/>
  <c r="I183" i="28"/>
  <c r="F183" i="28"/>
  <c r="O182" i="28"/>
  <c r="L182" i="28"/>
  <c r="I182" i="28"/>
  <c r="F182" i="28"/>
  <c r="O181" i="28"/>
  <c r="L181" i="28"/>
  <c r="I181" i="28"/>
  <c r="F181" i="28"/>
  <c r="O180" i="28"/>
  <c r="O179" i="28" s="1"/>
  <c r="L180" i="28"/>
  <c r="L179" i="28" s="1"/>
  <c r="I180" i="28"/>
  <c r="I179" i="28" s="1"/>
  <c r="F180" i="28"/>
  <c r="N179" i="28"/>
  <c r="M179" i="28"/>
  <c r="K179" i="28"/>
  <c r="J179" i="28"/>
  <c r="H179" i="28"/>
  <c r="G179" i="28"/>
  <c r="E179" i="28"/>
  <c r="D179" i="28"/>
  <c r="O178" i="28"/>
  <c r="L178" i="28"/>
  <c r="I178" i="28"/>
  <c r="F178" i="28"/>
  <c r="O177" i="28"/>
  <c r="L177" i="28"/>
  <c r="I177" i="28"/>
  <c r="F177" i="28"/>
  <c r="O176" i="28"/>
  <c r="O175" i="28" s="1"/>
  <c r="L176" i="28"/>
  <c r="I176" i="28"/>
  <c r="I175" i="28" s="1"/>
  <c r="F176" i="28"/>
  <c r="N175" i="28"/>
  <c r="N174" i="28" s="1"/>
  <c r="M175" i="28"/>
  <c r="K175" i="28"/>
  <c r="J175" i="28"/>
  <c r="J174" i="28" s="1"/>
  <c r="H175" i="28"/>
  <c r="H174" i="28" s="1"/>
  <c r="G175" i="28"/>
  <c r="G174" i="28" s="1"/>
  <c r="G173" i="28" s="1"/>
  <c r="F175" i="28"/>
  <c r="E175" i="28"/>
  <c r="D175" i="28"/>
  <c r="M174" i="28"/>
  <c r="M173" i="28" s="1"/>
  <c r="E174" i="28"/>
  <c r="J173" i="28"/>
  <c r="O172" i="28"/>
  <c r="L172" i="28"/>
  <c r="I172" i="28"/>
  <c r="F172" i="28"/>
  <c r="O171" i="28"/>
  <c r="L171" i="28"/>
  <c r="I171" i="28"/>
  <c r="F171" i="28"/>
  <c r="O170" i="28"/>
  <c r="L170" i="28"/>
  <c r="I170" i="28"/>
  <c r="F170" i="28"/>
  <c r="O169" i="28"/>
  <c r="L169" i="28"/>
  <c r="I169" i="28"/>
  <c r="F169" i="28"/>
  <c r="O168" i="28"/>
  <c r="L168" i="28"/>
  <c r="C168" i="28" s="1"/>
  <c r="I168" i="28"/>
  <c r="F168" i="28"/>
  <c r="O167" i="28"/>
  <c r="L167" i="28"/>
  <c r="I167" i="28"/>
  <c r="F167" i="28"/>
  <c r="N166" i="28"/>
  <c r="N165" i="28" s="1"/>
  <c r="M166" i="28"/>
  <c r="M165" i="28" s="1"/>
  <c r="K166" i="28"/>
  <c r="K165" i="28" s="1"/>
  <c r="J166" i="28"/>
  <c r="I166" i="28"/>
  <c r="I165" i="28" s="1"/>
  <c r="H166" i="28"/>
  <c r="H165" i="28" s="1"/>
  <c r="G166" i="28"/>
  <c r="G165" i="28" s="1"/>
  <c r="E166" i="28"/>
  <c r="E165" i="28" s="1"/>
  <c r="D166" i="28"/>
  <c r="D165" i="28" s="1"/>
  <c r="J165" i="28"/>
  <c r="O164" i="28"/>
  <c r="L164" i="28"/>
  <c r="I164" i="28"/>
  <c r="F164" i="28"/>
  <c r="O163" i="28"/>
  <c r="L163" i="28"/>
  <c r="I163" i="28"/>
  <c r="F163" i="28"/>
  <c r="O162" i="28"/>
  <c r="L162" i="28"/>
  <c r="I162" i="28"/>
  <c r="F162" i="28"/>
  <c r="O161" i="28"/>
  <c r="L161" i="28"/>
  <c r="L160" i="28" s="1"/>
  <c r="I161" i="28"/>
  <c r="F161" i="28"/>
  <c r="F160" i="28" s="1"/>
  <c r="O160" i="28"/>
  <c r="N160" i="28"/>
  <c r="M160" i="28"/>
  <c r="K160" i="28"/>
  <c r="J160" i="28"/>
  <c r="H160" i="28"/>
  <c r="G160" i="28"/>
  <c r="E160" i="28"/>
  <c r="D160" i="28"/>
  <c r="O159" i="28"/>
  <c r="L159" i="28"/>
  <c r="I159" i="28"/>
  <c r="F159" i="28"/>
  <c r="O158" i="28"/>
  <c r="L158" i="28"/>
  <c r="I158" i="28"/>
  <c r="F158" i="28"/>
  <c r="O157" i="28"/>
  <c r="L157" i="28"/>
  <c r="I157" i="28"/>
  <c r="F157" i="28"/>
  <c r="O156" i="28"/>
  <c r="L156" i="28"/>
  <c r="I156" i="28"/>
  <c r="F156" i="28"/>
  <c r="O155" i="28"/>
  <c r="L155" i="28"/>
  <c r="I155" i="28"/>
  <c r="F155" i="28"/>
  <c r="O154" i="28"/>
  <c r="L154" i="28"/>
  <c r="I154" i="28"/>
  <c r="F154" i="28"/>
  <c r="O153" i="28"/>
  <c r="L153" i="28"/>
  <c r="I153" i="28"/>
  <c r="F153" i="28"/>
  <c r="O152" i="28"/>
  <c r="L152" i="28"/>
  <c r="I152" i="28"/>
  <c r="F152" i="28"/>
  <c r="N151" i="28"/>
  <c r="M151" i="28"/>
  <c r="K151" i="28"/>
  <c r="J151" i="28"/>
  <c r="H151" i="28"/>
  <c r="G151" i="28"/>
  <c r="E151" i="28"/>
  <c r="D151" i="28"/>
  <c r="O150" i="28"/>
  <c r="L150" i="28"/>
  <c r="I150" i="28"/>
  <c r="F150" i="28"/>
  <c r="O149" i="28"/>
  <c r="L149" i="28"/>
  <c r="I149" i="28"/>
  <c r="D149" i="28"/>
  <c r="D144" i="28" s="1"/>
  <c r="O148" i="28"/>
  <c r="L148" i="28"/>
  <c r="I148" i="28"/>
  <c r="F148" i="28"/>
  <c r="O147" i="28"/>
  <c r="L147" i="28"/>
  <c r="I147" i="28"/>
  <c r="F147" i="28"/>
  <c r="O146" i="28"/>
  <c r="L146" i="28"/>
  <c r="I146" i="28"/>
  <c r="F146" i="28"/>
  <c r="O145" i="28"/>
  <c r="L145" i="28"/>
  <c r="I145" i="28"/>
  <c r="F145" i="28"/>
  <c r="N144" i="28"/>
  <c r="M144" i="28"/>
  <c r="K144" i="28"/>
  <c r="J144" i="28"/>
  <c r="H144" i="28"/>
  <c r="G144" i="28"/>
  <c r="E144" i="28"/>
  <c r="O143" i="28"/>
  <c r="L143" i="28"/>
  <c r="I143" i="28"/>
  <c r="F143" i="28"/>
  <c r="O142" i="28"/>
  <c r="L142" i="28"/>
  <c r="I142" i="28"/>
  <c r="I141" i="28" s="1"/>
  <c r="F142" i="28"/>
  <c r="O141" i="28"/>
  <c r="N141" i="28"/>
  <c r="M141" i="28"/>
  <c r="K141" i="28"/>
  <c r="J141" i="28"/>
  <c r="H141" i="28"/>
  <c r="G141" i="28"/>
  <c r="E141" i="28"/>
  <c r="D141" i="28"/>
  <c r="O140" i="28"/>
  <c r="L140" i="28"/>
  <c r="I140" i="28"/>
  <c r="F140" i="28"/>
  <c r="O139" i="28"/>
  <c r="L139" i="28"/>
  <c r="I139" i="28"/>
  <c r="F139" i="28"/>
  <c r="O138" i="28"/>
  <c r="L138" i="28"/>
  <c r="I138" i="28"/>
  <c r="F138" i="28"/>
  <c r="O137" i="28"/>
  <c r="O136" i="28" s="1"/>
  <c r="L137" i="28"/>
  <c r="L136" i="28" s="1"/>
  <c r="I137" i="28"/>
  <c r="F137" i="28"/>
  <c r="N136" i="28"/>
  <c r="M136" i="28"/>
  <c r="M130" i="28" s="1"/>
  <c r="K136" i="28"/>
  <c r="J136" i="28"/>
  <c r="H136" i="28"/>
  <c r="G136" i="28"/>
  <c r="F136" i="28"/>
  <c r="E136" i="28"/>
  <c r="D136" i="28"/>
  <c r="O135" i="28"/>
  <c r="L135" i="28"/>
  <c r="I135" i="28"/>
  <c r="F135" i="28"/>
  <c r="O134" i="28"/>
  <c r="L134" i="28"/>
  <c r="I134" i="28"/>
  <c r="F134" i="28"/>
  <c r="O133" i="28"/>
  <c r="L133" i="28"/>
  <c r="I133" i="28"/>
  <c r="F133" i="28"/>
  <c r="O132" i="28"/>
  <c r="L132" i="28"/>
  <c r="L131" i="28" s="1"/>
  <c r="I132" i="28"/>
  <c r="D132" i="28"/>
  <c r="F132" i="28" s="1"/>
  <c r="N131" i="28"/>
  <c r="M131" i="28"/>
  <c r="K131" i="28"/>
  <c r="J131" i="28"/>
  <c r="H131" i="28"/>
  <c r="G131" i="28"/>
  <c r="E131" i="28"/>
  <c r="D131" i="28"/>
  <c r="K130" i="28"/>
  <c r="O129" i="28"/>
  <c r="L129" i="28"/>
  <c r="L128" i="28" s="1"/>
  <c r="I129" i="28"/>
  <c r="I128" i="28" s="1"/>
  <c r="F129" i="28"/>
  <c r="O128" i="28"/>
  <c r="N128" i="28"/>
  <c r="M128" i="28"/>
  <c r="K128" i="28"/>
  <c r="J128" i="28"/>
  <c r="H128" i="28"/>
  <c r="G128" i="28"/>
  <c r="E128" i="28"/>
  <c r="D128" i="28"/>
  <c r="O127" i="28"/>
  <c r="L127" i="28"/>
  <c r="I127" i="28"/>
  <c r="F127" i="28"/>
  <c r="O126" i="28"/>
  <c r="L126" i="28"/>
  <c r="I126" i="28"/>
  <c r="C126" i="28" s="1"/>
  <c r="F126" i="28"/>
  <c r="O125" i="28"/>
  <c r="L125" i="28"/>
  <c r="I125" i="28"/>
  <c r="F125" i="28"/>
  <c r="O124" i="28"/>
  <c r="L124" i="28"/>
  <c r="I124" i="28"/>
  <c r="F124" i="28"/>
  <c r="O123" i="28"/>
  <c r="L123" i="28"/>
  <c r="L122" i="28" s="1"/>
  <c r="I123" i="28"/>
  <c r="F123" i="28"/>
  <c r="N122" i="28"/>
  <c r="M122" i="28"/>
  <c r="K122" i="28"/>
  <c r="J122" i="28"/>
  <c r="H122" i="28"/>
  <c r="G122" i="28"/>
  <c r="E122" i="28"/>
  <c r="D122" i="28"/>
  <c r="O121" i="28"/>
  <c r="L121" i="28"/>
  <c r="I121" i="28"/>
  <c r="F121" i="28"/>
  <c r="O120" i="28"/>
  <c r="L120" i="28"/>
  <c r="I120" i="28"/>
  <c r="F120" i="28"/>
  <c r="O119" i="28"/>
  <c r="L119" i="28"/>
  <c r="I119" i="28"/>
  <c r="F119" i="28"/>
  <c r="O118" i="28"/>
  <c r="L118" i="28"/>
  <c r="I118" i="28"/>
  <c r="F118" i="28"/>
  <c r="O117" i="28"/>
  <c r="O116" i="28" s="1"/>
  <c r="L117" i="28"/>
  <c r="I117" i="28"/>
  <c r="F117" i="28"/>
  <c r="N116" i="28"/>
  <c r="M116" i="28"/>
  <c r="K116" i="28"/>
  <c r="J116" i="28"/>
  <c r="H116" i="28"/>
  <c r="G116" i="28"/>
  <c r="E116" i="28"/>
  <c r="D116" i="28"/>
  <c r="O115" i="28"/>
  <c r="L115" i="28"/>
  <c r="I115" i="28"/>
  <c r="F115" i="28"/>
  <c r="D115" i="28"/>
  <c r="O114" i="28"/>
  <c r="L114" i="28"/>
  <c r="I114" i="28"/>
  <c r="D114" i="28"/>
  <c r="F114" i="28" s="1"/>
  <c r="O113" i="28"/>
  <c r="O112" i="28" s="1"/>
  <c r="L113" i="28"/>
  <c r="I113" i="28"/>
  <c r="D113" i="28"/>
  <c r="F113" i="28" s="1"/>
  <c r="N112" i="28"/>
  <c r="M112" i="28"/>
  <c r="K112" i="28"/>
  <c r="J112" i="28"/>
  <c r="H112" i="28"/>
  <c r="G112" i="28"/>
  <c r="E112" i="28"/>
  <c r="O111" i="28"/>
  <c r="L111" i="28"/>
  <c r="I111" i="28"/>
  <c r="F111" i="28"/>
  <c r="O110" i="28"/>
  <c r="L110" i="28"/>
  <c r="I110" i="28"/>
  <c r="F110" i="28"/>
  <c r="O109" i="28"/>
  <c r="L109" i="28"/>
  <c r="I109" i="28"/>
  <c r="F109" i="28"/>
  <c r="O108" i="28"/>
  <c r="L108" i="28"/>
  <c r="I108" i="28"/>
  <c r="F108" i="28"/>
  <c r="O107" i="28"/>
  <c r="L107" i="28"/>
  <c r="I107" i="28"/>
  <c r="F107" i="28"/>
  <c r="C107" i="28" s="1"/>
  <c r="O106" i="28"/>
  <c r="L106" i="28"/>
  <c r="I106" i="28"/>
  <c r="F106" i="28"/>
  <c r="O105" i="28"/>
  <c r="L105" i="28"/>
  <c r="I105" i="28"/>
  <c r="F105" i="28"/>
  <c r="O104" i="28"/>
  <c r="L104" i="28"/>
  <c r="I104" i="28"/>
  <c r="F104" i="28"/>
  <c r="N103" i="28"/>
  <c r="M103" i="28"/>
  <c r="K103" i="28"/>
  <c r="J103" i="28"/>
  <c r="H103" i="28"/>
  <c r="G103" i="28"/>
  <c r="E103" i="28"/>
  <c r="D103" i="28"/>
  <c r="O102" i="28"/>
  <c r="L102" i="28"/>
  <c r="I102" i="28"/>
  <c r="F102" i="28"/>
  <c r="O101" i="28"/>
  <c r="L101" i="28"/>
  <c r="I101" i="28"/>
  <c r="F101" i="28"/>
  <c r="O100" i="28"/>
  <c r="L100" i="28"/>
  <c r="I100" i="28"/>
  <c r="F100" i="28"/>
  <c r="O99" i="28"/>
  <c r="L99" i="28"/>
  <c r="I99" i="28"/>
  <c r="F99" i="28"/>
  <c r="O98" i="28"/>
  <c r="L98" i="28"/>
  <c r="I98" i="28"/>
  <c r="F98" i="28"/>
  <c r="O97" i="28"/>
  <c r="L97" i="28"/>
  <c r="I97" i="28"/>
  <c r="F97" i="28"/>
  <c r="O96" i="28"/>
  <c r="L96" i="28"/>
  <c r="L95" i="28" s="1"/>
  <c r="I96" i="28"/>
  <c r="F96" i="28"/>
  <c r="O95" i="28"/>
  <c r="N95" i="28"/>
  <c r="N83" i="28" s="1"/>
  <c r="M95" i="28"/>
  <c r="K95" i="28"/>
  <c r="J95" i="28"/>
  <c r="H95" i="28"/>
  <c r="G95" i="28"/>
  <c r="E95" i="28"/>
  <c r="D95" i="28"/>
  <c r="O94" i="28"/>
  <c r="C94" i="28" s="1"/>
  <c r="L94" i="28"/>
  <c r="I94" i="28"/>
  <c r="F94" i="28"/>
  <c r="O93" i="28"/>
  <c r="L93" i="28"/>
  <c r="I93" i="28"/>
  <c r="F93" i="28"/>
  <c r="O92" i="28"/>
  <c r="L92" i="28"/>
  <c r="I92" i="28"/>
  <c r="F92" i="28"/>
  <c r="O91" i="28"/>
  <c r="L91" i="28"/>
  <c r="I91" i="28"/>
  <c r="F91" i="28"/>
  <c r="O90" i="28"/>
  <c r="O89" i="28" s="1"/>
  <c r="L90" i="28"/>
  <c r="I90" i="28"/>
  <c r="I89" i="28" s="1"/>
  <c r="F90" i="28"/>
  <c r="N89" i="28"/>
  <c r="M89" i="28"/>
  <c r="L89" i="28"/>
  <c r="K89" i="28"/>
  <c r="J89" i="28"/>
  <c r="H89" i="28"/>
  <c r="G89" i="28"/>
  <c r="E89" i="28"/>
  <c r="D89" i="28"/>
  <c r="O88" i="28"/>
  <c r="L88" i="28"/>
  <c r="I88" i="28"/>
  <c r="C88" i="28" s="1"/>
  <c r="F88" i="28"/>
  <c r="O87" i="28"/>
  <c r="L87" i="28"/>
  <c r="I87" i="28"/>
  <c r="F87" i="28"/>
  <c r="O86" i="28"/>
  <c r="L86" i="28"/>
  <c r="I86" i="28"/>
  <c r="C86" i="28" s="1"/>
  <c r="F86" i="28"/>
  <c r="O85" i="28"/>
  <c r="L85" i="28"/>
  <c r="L84" i="28" s="1"/>
  <c r="I85" i="28"/>
  <c r="I84" i="28" s="1"/>
  <c r="F85" i="28"/>
  <c r="N84" i="28"/>
  <c r="M84" i="28"/>
  <c r="K84" i="28"/>
  <c r="J84" i="28"/>
  <c r="H84" i="28"/>
  <c r="G84" i="28"/>
  <c r="E84" i="28"/>
  <c r="D84" i="28"/>
  <c r="O82" i="28"/>
  <c r="L82" i="28"/>
  <c r="I82" i="28"/>
  <c r="F82" i="28"/>
  <c r="O81" i="28"/>
  <c r="L81" i="28"/>
  <c r="L80" i="28" s="1"/>
  <c r="I81" i="28"/>
  <c r="I80" i="28" s="1"/>
  <c r="F81" i="28"/>
  <c r="N80" i="28"/>
  <c r="M80" i="28"/>
  <c r="K80" i="28"/>
  <c r="J80" i="28"/>
  <c r="H80" i="28"/>
  <c r="G80" i="28"/>
  <c r="G76" i="28" s="1"/>
  <c r="E80" i="28"/>
  <c r="D80" i="28"/>
  <c r="O79" i="28"/>
  <c r="L79" i="28"/>
  <c r="I79" i="28"/>
  <c r="F79" i="28"/>
  <c r="O78" i="28"/>
  <c r="O77" i="28" s="1"/>
  <c r="L78" i="28"/>
  <c r="L77" i="28" s="1"/>
  <c r="L76" i="28" s="1"/>
  <c r="I78" i="28"/>
  <c r="I77" i="28" s="1"/>
  <c r="F78" i="28"/>
  <c r="N77" i="28"/>
  <c r="N76" i="28" s="1"/>
  <c r="M77" i="28"/>
  <c r="K77" i="28"/>
  <c r="J77" i="28"/>
  <c r="J76" i="28" s="1"/>
  <c r="H77" i="28"/>
  <c r="G77" i="28"/>
  <c r="F77" i="28"/>
  <c r="E77" i="28"/>
  <c r="D77" i="28"/>
  <c r="D76" i="28" s="1"/>
  <c r="K76" i="28"/>
  <c r="E76" i="28"/>
  <c r="O74" i="28"/>
  <c r="L74" i="28"/>
  <c r="I74" i="28"/>
  <c r="F74" i="28"/>
  <c r="O73" i="28"/>
  <c r="L73" i="28"/>
  <c r="I73" i="28"/>
  <c r="F73" i="28"/>
  <c r="O72" i="28"/>
  <c r="L72" i="28"/>
  <c r="I72" i="28"/>
  <c r="F72" i="28"/>
  <c r="O71" i="28"/>
  <c r="L71" i="28"/>
  <c r="I71" i="28"/>
  <c r="F71" i="28"/>
  <c r="O70" i="28"/>
  <c r="O69" i="28" s="1"/>
  <c r="L70" i="28"/>
  <c r="L69" i="28" s="1"/>
  <c r="I70" i="28"/>
  <c r="I69" i="28" s="1"/>
  <c r="F70" i="28"/>
  <c r="C70" i="28"/>
  <c r="N69" i="28"/>
  <c r="M69" i="28"/>
  <c r="M67" i="28" s="1"/>
  <c r="K69" i="28"/>
  <c r="K67" i="28" s="1"/>
  <c r="J69" i="28"/>
  <c r="J67" i="28" s="1"/>
  <c r="H69" i="28"/>
  <c r="H67" i="28" s="1"/>
  <c r="G69" i="28"/>
  <c r="G67" i="28" s="1"/>
  <c r="E69" i="28"/>
  <c r="E67" i="28" s="1"/>
  <c r="D69" i="28"/>
  <c r="D67" i="28" s="1"/>
  <c r="O68" i="28"/>
  <c r="L68" i="28"/>
  <c r="I68" i="28"/>
  <c r="F68" i="28"/>
  <c r="N67" i="28"/>
  <c r="O66" i="28"/>
  <c r="L66" i="28"/>
  <c r="I66" i="28"/>
  <c r="F66" i="28"/>
  <c r="O65" i="28"/>
  <c r="L65" i="28"/>
  <c r="I65" i="28"/>
  <c r="F65" i="28"/>
  <c r="O64" i="28"/>
  <c r="L64" i="28"/>
  <c r="I64" i="28"/>
  <c r="F64" i="28"/>
  <c r="O63" i="28"/>
  <c r="L63" i="28"/>
  <c r="I63" i="28"/>
  <c r="F63" i="28"/>
  <c r="O62" i="28"/>
  <c r="L62" i="28"/>
  <c r="I62" i="28"/>
  <c r="F62" i="28"/>
  <c r="O61" i="28"/>
  <c r="L61" i="28"/>
  <c r="I61" i="28"/>
  <c r="F61" i="28"/>
  <c r="O60" i="28"/>
  <c r="L60" i="28"/>
  <c r="I60" i="28"/>
  <c r="F60" i="28"/>
  <c r="O59" i="28"/>
  <c r="L59" i="28"/>
  <c r="L58" i="28" s="1"/>
  <c r="I59" i="28"/>
  <c r="F59" i="28"/>
  <c r="F58" i="28" s="1"/>
  <c r="O58" i="28"/>
  <c r="N58" i="28"/>
  <c r="M58" i="28"/>
  <c r="K58" i="28"/>
  <c r="J58" i="28"/>
  <c r="H58" i="28"/>
  <c r="G58" i="28"/>
  <c r="E58" i="28"/>
  <c r="D58" i="28"/>
  <c r="O57" i="28"/>
  <c r="L57" i="28"/>
  <c r="I57" i="28"/>
  <c r="F57" i="28"/>
  <c r="O56" i="28"/>
  <c r="O55" i="28" s="1"/>
  <c r="O54" i="28" s="1"/>
  <c r="L56" i="28"/>
  <c r="I56" i="28"/>
  <c r="I55" i="28" s="1"/>
  <c r="F56" i="28"/>
  <c r="N55" i="28"/>
  <c r="N54" i="28" s="1"/>
  <c r="N53" i="28" s="1"/>
  <c r="M55" i="28"/>
  <c r="L55" i="28"/>
  <c r="K55" i="28"/>
  <c r="J55" i="28"/>
  <c r="J54" i="28" s="1"/>
  <c r="H55" i="28"/>
  <c r="G55" i="28"/>
  <c r="F55" i="28"/>
  <c r="E55" i="28"/>
  <c r="E54" i="28" s="1"/>
  <c r="D55" i="28"/>
  <c r="M54" i="28"/>
  <c r="G54" i="28"/>
  <c r="G53" i="28" s="1"/>
  <c r="O47" i="28"/>
  <c r="C47" i="28" s="1"/>
  <c r="O46" i="28"/>
  <c r="C46" i="28" s="1"/>
  <c r="N45" i="28"/>
  <c r="M45" i="28"/>
  <c r="M20" i="28" s="1"/>
  <c r="L44" i="28"/>
  <c r="L43" i="28" s="1"/>
  <c r="I44" i="28"/>
  <c r="F44" i="28"/>
  <c r="K43" i="28"/>
  <c r="J43" i="28"/>
  <c r="I43" i="28"/>
  <c r="H43" i="28"/>
  <c r="G43" i="28"/>
  <c r="G20" i="28" s="1"/>
  <c r="F43" i="28"/>
  <c r="E43" i="28"/>
  <c r="D43" i="28"/>
  <c r="F42" i="28"/>
  <c r="C42" i="28" s="1"/>
  <c r="E41" i="28"/>
  <c r="D41" i="28"/>
  <c r="L40" i="28"/>
  <c r="C40" i="28"/>
  <c r="L39" i="28"/>
  <c r="C39" i="28" s="1"/>
  <c r="L38" i="28"/>
  <c r="C38" i="28"/>
  <c r="L37" i="28"/>
  <c r="C37" i="28" s="1"/>
  <c r="K36" i="28"/>
  <c r="J36" i="28"/>
  <c r="L35" i="28"/>
  <c r="C35" i="28"/>
  <c r="L34" i="28"/>
  <c r="C34" i="28" s="1"/>
  <c r="K33" i="28"/>
  <c r="J33" i="28"/>
  <c r="L32" i="28"/>
  <c r="L31" i="28" s="1"/>
  <c r="C32" i="28"/>
  <c r="K31" i="28"/>
  <c r="J31" i="28"/>
  <c r="L30" i="28"/>
  <c r="C30" i="28"/>
  <c r="L29" i="28"/>
  <c r="C29" i="28" s="1"/>
  <c r="L28" i="28"/>
  <c r="C28" i="28"/>
  <c r="K27" i="28"/>
  <c r="J27" i="28"/>
  <c r="F25" i="28"/>
  <c r="C25" i="28"/>
  <c r="I24" i="28"/>
  <c r="D24" i="28"/>
  <c r="F24" i="28" s="1"/>
  <c r="C24" i="28" s="1"/>
  <c r="O23" i="28"/>
  <c r="L23" i="28"/>
  <c r="I23" i="28"/>
  <c r="F23" i="28"/>
  <c r="O22" i="28"/>
  <c r="O21" i="28" s="1"/>
  <c r="L22" i="28"/>
  <c r="L21" i="28" s="1"/>
  <c r="L292" i="28" s="1"/>
  <c r="I22" i="28"/>
  <c r="I21" i="28" s="1"/>
  <c r="F22" i="28"/>
  <c r="N21" i="28"/>
  <c r="N292" i="28" s="1"/>
  <c r="N291" i="28" s="1"/>
  <c r="M21" i="28"/>
  <c r="M292" i="28" s="1"/>
  <c r="K21" i="28"/>
  <c r="K292" i="28" s="1"/>
  <c r="K291" i="28" s="1"/>
  <c r="J21" i="28"/>
  <c r="J292" i="28" s="1"/>
  <c r="H21" i="28"/>
  <c r="H292" i="28" s="1"/>
  <c r="H291" i="28" s="1"/>
  <c r="G21" i="28"/>
  <c r="G292" i="28" s="1"/>
  <c r="F21" i="28"/>
  <c r="F292" i="28" s="1"/>
  <c r="E21" i="28"/>
  <c r="E20" i="28" s="1"/>
  <c r="D21" i="28"/>
  <c r="D292" i="28" s="1"/>
  <c r="E195" i="28" l="1"/>
  <c r="J53" i="28"/>
  <c r="C119" i="29"/>
  <c r="C266" i="28"/>
  <c r="C267" i="28"/>
  <c r="C282" i="28"/>
  <c r="L293" i="28"/>
  <c r="E291" i="29"/>
  <c r="M53" i="29"/>
  <c r="K54" i="29"/>
  <c r="C56" i="29"/>
  <c r="C65" i="29"/>
  <c r="O69" i="29"/>
  <c r="H83" i="29"/>
  <c r="D130" i="29"/>
  <c r="C133" i="29"/>
  <c r="O131" i="29"/>
  <c r="C186" i="29"/>
  <c r="H187" i="29"/>
  <c r="C278" i="29"/>
  <c r="C90" i="28"/>
  <c r="L112" i="28"/>
  <c r="O238" i="28"/>
  <c r="C22" i="28"/>
  <c r="C74" i="28"/>
  <c r="C78" i="28"/>
  <c r="G83" i="28"/>
  <c r="C220" i="28"/>
  <c r="L27" i="28"/>
  <c r="C27" i="28" s="1"/>
  <c r="L33" i="28"/>
  <c r="C33" i="28" s="1"/>
  <c r="L36" i="28"/>
  <c r="C36" i="28" s="1"/>
  <c r="F41" i="28"/>
  <c r="C41" i="28" s="1"/>
  <c r="C44" i="28"/>
  <c r="K54" i="28"/>
  <c r="K53" i="28" s="1"/>
  <c r="C82" i="28"/>
  <c r="O84" i="28"/>
  <c r="C100" i="28"/>
  <c r="C104" i="28"/>
  <c r="C106" i="28"/>
  <c r="C114" i="28"/>
  <c r="I131" i="28"/>
  <c r="C156" i="28"/>
  <c r="C176" i="28"/>
  <c r="C180" i="28"/>
  <c r="O187" i="28"/>
  <c r="O198" i="28"/>
  <c r="O196" i="28" s="1"/>
  <c r="O195" i="28" s="1"/>
  <c r="H204" i="28"/>
  <c r="N231" i="28"/>
  <c r="N230" i="28" s="1"/>
  <c r="C250" i="28"/>
  <c r="C254" i="28"/>
  <c r="C257" i="28"/>
  <c r="C262" i="28"/>
  <c r="N269" i="28"/>
  <c r="G292" i="29"/>
  <c r="G291" i="29" s="1"/>
  <c r="C24" i="29"/>
  <c r="K26" i="29"/>
  <c r="J53" i="29"/>
  <c r="C71" i="29"/>
  <c r="C102" i="29"/>
  <c r="C105" i="29"/>
  <c r="O103" i="29"/>
  <c r="C127" i="29"/>
  <c r="C143" i="29"/>
  <c r="C156" i="29"/>
  <c r="D187" i="29"/>
  <c r="N187" i="29"/>
  <c r="J195" i="29"/>
  <c r="L216" i="29"/>
  <c r="C227" i="29"/>
  <c r="M231" i="29"/>
  <c r="O246" i="29"/>
  <c r="D40" i="30"/>
  <c r="H40" i="30" s="1"/>
  <c r="L291" i="28"/>
  <c r="I270" i="28"/>
  <c r="I269" i="28" s="1"/>
  <c r="O80" i="28"/>
  <c r="M83" i="28"/>
  <c r="C135" i="28"/>
  <c r="C192" i="28"/>
  <c r="G291" i="28"/>
  <c r="M291" i="28"/>
  <c r="J26" i="28"/>
  <c r="D54" i="28"/>
  <c r="D53" i="28" s="1"/>
  <c r="C66" i="28"/>
  <c r="L67" i="28"/>
  <c r="M76" i="28"/>
  <c r="C101" i="28"/>
  <c r="I112" i="28"/>
  <c r="C115" i="28"/>
  <c r="J83" i="28"/>
  <c r="C139" i="28"/>
  <c r="E130" i="28"/>
  <c r="C143" i="28"/>
  <c r="C147" i="28"/>
  <c r="C164" i="28"/>
  <c r="C172" i="28"/>
  <c r="E173" i="28"/>
  <c r="I174" i="28"/>
  <c r="C178" i="28"/>
  <c r="K174" i="28"/>
  <c r="E187" i="28"/>
  <c r="I198" i="28"/>
  <c r="I196" i="28" s="1"/>
  <c r="C208" i="28"/>
  <c r="C210" i="28"/>
  <c r="C211" i="28"/>
  <c r="J231" i="28"/>
  <c r="C274" i="28"/>
  <c r="C298" i="28"/>
  <c r="L21" i="29"/>
  <c r="C68" i="29"/>
  <c r="M76" i="29"/>
  <c r="I103" i="29"/>
  <c r="C163" i="29"/>
  <c r="C178" i="29"/>
  <c r="F179" i="29"/>
  <c r="C181" i="29"/>
  <c r="C190" i="29"/>
  <c r="C215" i="29"/>
  <c r="D231" i="29"/>
  <c r="D230" i="29" s="1"/>
  <c r="C242" i="29"/>
  <c r="C243" i="29"/>
  <c r="C282" i="29"/>
  <c r="C70" i="29"/>
  <c r="F69" i="29"/>
  <c r="C69" i="29" s="1"/>
  <c r="C72" i="29"/>
  <c r="O130" i="29"/>
  <c r="O21" i="29"/>
  <c r="J83" i="29"/>
  <c r="C99" i="29"/>
  <c r="F95" i="29"/>
  <c r="C123" i="29"/>
  <c r="F144" i="29"/>
  <c r="C159" i="29"/>
  <c r="C191" i="29"/>
  <c r="C211" i="29"/>
  <c r="D204" i="29"/>
  <c r="D195" i="29" s="1"/>
  <c r="I281" i="29"/>
  <c r="C281" i="29" s="1"/>
  <c r="L27" i="29"/>
  <c r="C27" i="29" s="1"/>
  <c r="C29" i="29"/>
  <c r="L36" i="29"/>
  <c r="C36" i="29" s="1"/>
  <c r="G20" i="29"/>
  <c r="C88" i="29"/>
  <c r="M83" i="29"/>
  <c r="I122" i="29"/>
  <c r="C139" i="29"/>
  <c r="C155" i="29"/>
  <c r="L187" i="29"/>
  <c r="C207" i="29"/>
  <c r="C219" i="29"/>
  <c r="C223" i="29"/>
  <c r="E231" i="29"/>
  <c r="C262" i="29"/>
  <c r="C46" i="29"/>
  <c r="O45" i="29"/>
  <c r="C42" i="29"/>
  <c r="F41" i="29"/>
  <c r="C41" i="29" s="1"/>
  <c r="L58" i="29"/>
  <c r="D75" i="29"/>
  <c r="D52" i="29" s="1"/>
  <c r="H75" i="29"/>
  <c r="C111" i="29"/>
  <c r="H173" i="29"/>
  <c r="H195" i="29"/>
  <c r="L198" i="29"/>
  <c r="L196" i="29" s="1"/>
  <c r="L205" i="29"/>
  <c r="C234" i="29"/>
  <c r="D20" i="29"/>
  <c r="H20" i="29"/>
  <c r="H54" i="29"/>
  <c r="H53" i="29" s="1"/>
  <c r="L54" i="29"/>
  <c r="C60" i="29"/>
  <c r="C64" i="29"/>
  <c r="K53" i="29"/>
  <c r="I67" i="29"/>
  <c r="I53" i="29" s="1"/>
  <c r="C74" i="29"/>
  <c r="E75" i="29"/>
  <c r="K83" i="29"/>
  <c r="C86" i="29"/>
  <c r="C87" i="29"/>
  <c r="C109" i="29"/>
  <c r="C110" i="29"/>
  <c r="C124" i="29"/>
  <c r="K130" i="29"/>
  <c r="C140" i="29"/>
  <c r="C162" i="29"/>
  <c r="I166" i="29"/>
  <c r="I165" i="29" s="1"/>
  <c r="O196" i="29"/>
  <c r="C218" i="29"/>
  <c r="F233" i="29"/>
  <c r="L260" i="29"/>
  <c r="C268" i="29"/>
  <c r="L276" i="29"/>
  <c r="L270" i="29" s="1"/>
  <c r="L269" i="29" s="1"/>
  <c r="I293" i="29"/>
  <c r="C299" i="29"/>
  <c r="C300" i="29"/>
  <c r="J26" i="29"/>
  <c r="J20" i="29" s="1"/>
  <c r="C59" i="29"/>
  <c r="C62" i="29"/>
  <c r="C63" i="29"/>
  <c r="C66" i="29"/>
  <c r="O67" i="29"/>
  <c r="G53" i="29"/>
  <c r="L67" i="29"/>
  <c r="F76" i="29"/>
  <c r="C78" i="29"/>
  <c r="C79" i="29"/>
  <c r="C81" i="29"/>
  <c r="G83" i="29"/>
  <c r="G75" i="29" s="1"/>
  <c r="G289" i="29" s="1"/>
  <c r="G130" i="29"/>
  <c r="C138" i="29"/>
  <c r="O136" i="29"/>
  <c r="C148" i="29"/>
  <c r="C158" i="29"/>
  <c r="L167" i="29"/>
  <c r="L166" i="29" s="1"/>
  <c r="L165" i="29" s="1"/>
  <c r="J174" i="29"/>
  <c r="J173" i="29" s="1"/>
  <c r="C176" i="29"/>
  <c r="C177" i="29"/>
  <c r="L179" i="29"/>
  <c r="C179" i="29" s="1"/>
  <c r="C183" i="29"/>
  <c r="O184" i="29"/>
  <c r="C202" i="29"/>
  <c r="E195" i="29"/>
  <c r="C208" i="29"/>
  <c r="C210" i="29"/>
  <c r="C220" i="29"/>
  <c r="C222" i="29"/>
  <c r="L252" i="29"/>
  <c r="L251" i="29" s="1"/>
  <c r="O276" i="29"/>
  <c r="O270" i="29" s="1"/>
  <c r="O269" i="29" s="1"/>
  <c r="M20" i="29"/>
  <c r="F43" i="29"/>
  <c r="C43" i="29" s="1"/>
  <c r="E53" i="29"/>
  <c r="C57" i="29"/>
  <c r="N53" i="29"/>
  <c r="C73" i="29"/>
  <c r="N83" i="29"/>
  <c r="L84" i="29"/>
  <c r="C90" i="29"/>
  <c r="C91" i="29"/>
  <c r="O89" i="29"/>
  <c r="C97" i="29"/>
  <c r="C98" i="29"/>
  <c r="C114" i="29"/>
  <c r="C120" i="29"/>
  <c r="F122" i="29"/>
  <c r="C125" i="29"/>
  <c r="C126" i="29"/>
  <c r="I136" i="29"/>
  <c r="C136" i="29" s="1"/>
  <c r="M130" i="29"/>
  <c r="M75" i="29" s="1"/>
  <c r="C146" i="29"/>
  <c r="O144" i="29"/>
  <c r="F166" i="29"/>
  <c r="C166" i="29" s="1"/>
  <c r="O166" i="29"/>
  <c r="O165" i="29" s="1"/>
  <c r="E174" i="29"/>
  <c r="E173" i="29" s="1"/>
  <c r="I175" i="29"/>
  <c r="I174" i="29" s="1"/>
  <c r="I173" i="29" s="1"/>
  <c r="O179" i="29"/>
  <c r="M187" i="29"/>
  <c r="K187" i="29"/>
  <c r="C201" i="29"/>
  <c r="M204" i="29"/>
  <c r="M195" i="29" s="1"/>
  <c r="I205" i="29"/>
  <c r="C212" i="29"/>
  <c r="C213" i="29"/>
  <c r="C214" i="29"/>
  <c r="C224" i="29"/>
  <c r="C225" i="29"/>
  <c r="C228" i="29"/>
  <c r="C229" i="29"/>
  <c r="C232" i="29"/>
  <c r="H231" i="29"/>
  <c r="H230" i="29" s="1"/>
  <c r="G231" i="29"/>
  <c r="G230" i="29" s="1"/>
  <c r="C245" i="29"/>
  <c r="O252" i="29"/>
  <c r="C263" i="29"/>
  <c r="L264" i="29"/>
  <c r="E269" i="29"/>
  <c r="C279" i="29"/>
  <c r="D269" i="29"/>
  <c r="H269" i="29"/>
  <c r="F131" i="28"/>
  <c r="C132" i="28"/>
  <c r="F112" i="28"/>
  <c r="C112" i="28" s="1"/>
  <c r="C113" i="28"/>
  <c r="J230" i="28"/>
  <c r="E53" i="28"/>
  <c r="C242" i="28"/>
  <c r="C23" i="28"/>
  <c r="K26" i="28"/>
  <c r="C57" i="28"/>
  <c r="C62" i="28"/>
  <c r="C71" i="28"/>
  <c r="C73" i="28"/>
  <c r="C79" i="28"/>
  <c r="C91" i="28"/>
  <c r="C93" i="28"/>
  <c r="C108" i="28"/>
  <c r="C111" i="28"/>
  <c r="D112" i="28"/>
  <c r="D83" i="28" s="1"/>
  <c r="D75" i="28" s="1"/>
  <c r="D52" i="28" s="1"/>
  <c r="C121" i="28"/>
  <c r="I122" i="28"/>
  <c r="O122" i="28"/>
  <c r="G130" i="28"/>
  <c r="G75" i="28" s="1"/>
  <c r="G52" i="28" s="1"/>
  <c r="O144" i="28"/>
  <c r="L144" i="28"/>
  <c r="F149" i="28"/>
  <c r="C149" i="28" s="1"/>
  <c r="F151" i="28"/>
  <c r="C155" i="28"/>
  <c r="O166" i="28"/>
  <c r="O165" i="28" s="1"/>
  <c r="H173" i="28"/>
  <c r="N173" i="28"/>
  <c r="L175" i="28"/>
  <c r="L174" i="28" s="1"/>
  <c r="L173" i="28" s="1"/>
  <c r="C181" i="28"/>
  <c r="L187" i="28"/>
  <c r="C193" i="28"/>
  <c r="C201" i="28"/>
  <c r="C203" i="28"/>
  <c r="C215" i="28"/>
  <c r="D216" i="28"/>
  <c r="D204" i="28" s="1"/>
  <c r="D195" i="28" s="1"/>
  <c r="C221" i="28"/>
  <c r="C229" i="28"/>
  <c r="C234" i="28"/>
  <c r="O231" i="28"/>
  <c r="K231" i="28"/>
  <c r="C243" i="28"/>
  <c r="C245" i="28"/>
  <c r="C256" i="28"/>
  <c r="I260" i="28"/>
  <c r="I259" i="28" s="1"/>
  <c r="L272" i="28"/>
  <c r="O276" i="28"/>
  <c r="C295" i="28"/>
  <c r="C191" i="28"/>
  <c r="D291" i="28"/>
  <c r="O45" i="28"/>
  <c r="C45" i="28" s="1"/>
  <c r="M53" i="28"/>
  <c r="L54" i="28"/>
  <c r="L53" i="28" s="1"/>
  <c r="C61" i="28"/>
  <c r="C63" i="28"/>
  <c r="C65" i="28"/>
  <c r="O67" i="28"/>
  <c r="C72" i="28"/>
  <c r="H76" i="28"/>
  <c r="I76" i="28"/>
  <c r="C81" i="28"/>
  <c r="E83" i="28"/>
  <c r="E75" i="28" s="1"/>
  <c r="C85" i="28"/>
  <c r="H83" i="28"/>
  <c r="C92" i="28"/>
  <c r="C96" i="28"/>
  <c r="C99" i="28"/>
  <c r="C105" i="28"/>
  <c r="I103" i="28"/>
  <c r="C109" i="28"/>
  <c r="C118" i="28"/>
  <c r="I116" i="28"/>
  <c r="C125" i="28"/>
  <c r="C138" i="28"/>
  <c r="C146" i="28"/>
  <c r="C150" i="28"/>
  <c r="C152" i="28"/>
  <c r="C154" i="28"/>
  <c r="C157" i="28"/>
  <c r="C159" i="28"/>
  <c r="C171" i="28"/>
  <c r="C182" i="28"/>
  <c r="H195" i="28"/>
  <c r="H194" i="28" s="1"/>
  <c r="C202" i="28"/>
  <c r="N204" i="28"/>
  <c r="L205" i="28"/>
  <c r="D231" i="28"/>
  <c r="D230" i="28" s="1"/>
  <c r="H231" i="28"/>
  <c r="H230" i="28" s="1"/>
  <c r="C244" i="28"/>
  <c r="C249" i="28"/>
  <c r="E259" i="28"/>
  <c r="E230" i="28" s="1"/>
  <c r="O260" i="28"/>
  <c r="C279" i="28"/>
  <c r="D269" i="28"/>
  <c r="C296" i="28"/>
  <c r="C299" i="28"/>
  <c r="E292" i="28"/>
  <c r="E291" i="28" s="1"/>
  <c r="J291" i="28"/>
  <c r="C43" i="28"/>
  <c r="H54" i="28"/>
  <c r="H53" i="28" s="1"/>
  <c r="C60" i="28"/>
  <c r="C64" i="28"/>
  <c r="K83" i="28"/>
  <c r="K75" i="28" s="1"/>
  <c r="C87" i="28"/>
  <c r="C97" i="28"/>
  <c r="O103" i="28"/>
  <c r="L103" i="28"/>
  <c r="C124" i="28"/>
  <c r="C127" i="28"/>
  <c r="C134" i="28"/>
  <c r="I136" i="28"/>
  <c r="C140" i="28"/>
  <c r="L141" i="28"/>
  <c r="L130" i="28" s="1"/>
  <c r="I144" i="28"/>
  <c r="C148" i="28"/>
  <c r="L151" i="28"/>
  <c r="C158" i="28"/>
  <c r="C163" i="28"/>
  <c r="C170" i="28"/>
  <c r="F187" i="28"/>
  <c r="F198" i="28"/>
  <c r="C198" i="28" s="1"/>
  <c r="K195" i="28"/>
  <c r="L196" i="28"/>
  <c r="C207" i="28"/>
  <c r="C213" i="28"/>
  <c r="G204" i="28"/>
  <c r="I216" i="28"/>
  <c r="C222" i="28"/>
  <c r="C223" i="28"/>
  <c r="O252" i="28"/>
  <c r="O251" i="28" s="1"/>
  <c r="K259" i="28"/>
  <c r="O264" i="28"/>
  <c r="O272" i="28"/>
  <c r="O270" i="28" s="1"/>
  <c r="O269" i="28" s="1"/>
  <c r="C280" i="28"/>
  <c r="E13" i="30"/>
  <c r="I13" i="30" s="1"/>
  <c r="H44" i="30"/>
  <c r="K75" i="29"/>
  <c r="I76" i="29"/>
  <c r="C55" i="29"/>
  <c r="K52" i="29"/>
  <c r="O292" i="29"/>
  <c r="O20" i="29"/>
  <c r="O54" i="29"/>
  <c r="O53" i="29" s="1"/>
  <c r="C89" i="29"/>
  <c r="C106" i="29"/>
  <c r="F103" i="29"/>
  <c r="C152" i="29"/>
  <c r="L151" i="29"/>
  <c r="F165" i="29"/>
  <c r="C301" i="29"/>
  <c r="F21" i="29"/>
  <c r="C77" i="29"/>
  <c r="L80" i="29"/>
  <c r="C80" i="29" s="1"/>
  <c r="C85" i="29"/>
  <c r="C142" i="29"/>
  <c r="F141" i="29"/>
  <c r="C141" i="29" s="1"/>
  <c r="C170" i="29"/>
  <c r="F175" i="29"/>
  <c r="C199" i="29"/>
  <c r="K292" i="29"/>
  <c r="K291" i="29" s="1"/>
  <c r="C45" i="29"/>
  <c r="I95" i="29"/>
  <c r="C101" i="29"/>
  <c r="L103" i="29"/>
  <c r="C108" i="29"/>
  <c r="O112" i="29"/>
  <c r="F116" i="29"/>
  <c r="I116" i="29"/>
  <c r="C121" i="29"/>
  <c r="N130" i="29"/>
  <c r="C132" i="29"/>
  <c r="L131" i="29"/>
  <c r="C137" i="29"/>
  <c r="C153" i="29"/>
  <c r="C154" i="29"/>
  <c r="F151" i="29"/>
  <c r="C160" i="29"/>
  <c r="C161" i="29"/>
  <c r="C172" i="29"/>
  <c r="C180" i="29"/>
  <c r="N195" i="29"/>
  <c r="C237" i="29"/>
  <c r="F235" i="29"/>
  <c r="C265" i="29"/>
  <c r="F264" i="29"/>
  <c r="C264" i="29" s="1"/>
  <c r="C273" i="29"/>
  <c r="F272" i="29"/>
  <c r="C112" i="29"/>
  <c r="C134" i="29"/>
  <c r="F131" i="29"/>
  <c r="C189" i="29"/>
  <c r="F188" i="29"/>
  <c r="M292" i="29"/>
  <c r="M291" i="29" s="1"/>
  <c r="K20" i="29"/>
  <c r="F58" i="29"/>
  <c r="C58" i="29" s="1"/>
  <c r="C61" i="29"/>
  <c r="C185" i="29"/>
  <c r="F184" i="29"/>
  <c r="C184" i="29" s="1"/>
  <c r="E20" i="29"/>
  <c r="I20" i="29"/>
  <c r="H291" i="29"/>
  <c r="F84" i="29"/>
  <c r="L95" i="29"/>
  <c r="C100" i="29"/>
  <c r="C113" i="29"/>
  <c r="L116" i="29"/>
  <c r="O122" i="29"/>
  <c r="C128" i="29"/>
  <c r="C129" i="29"/>
  <c r="J130" i="29"/>
  <c r="J75" i="29" s="1"/>
  <c r="C145" i="29"/>
  <c r="I151" i="29"/>
  <c r="C157" i="29"/>
  <c r="C171" i="29"/>
  <c r="N174" i="29"/>
  <c r="N173" i="29" s="1"/>
  <c r="O175" i="29"/>
  <c r="O188" i="29"/>
  <c r="O187" i="29" s="1"/>
  <c r="N230" i="29"/>
  <c r="O231" i="29"/>
  <c r="M230" i="29"/>
  <c r="C256" i="29"/>
  <c r="I252" i="29"/>
  <c r="I251" i="29" s="1"/>
  <c r="C96" i="29"/>
  <c r="C104" i="29"/>
  <c r="J194" i="29"/>
  <c r="C200" i="29"/>
  <c r="C233" i="29"/>
  <c r="L231" i="29"/>
  <c r="I235" i="29"/>
  <c r="C236" i="29"/>
  <c r="C247" i="29"/>
  <c r="C249" i="29"/>
  <c r="F246" i="29"/>
  <c r="I259" i="29"/>
  <c r="O259" i="29"/>
  <c r="L259" i="29"/>
  <c r="C267" i="29"/>
  <c r="C275" i="29"/>
  <c r="C285" i="29"/>
  <c r="F284" i="29"/>
  <c r="C288" i="29"/>
  <c r="I286" i="29"/>
  <c r="I292" i="29" s="1"/>
  <c r="I291" i="29" s="1"/>
  <c r="C192" i="29"/>
  <c r="I196" i="29"/>
  <c r="C196" i="29" s="1"/>
  <c r="C197" i="29"/>
  <c r="C206" i="29"/>
  <c r="F205" i="29"/>
  <c r="O205" i="29"/>
  <c r="C217" i="29"/>
  <c r="O216" i="29"/>
  <c r="C216" i="29" s="1"/>
  <c r="J230" i="29"/>
  <c r="K231" i="29"/>
  <c r="K230" i="29" s="1"/>
  <c r="K194" i="29" s="1"/>
  <c r="C239" i="29"/>
  <c r="C241" i="29"/>
  <c r="F238" i="29"/>
  <c r="C248" i="29"/>
  <c r="I246" i="29"/>
  <c r="C253" i="29"/>
  <c r="F252" i="29"/>
  <c r="O251" i="29"/>
  <c r="E259" i="29"/>
  <c r="E230" i="29" s="1"/>
  <c r="C261" i="29"/>
  <c r="F260" i="29"/>
  <c r="C271" i="29"/>
  <c r="I270" i="29"/>
  <c r="I269" i="29" s="1"/>
  <c r="M270" i="29"/>
  <c r="M269" i="29" s="1"/>
  <c r="C277" i="29"/>
  <c r="F276" i="29"/>
  <c r="C276" i="29" s="1"/>
  <c r="C287" i="29"/>
  <c r="L286" i="29"/>
  <c r="L292" i="29" s="1"/>
  <c r="L291" i="29" s="1"/>
  <c r="O293" i="29"/>
  <c r="C193" i="29"/>
  <c r="G194" i="29"/>
  <c r="C198" i="29"/>
  <c r="C209" i="29"/>
  <c r="I216" i="29"/>
  <c r="I204" i="29" s="1"/>
  <c r="C221" i="29"/>
  <c r="C240" i="29"/>
  <c r="I238" i="29"/>
  <c r="C244" i="29"/>
  <c r="C280" i="29"/>
  <c r="C296" i="29"/>
  <c r="C297" i="29"/>
  <c r="F293" i="29"/>
  <c r="C293" i="29" s="1"/>
  <c r="L26" i="28"/>
  <c r="C31" i="28"/>
  <c r="I20" i="28"/>
  <c r="O292" i="28"/>
  <c r="O53" i="28"/>
  <c r="I67" i="28"/>
  <c r="C77" i="28"/>
  <c r="O76" i="28"/>
  <c r="K20" i="28"/>
  <c r="F54" i="28"/>
  <c r="C183" i="28"/>
  <c r="F179" i="28"/>
  <c r="C179" i="28" s="1"/>
  <c r="C301" i="28"/>
  <c r="J20" i="28"/>
  <c r="N20" i="28"/>
  <c r="C55" i="28"/>
  <c r="C59" i="28"/>
  <c r="F76" i="28"/>
  <c r="F80" i="28"/>
  <c r="C80" i="28" s="1"/>
  <c r="F84" i="28"/>
  <c r="C117" i="28"/>
  <c r="F116" i="28"/>
  <c r="O131" i="28"/>
  <c r="O151" i="28"/>
  <c r="C167" i="28"/>
  <c r="F166" i="28"/>
  <c r="K173" i="28"/>
  <c r="C175" i="28"/>
  <c r="O174" i="28"/>
  <c r="O173" i="28" s="1"/>
  <c r="K187" i="28"/>
  <c r="C268" i="28"/>
  <c r="I264" i="28"/>
  <c r="C56" i="28"/>
  <c r="I58" i="28"/>
  <c r="I54" i="28" s="1"/>
  <c r="I53" i="28" s="1"/>
  <c r="C68" i="28"/>
  <c r="F69" i="28"/>
  <c r="F89" i="28"/>
  <c r="C89" i="28" s="1"/>
  <c r="I95" i="28"/>
  <c r="I83" i="28" s="1"/>
  <c r="F95" i="28"/>
  <c r="C102" i="28"/>
  <c r="C119" i="28"/>
  <c r="C120" i="28"/>
  <c r="F122" i="28"/>
  <c r="C123" i="28"/>
  <c r="D130" i="28"/>
  <c r="H130" i="28"/>
  <c r="H75" i="28" s="1"/>
  <c r="C133" i="28"/>
  <c r="C136" i="28"/>
  <c r="C137" i="28"/>
  <c r="F144" i="28"/>
  <c r="C144" i="28" s="1"/>
  <c r="C145" i="28"/>
  <c r="C153" i="28"/>
  <c r="C169" i="28"/>
  <c r="C177" i="28"/>
  <c r="C190" i="28"/>
  <c r="I188" i="28"/>
  <c r="C261" i="28"/>
  <c r="F260" i="28"/>
  <c r="D20" i="28"/>
  <c r="H20" i="28"/>
  <c r="C21" i="28"/>
  <c r="C98" i="28"/>
  <c r="F103" i="28"/>
  <c r="C110" i="28"/>
  <c r="L116" i="28"/>
  <c r="C129" i="28"/>
  <c r="F128" i="28"/>
  <c r="C128" i="28" s="1"/>
  <c r="J130" i="28"/>
  <c r="J75" i="28" s="1"/>
  <c r="J52" i="28" s="1"/>
  <c r="N130" i="28"/>
  <c r="N75" i="28" s="1"/>
  <c r="F141" i="28"/>
  <c r="C142" i="28"/>
  <c r="I151" i="28"/>
  <c r="C162" i="28"/>
  <c r="I160" i="28"/>
  <c r="C160" i="28" s="1"/>
  <c r="L166" i="28"/>
  <c r="L165" i="28" s="1"/>
  <c r="D174" i="28"/>
  <c r="D173" i="28" s="1"/>
  <c r="C186" i="28"/>
  <c r="I184" i="28"/>
  <c r="C184" i="28" s="1"/>
  <c r="C237" i="28"/>
  <c r="F235" i="28"/>
  <c r="C253" i="28"/>
  <c r="F252" i="28"/>
  <c r="C161" i="28"/>
  <c r="F174" i="28"/>
  <c r="C185" i="28"/>
  <c r="C189" i="28"/>
  <c r="N195" i="28"/>
  <c r="N194" i="28" s="1"/>
  <c r="J204" i="28"/>
  <c r="J195" i="28" s="1"/>
  <c r="C206" i="28"/>
  <c r="O205" i="28"/>
  <c r="O204" i="28" s="1"/>
  <c r="C218" i="28"/>
  <c r="C219" i="28"/>
  <c r="F216" i="28"/>
  <c r="I227" i="28"/>
  <c r="C228" i="28"/>
  <c r="L231" i="28"/>
  <c r="I235" i="28"/>
  <c r="C236" i="28"/>
  <c r="C255" i="28"/>
  <c r="C263" i="28"/>
  <c r="E270" i="28"/>
  <c r="E269" i="28" s="1"/>
  <c r="C273" i="28"/>
  <c r="F272" i="28"/>
  <c r="L276" i="28"/>
  <c r="L270" i="28" s="1"/>
  <c r="L269" i="28" s="1"/>
  <c r="C288" i="28"/>
  <c r="I286" i="28"/>
  <c r="C300" i="28"/>
  <c r="I205" i="28"/>
  <c r="I204" i="28" s="1"/>
  <c r="C232" i="28"/>
  <c r="C239" i="28"/>
  <c r="C241" i="28"/>
  <c r="F238" i="28"/>
  <c r="C248" i="28"/>
  <c r="I246" i="28"/>
  <c r="C246" i="28" s="1"/>
  <c r="M259" i="28"/>
  <c r="M230" i="28" s="1"/>
  <c r="L259" i="28"/>
  <c r="C265" i="28"/>
  <c r="F264" i="28"/>
  <c r="C275" i="28"/>
  <c r="C281" i="28"/>
  <c r="C285" i="28"/>
  <c r="F284" i="28"/>
  <c r="G195" i="28"/>
  <c r="C209" i="28"/>
  <c r="C214" i="28"/>
  <c r="C217" i="28"/>
  <c r="L216" i="28"/>
  <c r="L204" i="28" s="1"/>
  <c r="L195" i="28" s="1"/>
  <c r="C227" i="28"/>
  <c r="C233" i="28"/>
  <c r="G231" i="28"/>
  <c r="G230" i="28" s="1"/>
  <c r="C240" i="28"/>
  <c r="I238" i="28"/>
  <c r="I252" i="28"/>
  <c r="I251" i="28" s="1"/>
  <c r="C277" i="28"/>
  <c r="F276" i="28"/>
  <c r="C297" i="28"/>
  <c r="F293" i="28"/>
  <c r="C293" i="28" s="1"/>
  <c r="O291" i="28"/>
  <c r="C247" i="28"/>
  <c r="C271" i="28"/>
  <c r="C287" i="28"/>
  <c r="C151" i="28" l="1"/>
  <c r="D194" i="29"/>
  <c r="C103" i="28"/>
  <c r="C122" i="28"/>
  <c r="O20" i="28"/>
  <c r="C246" i="29"/>
  <c r="I231" i="29"/>
  <c r="I230" i="29" s="1"/>
  <c r="L174" i="29"/>
  <c r="L173" i="29" s="1"/>
  <c r="E52" i="28"/>
  <c r="M52" i="29"/>
  <c r="C122" i="29"/>
  <c r="F67" i="29"/>
  <c r="C67" i="29" s="1"/>
  <c r="H194" i="29"/>
  <c r="I195" i="28"/>
  <c r="C216" i="28"/>
  <c r="H289" i="28"/>
  <c r="O204" i="29"/>
  <c r="O195" i="29" s="1"/>
  <c r="M289" i="28"/>
  <c r="F196" i="28"/>
  <c r="C196" i="28" s="1"/>
  <c r="N52" i="28"/>
  <c r="N51" i="28" s="1"/>
  <c r="L83" i="28"/>
  <c r="F20" i="28"/>
  <c r="O174" i="29"/>
  <c r="O173" i="29" s="1"/>
  <c r="O52" i="29" s="1"/>
  <c r="I130" i="29"/>
  <c r="N75" i="29"/>
  <c r="O83" i="29"/>
  <c r="O75" i="29" s="1"/>
  <c r="O83" i="28"/>
  <c r="O75" i="28" s="1"/>
  <c r="O52" i="28" s="1"/>
  <c r="O259" i="28"/>
  <c r="E52" i="29"/>
  <c r="L204" i="29"/>
  <c r="L195" i="29" s="1"/>
  <c r="M75" i="28"/>
  <c r="M52" i="28" s="1"/>
  <c r="D289" i="29"/>
  <c r="C167" i="29"/>
  <c r="L230" i="29"/>
  <c r="M194" i="29"/>
  <c r="L83" i="29"/>
  <c r="M289" i="29"/>
  <c r="N194" i="29"/>
  <c r="N52" i="29"/>
  <c r="I83" i="29"/>
  <c r="L26" i="29"/>
  <c r="C26" i="29" s="1"/>
  <c r="D51" i="29"/>
  <c r="L53" i="29"/>
  <c r="C144" i="29"/>
  <c r="H289" i="29"/>
  <c r="C165" i="29"/>
  <c r="G52" i="29"/>
  <c r="G51" i="29" s="1"/>
  <c r="H52" i="29"/>
  <c r="H51" i="29" s="1"/>
  <c r="J194" i="28"/>
  <c r="J51" i="28" s="1"/>
  <c r="J289" i="28"/>
  <c r="C264" i="28"/>
  <c r="E289" i="28"/>
  <c r="D289" i="28"/>
  <c r="G289" i="28"/>
  <c r="I231" i="28"/>
  <c r="I230" i="28" s="1"/>
  <c r="D194" i="28"/>
  <c r="D51" i="28" s="1"/>
  <c r="K230" i="28"/>
  <c r="K289" i="28" s="1"/>
  <c r="L75" i="28"/>
  <c r="L52" i="28" s="1"/>
  <c r="C272" i="28"/>
  <c r="C141" i="28"/>
  <c r="K52" i="28"/>
  <c r="O130" i="28"/>
  <c r="C131" i="28"/>
  <c r="O230" i="28"/>
  <c r="O194" i="28" s="1"/>
  <c r="J52" i="29"/>
  <c r="J51" i="29" s="1"/>
  <c r="J289" i="29"/>
  <c r="E289" i="29"/>
  <c r="E194" i="29"/>
  <c r="E51" i="29" s="1"/>
  <c r="G290" i="29"/>
  <c r="G50" i="29"/>
  <c r="F83" i="29"/>
  <c r="C84" i="29"/>
  <c r="K289" i="29"/>
  <c r="C238" i="29"/>
  <c r="L76" i="29"/>
  <c r="C76" i="29" s="1"/>
  <c r="K51" i="29"/>
  <c r="N289" i="29"/>
  <c r="C205" i="29"/>
  <c r="F204" i="29"/>
  <c r="I195" i="29"/>
  <c r="O230" i="29"/>
  <c r="O289" i="29" s="1"/>
  <c r="F130" i="29"/>
  <c r="C131" i="29"/>
  <c r="F174" i="29"/>
  <c r="C175" i="29"/>
  <c r="O291" i="29"/>
  <c r="F54" i="29"/>
  <c r="C95" i="29"/>
  <c r="C260" i="29"/>
  <c r="F259" i="29"/>
  <c r="C259" i="29" s="1"/>
  <c r="C252" i="29"/>
  <c r="F251" i="29"/>
  <c r="C251" i="29" s="1"/>
  <c r="C188" i="29"/>
  <c r="F187" i="29"/>
  <c r="C187" i="29" s="1"/>
  <c r="C116" i="29"/>
  <c r="I75" i="29"/>
  <c r="I52" i="29" s="1"/>
  <c r="C286" i="29"/>
  <c r="C284" i="29"/>
  <c r="F283" i="29"/>
  <c r="C283" i="29" s="1"/>
  <c r="F270" i="29"/>
  <c r="C272" i="29"/>
  <c r="C235" i="29"/>
  <c r="F231" i="29"/>
  <c r="C151" i="29"/>
  <c r="L130" i="29"/>
  <c r="F292" i="29"/>
  <c r="C21" i="29"/>
  <c r="F20" i="29"/>
  <c r="C103" i="29"/>
  <c r="I194" i="28"/>
  <c r="N50" i="28"/>
  <c r="N290" i="28"/>
  <c r="M194" i="28"/>
  <c r="C235" i="28"/>
  <c r="F231" i="28"/>
  <c r="I187" i="28"/>
  <c r="C187" i="28" s="1"/>
  <c r="C188" i="28"/>
  <c r="C69" i="28"/>
  <c r="F67" i="28"/>
  <c r="C67" i="28" s="1"/>
  <c r="C166" i="28"/>
  <c r="F165" i="28"/>
  <c r="C165" i="28" s="1"/>
  <c r="C116" i="28"/>
  <c r="C76" i="28"/>
  <c r="I292" i="28"/>
  <c r="H52" i="28"/>
  <c r="H51" i="28" s="1"/>
  <c r="C26" i="28"/>
  <c r="N289" i="28"/>
  <c r="G194" i="28"/>
  <c r="G51" i="28" s="1"/>
  <c r="C205" i="28"/>
  <c r="E194" i="28"/>
  <c r="E51" i="28" s="1"/>
  <c r="L230" i="28"/>
  <c r="L194" i="28" s="1"/>
  <c r="F270" i="28"/>
  <c r="C95" i="28"/>
  <c r="F130" i="28"/>
  <c r="C58" i="28"/>
  <c r="C276" i="28"/>
  <c r="F204" i="28"/>
  <c r="C204" i="28" s="1"/>
  <c r="C252" i="28"/>
  <c r="F251" i="28"/>
  <c r="C251" i="28" s="1"/>
  <c r="L20" i="28"/>
  <c r="C20" i="28" s="1"/>
  <c r="C286" i="28"/>
  <c r="C260" i="28"/>
  <c r="F259" i="28"/>
  <c r="C259" i="28" s="1"/>
  <c r="F83" i="28"/>
  <c r="C83" i="28" s="1"/>
  <c r="C84" i="28"/>
  <c r="F53" i="28"/>
  <c r="C54" i="28"/>
  <c r="C284" i="28"/>
  <c r="F283" i="28"/>
  <c r="C283" i="28" s="1"/>
  <c r="C238" i="28"/>
  <c r="C174" i="28"/>
  <c r="F173" i="28"/>
  <c r="F291" i="28"/>
  <c r="I173" i="28"/>
  <c r="I130" i="28"/>
  <c r="I75" i="28" s="1"/>
  <c r="I52" i="28" s="1"/>
  <c r="I51" i="28" s="1"/>
  <c r="M51" i="28" l="1"/>
  <c r="I194" i="29"/>
  <c r="L289" i="28"/>
  <c r="O289" i="28"/>
  <c r="K194" i="28"/>
  <c r="L194" i="29"/>
  <c r="I51" i="29"/>
  <c r="I290" i="29" s="1"/>
  <c r="L51" i="28"/>
  <c r="L290" i="28" s="1"/>
  <c r="N51" i="29"/>
  <c r="M51" i="29"/>
  <c r="I289" i="29"/>
  <c r="C130" i="29"/>
  <c r="L20" i="29"/>
  <c r="C20" i="29" s="1"/>
  <c r="H290" i="29"/>
  <c r="H50" i="29"/>
  <c r="D290" i="29"/>
  <c r="D50" i="29"/>
  <c r="D290" i="28"/>
  <c r="D50" i="28"/>
  <c r="O51" i="28"/>
  <c r="O50" i="28" s="1"/>
  <c r="K51" i="28"/>
  <c r="C83" i="29"/>
  <c r="F75" i="29"/>
  <c r="E290" i="29"/>
  <c r="E50" i="29"/>
  <c r="I50" i="29"/>
  <c r="F173" i="29"/>
  <c r="C173" i="29" s="1"/>
  <c r="C174" i="29"/>
  <c r="K50" i="29"/>
  <c r="K290" i="29"/>
  <c r="J50" i="29"/>
  <c r="J290" i="29"/>
  <c r="F230" i="29"/>
  <c r="C230" i="29" s="1"/>
  <c r="C231" i="29"/>
  <c r="C292" i="29"/>
  <c r="F291" i="29"/>
  <c r="C291" i="29" s="1"/>
  <c r="F269" i="29"/>
  <c r="C270" i="29"/>
  <c r="C54" i="29"/>
  <c r="F53" i="29"/>
  <c r="C204" i="29"/>
  <c r="F195" i="29"/>
  <c r="L75" i="29"/>
  <c r="O194" i="29"/>
  <c r="O51" i="29" s="1"/>
  <c r="G290" i="28"/>
  <c r="G50" i="28"/>
  <c r="I290" i="28"/>
  <c r="I50" i="28"/>
  <c r="L50" i="28"/>
  <c r="F269" i="28"/>
  <c r="C270" i="28"/>
  <c r="H290" i="28"/>
  <c r="H50" i="28"/>
  <c r="F75" i="28"/>
  <c r="C75" i="28" s="1"/>
  <c r="I289" i="28"/>
  <c r="C173" i="28"/>
  <c r="C53" i="28"/>
  <c r="F52" i="28"/>
  <c r="I291" i="28"/>
  <c r="C291" i="28" s="1"/>
  <c r="C292" i="28"/>
  <c r="F230" i="28"/>
  <c r="C230" i="28" s="1"/>
  <c r="C231" i="28"/>
  <c r="E290" i="28"/>
  <c r="E50" i="28"/>
  <c r="F195" i="28"/>
  <c r="C130" i="28"/>
  <c r="J50" i="28"/>
  <c r="J290" i="28"/>
  <c r="M50" i="28"/>
  <c r="M290" i="28"/>
  <c r="O290" i="28" l="1"/>
  <c r="M290" i="29"/>
  <c r="M50" i="29"/>
  <c r="N290" i="29"/>
  <c r="N50" i="29"/>
  <c r="K50" i="28"/>
  <c r="K290" i="28"/>
  <c r="L52" i="29"/>
  <c r="L51" i="29" s="1"/>
  <c r="L289" i="29"/>
  <c r="F194" i="29"/>
  <c r="C194" i="29" s="1"/>
  <c r="C195" i="29"/>
  <c r="O50" i="29"/>
  <c r="O290" i="29"/>
  <c r="C269" i="29"/>
  <c r="F289" i="29"/>
  <c r="C75" i="29"/>
  <c r="F52" i="29"/>
  <c r="C53" i="29"/>
  <c r="C52" i="28"/>
  <c r="C269" i="28"/>
  <c r="F289" i="28"/>
  <c r="C289" i="28" s="1"/>
  <c r="C195" i="28"/>
  <c r="F194" i="28"/>
  <c r="C194" i="28" s="1"/>
  <c r="C289" i="29" l="1"/>
  <c r="C52" i="29"/>
  <c r="F51" i="29"/>
  <c r="L50" i="29"/>
  <c r="L290" i="29"/>
  <c r="F51" i="28"/>
  <c r="F290" i="29" l="1"/>
  <c r="C290" i="29" s="1"/>
  <c r="C51" i="29"/>
  <c r="F50" i="29"/>
  <c r="C50" i="29" s="1"/>
  <c r="F290" i="28"/>
  <c r="C290" i="28" s="1"/>
  <c r="F50" i="28"/>
  <c r="C50" i="28" s="1"/>
  <c r="C51" i="28"/>
  <c r="O301" i="27" l="1"/>
  <c r="L301" i="27"/>
  <c r="I301" i="27"/>
  <c r="F301" i="27"/>
  <c r="O300" i="27"/>
  <c r="L300" i="27"/>
  <c r="I300" i="27"/>
  <c r="F300" i="27"/>
  <c r="O299" i="27"/>
  <c r="L299" i="27"/>
  <c r="I299" i="27"/>
  <c r="F299" i="27"/>
  <c r="O298" i="27"/>
  <c r="L298" i="27"/>
  <c r="I298" i="27"/>
  <c r="F298" i="27"/>
  <c r="O297" i="27"/>
  <c r="L297" i="27"/>
  <c r="I297" i="27"/>
  <c r="F297" i="27"/>
  <c r="C297" i="27" s="1"/>
  <c r="O296" i="27"/>
  <c r="L296" i="27"/>
  <c r="I296" i="27"/>
  <c r="F296" i="27"/>
  <c r="O295" i="27"/>
  <c r="L295" i="27"/>
  <c r="I295" i="27"/>
  <c r="F295" i="27"/>
  <c r="O294" i="27"/>
  <c r="L294" i="27"/>
  <c r="I294" i="27"/>
  <c r="F294" i="27"/>
  <c r="N293" i="27"/>
  <c r="M293" i="27"/>
  <c r="K293" i="27"/>
  <c r="J293" i="27"/>
  <c r="H293" i="27"/>
  <c r="G293" i="27"/>
  <c r="E293" i="27"/>
  <c r="D293" i="27"/>
  <c r="O288" i="27"/>
  <c r="L288" i="27"/>
  <c r="I288" i="27"/>
  <c r="F288" i="27"/>
  <c r="O287" i="27"/>
  <c r="L287" i="27"/>
  <c r="I287" i="27"/>
  <c r="I286" i="27" s="1"/>
  <c r="F287" i="27"/>
  <c r="N286" i="27"/>
  <c r="M286" i="27"/>
  <c r="L286" i="27"/>
  <c r="K286" i="27"/>
  <c r="J286" i="27"/>
  <c r="H286" i="27"/>
  <c r="G286" i="27"/>
  <c r="E286" i="27"/>
  <c r="D286" i="27"/>
  <c r="O285" i="27"/>
  <c r="L285" i="27"/>
  <c r="L284" i="27" s="1"/>
  <c r="L283" i="27" s="1"/>
  <c r="I285" i="27"/>
  <c r="F285" i="27"/>
  <c r="O284" i="27"/>
  <c r="N284" i="27"/>
  <c r="N283" i="27" s="1"/>
  <c r="M284" i="27"/>
  <c r="M283" i="27" s="1"/>
  <c r="K284" i="27"/>
  <c r="K283" i="27" s="1"/>
  <c r="J284" i="27"/>
  <c r="J283" i="27" s="1"/>
  <c r="H284" i="27"/>
  <c r="H283" i="27" s="1"/>
  <c r="G284" i="27"/>
  <c r="G283" i="27" s="1"/>
  <c r="F284" i="27"/>
  <c r="E284" i="27"/>
  <c r="D284" i="27"/>
  <c r="D283" i="27" s="1"/>
  <c r="O283" i="27"/>
  <c r="E283" i="27"/>
  <c r="O282" i="27"/>
  <c r="O281" i="27" s="1"/>
  <c r="L282" i="27"/>
  <c r="L281" i="27" s="1"/>
  <c r="I282" i="27"/>
  <c r="I281" i="27" s="1"/>
  <c r="F282" i="27"/>
  <c r="N281" i="27"/>
  <c r="M281" i="27"/>
  <c r="K281" i="27"/>
  <c r="J281" i="27"/>
  <c r="H281" i="27"/>
  <c r="G281" i="27"/>
  <c r="F281" i="27"/>
  <c r="E281" i="27"/>
  <c r="D281" i="27"/>
  <c r="O280" i="27"/>
  <c r="L280" i="27"/>
  <c r="I280" i="27"/>
  <c r="F280" i="27"/>
  <c r="O279" i="27"/>
  <c r="L279" i="27"/>
  <c r="I279" i="27"/>
  <c r="F279" i="27"/>
  <c r="O278" i="27"/>
  <c r="L278" i="27"/>
  <c r="I278" i="27"/>
  <c r="F278" i="27"/>
  <c r="O277" i="27"/>
  <c r="L277" i="27"/>
  <c r="L276" i="27" s="1"/>
  <c r="I277" i="27"/>
  <c r="F277" i="27"/>
  <c r="O276" i="27"/>
  <c r="N276" i="27"/>
  <c r="M276" i="27"/>
  <c r="K276" i="27"/>
  <c r="J276" i="27"/>
  <c r="H276" i="27"/>
  <c r="G276" i="27"/>
  <c r="E276" i="27"/>
  <c r="D276" i="27"/>
  <c r="O275" i="27"/>
  <c r="L275" i="27"/>
  <c r="I275" i="27"/>
  <c r="F275" i="27"/>
  <c r="O274" i="27"/>
  <c r="L274" i="27"/>
  <c r="I274" i="27"/>
  <c r="F274" i="27"/>
  <c r="O273" i="27"/>
  <c r="O272" i="27" s="1"/>
  <c r="L273" i="27"/>
  <c r="L272" i="27" s="1"/>
  <c r="I273" i="27"/>
  <c r="I272" i="27" s="1"/>
  <c r="F273" i="27"/>
  <c r="C273" i="27" s="1"/>
  <c r="N272" i="27"/>
  <c r="M272" i="27"/>
  <c r="K272" i="27"/>
  <c r="J272" i="27"/>
  <c r="H272" i="27"/>
  <c r="G272" i="27"/>
  <c r="E272" i="27"/>
  <c r="E270" i="27" s="1"/>
  <c r="D272" i="27"/>
  <c r="D270" i="27" s="1"/>
  <c r="O271" i="27"/>
  <c r="L271" i="27"/>
  <c r="I271" i="27"/>
  <c r="F271" i="27"/>
  <c r="H270" i="27"/>
  <c r="O268" i="27"/>
  <c r="L268" i="27"/>
  <c r="I268" i="27"/>
  <c r="F268" i="27"/>
  <c r="O267" i="27"/>
  <c r="L267" i="27"/>
  <c r="I267" i="27"/>
  <c r="F267" i="27"/>
  <c r="O266" i="27"/>
  <c r="L266" i="27"/>
  <c r="I266" i="27"/>
  <c r="F266" i="27"/>
  <c r="O265" i="27"/>
  <c r="L265" i="27"/>
  <c r="I265" i="27"/>
  <c r="F265" i="27"/>
  <c r="O264" i="27"/>
  <c r="N264" i="27"/>
  <c r="M264" i="27"/>
  <c r="K264" i="27"/>
  <c r="J264" i="27"/>
  <c r="H264" i="27"/>
  <c r="G264" i="27"/>
  <c r="F264" i="27"/>
  <c r="E264" i="27"/>
  <c r="D264" i="27"/>
  <c r="O263" i="27"/>
  <c r="L263" i="27"/>
  <c r="I263" i="27"/>
  <c r="F263" i="27"/>
  <c r="O262" i="27"/>
  <c r="L262" i="27"/>
  <c r="I262" i="27"/>
  <c r="F262" i="27"/>
  <c r="O261" i="27"/>
  <c r="L261" i="27"/>
  <c r="L260" i="27" s="1"/>
  <c r="I261" i="27"/>
  <c r="F261" i="27"/>
  <c r="N260" i="27"/>
  <c r="M260" i="27"/>
  <c r="K260" i="27"/>
  <c r="J260" i="27"/>
  <c r="H260" i="27"/>
  <c r="H259" i="27" s="1"/>
  <c r="G260" i="27"/>
  <c r="E260" i="27"/>
  <c r="E259" i="27" s="1"/>
  <c r="D260" i="27"/>
  <c r="M259" i="27"/>
  <c r="O258" i="27"/>
  <c r="L258" i="27"/>
  <c r="I258" i="27"/>
  <c r="F258" i="27"/>
  <c r="O257" i="27"/>
  <c r="L257" i="27"/>
  <c r="I257" i="27"/>
  <c r="F257" i="27"/>
  <c r="O256" i="27"/>
  <c r="L256" i="27"/>
  <c r="I256" i="27"/>
  <c r="F256" i="27"/>
  <c r="O255" i="27"/>
  <c r="L255" i="27"/>
  <c r="I255" i="27"/>
  <c r="F255" i="27"/>
  <c r="O254" i="27"/>
  <c r="L254" i="27"/>
  <c r="I254" i="27"/>
  <c r="F254" i="27"/>
  <c r="O253" i="27"/>
  <c r="L253" i="27"/>
  <c r="I253" i="27"/>
  <c r="F253" i="27"/>
  <c r="O252" i="27"/>
  <c r="N252" i="27"/>
  <c r="N251" i="27" s="1"/>
  <c r="M252" i="27"/>
  <c r="K252" i="27"/>
  <c r="K251" i="27" s="1"/>
  <c r="J252" i="27"/>
  <c r="J251" i="27" s="1"/>
  <c r="H252" i="27"/>
  <c r="H251" i="27" s="1"/>
  <c r="G252" i="27"/>
  <c r="F252" i="27"/>
  <c r="E252" i="27"/>
  <c r="D252" i="27"/>
  <c r="M251" i="27"/>
  <c r="G251" i="27"/>
  <c r="E251" i="27"/>
  <c r="D251" i="27"/>
  <c r="O250" i="27"/>
  <c r="L250" i="27"/>
  <c r="I250" i="27"/>
  <c r="F250" i="27"/>
  <c r="O249" i="27"/>
  <c r="L249" i="27"/>
  <c r="I249" i="27"/>
  <c r="F249" i="27"/>
  <c r="O248" i="27"/>
  <c r="L248" i="27"/>
  <c r="I248" i="27"/>
  <c r="F248" i="27"/>
  <c r="O247" i="27"/>
  <c r="L247" i="27"/>
  <c r="L246" i="27" s="1"/>
  <c r="I247" i="27"/>
  <c r="I246" i="27" s="1"/>
  <c r="F247" i="27"/>
  <c r="N246" i="27"/>
  <c r="M246" i="27"/>
  <c r="K246" i="27"/>
  <c r="J246" i="27"/>
  <c r="H246" i="27"/>
  <c r="G246" i="27"/>
  <c r="E246" i="27"/>
  <c r="D246" i="27"/>
  <c r="O245" i="27"/>
  <c r="L245" i="27"/>
  <c r="I245" i="27"/>
  <c r="F245" i="27"/>
  <c r="O244" i="27"/>
  <c r="L244" i="27"/>
  <c r="I244" i="27"/>
  <c r="F244" i="27"/>
  <c r="O243" i="27"/>
  <c r="L243" i="27"/>
  <c r="I243" i="27"/>
  <c r="F243" i="27"/>
  <c r="O242" i="27"/>
  <c r="L242" i="27"/>
  <c r="I242" i="27"/>
  <c r="F242" i="27"/>
  <c r="O241" i="27"/>
  <c r="L241" i="27"/>
  <c r="I241" i="27"/>
  <c r="F241" i="27"/>
  <c r="O240" i="27"/>
  <c r="L240" i="27"/>
  <c r="I240" i="27"/>
  <c r="F240" i="27"/>
  <c r="O239" i="27"/>
  <c r="L239" i="27"/>
  <c r="I239" i="27"/>
  <c r="I238" i="27" s="1"/>
  <c r="F239" i="27"/>
  <c r="N238" i="27"/>
  <c r="M238" i="27"/>
  <c r="K238" i="27"/>
  <c r="J238" i="27"/>
  <c r="H238" i="27"/>
  <c r="G238" i="27"/>
  <c r="E238" i="27"/>
  <c r="D238" i="27"/>
  <c r="O237" i="27"/>
  <c r="L237" i="27"/>
  <c r="I237" i="27"/>
  <c r="F237" i="27"/>
  <c r="O236" i="27"/>
  <c r="L236" i="27"/>
  <c r="I236" i="27"/>
  <c r="F236" i="27"/>
  <c r="F235" i="27" s="1"/>
  <c r="O235" i="27"/>
  <c r="N235" i="27"/>
  <c r="M235" i="27"/>
  <c r="K235" i="27"/>
  <c r="J235" i="27"/>
  <c r="H235" i="27"/>
  <c r="G235" i="27"/>
  <c r="E235" i="27"/>
  <c r="D235" i="27"/>
  <c r="O234" i="27"/>
  <c r="L234" i="27"/>
  <c r="L233" i="27" s="1"/>
  <c r="I234" i="27"/>
  <c r="F234" i="27"/>
  <c r="F233" i="27" s="1"/>
  <c r="O233" i="27"/>
  <c r="N233" i="27"/>
  <c r="M233" i="27"/>
  <c r="K233" i="27"/>
  <c r="J233" i="27"/>
  <c r="I233" i="27"/>
  <c r="H233" i="27"/>
  <c r="G233" i="27"/>
  <c r="E233" i="27"/>
  <c r="D233" i="27"/>
  <c r="O232" i="27"/>
  <c r="L232" i="27"/>
  <c r="I232" i="27"/>
  <c r="F232" i="27"/>
  <c r="O229" i="27"/>
  <c r="L229" i="27"/>
  <c r="I229" i="27"/>
  <c r="F229" i="27"/>
  <c r="O228" i="27"/>
  <c r="O227" i="27" s="1"/>
  <c r="L228" i="27"/>
  <c r="L227" i="27" s="1"/>
  <c r="I228" i="27"/>
  <c r="C228" i="27" s="1"/>
  <c r="F228" i="27"/>
  <c r="F227" i="27" s="1"/>
  <c r="N227" i="27"/>
  <c r="M227" i="27"/>
  <c r="K227" i="27"/>
  <c r="J227" i="27"/>
  <c r="H227" i="27"/>
  <c r="G227" i="27"/>
  <c r="E227" i="27"/>
  <c r="D227" i="27"/>
  <c r="O226" i="27"/>
  <c r="L226" i="27"/>
  <c r="I226" i="27"/>
  <c r="F226" i="27"/>
  <c r="O225" i="27"/>
  <c r="L225" i="27"/>
  <c r="I225" i="27"/>
  <c r="F225" i="27"/>
  <c r="O224" i="27"/>
  <c r="L224" i="27"/>
  <c r="I224" i="27"/>
  <c r="F224" i="27"/>
  <c r="O223" i="27"/>
  <c r="L223" i="27"/>
  <c r="I223" i="27"/>
  <c r="F223" i="27"/>
  <c r="O222" i="27"/>
  <c r="L222" i="27"/>
  <c r="I222" i="27"/>
  <c r="F222" i="27"/>
  <c r="O221" i="27"/>
  <c r="L221" i="27"/>
  <c r="I221" i="27"/>
  <c r="F221" i="27"/>
  <c r="O220" i="27"/>
  <c r="L220" i="27"/>
  <c r="I220" i="27"/>
  <c r="F220" i="27"/>
  <c r="O219" i="27"/>
  <c r="L219" i="27"/>
  <c r="I219" i="27"/>
  <c r="F219" i="27"/>
  <c r="O218" i="27"/>
  <c r="L218" i="27"/>
  <c r="I218" i="27"/>
  <c r="F218" i="27"/>
  <c r="O217" i="27"/>
  <c r="L217" i="27"/>
  <c r="I217" i="27"/>
  <c r="F217" i="27"/>
  <c r="O216" i="27"/>
  <c r="N216" i="27"/>
  <c r="M216" i="27"/>
  <c r="K216" i="27"/>
  <c r="J216" i="27"/>
  <c r="H216" i="27"/>
  <c r="G216" i="27"/>
  <c r="F216" i="27"/>
  <c r="E216" i="27"/>
  <c r="D216" i="27"/>
  <c r="O215" i="27"/>
  <c r="L215" i="27"/>
  <c r="I215" i="27"/>
  <c r="F215" i="27"/>
  <c r="O214" i="27"/>
  <c r="L214" i="27"/>
  <c r="I214" i="27"/>
  <c r="F214" i="27"/>
  <c r="O213" i="27"/>
  <c r="L213" i="27"/>
  <c r="I213" i="27"/>
  <c r="F213" i="27"/>
  <c r="O212" i="27"/>
  <c r="L212" i="27"/>
  <c r="I212" i="27"/>
  <c r="F212" i="27"/>
  <c r="O211" i="27"/>
  <c r="L211" i="27"/>
  <c r="I211" i="27"/>
  <c r="F211" i="27"/>
  <c r="O210" i="27"/>
  <c r="L210" i="27"/>
  <c r="I210" i="27"/>
  <c r="F210" i="27"/>
  <c r="O209" i="27"/>
  <c r="L209" i="27"/>
  <c r="I209" i="27"/>
  <c r="F209" i="27"/>
  <c r="O208" i="27"/>
  <c r="L208" i="27"/>
  <c r="I208" i="27"/>
  <c r="F208" i="27"/>
  <c r="O207" i="27"/>
  <c r="L207" i="27"/>
  <c r="I207" i="27"/>
  <c r="F207" i="27"/>
  <c r="O206" i="27"/>
  <c r="L206" i="27"/>
  <c r="L205" i="27" s="1"/>
  <c r="I206" i="27"/>
  <c r="F206" i="27"/>
  <c r="N205" i="27"/>
  <c r="M205" i="27"/>
  <c r="K205" i="27"/>
  <c r="J205" i="27"/>
  <c r="H205" i="27"/>
  <c r="G205" i="27"/>
  <c r="E205" i="27"/>
  <c r="D205" i="27"/>
  <c r="J204" i="27"/>
  <c r="O203" i="27"/>
  <c r="L203" i="27"/>
  <c r="I203" i="27"/>
  <c r="F203" i="27"/>
  <c r="O202" i="27"/>
  <c r="L202" i="27"/>
  <c r="I202" i="27"/>
  <c r="F202" i="27"/>
  <c r="O201" i="27"/>
  <c r="L201" i="27"/>
  <c r="I201" i="27"/>
  <c r="F201" i="27"/>
  <c r="O200" i="27"/>
  <c r="L200" i="27"/>
  <c r="I200" i="27"/>
  <c r="F200" i="27"/>
  <c r="O199" i="27"/>
  <c r="O198" i="27" s="1"/>
  <c r="L199" i="27"/>
  <c r="I199" i="27"/>
  <c r="F199" i="27"/>
  <c r="F198" i="27" s="1"/>
  <c r="N198" i="27"/>
  <c r="M198" i="27"/>
  <c r="M196" i="27" s="1"/>
  <c r="K198" i="27"/>
  <c r="J198" i="27"/>
  <c r="J196" i="27" s="1"/>
  <c r="H198" i="27"/>
  <c r="H196" i="27" s="1"/>
  <c r="G198" i="27"/>
  <c r="E198" i="27"/>
  <c r="E196" i="27" s="1"/>
  <c r="D198" i="27"/>
  <c r="D196" i="27" s="1"/>
  <c r="O197" i="27"/>
  <c r="L197" i="27"/>
  <c r="I197" i="27"/>
  <c r="F197" i="27"/>
  <c r="N196" i="27"/>
  <c r="K196" i="27"/>
  <c r="G196" i="27"/>
  <c r="O193" i="27"/>
  <c r="O192" i="27" s="1"/>
  <c r="O191" i="27" s="1"/>
  <c r="L193" i="27"/>
  <c r="L192" i="27" s="1"/>
  <c r="L191" i="27" s="1"/>
  <c r="I193" i="27"/>
  <c r="F193" i="27"/>
  <c r="F192" i="27" s="1"/>
  <c r="F191" i="27" s="1"/>
  <c r="N192" i="27"/>
  <c r="N191" i="27" s="1"/>
  <c r="M192" i="27"/>
  <c r="M191" i="27" s="1"/>
  <c r="K192" i="27"/>
  <c r="K191" i="27" s="1"/>
  <c r="J192" i="27"/>
  <c r="J191" i="27" s="1"/>
  <c r="H192" i="27"/>
  <c r="H191" i="27" s="1"/>
  <c r="G192" i="27"/>
  <c r="E192" i="27"/>
  <c r="E191" i="27" s="1"/>
  <c r="D192" i="27"/>
  <c r="D191" i="27" s="1"/>
  <c r="G191" i="27"/>
  <c r="O190" i="27"/>
  <c r="L190" i="27"/>
  <c r="I190" i="27"/>
  <c r="F190" i="27"/>
  <c r="O189" i="27"/>
  <c r="L189" i="27"/>
  <c r="L188" i="27" s="1"/>
  <c r="I189" i="27"/>
  <c r="I188" i="27" s="1"/>
  <c r="F189" i="27"/>
  <c r="O188" i="27"/>
  <c r="N188" i="27"/>
  <c r="M188" i="27"/>
  <c r="K188" i="27"/>
  <c r="J188" i="27"/>
  <c r="H188" i="27"/>
  <c r="G188" i="27"/>
  <c r="F188" i="27"/>
  <c r="E188" i="27"/>
  <c r="E187" i="27" s="1"/>
  <c r="D188" i="27"/>
  <c r="D187" i="27" s="1"/>
  <c r="O186" i="27"/>
  <c r="L186" i="27"/>
  <c r="I186" i="27"/>
  <c r="F186" i="27"/>
  <c r="O185" i="27"/>
  <c r="L185" i="27"/>
  <c r="L184" i="27" s="1"/>
  <c r="I185" i="27"/>
  <c r="F185" i="27"/>
  <c r="O184" i="27"/>
  <c r="N184" i="27"/>
  <c r="M184" i="27"/>
  <c r="K184" i="27"/>
  <c r="J184" i="27"/>
  <c r="H184" i="27"/>
  <c r="G184" i="27"/>
  <c r="F184" i="27"/>
  <c r="E184" i="27"/>
  <c r="D184" i="27"/>
  <c r="O183" i="27"/>
  <c r="L183" i="27"/>
  <c r="I183" i="27"/>
  <c r="F183" i="27"/>
  <c r="O182" i="27"/>
  <c r="L182" i="27"/>
  <c r="I182" i="27"/>
  <c r="F182" i="27"/>
  <c r="O181" i="27"/>
  <c r="L181" i="27"/>
  <c r="I181" i="27"/>
  <c r="F181" i="27"/>
  <c r="O180" i="27"/>
  <c r="L180" i="27"/>
  <c r="L179" i="27" s="1"/>
  <c r="I180" i="27"/>
  <c r="F180" i="27"/>
  <c r="N179" i="27"/>
  <c r="M179" i="27"/>
  <c r="K179" i="27"/>
  <c r="J179" i="27"/>
  <c r="H179" i="27"/>
  <c r="G179" i="27"/>
  <c r="E179" i="27"/>
  <c r="D179" i="27"/>
  <c r="O178" i="27"/>
  <c r="L178" i="27"/>
  <c r="I178" i="27"/>
  <c r="F178" i="27"/>
  <c r="O177" i="27"/>
  <c r="L177" i="27"/>
  <c r="I177" i="27"/>
  <c r="F177" i="27"/>
  <c r="O176" i="27"/>
  <c r="L176" i="27"/>
  <c r="I176" i="27"/>
  <c r="I175" i="27" s="1"/>
  <c r="F176" i="27"/>
  <c r="F175" i="27" s="1"/>
  <c r="N175" i="27"/>
  <c r="N174" i="27" s="1"/>
  <c r="N173" i="27" s="1"/>
  <c r="M175" i="27"/>
  <c r="K175" i="27"/>
  <c r="J175" i="27"/>
  <c r="H175" i="27"/>
  <c r="H174" i="27" s="1"/>
  <c r="H173" i="27" s="1"/>
  <c r="G175" i="27"/>
  <c r="E175" i="27"/>
  <c r="E174" i="27" s="1"/>
  <c r="E173" i="27" s="1"/>
  <c r="D175" i="27"/>
  <c r="D174" i="27" s="1"/>
  <c r="K174" i="27"/>
  <c r="G174" i="27"/>
  <c r="D173" i="27"/>
  <c r="O172" i="27"/>
  <c r="L172" i="27"/>
  <c r="I172" i="27"/>
  <c r="F172" i="27"/>
  <c r="O171" i="27"/>
  <c r="L171" i="27"/>
  <c r="I171" i="27"/>
  <c r="F171" i="27"/>
  <c r="O170" i="27"/>
  <c r="L170" i="27"/>
  <c r="I170" i="27"/>
  <c r="F170" i="27"/>
  <c r="O169" i="27"/>
  <c r="L169" i="27"/>
  <c r="I169" i="27"/>
  <c r="F169" i="27"/>
  <c r="O168" i="27"/>
  <c r="L168" i="27"/>
  <c r="I168" i="27"/>
  <c r="F168" i="27"/>
  <c r="O167" i="27"/>
  <c r="L167" i="27"/>
  <c r="I167" i="27"/>
  <c r="F167" i="27"/>
  <c r="N166" i="27"/>
  <c r="N165" i="27" s="1"/>
  <c r="M166" i="27"/>
  <c r="M165" i="27" s="1"/>
  <c r="K166" i="27"/>
  <c r="K165" i="27" s="1"/>
  <c r="J166" i="27"/>
  <c r="J165" i="27" s="1"/>
  <c r="H166" i="27"/>
  <c r="G166" i="27"/>
  <c r="G165" i="27" s="1"/>
  <c r="E166" i="27"/>
  <c r="E165" i="27" s="1"/>
  <c r="D166" i="27"/>
  <c r="H165" i="27"/>
  <c r="D165" i="27"/>
  <c r="O164" i="27"/>
  <c r="L164" i="27"/>
  <c r="I164" i="27"/>
  <c r="F164" i="27"/>
  <c r="O163" i="27"/>
  <c r="L163" i="27"/>
  <c r="I163" i="27"/>
  <c r="F163" i="27"/>
  <c r="O162" i="27"/>
  <c r="L162" i="27"/>
  <c r="I162" i="27"/>
  <c r="F162" i="27"/>
  <c r="O161" i="27"/>
  <c r="O160" i="27" s="1"/>
  <c r="L161" i="27"/>
  <c r="I161" i="27"/>
  <c r="F161" i="27"/>
  <c r="F160" i="27" s="1"/>
  <c r="N160" i="27"/>
  <c r="M160" i="27"/>
  <c r="K160" i="27"/>
  <c r="J160" i="27"/>
  <c r="I160" i="27"/>
  <c r="H160" i="27"/>
  <c r="G160" i="27"/>
  <c r="E160" i="27"/>
  <c r="D160" i="27"/>
  <c r="O159" i="27"/>
  <c r="L159" i="27"/>
  <c r="I159" i="27"/>
  <c r="F159" i="27"/>
  <c r="O158" i="27"/>
  <c r="L158" i="27"/>
  <c r="I158" i="27"/>
  <c r="F158" i="27"/>
  <c r="O157" i="27"/>
  <c r="L157" i="27"/>
  <c r="I157" i="27"/>
  <c r="F157" i="27"/>
  <c r="O156" i="27"/>
  <c r="L156" i="27"/>
  <c r="I156" i="27"/>
  <c r="F156" i="27"/>
  <c r="O155" i="27"/>
  <c r="L155" i="27"/>
  <c r="I155" i="27"/>
  <c r="F155" i="27"/>
  <c r="O154" i="27"/>
  <c r="L154" i="27"/>
  <c r="I154" i="27"/>
  <c r="F154" i="27"/>
  <c r="O153" i="27"/>
  <c r="L153" i="27"/>
  <c r="I153" i="27"/>
  <c r="F153" i="27"/>
  <c r="O152" i="27"/>
  <c r="L152" i="27"/>
  <c r="I152" i="27"/>
  <c r="F152" i="27"/>
  <c r="F151" i="27" s="1"/>
  <c r="N151" i="27"/>
  <c r="M151" i="27"/>
  <c r="K151" i="27"/>
  <c r="J151" i="27"/>
  <c r="H151" i="27"/>
  <c r="G151" i="27"/>
  <c r="E151" i="27"/>
  <c r="D151" i="27"/>
  <c r="O150" i="27"/>
  <c r="L150" i="27"/>
  <c r="I150" i="27"/>
  <c r="F150" i="27"/>
  <c r="O149" i="27"/>
  <c r="L149" i="27"/>
  <c r="I149" i="27"/>
  <c r="F149" i="27"/>
  <c r="O148" i="27"/>
  <c r="L148" i="27"/>
  <c r="I148" i="27"/>
  <c r="F148" i="27"/>
  <c r="O147" i="27"/>
  <c r="L147" i="27"/>
  <c r="I147" i="27"/>
  <c r="F147" i="27"/>
  <c r="O146" i="27"/>
  <c r="L146" i="27"/>
  <c r="I146" i="27"/>
  <c r="F146" i="27"/>
  <c r="O145" i="27"/>
  <c r="L145" i="27"/>
  <c r="I145" i="27"/>
  <c r="F145" i="27"/>
  <c r="N144" i="27"/>
  <c r="M144" i="27"/>
  <c r="K144" i="27"/>
  <c r="J144" i="27"/>
  <c r="H144" i="27"/>
  <c r="G144" i="27"/>
  <c r="E144" i="27"/>
  <c r="D144" i="27"/>
  <c r="O143" i="27"/>
  <c r="L143" i="27"/>
  <c r="I143" i="27"/>
  <c r="F143" i="27"/>
  <c r="O142" i="27"/>
  <c r="L142" i="27"/>
  <c r="I142" i="27"/>
  <c r="F142" i="27"/>
  <c r="O141" i="27"/>
  <c r="N141" i="27"/>
  <c r="M141" i="27"/>
  <c r="K141" i="27"/>
  <c r="J141" i="27"/>
  <c r="H141" i="27"/>
  <c r="G141" i="27"/>
  <c r="F141" i="27"/>
  <c r="E141" i="27"/>
  <c r="D141" i="27"/>
  <c r="O140" i="27"/>
  <c r="L140" i="27"/>
  <c r="I140" i="27"/>
  <c r="F140" i="27"/>
  <c r="O139" i="27"/>
  <c r="L139" i="27"/>
  <c r="I139" i="27"/>
  <c r="F139" i="27"/>
  <c r="O138" i="27"/>
  <c r="L138" i="27"/>
  <c r="I138" i="27"/>
  <c r="F138" i="27"/>
  <c r="O137" i="27"/>
  <c r="O136" i="27" s="1"/>
  <c r="L137" i="27"/>
  <c r="I137" i="27"/>
  <c r="F137" i="27"/>
  <c r="F136" i="27" s="1"/>
  <c r="N136" i="27"/>
  <c r="M136" i="27"/>
  <c r="K136" i="27"/>
  <c r="J136" i="27"/>
  <c r="H136" i="27"/>
  <c r="G136" i="27"/>
  <c r="E136" i="27"/>
  <c r="D136" i="27"/>
  <c r="O135" i="27"/>
  <c r="L135" i="27"/>
  <c r="I135" i="27"/>
  <c r="F135" i="27"/>
  <c r="O134" i="27"/>
  <c r="L134" i="27"/>
  <c r="I134" i="27"/>
  <c r="F134" i="27"/>
  <c r="O133" i="27"/>
  <c r="L133" i="27"/>
  <c r="C133" i="27" s="1"/>
  <c r="I133" i="27"/>
  <c r="F133" i="27"/>
  <c r="O132" i="27"/>
  <c r="L132" i="27"/>
  <c r="I132" i="27"/>
  <c r="F132" i="27"/>
  <c r="N131" i="27"/>
  <c r="M131" i="27"/>
  <c r="K131" i="27"/>
  <c r="J131" i="27"/>
  <c r="H131" i="27"/>
  <c r="G131" i="27"/>
  <c r="E131" i="27"/>
  <c r="D131" i="27"/>
  <c r="O129" i="27"/>
  <c r="O128" i="27" s="1"/>
  <c r="L129" i="27"/>
  <c r="I129" i="27"/>
  <c r="I128" i="27" s="1"/>
  <c r="F129" i="27"/>
  <c r="F128" i="27" s="1"/>
  <c r="N128" i="27"/>
  <c r="M128" i="27"/>
  <c r="K128" i="27"/>
  <c r="J128" i="27"/>
  <c r="H128" i="27"/>
  <c r="G128" i="27"/>
  <c r="E128" i="27"/>
  <c r="D128" i="27"/>
  <c r="O127" i="27"/>
  <c r="L127" i="27"/>
  <c r="I127" i="27"/>
  <c r="F127" i="27"/>
  <c r="O126" i="27"/>
  <c r="L126" i="27"/>
  <c r="I126" i="27"/>
  <c r="F126" i="27"/>
  <c r="O125" i="27"/>
  <c r="L125" i="27"/>
  <c r="I125" i="27"/>
  <c r="F125" i="27"/>
  <c r="O124" i="27"/>
  <c r="L124" i="27"/>
  <c r="I124" i="27"/>
  <c r="F124" i="27"/>
  <c r="O123" i="27"/>
  <c r="L123" i="27"/>
  <c r="I123" i="27"/>
  <c r="I122" i="27" s="1"/>
  <c r="F123" i="27"/>
  <c r="F122" i="27" s="1"/>
  <c r="N122" i="27"/>
  <c r="M122" i="27"/>
  <c r="K122" i="27"/>
  <c r="J122" i="27"/>
  <c r="H122" i="27"/>
  <c r="G122" i="27"/>
  <c r="E122" i="27"/>
  <c r="D122" i="27"/>
  <c r="O121" i="27"/>
  <c r="L121" i="27"/>
  <c r="I121" i="27"/>
  <c r="F121" i="27"/>
  <c r="O120" i="27"/>
  <c r="L120" i="27"/>
  <c r="I120" i="27"/>
  <c r="F120" i="27"/>
  <c r="O119" i="27"/>
  <c r="L119" i="27"/>
  <c r="I119" i="27"/>
  <c r="F119" i="27"/>
  <c r="O118" i="27"/>
  <c r="L118" i="27"/>
  <c r="I118" i="27"/>
  <c r="F118" i="27"/>
  <c r="O117" i="27"/>
  <c r="L117" i="27"/>
  <c r="I117" i="27"/>
  <c r="F117" i="27"/>
  <c r="F116" i="27" s="1"/>
  <c r="N116" i="27"/>
  <c r="M116" i="27"/>
  <c r="K116" i="27"/>
  <c r="J116" i="27"/>
  <c r="H116" i="27"/>
  <c r="G116" i="27"/>
  <c r="E116" i="27"/>
  <c r="D116" i="27"/>
  <c r="O115" i="27"/>
  <c r="L115" i="27"/>
  <c r="I115" i="27"/>
  <c r="F115" i="27"/>
  <c r="O114" i="27"/>
  <c r="L114" i="27"/>
  <c r="I114" i="27"/>
  <c r="F114" i="27"/>
  <c r="O113" i="27"/>
  <c r="O112" i="27" s="1"/>
  <c r="L113" i="27"/>
  <c r="I113" i="27"/>
  <c r="F113" i="27"/>
  <c r="N112" i="27"/>
  <c r="M112" i="27"/>
  <c r="K112" i="27"/>
  <c r="J112" i="27"/>
  <c r="H112" i="27"/>
  <c r="G112" i="27"/>
  <c r="E112" i="27"/>
  <c r="D112" i="27"/>
  <c r="O111" i="27"/>
  <c r="L111" i="27"/>
  <c r="I111" i="27"/>
  <c r="F111" i="27"/>
  <c r="O110" i="27"/>
  <c r="L110" i="27"/>
  <c r="I110" i="27"/>
  <c r="F110" i="27"/>
  <c r="O109" i="27"/>
  <c r="L109" i="27"/>
  <c r="I109" i="27"/>
  <c r="F109" i="27"/>
  <c r="O108" i="27"/>
  <c r="L108" i="27"/>
  <c r="I108" i="27"/>
  <c r="F108" i="27"/>
  <c r="O107" i="27"/>
  <c r="L107" i="27"/>
  <c r="I107" i="27"/>
  <c r="F107" i="27"/>
  <c r="O106" i="27"/>
  <c r="L106" i="27"/>
  <c r="I106" i="27"/>
  <c r="F106" i="27"/>
  <c r="O105" i="27"/>
  <c r="L105" i="27"/>
  <c r="I105" i="27"/>
  <c r="F105" i="27"/>
  <c r="O104" i="27"/>
  <c r="O103" i="27" s="1"/>
  <c r="L104" i="27"/>
  <c r="I104" i="27"/>
  <c r="F104" i="27"/>
  <c r="N103" i="27"/>
  <c r="M103" i="27"/>
  <c r="K103" i="27"/>
  <c r="J103" i="27"/>
  <c r="H103" i="27"/>
  <c r="G103" i="27"/>
  <c r="E103" i="27"/>
  <c r="D103" i="27"/>
  <c r="O102" i="27"/>
  <c r="L102" i="27"/>
  <c r="I102" i="27"/>
  <c r="F102" i="27"/>
  <c r="O101" i="27"/>
  <c r="L101" i="27"/>
  <c r="I101" i="27"/>
  <c r="F101" i="27"/>
  <c r="O100" i="27"/>
  <c r="L100" i="27"/>
  <c r="I100" i="27"/>
  <c r="F100" i="27"/>
  <c r="O99" i="27"/>
  <c r="L99" i="27"/>
  <c r="I99" i="27"/>
  <c r="F99" i="27"/>
  <c r="O98" i="27"/>
  <c r="L98" i="27"/>
  <c r="I98" i="27"/>
  <c r="F98" i="27"/>
  <c r="O97" i="27"/>
  <c r="L97" i="27"/>
  <c r="I97" i="27"/>
  <c r="F97" i="27"/>
  <c r="O96" i="27"/>
  <c r="L96" i="27"/>
  <c r="I96" i="27"/>
  <c r="I95" i="27" s="1"/>
  <c r="F96" i="27"/>
  <c r="N95" i="27"/>
  <c r="M95" i="27"/>
  <c r="K95" i="27"/>
  <c r="J95" i="27"/>
  <c r="H95" i="27"/>
  <c r="G95" i="27"/>
  <c r="E95" i="27"/>
  <c r="D95" i="27"/>
  <c r="O94" i="27"/>
  <c r="L94" i="27"/>
  <c r="I94" i="27"/>
  <c r="F94" i="27"/>
  <c r="O93" i="27"/>
  <c r="L93" i="27"/>
  <c r="I93" i="27"/>
  <c r="F93" i="27"/>
  <c r="O92" i="27"/>
  <c r="L92" i="27"/>
  <c r="I92" i="27"/>
  <c r="F92" i="27"/>
  <c r="O91" i="27"/>
  <c r="L91" i="27"/>
  <c r="I91" i="27"/>
  <c r="F91" i="27"/>
  <c r="O90" i="27"/>
  <c r="L90" i="27"/>
  <c r="L89" i="27" s="1"/>
  <c r="I90" i="27"/>
  <c r="F90" i="27"/>
  <c r="O89" i="27"/>
  <c r="N89" i="27"/>
  <c r="M89" i="27"/>
  <c r="K89" i="27"/>
  <c r="J89" i="27"/>
  <c r="H89" i="27"/>
  <c r="G89" i="27"/>
  <c r="E89" i="27"/>
  <c r="D89" i="27"/>
  <c r="O88" i="27"/>
  <c r="L88" i="27"/>
  <c r="I88" i="27"/>
  <c r="F88" i="27"/>
  <c r="O87" i="27"/>
  <c r="L87" i="27"/>
  <c r="I87" i="27"/>
  <c r="F87" i="27"/>
  <c r="O86" i="27"/>
  <c r="L86" i="27"/>
  <c r="I86" i="27"/>
  <c r="F86" i="27"/>
  <c r="O85" i="27"/>
  <c r="L85" i="27"/>
  <c r="I85" i="27"/>
  <c r="F85" i="27"/>
  <c r="N84" i="27"/>
  <c r="M84" i="27"/>
  <c r="K84" i="27"/>
  <c r="K83" i="27" s="1"/>
  <c r="J84" i="27"/>
  <c r="H84" i="27"/>
  <c r="G84" i="27"/>
  <c r="E84" i="27"/>
  <c r="D84" i="27"/>
  <c r="O82" i="27"/>
  <c r="L82" i="27"/>
  <c r="I82" i="27"/>
  <c r="F82" i="27"/>
  <c r="O81" i="27"/>
  <c r="O80" i="27" s="1"/>
  <c r="L81" i="27"/>
  <c r="L80" i="27" s="1"/>
  <c r="I81" i="27"/>
  <c r="F81" i="27"/>
  <c r="F80" i="27" s="1"/>
  <c r="N80" i="27"/>
  <c r="M80" i="27"/>
  <c r="K80" i="27"/>
  <c r="J80" i="27"/>
  <c r="H80" i="27"/>
  <c r="G80" i="27"/>
  <c r="E80" i="27"/>
  <c r="D80" i="27"/>
  <c r="O79" i="27"/>
  <c r="L79" i="27"/>
  <c r="I79" i="27"/>
  <c r="F79" i="27"/>
  <c r="O78" i="27"/>
  <c r="L78" i="27"/>
  <c r="L77" i="27" s="1"/>
  <c r="I78" i="27"/>
  <c r="I77" i="27" s="1"/>
  <c r="F78" i="27"/>
  <c r="O77" i="27"/>
  <c r="N77" i="27"/>
  <c r="M77" i="27"/>
  <c r="K77" i="27"/>
  <c r="J77" i="27"/>
  <c r="H77" i="27"/>
  <c r="H76" i="27" s="1"/>
  <c r="G77" i="27"/>
  <c r="E77" i="27"/>
  <c r="D77" i="27"/>
  <c r="O74" i="27"/>
  <c r="L74" i="27"/>
  <c r="I74" i="27"/>
  <c r="F74" i="27"/>
  <c r="O73" i="27"/>
  <c r="L73" i="27"/>
  <c r="I73" i="27"/>
  <c r="F73" i="27"/>
  <c r="O72" i="27"/>
  <c r="L72" i="27"/>
  <c r="I72" i="27"/>
  <c r="F72" i="27"/>
  <c r="C72" i="27"/>
  <c r="O71" i="27"/>
  <c r="L71" i="27"/>
  <c r="I71" i="27"/>
  <c r="F71" i="27"/>
  <c r="C71" i="27" s="1"/>
  <c r="O70" i="27"/>
  <c r="L70" i="27"/>
  <c r="I70" i="27"/>
  <c r="F70" i="27"/>
  <c r="C70" i="27" s="1"/>
  <c r="N69" i="27"/>
  <c r="N67" i="27" s="1"/>
  <c r="M69" i="27"/>
  <c r="L69" i="27"/>
  <c r="K69" i="27"/>
  <c r="K67" i="27" s="1"/>
  <c r="J69" i="27"/>
  <c r="J67" i="27" s="1"/>
  <c r="H69" i="27"/>
  <c r="H67" i="27" s="1"/>
  <c r="G69" i="27"/>
  <c r="G67" i="27" s="1"/>
  <c r="E69" i="27"/>
  <c r="D69" i="27"/>
  <c r="D67" i="27" s="1"/>
  <c r="O68" i="27"/>
  <c r="L68" i="27"/>
  <c r="L67" i="27" s="1"/>
  <c r="I68" i="27"/>
  <c r="F68" i="27"/>
  <c r="M67" i="27"/>
  <c r="E67" i="27"/>
  <c r="O66" i="27"/>
  <c r="L66" i="27"/>
  <c r="I66" i="27"/>
  <c r="F66" i="27"/>
  <c r="O65" i="27"/>
  <c r="L65" i="27"/>
  <c r="I65" i="27"/>
  <c r="F65" i="27"/>
  <c r="O64" i="27"/>
  <c r="L64" i="27"/>
  <c r="I64" i="27"/>
  <c r="F64" i="27"/>
  <c r="O63" i="27"/>
  <c r="L63" i="27"/>
  <c r="I63" i="27"/>
  <c r="F63" i="27"/>
  <c r="O62" i="27"/>
  <c r="L62" i="27"/>
  <c r="I62" i="27"/>
  <c r="F62" i="27"/>
  <c r="O61" i="27"/>
  <c r="L61" i="27"/>
  <c r="I61" i="27"/>
  <c r="F61" i="27"/>
  <c r="O60" i="27"/>
  <c r="L60" i="27"/>
  <c r="I60" i="27"/>
  <c r="F60" i="27"/>
  <c r="C60" i="27" s="1"/>
  <c r="O59" i="27"/>
  <c r="L59" i="27"/>
  <c r="I59" i="27"/>
  <c r="F59" i="27"/>
  <c r="N58" i="27"/>
  <c r="M58" i="27"/>
  <c r="K58" i="27"/>
  <c r="J58" i="27"/>
  <c r="H58" i="27"/>
  <c r="G58" i="27"/>
  <c r="E58" i="27"/>
  <c r="D58" i="27"/>
  <c r="O57" i="27"/>
  <c r="L57" i="27"/>
  <c r="I57" i="27"/>
  <c r="F57" i="27"/>
  <c r="O56" i="27"/>
  <c r="O55" i="27" s="1"/>
  <c r="L56" i="27"/>
  <c r="I56" i="27"/>
  <c r="F56" i="27"/>
  <c r="N55" i="27"/>
  <c r="M55" i="27"/>
  <c r="K55" i="27"/>
  <c r="J55" i="27"/>
  <c r="J54" i="27" s="1"/>
  <c r="J53" i="27" s="1"/>
  <c r="H55" i="27"/>
  <c r="H54" i="27" s="1"/>
  <c r="G55" i="27"/>
  <c r="G54" i="27" s="1"/>
  <c r="E55" i="27"/>
  <c r="E54" i="27" s="1"/>
  <c r="D55" i="27"/>
  <c r="N54" i="27"/>
  <c r="M54" i="27"/>
  <c r="O47" i="27"/>
  <c r="C47" i="27" s="1"/>
  <c r="O46" i="27"/>
  <c r="N45" i="27"/>
  <c r="M45" i="27"/>
  <c r="L44" i="27"/>
  <c r="L43" i="27" s="1"/>
  <c r="I44" i="27"/>
  <c r="F44" i="27"/>
  <c r="K43" i="27"/>
  <c r="J43" i="27"/>
  <c r="H43" i="27"/>
  <c r="H20" i="27" s="1"/>
  <c r="G43" i="27"/>
  <c r="F43" i="27"/>
  <c r="E43" i="27"/>
  <c r="D43" i="27"/>
  <c r="F42" i="27"/>
  <c r="F41" i="27" s="1"/>
  <c r="C41" i="27" s="1"/>
  <c r="E41" i="27"/>
  <c r="D41" i="27"/>
  <c r="D20" i="27" s="1"/>
  <c r="L40" i="27"/>
  <c r="C40" i="27" s="1"/>
  <c r="L39" i="27"/>
  <c r="C39" i="27" s="1"/>
  <c r="L38" i="27"/>
  <c r="C38" i="27" s="1"/>
  <c r="L37" i="27"/>
  <c r="C37" i="27" s="1"/>
  <c r="K36" i="27"/>
  <c r="J36" i="27"/>
  <c r="L35" i="27"/>
  <c r="C35" i="27" s="1"/>
  <c r="L34" i="27"/>
  <c r="C34" i="27" s="1"/>
  <c r="K33" i="27"/>
  <c r="J33" i="27"/>
  <c r="L32" i="27"/>
  <c r="L31" i="27" s="1"/>
  <c r="K31" i="27"/>
  <c r="J31" i="27"/>
  <c r="L30" i="27"/>
  <c r="C30" i="27" s="1"/>
  <c r="L29" i="27"/>
  <c r="C29" i="27" s="1"/>
  <c r="L28" i="27"/>
  <c r="C28" i="27" s="1"/>
  <c r="K27" i="27"/>
  <c r="J27" i="27"/>
  <c r="F25" i="27"/>
  <c r="C25" i="27" s="1"/>
  <c r="I24" i="27"/>
  <c r="F24" i="27"/>
  <c r="C24" i="27" s="1"/>
  <c r="O23" i="27"/>
  <c r="L23" i="27"/>
  <c r="I23" i="27"/>
  <c r="F23" i="27"/>
  <c r="O22" i="27"/>
  <c r="L22" i="27"/>
  <c r="L21" i="27" s="1"/>
  <c r="I22" i="27"/>
  <c r="F22" i="27"/>
  <c r="F21" i="27" s="1"/>
  <c r="O21" i="27"/>
  <c r="N21" i="27"/>
  <c r="N292" i="27" s="1"/>
  <c r="N291" i="27" s="1"/>
  <c r="M21" i="27"/>
  <c r="K21" i="27"/>
  <c r="J21" i="27"/>
  <c r="J292" i="27" s="1"/>
  <c r="I21" i="27"/>
  <c r="H21" i="27"/>
  <c r="G21" i="27"/>
  <c r="G292" i="27" s="1"/>
  <c r="G291" i="27" s="1"/>
  <c r="E21" i="27"/>
  <c r="D21" i="27"/>
  <c r="I58" i="27" l="1"/>
  <c r="O131" i="27"/>
  <c r="C154" i="27"/>
  <c r="C211" i="27"/>
  <c r="N204" i="27"/>
  <c r="C257" i="27"/>
  <c r="E53" i="27"/>
  <c r="C42" i="27"/>
  <c r="M53" i="27"/>
  <c r="G53" i="27"/>
  <c r="C88" i="27"/>
  <c r="C96" i="27"/>
  <c r="C97" i="27"/>
  <c r="C101" i="27"/>
  <c r="C207" i="27"/>
  <c r="C240" i="27"/>
  <c r="D231" i="27"/>
  <c r="M270" i="27"/>
  <c r="M269" i="27" s="1"/>
  <c r="K292" i="27"/>
  <c r="K291" i="27" s="1"/>
  <c r="C32" i="27"/>
  <c r="G76" i="27"/>
  <c r="C81" i="27"/>
  <c r="O187" i="27"/>
  <c r="N231" i="27"/>
  <c r="G231" i="27"/>
  <c r="H269" i="27"/>
  <c r="N195" i="27"/>
  <c r="C120" i="27"/>
  <c r="C121" i="27"/>
  <c r="E130" i="27"/>
  <c r="G130" i="27"/>
  <c r="C183" i="27"/>
  <c r="G204" i="27"/>
  <c r="C263" i="27"/>
  <c r="D259" i="27"/>
  <c r="C265" i="27"/>
  <c r="E269" i="27"/>
  <c r="C295" i="27"/>
  <c r="L292" i="27"/>
  <c r="L27" i="27"/>
  <c r="C27" i="27" s="1"/>
  <c r="L33" i="27"/>
  <c r="C33" i="27" s="1"/>
  <c r="O45" i="27"/>
  <c r="C45" i="27" s="1"/>
  <c r="H53" i="27"/>
  <c r="C108" i="27"/>
  <c r="C111" i="27"/>
  <c r="C145" i="27"/>
  <c r="C149" i="27"/>
  <c r="C161" i="27"/>
  <c r="C162" i="27"/>
  <c r="C169" i="27"/>
  <c r="C172" i="27"/>
  <c r="C181" i="27"/>
  <c r="F187" i="27"/>
  <c r="C201" i="27"/>
  <c r="C215" i="27"/>
  <c r="K204" i="27"/>
  <c r="K195" i="27" s="1"/>
  <c r="C223" i="27"/>
  <c r="I227" i="27"/>
  <c r="C256" i="27"/>
  <c r="J291" i="27"/>
  <c r="C57" i="27"/>
  <c r="C59" i="27"/>
  <c r="O58" i="27"/>
  <c r="O54" i="27" s="1"/>
  <c r="C65" i="27"/>
  <c r="K76" i="27"/>
  <c r="C79" i="27"/>
  <c r="F84" i="27"/>
  <c r="C87" i="27"/>
  <c r="O84" i="27"/>
  <c r="C104" i="27"/>
  <c r="C137" i="27"/>
  <c r="C157" i="27"/>
  <c r="G173" i="27"/>
  <c r="C178" i="27"/>
  <c r="C209" i="27"/>
  <c r="C210" i="27"/>
  <c r="C245" i="27"/>
  <c r="G259" i="27"/>
  <c r="G230" i="27" s="1"/>
  <c r="C280" i="27"/>
  <c r="I80" i="27"/>
  <c r="C80" i="27" s="1"/>
  <c r="K130" i="27"/>
  <c r="K75" i="27" s="1"/>
  <c r="C275" i="27"/>
  <c r="L270" i="27"/>
  <c r="L269" i="27" s="1"/>
  <c r="K26" i="27"/>
  <c r="K20" i="27" s="1"/>
  <c r="L36" i="27"/>
  <c r="C36" i="27" s="1"/>
  <c r="C46" i="27"/>
  <c r="C56" i="27"/>
  <c r="I55" i="27"/>
  <c r="I54" i="27" s="1"/>
  <c r="K54" i="27"/>
  <c r="K53" i="27" s="1"/>
  <c r="M76" i="27"/>
  <c r="I293" i="27"/>
  <c r="I192" i="27"/>
  <c r="I191" i="27" s="1"/>
  <c r="C191" i="27" s="1"/>
  <c r="C193" i="27"/>
  <c r="C199" i="27"/>
  <c r="I198" i="27"/>
  <c r="N20" i="27"/>
  <c r="C92" i="27"/>
  <c r="F89" i="27"/>
  <c r="D83" i="27"/>
  <c r="J130" i="27"/>
  <c r="C132" i="27"/>
  <c r="F131" i="27"/>
  <c r="G187" i="27"/>
  <c r="M187" i="27"/>
  <c r="D204" i="27"/>
  <c r="D195" i="27" s="1"/>
  <c r="C239" i="27"/>
  <c r="F238" i="27"/>
  <c r="C288" i="27"/>
  <c r="F286" i="27"/>
  <c r="F292" i="27" s="1"/>
  <c r="C64" i="27"/>
  <c r="E76" i="27"/>
  <c r="C82" i="27"/>
  <c r="G83" i="27"/>
  <c r="G75" i="27" s="1"/>
  <c r="G52" i="27" s="1"/>
  <c r="N83" i="27"/>
  <c r="C94" i="27"/>
  <c r="E83" i="27"/>
  <c r="C100" i="27"/>
  <c r="C105" i="27"/>
  <c r="C110" i="27"/>
  <c r="C115" i="27"/>
  <c r="C119" i="27"/>
  <c r="O116" i="27"/>
  <c r="C125" i="27"/>
  <c r="C148" i="27"/>
  <c r="L151" i="27"/>
  <c r="C159" i="27"/>
  <c r="C177" i="27"/>
  <c r="L187" i="27"/>
  <c r="C214" i="27"/>
  <c r="C219" i="27"/>
  <c r="C221" i="27"/>
  <c r="C229" i="27"/>
  <c r="J231" i="27"/>
  <c r="C236" i="27"/>
  <c r="C244" i="27"/>
  <c r="D230" i="27"/>
  <c r="D194" i="27" s="1"/>
  <c r="C249" i="27"/>
  <c r="C255" i="27"/>
  <c r="C258" i="27"/>
  <c r="G270" i="27"/>
  <c r="G269" i="27" s="1"/>
  <c r="C299" i="27"/>
  <c r="C301" i="27"/>
  <c r="N53" i="27"/>
  <c r="L55" i="27"/>
  <c r="C62" i="27"/>
  <c r="C68" i="27"/>
  <c r="C74" i="27"/>
  <c r="N76" i="27"/>
  <c r="L76" i="27"/>
  <c r="C85" i="27"/>
  <c r="J83" i="27"/>
  <c r="C93" i="27"/>
  <c r="C99" i="27"/>
  <c r="C109" i="27"/>
  <c r="O122" i="27"/>
  <c r="I131" i="27"/>
  <c r="D130" i="27"/>
  <c r="C142" i="27"/>
  <c r="C147" i="27"/>
  <c r="C153" i="27"/>
  <c r="C158" i="27"/>
  <c r="C164" i="27"/>
  <c r="C170" i="27"/>
  <c r="C180" i="27"/>
  <c r="O179" i="27"/>
  <c r="K173" i="27"/>
  <c r="O205" i="27"/>
  <c r="O204" i="27" s="1"/>
  <c r="H204" i="27"/>
  <c r="H195" i="27" s="1"/>
  <c r="C227" i="27"/>
  <c r="C243" i="27"/>
  <c r="C248" i="27"/>
  <c r="N259" i="27"/>
  <c r="N230" i="27" s="1"/>
  <c r="N194" i="27" s="1"/>
  <c r="C281" i="27"/>
  <c r="C282" i="27"/>
  <c r="O293" i="27"/>
  <c r="D292" i="27"/>
  <c r="D291" i="27" s="1"/>
  <c r="H292" i="27"/>
  <c r="H291" i="27" s="1"/>
  <c r="C23" i="27"/>
  <c r="J26" i="27"/>
  <c r="J20" i="27" s="1"/>
  <c r="C44" i="27"/>
  <c r="D54" i="27"/>
  <c r="D53" i="27" s="1"/>
  <c r="C61" i="27"/>
  <c r="C66" i="27"/>
  <c r="O69" i="27"/>
  <c r="O67" i="27" s="1"/>
  <c r="O53" i="27" s="1"/>
  <c r="C73" i="27"/>
  <c r="D76" i="27"/>
  <c r="J76" i="27"/>
  <c r="C91" i="27"/>
  <c r="M83" i="27"/>
  <c r="C98" i="27"/>
  <c r="C107" i="27"/>
  <c r="H83" i="27"/>
  <c r="C113" i="27"/>
  <c r="C117" i="27"/>
  <c r="C123" i="27"/>
  <c r="C127" i="27"/>
  <c r="C129" i="27"/>
  <c r="N130" i="27"/>
  <c r="I136" i="27"/>
  <c r="C146" i="27"/>
  <c r="C150" i="27"/>
  <c r="I151" i="27"/>
  <c r="C156" i="27"/>
  <c r="C163" i="27"/>
  <c r="C168" i="27"/>
  <c r="O166" i="27"/>
  <c r="O165" i="27" s="1"/>
  <c r="M174" i="27"/>
  <c r="M173" i="27" s="1"/>
  <c r="I179" i="27"/>
  <c r="I174" i="27" s="1"/>
  <c r="C182" i="27"/>
  <c r="K187" i="27"/>
  <c r="C203" i="27"/>
  <c r="C208" i="27"/>
  <c r="C212" i="27"/>
  <c r="C224" i="27"/>
  <c r="K231" i="27"/>
  <c r="J259" i="27"/>
  <c r="C262" i="27"/>
  <c r="O260" i="27"/>
  <c r="O259" i="27" s="1"/>
  <c r="C267" i="27"/>
  <c r="D269" i="27"/>
  <c r="N270" i="27"/>
  <c r="N269" i="27" s="1"/>
  <c r="C287" i="27"/>
  <c r="C296" i="27"/>
  <c r="E75" i="27"/>
  <c r="E52" i="27" s="1"/>
  <c r="O76" i="27"/>
  <c r="D75" i="27"/>
  <c r="E292" i="27"/>
  <c r="E291" i="27" s="1"/>
  <c r="E20" i="27"/>
  <c r="I292" i="27"/>
  <c r="F112" i="27"/>
  <c r="C124" i="27"/>
  <c r="F55" i="27"/>
  <c r="L103" i="27"/>
  <c r="C114" i="27"/>
  <c r="I112" i="27"/>
  <c r="C188" i="27"/>
  <c r="C189" i="27"/>
  <c r="J270" i="27"/>
  <c r="J269" i="27" s="1"/>
  <c r="C279" i="27"/>
  <c r="F276" i="27"/>
  <c r="I284" i="27"/>
  <c r="I283" i="27" s="1"/>
  <c r="C285" i="27"/>
  <c r="F20" i="27"/>
  <c r="C21" i="27"/>
  <c r="I43" i="27"/>
  <c r="C43" i="27" s="1"/>
  <c r="I166" i="27"/>
  <c r="I165" i="27" s="1"/>
  <c r="C167" i="27"/>
  <c r="F251" i="27"/>
  <c r="C31" i="27"/>
  <c r="L84" i="27"/>
  <c r="F103" i="27"/>
  <c r="C118" i="27"/>
  <c r="I116" i="27"/>
  <c r="L131" i="27"/>
  <c r="C134" i="27"/>
  <c r="C22" i="27"/>
  <c r="L58" i="27"/>
  <c r="I69" i="27"/>
  <c r="I67" i="27" s="1"/>
  <c r="F77" i="27"/>
  <c r="O95" i="27"/>
  <c r="O83" i="27" s="1"/>
  <c r="I103" i="27"/>
  <c r="L122" i="27"/>
  <c r="L128" i="27"/>
  <c r="C128" i="27" s="1"/>
  <c r="C138" i="27"/>
  <c r="L136" i="27"/>
  <c r="I144" i="27"/>
  <c r="F166" i="27"/>
  <c r="G195" i="27"/>
  <c r="E231" i="27"/>
  <c r="E230" i="27" s="1"/>
  <c r="L235" i="27"/>
  <c r="G20" i="27"/>
  <c r="M292" i="27"/>
  <c r="M291" i="27" s="1"/>
  <c r="M20" i="27"/>
  <c r="F58" i="27"/>
  <c r="C63" i="27"/>
  <c r="F69" i="27"/>
  <c r="C78" i="27"/>
  <c r="C86" i="27"/>
  <c r="I84" i="27"/>
  <c r="I89" i="27"/>
  <c r="C89" i="27" s="1"/>
  <c r="C90" i="27"/>
  <c r="L95" i="27"/>
  <c r="F95" i="27"/>
  <c r="C102" i="27"/>
  <c r="C106" i="27"/>
  <c r="L112" i="27"/>
  <c r="L116" i="27"/>
  <c r="C126" i="27"/>
  <c r="C143" i="27"/>
  <c r="I141" i="27"/>
  <c r="C152" i="27"/>
  <c r="O151" i="27"/>
  <c r="C151" i="27" s="1"/>
  <c r="J174" i="27"/>
  <c r="J173" i="27" s="1"/>
  <c r="C176" i="27"/>
  <c r="O175" i="27"/>
  <c r="F179" i="27"/>
  <c r="C179" i="27" s="1"/>
  <c r="I184" i="27"/>
  <c r="C184" i="27" s="1"/>
  <c r="C185" i="27"/>
  <c r="C217" i="27"/>
  <c r="L216" i="27"/>
  <c r="O251" i="27"/>
  <c r="H130" i="27"/>
  <c r="O144" i="27"/>
  <c r="L166" i="27"/>
  <c r="L165" i="27" s="1"/>
  <c r="L175" i="27"/>
  <c r="L174" i="27" s="1"/>
  <c r="L173" i="27" s="1"/>
  <c r="H187" i="27"/>
  <c r="C200" i="27"/>
  <c r="L198" i="27"/>
  <c r="L196" i="27" s="1"/>
  <c r="C206" i="27"/>
  <c r="F205" i="27"/>
  <c r="C213" i="27"/>
  <c r="I205" i="27"/>
  <c r="C233" i="27"/>
  <c r="C241" i="27"/>
  <c r="L238" i="27"/>
  <c r="I276" i="27"/>
  <c r="I270" i="27" s="1"/>
  <c r="I269" i="27" s="1"/>
  <c r="C277" i="27"/>
  <c r="C294" i="27"/>
  <c r="F293" i="27"/>
  <c r="M130" i="27"/>
  <c r="C135" i="27"/>
  <c r="C139" i="27"/>
  <c r="C140" i="27"/>
  <c r="L141" i="27"/>
  <c r="L144" i="27"/>
  <c r="F144" i="27"/>
  <c r="C155" i="27"/>
  <c r="L160" i="27"/>
  <c r="C160" i="27" s="1"/>
  <c r="C171" i="27"/>
  <c r="I196" i="27"/>
  <c r="C197" i="27"/>
  <c r="C222" i="27"/>
  <c r="C232" i="27"/>
  <c r="F246" i="27"/>
  <c r="C247" i="27"/>
  <c r="C253" i="27"/>
  <c r="L252" i="27"/>
  <c r="L251" i="27" s="1"/>
  <c r="F260" i="27"/>
  <c r="K259" i="27"/>
  <c r="I260" i="27"/>
  <c r="C261" i="27"/>
  <c r="L264" i="27"/>
  <c r="L259" i="27" s="1"/>
  <c r="C190" i="27"/>
  <c r="O196" i="27"/>
  <c r="E204" i="27"/>
  <c r="E195" i="27" s="1"/>
  <c r="L204" i="27"/>
  <c r="C218" i="27"/>
  <c r="C226" i="27"/>
  <c r="C234" i="27"/>
  <c r="H231" i="27"/>
  <c r="H230" i="27" s="1"/>
  <c r="C266" i="27"/>
  <c r="C274" i="27"/>
  <c r="F272" i="27"/>
  <c r="C186" i="27"/>
  <c r="J187" i="27"/>
  <c r="N187" i="27"/>
  <c r="F196" i="27"/>
  <c r="C220" i="27"/>
  <c r="C225" i="27"/>
  <c r="C237" i="27"/>
  <c r="I235" i="27"/>
  <c r="M231" i="27"/>
  <c r="M230" i="27" s="1"/>
  <c r="C242" i="27"/>
  <c r="O246" i="27"/>
  <c r="C254" i="27"/>
  <c r="C268" i="27"/>
  <c r="C271" i="27"/>
  <c r="F283" i="27"/>
  <c r="L293" i="27"/>
  <c r="L291" i="27" s="1"/>
  <c r="C298" i="27"/>
  <c r="J195" i="27"/>
  <c r="C202" i="27"/>
  <c r="M204" i="27"/>
  <c r="M195" i="27" s="1"/>
  <c r="I216" i="27"/>
  <c r="C216" i="27" s="1"/>
  <c r="O238" i="27"/>
  <c r="C250" i="27"/>
  <c r="I252" i="27"/>
  <c r="I251" i="27" s="1"/>
  <c r="I264" i="27"/>
  <c r="O270" i="27"/>
  <c r="O269" i="27" s="1"/>
  <c r="K270" i="27"/>
  <c r="K269" i="27" s="1"/>
  <c r="C278" i="27"/>
  <c r="O286" i="27"/>
  <c r="C300" i="27"/>
  <c r="H75" i="27" l="1"/>
  <c r="C192" i="27"/>
  <c r="O231" i="27"/>
  <c r="O230" i="27" s="1"/>
  <c r="C58" i="27"/>
  <c r="C131" i="27"/>
  <c r="F291" i="27"/>
  <c r="M75" i="27"/>
  <c r="M52" i="27" s="1"/>
  <c r="I187" i="27"/>
  <c r="C187" i="27" s="1"/>
  <c r="O174" i="27"/>
  <c r="O173" i="27" s="1"/>
  <c r="I291" i="27"/>
  <c r="K52" i="27"/>
  <c r="I76" i="27"/>
  <c r="O20" i="27"/>
  <c r="H194" i="27"/>
  <c r="J230" i="27"/>
  <c r="J194" i="27" s="1"/>
  <c r="C246" i="27"/>
  <c r="F231" i="27"/>
  <c r="D52" i="27"/>
  <c r="D51" i="27" s="1"/>
  <c r="D290" i="27" s="1"/>
  <c r="N75" i="27"/>
  <c r="N52" i="27" s="1"/>
  <c r="J75" i="27"/>
  <c r="J52" i="27" s="1"/>
  <c r="J51" i="27" s="1"/>
  <c r="O130" i="27"/>
  <c r="O75" i="27" s="1"/>
  <c r="O52" i="27" s="1"/>
  <c r="E289" i="27"/>
  <c r="C136" i="27"/>
  <c r="C122" i="27"/>
  <c r="L83" i="27"/>
  <c r="C264" i="27"/>
  <c r="G289" i="27"/>
  <c r="L195" i="27"/>
  <c r="L231" i="27"/>
  <c r="L230" i="27" s="1"/>
  <c r="L194" i="27" s="1"/>
  <c r="D289" i="27"/>
  <c r="K230" i="27"/>
  <c r="K194" i="27" s="1"/>
  <c r="K51" i="27" s="1"/>
  <c r="I130" i="27"/>
  <c r="L54" i="27"/>
  <c r="L53" i="27" s="1"/>
  <c r="C116" i="27"/>
  <c r="I20" i="27"/>
  <c r="L26" i="27"/>
  <c r="H52" i="27"/>
  <c r="H51" i="27" s="1"/>
  <c r="H289" i="27"/>
  <c r="C238" i="27"/>
  <c r="I173" i="27"/>
  <c r="C69" i="27"/>
  <c r="F67" i="27"/>
  <c r="C67" i="27" s="1"/>
  <c r="G194" i="27"/>
  <c r="G51" i="27" s="1"/>
  <c r="F76" i="27"/>
  <c r="C77" i="27"/>
  <c r="O292" i="27"/>
  <c r="I53" i="27"/>
  <c r="M194" i="27"/>
  <c r="M51" i="27" s="1"/>
  <c r="C284" i="27"/>
  <c r="C235" i="27"/>
  <c r="I231" i="27"/>
  <c r="C196" i="27"/>
  <c r="C198" i="27"/>
  <c r="C293" i="27"/>
  <c r="F204" i="27"/>
  <c r="C205" i="27"/>
  <c r="C95" i="27"/>
  <c r="F83" i="27"/>
  <c r="C84" i="27"/>
  <c r="I83" i="27"/>
  <c r="C175" i="27"/>
  <c r="C276" i="27"/>
  <c r="L130" i="27"/>
  <c r="C251" i="27"/>
  <c r="C55" i="27"/>
  <c r="F54" i="27"/>
  <c r="E194" i="27"/>
  <c r="E51" i="27" s="1"/>
  <c r="F259" i="27"/>
  <c r="F230" i="27" s="1"/>
  <c r="C260" i="27"/>
  <c r="C286" i="27"/>
  <c r="F174" i="27"/>
  <c r="N51" i="27"/>
  <c r="K289" i="27"/>
  <c r="C283" i="27"/>
  <c r="C272" i="27"/>
  <c r="F270" i="27"/>
  <c r="O195" i="27"/>
  <c r="O194" i="27" s="1"/>
  <c r="I259" i="27"/>
  <c r="C144" i="27"/>
  <c r="F130" i="27"/>
  <c r="I204" i="27"/>
  <c r="I195" i="27" s="1"/>
  <c r="C141" i="27"/>
  <c r="F165" i="27"/>
  <c r="C165" i="27" s="1"/>
  <c r="C166" i="27"/>
  <c r="C103" i="27"/>
  <c r="C252" i="27"/>
  <c r="C112" i="27"/>
  <c r="M289" i="27" l="1"/>
  <c r="J289" i="27"/>
  <c r="I75" i="27"/>
  <c r="J50" i="27"/>
  <c r="J290" i="27"/>
  <c r="C259" i="27"/>
  <c r="D50" i="27"/>
  <c r="C231" i="27"/>
  <c r="L75" i="27"/>
  <c r="L52" i="27" s="1"/>
  <c r="L51" i="27" s="1"/>
  <c r="L50" i="27" s="1"/>
  <c r="L20" i="27"/>
  <c r="C20" i="27" s="1"/>
  <c r="C26" i="27"/>
  <c r="I52" i="27"/>
  <c r="N289" i="27"/>
  <c r="E290" i="27"/>
  <c r="E50" i="27"/>
  <c r="L290" i="27"/>
  <c r="K50" i="27"/>
  <c r="K290" i="27"/>
  <c r="O51" i="27"/>
  <c r="G290" i="27"/>
  <c r="G50" i="27"/>
  <c r="M50" i="27"/>
  <c r="M290" i="27"/>
  <c r="C130" i="27"/>
  <c r="C270" i="27"/>
  <c r="F269" i="27"/>
  <c r="C54" i="27"/>
  <c r="F53" i="27"/>
  <c r="O291" i="27"/>
  <c r="C291" i="27" s="1"/>
  <c r="C292" i="27"/>
  <c r="N50" i="27"/>
  <c r="N290" i="27"/>
  <c r="C204" i="27"/>
  <c r="F195" i="27"/>
  <c r="O289" i="27"/>
  <c r="F173" i="27"/>
  <c r="C173" i="27" s="1"/>
  <c r="C174" i="27"/>
  <c r="C83" i="27"/>
  <c r="I230" i="27"/>
  <c r="I289" i="27" s="1"/>
  <c r="F75" i="27"/>
  <c r="C75" i="27" s="1"/>
  <c r="C76" i="27"/>
  <c r="H290" i="27"/>
  <c r="H50" i="27"/>
  <c r="L289" i="27"/>
  <c r="C230" i="27" l="1"/>
  <c r="O50" i="27"/>
  <c r="O290" i="27"/>
  <c r="F52" i="27"/>
  <c r="C53" i="27"/>
  <c r="F194" i="27"/>
  <c r="C195" i="27"/>
  <c r="C269" i="27"/>
  <c r="F289" i="27"/>
  <c r="C289" i="27" s="1"/>
  <c r="I194" i="27"/>
  <c r="I51" i="27" s="1"/>
  <c r="I290" i="27" l="1"/>
  <c r="I50" i="27"/>
  <c r="C194" i="27"/>
  <c r="F51" i="27"/>
  <c r="C52" i="27"/>
  <c r="F290" i="27" l="1"/>
  <c r="C290" i="27" s="1"/>
  <c r="C51" i="27"/>
  <c r="F50" i="27"/>
  <c r="C50" i="27" s="1"/>
  <c r="R103" i="26" l="1"/>
  <c r="P103" i="26"/>
  <c r="O103" i="26"/>
  <c r="N103" i="26"/>
  <c r="M103" i="26"/>
  <c r="L103" i="26"/>
  <c r="K103" i="26"/>
  <c r="J103" i="26"/>
  <c r="I103" i="26"/>
  <c r="H103" i="26"/>
  <c r="G103" i="26"/>
  <c r="F103" i="26"/>
  <c r="E103" i="26"/>
  <c r="D103" i="26"/>
  <c r="R99" i="26"/>
  <c r="R98" i="26"/>
  <c r="R89" i="26"/>
  <c r="R88" i="26"/>
  <c r="F82" i="26"/>
  <c r="E82" i="26"/>
  <c r="E9" i="26" s="1"/>
  <c r="E10" i="26" s="1"/>
  <c r="A82" i="26"/>
  <c r="D74" i="26"/>
  <c r="G70" i="26"/>
  <c r="F70" i="26"/>
  <c r="F9" i="26" s="1"/>
  <c r="F10" i="26" s="1"/>
  <c r="E70" i="26"/>
  <c r="D70" i="26"/>
  <c r="A70" i="26"/>
  <c r="R55" i="26"/>
  <c r="R54" i="26"/>
  <c r="D54" i="26"/>
  <c r="D9" i="26" s="1"/>
  <c r="D10" i="26" s="1"/>
  <c r="G46" i="26"/>
  <c r="F46" i="26"/>
  <c r="P45" i="26"/>
  <c r="I45" i="26"/>
  <c r="H45" i="26"/>
  <c r="G45" i="26"/>
  <c r="A45" i="26"/>
  <c r="Q44" i="26"/>
  <c r="P44" i="26"/>
  <c r="O44" i="26"/>
  <c r="N44" i="26"/>
  <c r="M44" i="26"/>
  <c r="K44" i="26"/>
  <c r="J44" i="26"/>
  <c r="I44" i="26"/>
  <c r="H44" i="26"/>
  <c r="F44" i="26"/>
  <c r="G44" i="26" s="1"/>
  <c r="E44" i="26"/>
  <c r="R42" i="26"/>
  <c r="Q42" i="26"/>
  <c r="P42" i="26"/>
  <c r="O42" i="26"/>
  <c r="N42" i="26"/>
  <c r="M42" i="26"/>
  <c r="L42" i="26"/>
  <c r="K42" i="26"/>
  <c r="J42" i="26"/>
  <c r="I42" i="26"/>
  <c r="H42" i="26"/>
  <c r="G42" i="26"/>
  <c r="E42" i="26"/>
  <c r="F42" i="26" s="1"/>
  <c r="R41" i="26"/>
  <c r="N39" i="26"/>
  <c r="M39" i="26"/>
  <c r="L39" i="26"/>
  <c r="K39" i="26"/>
  <c r="J39" i="26"/>
  <c r="I39" i="26"/>
  <c r="H39" i="26"/>
  <c r="G39" i="26"/>
  <c r="F39" i="26"/>
  <c r="E39" i="26"/>
  <c r="A39" i="26"/>
  <c r="O38" i="26"/>
  <c r="I38" i="26"/>
  <c r="G38" i="26"/>
  <c r="A37" i="26"/>
  <c r="P38" i="26" s="1"/>
  <c r="R36" i="26"/>
  <c r="Q36" i="26"/>
  <c r="P36" i="26"/>
  <c r="O36" i="26"/>
  <c r="N36" i="26"/>
  <c r="M36" i="26"/>
  <c r="L36" i="26"/>
  <c r="K36" i="26"/>
  <c r="J36" i="26"/>
  <c r="I36" i="26"/>
  <c r="H36" i="26"/>
  <c r="G36" i="26"/>
  <c r="E36" i="26"/>
  <c r="F36" i="26" s="1"/>
  <c r="R35" i="26"/>
  <c r="P33" i="26"/>
  <c r="O33" i="26"/>
  <c r="N33" i="26"/>
  <c r="M33" i="26"/>
  <c r="L33" i="26"/>
  <c r="K33" i="26"/>
  <c r="J33" i="26"/>
  <c r="I33" i="26"/>
  <c r="H33" i="26"/>
  <c r="G33" i="26"/>
  <c r="A33" i="26"/>
  <c r="P34" i="26" s="1"/>
  <c r="A31" i="26"/>
  <c r="K32" i="26" s="1"/>
  <c r="P30" i="26"/>
  <c r="O30" i="26"/>
  <c r="N30" i="26"/>
  <c r="M30" i="26"/>
  <c r="L30" i="26"/>
  <c r="K30" i="26"/>
  <c r="J30" i="26"/>
  <c r="I30" i="26"/>
  <c r="H30" i="26"/>
  <c r="G30" i="26"/>
  <c r="E30" i="26"/>
  <c r="F30" i="26" s="1"/>
  <c r="O28" i="26"/>
  <c r="N28" i="26"/>
  <c r="M28" i="26"/>
  <c r="L28" i="26"/>
  <c r="K28" i="26"/>
  <c r="J28" i="26"/>
  <c r="I28" i="26"/>
  <c r="H28" i="26"/>
  <c r="G28" i="26"/>
  <c r="F28" i="26"/>
  <c r="D28" i="26"/>
  <c r="E28" i="26" s="1"/>
  <c r="P25" i="26"/>
  <c r="O25" i="26"/>
  <c r="N25" i="26"/>
  <c r="M25" i="26"/>
  <c r="L25" i="26"/>
  <c r="K25" i="26"/>
  <c r="J25" i="26"/>
  <c r="I25" i="26"/>
  <c r="H25" i="26"/>
  <c r="G25" i="26"/>
  <c r="A25" i="26"/>
  <c r="M24" i="26"/>
  <c r="K24" i="26"/>
  <c r="A23" i="26"/>
  <c r="P24" i="26" s="1"/>
  <c r="R22" i="26"/>
  <c r="Q22" i="26"/>
  <c r="I22" i="26"/>
  <c r="E22" i="26"/>
  <c r="F22" i="26" s="1"/>
  <c r="G22" i="26" s="1"/>
  <c r="R21" i="26"/>
  <c r="A21" i="26"/>
  <c r="P22" i="26" s="1"/>
  <c r="A19" i="26"/>
  <c r="H20" i="26" s="1"/>
  <c r="K18" i="26"/>
  <c r="P17" i="26"/>
  <c r="I17" i="26"/>
  <c r="H17" i="26"/>
  <c r="G17" i="26"/>
  <c r="A17" i="26"/>
  <c r="G18" i="26" s="1"/>
  <c r="R16" i="26"/>
  <c r="J16" i="26"/>
  <c r="R15" i="26"/>
  <c r="A15" i="26"/>
  <c r="P10" i="26"/>
  <c r="J10" i="26"/>
  <c r="H10" i="26"/>
  <c r="Q9" i="26"/>
  <c r="Q10" i="26" s="1"/>
  <c r="P9" i="26"/>
  <c r="O9" i="26"/>
  <c r="O10" i="26" s="1"/>
  <c r="N9" i="26"/>
  <c r="N10" i="26" s="1"/>
  <c r="M9" i="26"/>
  <c r="M10" i="26" s="1"/>
  <c r="L9" i="26"/>
  <c r="L10" i="26" s="1"/>
  <c r="K9" i="26"/>
  <c r="K10" i="26" s="1"/>
  <c r="J9" i="26"/>
  <c r="I9" i="26"/>
  <c r="I10" i="26" s="1"/>
  <c r="H9" i="26"/>
  <c r="G9" i="26"/>
  <c r="G10" i="26" s="1"/>
  <c r="A14" i="26" l="1"/>
  <c r="O46" i="26"/>
  <c r="I20" i="26"/>
  <c r="P26" i="26"/>
  <c r="K38" i="26"/>
  <c r="P46" i="26"/>
  <c r="R9" i="26"/>
  <c r="L40" i="26"/>
  <c r="M22" i="26"/>
  <c r="I24" i="26"/>
  <c r="R14" i="26"/>
  <c r="E38" i="26"/>
  <c r="F38" i="26" s="1"/>
  <c r="M38" i="26"/>
  <c r="R46" i="26"/>
  <c r="R6" i="26" s="1"/>
  <c r="E46" i="26"/>
  <c r="N16" i="26"/>
  <c r="I16" i="26"/>
  <c r="M16" i="26"/>
  <c r="H16" i="26"/>
  <c r="Q16" i="26"/>
  <c r="D16" i="26"/>
  <c r="P16" i="26"/>
  <c r="K16" i="26"/>
  <c r="G16" i="26"/>
  <c r="O16" i="26"/>
  <c r="R101" i="26"/>
  <c r="N18" i="26"/>
  <c r="J18" i="26"/>
  <c r="I18" i="26"/>
  <c r="O18" i="26"/>
  <c r="M18" i="26"/>
  <c r="P18" i="26"/>
  <c r="L18" i="26"/>
  <c r="H18" i="26"/>
  <c r="D18" i="26"/>
  <c r="E18" i="26" s="1"/>
  <c r="F18" i="26" s="1"/>
  <c r="H32" i="26"/>
  <c r="I34" i="26"/>
  <c r="M34" i="26"/>
  <c r="E40" i="26"/>
  <c r="D40" i="26" s="1"/>
  <c r="I40" i="26"/>
  <c r="M40" i="26"/>
  <c r="K46" i="26"/>
  <c r="F20" i="26"/>
  <c r="J20" i="26"/>
  <c r="J101" i="26" s="1"/>
  <c r="J22" i="26"/>
  <c r="N22" i="26"/>
  <c r="J24" i="26"/>
  <c r="N24" i="26"/>
  <c r="J26" i="26"/>
  <c r="N26" i="26"/>
  <c r="E32" i="26"/>
  <c r="F32" i="26" s="1"/>
  <c r="I32" i="26"/>
  <c r="J34" i="26"/>
  <c r="N34" i="26"/>
  <c r="J38" i="26"/>
  <c r="N38" i="26"/>
  <c r="F40" i="26"/>
  <c r="J40" i="26"/>
  <c r="N40" i="26"/>
  <c r="H46" i="26"/>
  <c r="L46" i="26"/>
  <c r="I26" i="26"/>
  <c r="M26" i="26"/>
  <c r="O24" i="26"/>
  <c r="K26" i="26"/>
  <c r="J32" i="26"/>
  <c r="G34" i="26"/>
  <c r="K34" i="26"/>
  <c r="O34" i="26"/>
  <c r="G40" i="26"/>
  <c r="K40" i="26"/>
  <c r="I46" i="26"/>
  <c r="M46" i="26"/>
  <c r="Q46" i="26"/>
  <c r="R11" i="26"/>
  <c r="G20" i="26"/>
  <c r="K22" i="26"/>
  <c r="O22" i="26"/>
  <c r="G24" i="26"/>
  <c r="G26" i="26"/>
  <c r="O26" i="26"/>
  <c r="D20" i="26"/>
  <c r="E20" i="26" s="1"/>
  <c r="H22" i="26"/>
  <c r="L22" i="26"/>
  <c r="D24" i="26"/>
  <c r="E24" i="26" s="1"/>
  <c r="F24" i="26" s="1"/>
  <c r="H24" i="26"/>
  <c r="L24" i="26"/>
  <c r="D26" i="26"/>
  <c r="E26" i="26" s="1"/>
  <c r="F26" i="26" s="1"/>
  <c r="H26" i="26"/>
  <c r="L26" i="26"/>
  <c r="G32" i="26"/>
  <c r="D34" i="26"/>
  <c r="E34" i="26" s="1"/>
  <c r="F34" i="26" s="1"/>
  <c r="H34" i="26"/>
  <c r="L34" i="26"/>
  <c r="H38" i="26"/>
  <c r="L38" i="26"/>
  <c r="H40" i="26"/>
  <c r="J46" i="26"/>
  <c r="N46" i="26"/>
  <c r="J11" i="26" l="1"/>
  <c r="J12" i="26" s="1"/>
  <c r="J6" i="26"/>
  <c r="J7" i="26" s="1"/>
  <c r="J14" i="26"/>
  <c r="H6" i="26"/>
  <c r="H7" i="26" s="1"/>
  <c r="H14" i="26"/>
  <c r="H101" i="26"/>
  <c r="H11" i="26"/>
  <c r="H12" i="26" s="1"/>
  <c r="M6" i="26"/>
  <c r="M7" i="26" s="1"/>
  <c r="M14" i="26"/>
  <c r="M101" i="26"/>
  <c r="M11" i="26"/>
  <c r="M12" i="26" s="1"/>
  <c r="L6" i="26"/>
  <c r="L7" i="26" s="1"/>
  <c r="L14" i="26"/>
  <c r="L101" i="26"/>
  <c r="L11" i="26"/>
  <c r="L12" i="26" s="1"/>
  <c r="O101" i="26"/>
  <c r="O11" i="26"/>
  <c r="O12" i="26" s="1"/>
  <c r="O6" i="26"/>
  <c r="O7" i="26" s="1"/>
  <c r="O14" i="26"/>
  <c r="E16" i="26"/>
  <c r="D6" i="26"/>
  <c r="D7" i="26" s="1"/>
  <c r="D14" i="26"/>
  <c r="D101" i="26"/>
  <c r="D11" i="26"/>
  <c r="D12" i="26" s="1"/>
  <c r="I6" i="26"/>
  <c r="I7" i="26" s="1"/>
  <c r="I14" i="26"/>
  <c r="I101" i="26"/>
  <c r="I11" i="26"/>
  <c r="I12" i="26" s="1"/>
  <c r="K101" i="26"/>
  <c r="K11" i="26"/>
  <c r="K12" i="26" s="1"/>
  <c r="K6" i="26"/>
  <c r="K7" i="26" s="1"/>
  <c r="K14" i="26"/>
  <c r="P6" i="26"/>
  <c r="P7" i="26" s="1"/>
  <c r="P14" i="26"/>
  <c r="P101" i="26"/>
  <c r="P11" i="26"/>
  <c r="P12" i="26" s="1"/>
  <c r="G101" i="26"/>
  <c r="G11" i="26"/>
  <c r="G12" i="26" s="1"/>
  <c r="G6" i="26"/>
  <c r="G7" i="26" s="1"/>
  <c r="G14" i="26"/>
  <c r="Q6" i="26"/>
  <c r="Q7" i="26" s="1"/>
  <c r="Q14" i="26"/>
  <c r="Q101" i="26"/>
  <c r="Q11" i="26"/>
  <c r="Q12" i="26" s="1"/>
  <c r="N14" i="26"/>
  <c r="N101" i="26"/>
  <c r="N11" i="26"/>
  <c r="N12" i="26" s="1"/>
  <c r="N6" i="26"/>
  <c r="N7" i="26" s="1"/>
  <c r="E6" i="26" l="1"/>
  <c r="E7" i="26" s="1"/>
  <c r="E14" i="26"/>
  <c r="E101" i="26"/>
  <c r="E11" i="26"/>
  <c r="E12" i="26" s="1"/>
  <c r="F16" i="26"/>
  <c r="F14" i="26" l="1"/>
  <c r="F101" i="26"/>
  <c r="F11" i="26"/>
  <c r="F12" i="26" s="1"/>
  <c r="F6" i="26"/>
  <c r="F7" i="26" s="1"/>
  <c r="H288" i="3" l="1"/>
  <c r="H288" i="1"/>
  <c r="H127" i="1"/>
  <c r="H288" i="23"/>
  <c r="H127" i="23"/>
  <c r="H288" i="21"/>
  <c r="H127" i="21"/>
  <c r="H288" i="15"/>
  <c r="H127" i="15"/>
  <c r="H288" i="17"/>
  <c r="H127" i="17"/>
  <c r="H288" i="16"/>
  <c r="H127" i="16"/>
  <c r="H127" i="19"/>
  <c r="O301" i="24" l="1"/>
  <c r="L301" i="24"/>
  <c r="I301" i="24"/>
  <c r="F301" i="24"/>
  <c r="O300" i="24"/>
  <c r="L300" i="24"/>
  <c r="I300" i="24"/>
  <c r="F300" i="24"/>
  <c r="O299" i="24"/>
  <c r="L299" i="24"/>
  <c r="I299" i="24"/>
  <c r="F299" i="24"/>
  <c r="O298" i="24"/>
  <c r="L298" i="24"/>
  <c r="I298" i="24"/>
  <c r="F298" i="24"/>
  <c r="C298" i="24" s="1"/>
  <c r="O297" i="24"/>
  <c r="L297" i="24"/>
  <c r="I297" i="24"/>
  <c r="F297" i="24"/>
  <c r="O296" i="24"/>
  <c r="L296" i="24"/>
  <c r="I296" i="24"/>
  <c r="F296" i="24"/>
  <c r="O295" i="24"/>
  <c r="L295" i="24"/>
  <c r="I295" i="24"/>
  <c r="F295" i="24"/>
  <c r="O294" i="24"/>
  <c r="O293" i="24" s="1"/>
  <c r="L294" i="24"/>
  <c r="I294" i="24"/>
  <c r="F294" i="24"/>
  <c r="N293" i="24"/>
  <c r="M293" i="24"/>
  <c r="K293" i="24"/>
  <c r="J293" i="24"/>
  <c r="H293" i="24"/>
  <c r="G293" i="24"/>
  <c r="E293" i="24"/>
  <c r="D293" i="24"/>
  <c r="O288" i="24"/>
  <c r="L288" i="24"/>
  <c r="I288" i="24"/>
  <c r="F288" i="24"/>
  <c r="O287" i="24"/>
  <c r="L287" i="24"/>
  <c r="I287" i="24"/>
  <c r="F287" i="24"/>
  <c r="O286" i="24"/>
  <c r="N286" i="24"/>
  <c r="M286" i="24"/>
  <c r="K286" i="24"/>
  <c r="J286" i="24"/>
  <c r="H286" i="24"/>
  <c r="G286" i="24"/>
  <c r="F286" i="24"/>
  <c r="E286" i="24"/>
  <c r="D286" i="24"/>
  <c r="O285" i="24"/>
  <c r="L285" i="24"/>
  <c r="L284" i="24" s="1"/>
  <c r="L283" i="24" s="1"/>
  <c r="I285" i="24"/>
  <c r="I284" i="24" s="1"/>
  <c r="I283" i="24" s="1"/>
  <c r="F285" i="24"/>
  <c r="O284" i="24"/>
  <c r="O283" i="24" s="1"/>
  <c r="N284" i="24"/>
  <c r="N283" i="24" s="1"/>
  <c r="M284" i="24"/>
  <c r="M283" i="24" s="1"/>
  <c r="K284" i="24"/>
  <c r="J284" i="24"/>
  <c r="J283" i="24" s="1"/>
  <c r="H284" i="24"/>
  <c r="H283" i="24" s="1"/>
  <c r="G284" i="24"/>
  <c r="E284" i="24"/>
  <c r="E283" i="24" s="1"/>
  <c r="D284" i="24"/>
  <c r="D283" i="24" s="1"/>
  <c r="K283" i="24"/>
  <c r="G283" i="24"/>
  <c r="O282" i="24"/>
  <c r="O281" i="24" s="1"/>
  <c r="L282" i="24"/>
  <c r="L281" i="24" s="1"/>
  <c r="I282" i="24"/>
  <c r="F282" i="24"/>
  <c r="F281" i="24" s="1"/>
  <c r="N281" i="24"/>
  <c r="M281" i="24"/>
  <c r="K281" i="24"/>
  <c r="J281" i="24"/>
  <c r="H281" i="24"/>
  <c r="G281" i="24"/>
  <c r="E281" i="24"/>
  <c r="D281" i="24"/>
  <c r="O280" i="24"/>
  <c r="L280" i="24"/>
  <c r="I280" i="24"/>
  <c r="F280" i="24"/>
  <c r="O279" i="24"/>
  <c r="L279" i="24"/>
  <c r="I279" i="24"/>
  <c r="F279" i="24"/>
  <c r="O278" i="24"/>
  <c r="L278" i="24"/>
  <c r="I278" i="24"/>
  <c r="F278" i="24"/>
  <c r="O277" i="24"/>
  <c r="L277" i="24"/>
  <c r="I277" i="24"/>
  <c r="I276" i="24" s="1"/>
  <c r="F277" i="24"/>
  <c r="N276" i="24"/>
  <c r="M276" i="24"/>
  <c r="K276" i="24"/>
  <c r="J276" i="24"/>
  <c r="H276" i="24"/>
  <c r="G276" i="24"/>
  <c r="E276" i="24"/>
  <c r="D276" i="24"/>
  <c r="O275" i="24"/>
  <c r="L275" i="24"/>
  <c r="I275" i="24"/>
  <c r="F275" i="24"/>
  <c r="O274" i="24"/>
  <c r="L274" i="24"/>
  <c r="I274" i="24"/>
  <c r="F274" i="24"/>
  <c r="O273" i="24"/>
  <c r="L273" i="24"/>
  <c r="I273" i="24"/>
  <c r="I272" i="24" s="1"/>
  <c r="F273" i="24"/>
  <c r="N272" i="24"/>
  <c r="N270" i="24" s="1"/>
  <c r="N269" i="24" s="1"/>
  <c r="M272" i="24"/>
  <c r="K272" i="24"/>
  <c r="J272" i="24"/>
  <c r="J270" i="24" s="1"/>
  <c r="H272" i="24"/>
  <c r="G272" i="24"/>
  <c r="E272" i="24"/>
  <c r="E270" i="24" s="1"/>
  <c r="E269" i="24" s="1"/>
  <c r="D272" i="24"/>
  <c r="D270" i="24" s="1"/>
  <c r="D269" i="24" s="1"/>
  <c r="O271" i="24"/>
  <c r="L271" i="24"/>
  <c r="I271" i="24"/>
  <c r="F271" i="24"/>
  <c r="H270" i="24"/>
  <c r="H269" i="24" s="1"/>
  <c r="O268" i="24"/>
  <c r="L268" i="24"/>
  <c r="I268" i="24"/>
  <c r="F268" i="24"/>
  <c r="O267" i="24"/>
  <c r="L267" i="24"/>
  <c r="I267" i="24"/>
  <c r="F267" i="24"/>
  <c r="O266" i="24"/>
  <c r="L266" i="24"/>
  <c r="I266" i="24"/>
  <c r="F266" i="24"/>
  <c r="O265" i="24"/>
  <c r="L265" i="24"/>
  <c r="I265" i="24"/>
  <c r="I264" i="24" s="1"/>
  <c r="F265" i="24"/>
  <c r="N264" i="24"/>
  <c r="M264" i="24"/>
  <c r="K264" i="24"/>
  <c r="J264" i="24"/>
  <c r="H264" i="24"/>
  <c r="G264" i="24"/>
  <c r="E264" i="24"/>
  <c r="D264" i="24"/>
  <c r="O263" i="24"/>
  <c r="L263" i="24"/>
  <c r="I263" i="24"/>
  <c r="F263" i="24"/>
  <c r="O262" i="24"/>
  <c r="L262" i="24"/>
  <c r="I262" i="24"/>
  <c r="F262" i="24"/>
  <c r="O261" i="24"/>
  <c r="L261" i="24"/>
  <c r="I261" i="24"/>
  <c r="I260" i="24" s="1"/>
  <c r="F261" i="24"/>
  <c r="N260" i="24"/>
  <c r="N259" i="24" s="1"/>
  <c r="M260" i="24"/>
  <c r="M259" i="24" s="1"/>
  <c r="K260" i="24"/>
  <c r="J260" i="24"/>
  <c r="H260" i="24"/>
  <c r="H259" i="24" s="1"/>
  <c r="G260" i="24"/>
  <c r="E260" i="24"/>
  <c r="D260" i="24"/>
  <c r="J259" i="24"/>
  <c r="O258" i="24"/>
  <c r="L258" i="24"/>
  <c r="I258" i="24"/>
  <c r="F258" i="24"/>
  <c r="O257" i="24"/>
  <c r="L257" i="24"/>
  <c r="I257" i="24"/>
  <c r="F257" i="24"/>
  <c r="O256" i="24"/>
  <c r="L256" i="24"/>
  <c r="I256" i="24"/>
  <c r="F256" i="24"/>
  <c r="O255" i="24"/>
  <c r="L255" i="24"/>
  <c r="I255" i="24"/>
  <c r="F255" i="24"/>
  <c r="O254" i="24"/>
  <c r="L254" i="24"/>
  <c r="I254" i="24"/>
  <c r="F254" i="24"/>
  <c r="O253" i="24"/>
  <c r="L253" i="24"/>
  <c r="I253" i="24"/>
  <c r="F253" i="24"/>
  <c r="N252" i="24"/>
  <c r="M252" i="24"/>
  <c r="M251" i="24" s="1"/>
  <c r="K252" i="24"/>
  <c r="J252" i="24"/>
  <c r="J251" i="24" s="1"/>
  <c r="H252" i="24"/>
  <c r="H251" i="24" s="1"/>
  <c r="G252" i="24"/>
  <c r="G251" i="24" s="1"/>
  <c r="E252" i="24"/>
  <c r="E251" i="24" s="1"/>
  <c r="D252" i="24"/>
  <c r="D251" i="24" s="1"/>
  <c r="N251" i="24"/>
  <c r="K251" i="24"/>
  <c r="O250" i="24"/>
  <c r="L250" i="24"/>
  <c r="I250" i="24"/>
  <c r="C250" i="24" s="1"/>
  <c r="F250" i="24"/>
  <c r="O249" i="24"/>
  <c r="L249" i="24"/>
  <c r="I249" i="24"/>
  <c r="F249" i="24"/>
  <c r="O248" i="24"/>
  <c r="L248" i="24"/>
  <c r="I248" i="24"/>
  <c r="F248" i="24"/>
  <c r="O247" i="24"/>
  <c r="L247" i="24"/>
  <c r="I247" i="24"/>
  <c r="F247" i="24"/>
  <c r="N246" i="24"/>
  <c r="M246" i="24"/>
  <c r="K246" i="24"/>
  <c r="J246" i="24"/>
  <c r="H246" i="24"/>
  <c r="G246" i="24"/>
  <c r="E246" i="24"/>
  <c r="D246" i="24"/>
  <c r="O245" i="24"/>
  <c r="L245" i="24"/>
  <c r="I245" i="24"/>
  <c r="F245" i="24"/>
  <c r="O244" i="24"/>
  <c r="L244" i="24"/>
  <c r="I244" i="24"/>
  <c r="F244" i="24"/>
  <c r="O243" i="24"/>
  <c r="L243" i="24"/>
  <c r="I243" i="24"/>
  <c r="F243" i="24"/>
  <c r="O242" i="24"/>
  <c r="L242" i="24"/>
  <c r="I242" i="24"/>
  <c r="F242" i="24"/>
  <c r="O241" i="24"/>
  <c r="L241" i="24"/>
  <c r="I241" i="24"/>
  <c r="F241" i="24"/>
  <c r="O240" i="24"/>
  <c r="L240" i="24"/>
  <c r="I240" i="24"/>
  <c r="F240" i="24"/>
  <c r="O239" i="24"/>
  <c r="L239" i="24"/>
  <c r="I239" i="24"/>
  <c r="F239" i="24"/>
  <c r="N238" i="24"/>
  <c r="M238" i="24"/>
  <c r="K238" i="24"/>
  <c r="J238" i="24"/>
  <c r="H238" i="24"/>
  <c r="G238" i="24"/>
  <c r="E238" i="24"/>
  <c r="D238" i="24"/>
  <c r="O237" i="24"/>
  <c r="L237" i="24"/>
  <c r="I237" i="24"/>
  <c r="F237" i="24"/>
  <c r="O236" i="24"/>
  <c r="L236" i="24"/>
  <c r="L235" i="24" s="1"/>
  <c r="I236" i="24"/>
  <c r="I235" i="24" s="1"/>
  <c r="F236" i="24"/>
  <c r="O235" i="24"/>
  <c r="N235" i="24"/>
  <c r="N231" i="24" s="1"/>
  <c r="M235" i="24"/>
  <c r="K235" i="24"/>
  <c r="J235" i="24"/>
  <c r="H235" i="24"/>
  <c r="G235" i="24"/>
  <c r="F235" i="24"/>
  <c r="E235" i="24"/>
  <c r="D235" i="24"/>
  <c r="O234" i="24"/>
  <c r="O233" i="24" s="1"/>
  <c r="L234" i="24"/>
  <c r="L233" i="24" s="1"/>
  <c r="I234" i="24"/>
  <c r="I233" i="24" s="1"/>
  <c r="F234" i="24"/>
  <c r="F233" i="24" s="1"/>
  <c r="N233" i="24"/>
  <c r="M233" i="24"/>
  <c r="K233" i="24"/>
  <c r="J233" i="24"/>
  <c r="H233" i="24"/>
  <c r="G233" i="24"/>
  <c r="E233" i="24"/>
  <c r="E231" i="24" s="1"/>
  <c r="D233" i="24"/>
  <c r="O232" i="24"/>
  <c r="L232" i="24"/>
  <c r="I232" i="24"/>
  <c r="F232" i="24"/>
  <c r="O229" i="24"/>
  <c r="L229" i="24"/>
  <c r="I229" i="24"/>
  <c r="F229" i="24"/>
  <c r="O228" i="24"/>
  <c r="L228" i="24"/>
  <c r="L227" i="24" s="1"/>
  <c r="I228" i="24"/>
  <c r="I227" i="24" s="1"/>
  <c r="F228" i="24"/>
  <c r="O227" i="24"/>
  <c r="N227" i="24"/>
  <c r="M227" i="24"/>
  <c r="K227" i="24"/>
  <c r="J227" i="24"/>
  <c r="H227" i="24"/>
  <c r="G227" i="24"/>
  <c r="F227" i="24"/>
  <c r="E227" i="24"/>
  <c r="D227" i="24"/>
  <c r="O226" i="24"/>
  <c r="L226" i="24"/>
  <c r="I226" i="24"/>
  <c r="F226" i="24"/>
  <c r="C226" i="24" s="1"/>
  <c r="O225" i="24"/>
  <c r="L225" i="24"/>
  <c r="I225" i="24"/>
  <c r="F225" i="24"/>
  <c r="O224" i="24"/>
  <c r="L224" i="24"/>
  <c r="I224" i="24"/>
  <c r="F224" i="24"/>
  <c r="O223" i="24"/>
  <c r="L223" i="24"/>
  <c r="I223" i="24"/>
  <c r="F223" i="24"/>
  <c r="O222" i="24"/>
  <c r="L222" i="24"/>
  <c r="I222" i="24"/>
  <c r="F222" i="24"/>
  <c r="O221" i="24"/>
  <c r="L221" i="24"/>
  <c r="I221" i="24"/>
  <c r="F221" i="24"/>
  <c r="O220" i="24"/>
  <c r="L220" i="24"/>
  <c r="I220" i="24"/>
  <c r="F220" i="24"/>
  <c r="O219" i="24"/>
  <c r="L219" i="24"/>
  <c r="I219" i="24"/>
  <c r="F219" i="24"/>
  <c r="O218" i="24"/>
  <c r="L218" i="24"/>
  <c r="I218" i="24"/>
  <c r="F218" i="24"/>
  <c r="O217" i="24"/>
  <c r="L217" i="24"/>
  <c r="I217" i="24"/>
  <c r="F217" i="24"/>
  <c r="N216" i="24"/>
  <c r="M216" i="24"/>
  <c r="K216" i="24"/>
  <c r="J216" i="24"/>
  <c r="H216" i="24"/>
  <c r="G216" i="24"/>
  <c r="E216" i="24"/>
  <c r="D216" i="24"/>
  <c r="O215" i="24"/>
  <c r="L215" i="24"/>
  <c r="I215" i="24"/>
  <c r="F215" i="24"/>
  <c r="O214" i="24"/>
  <c r="L214" i="24"/>
  <c r="I214" i="24"/>
  <c r="F214" i="24"/>
  <c r="O213" i="24"/>
  <c r="L213" i="24"/>
  <c r="I213" i="24"/>
  <c r="F213" i="24"/>
  <c r="O212" i="24"/>
  <c r="L212" i="24"/>
  <c r="I212" i="24"/>
  <c r="F212" i="24"/>
  <c r="O211" i="24"/>
  <c r="L211" i="24"/>
  <c r="I211" i="24"/>
  <c r="F211" i="24"/>
  <c r="O210" i="24"/>
  <c r="L210" i="24"/>
  <c r="I210" i="24"/>
  <c r="F210" i="24"/>
  <c r="O209" i="24"/>
  <c r="L209" i="24"/>
  <c r="I209" i="24"/>
  <c r="F209" i="24"/>
  <c r="O208" i="24"/>
  <c r="L208" i="24"/>
  <c r="I208" i="24"/>
  <c r="F208" i="24"/>
  <c r="O207" i="24"/>
  <c r="L207" i="24"/>
  <c r="I207" i="24"/>
  <c r="F207" i="24"/>
  <c r="O206" i="24"/>
  <c r="L206" i="24"/>
  <c r="L205" i="24" s="1"/>
  <c r="I206" i="24"/>
  <c r="F206" i="24"/>
  <c r="N205" i="24"/>
  <c r="M205" i="24"/>
  <c r="M204" i="24" s="1"/>
  <c r="K205" i="24"/>
  <c r="J205" i="24"/>
  <c r="H205" i="24"/>
  <c r="G205" i="24"/>
  <c r="E205" i="24"/>
  <c r="D205" i="24"/>
  <c r="O203" i="24"/>
  <c r="L203" i="24"/>
  <c r="I203" i="24"/>
  <c r="F203" i="24"/>
  <c r="O202" i="24"/>
  <c r="L202" i="24"/>
  <c r="I202" i="24"/>
  <c r="F202" i="24"/>
  <c r="O201" i="24"/>
  <c r="L201" i="24"/>
  <c r="I201" i="24"/>
  <c r="F201" i="24"/>
  <c r="O200" i="24"/>
  <c r="L200" i="24"/>
  <c r="I200" i="24"/>
  <c r="F200" i="24"/>
  <c r="O199" i="24"/>
  <c r="L199" i="24"/>
  <c r="L198" i="24" s="1"/>
  <c r="I199" i="24"/>
  <c r="F199" i="24"/>
  <c r="F198" i="24" s="1"/>
  <c r="O198" i="24"/>
  <c r="N198" i="24"/>
  <c r="M198" i="24"/>
  <c r="K198" i="24"/>
  <c r="K196" i="24" s="1"/>
  <c r="J198" i="24"/>
  <c r="J196" i="24" s="1"/>
  <c r="H198" i="24"/>
  <c r="G198" i="24"/>
  <c r="G196" i="24" s="1"/>
  <c r="E198" i="24"/>
  <c r="E196" i="24" s="1"/>
  <c r="D198" i="24"/>
  <c r="D196" i="24" s="1"/>
  <c r="O197" i="24"/>
  <c r="L197" i="24"/>
  <c r="I197" i="24"/>
  <c r="F197" i="24"/>
  <c r="N196" i="24"/>
  <c r="M196" i="24"/>
  <c r="H196" i="24"/>
  <c r="O193" i="24"/>
  <c r="L193" i="24"/>
  <c r="I193" i="24"/>
  <c r="F193" i="24"/>
  <c r="O192" i="24"/>
  <c r="O191" i="24" s="1"/>
  <c r="N192" i="24"/>
  <c r="M192" i="24"/>
  <c r="M191" i="24" s="1"/>
  <c r="L192" i="24"/>
  <c r="L191" i="24" s="1"/>
  <c r="K192" i="24"/>
  <c r="K191" i="24" s="1"/>
  <c r="J192" i="24"/>
  <c r="I192" i="24"/>
  <c r="I191" i="24" s="1"/>
  <c r="H192" i="24"/>
  <c r="H191" i="24" s="1"/>
  <c r="G192" i="24"/>
  <c r="G191" i="24" s="1"/>
  <c r="E192" i="24"/>
  <c r="D192" i="24"/>
  <c r="D191" i="24" s="1"/>
  <c r="N191" i="24"/>
  <c r="J191" i="24"/>
  <c r="E191" i="24"/>
  <c r="O190" i="24"/>
  <c r="L190" i="24"/>
  <c r="I190" i="24"/>
  <c r="F190" i="24"/>
  <c r="O189" i="24"/>
  <c r="L189" i="24"/>
  <c r="L188" i="24" s="1"/>
  <c r="L187" i="24" s="1"/>
  <c r="I189" i="24"/>
  <c r="I188" i="24" s="1"/>
  <c r="F189" i="24"/>
  <c r="N188" i="24"/>
  <c r="M188" i="24"/>
  <c r="K188" i="24"/>
  <c r="J188" i="24"/>
  <c r="J187" i="24" s="1"/>
  <c r="H188" i="24"/>
  <c r="H187" i="24" s="1"/>
  <c r="G188" i="24"/>
  <c r="E188" i="24"/>
  <c r="E187" i="24" s="1"/>
  <c r="D188" i="24"/>
  <c r="D187" i="24" s="1"/>
  <c r="O186" i="24"/>
  <c r="L186" i="24"/>
  <c r="I186" i="24"/>
  <c r="F186" i="24"/>
  <c r="O185" i="24"/>
  <c r="L185" i="24"/>
  <c r="I185" i="24"/>
  <c r="I184" i="24" s="1"/>
  <c r="F185" i="24"/>
  <c r="N184" i="24"/>
  <c r="M184" i="24"/>
  <c r="K184" i="24"/>
  <c r="J184" i="24"/>
  <c r="H184" i="24"/>
  <c r="G184" i="24"/>
  <c r="E184" i="24"/>
  <c r="D184" i="24"/>
  <c r="O183" i="24"/>
  <c r="L183" i="24"/>
  <c r="I183" i="24"/>
  <c r="F183" i="24"/>
  <c r="O182" i="24"/>
  <c r="L182" i="24"/>
  <c r="I182" i="24"/>
  <c r="F182" i="24"/>
  <c r="O181" i="24"/>
  <c r="L181" i="24"/>
  <c r="I181" i="24"/>
  <c r="F181" i="24"/>
  <c r="O180" i="24"/>
  <c r="L180" i="24"/>
  <c r="I180" i="24"/>
  <c r="I179" i="24" s="1"/>
  <c r="F180" i="24"/>
  <c r="F179" i="24" s="1"/>
  <c r="N179" i="24"/>
  <c r="M179" i="24"/>
  <c r="K179" i="24"/>
  <c r="J179" i="24"/>
  <c r="H179" i="24"/>
  <c r="G179" i="24"/>
  <c r="E179" i="24"/>
  <c r="D179" i="24"/>
  <c r="O178" i="24"/>
  <c r="L178" i="24"/>
  <c r="I178" i="24"/>
  <c r="F178" i="24"/>
  <c r="C178" i="24" s="1"/>
  <c r="O177" i="24"/>
  <c r="L177" i="24"/>
  <c r="I177" i="24"/>
  <c r="F177" i="24"/>
  <c r="O176" i="24"/>
  <c r="O175" i="24" s="1"/>
  <c r="L176" i="24"/>
  <c r="L175" i="24" s="1"/>
  <c r="I176" i="24"/>
  <c r="F176" i="24"/>
  <c r="N175" i="24"/>
  <c r="M175" i="24"/>
  <c r="K175" i="24"/>
  <c r="K174" i="24" s="1"/>
  <c r="J175" i="24"/>
  <c r="H175" i="24"/>
  <c r="G175" i="24"/>
  <c r="G174" i="24" s="1"/>
  <c r="G173" i="24" s="1"/>
  <c r="E175" i="24"/>
  <c r="E174" i="24" s="1"/>
  <c r="D175" i="24"/>
  <c r="M174" i="24"/>
  <c r="O172" i="24"/>
  <c r="L172" i="24"/>
  <c r="I172" i="24"/>
  <c r="F172" i="24"/>
  <c r="O171" i="24"/>
  <c r="L171" i="24"/>
  <c r="I171" i="24"/>
  <c r="F171" i="24"/>
  <c r="O170" i="24"/>
  <c r="L170" i="24"/>
  <c r="I170" i="24"/>
  <c r="F170" i="24"/>
  <c r="O169" i="24"/>
  <c r="L169" i="24"/>
  <c r="I169" i="24"/>
  <c r="F169" i="24"/>
  <c r="O168" i="24"/>
  <c r="L168" i="24"/>
  <c r="I168" i="24"/>
  <c r="F168" i="24"/>
  <c r="O167" i="24"/>
  <c r="L167" i="24"/>
  <c r="L166" i="24" s="1"/>
  <c r="L165" i="24" s="1"/>
  <c r="I167" i="24"/>
  <c r="F167" i="24"/>
  <c r="O166" i="24"/>
  <c r="O165" i="24" s="1"/>
  <c r="N166" i="24"/>
  <c r="M166" i="24"/>
  <c r="M165" i="24" s="1"/>
  <c r="K166" i="24"/>
  <c r="K165" i="24" s="1"/>
  <c r="J166" i="24"/>
  <c r="J165" i="24" s="1"/>
  <c r="H166" i="24"/>
  <c r="H165" i="24" s="1"/>
  <c r="G166" i="24"/>
  <c r="G165" i="24" s="1"/>
  <c r="E166" i="24"/>
  <c r="E165" i="24" s="1"/>
  <c r="D166" i="24"/>
  <c r="D165" i="24" s="1"/>
  <c r="N165" i="24"/>
  <c r="O164" i="24"/>
  <c r="L164" i="24"/>
  <c r="I164" i="24"/>
  <c r="F164" i="24"/>
  <c r="O163" i="24"/>
  <c r="L163" i="24"/>
  <c r="I163" i="24"/>
  <c r="F163" i="24"/>
  <c r="O162" i="24"/>
  <c r="O160" i="24" s="1"/>
  <c r="L162" i="24"/>
  <c r="I162" i="24"/>
  <c r="F162" i="24"/>
  <c r="C162" i="24"/>
  <c r="O161" i="24"/>
  <c r="L161" i="24"/>
  <c r="I161" i="24"/>
  <c r="I160" i="24" s="1"/>
  <c r="F161" i="24"/>
  <c r="N160" i="24"/>
  <c r="M160" i="24"/>
  <c r="L160" i="24"/>
  <c r="K160" i="24"/>
  <c r="J160" i="24"/>
  <c r="H160" i="24"/>
  <c r="G160" i="24"/>
  <c r="E160" i="24"/>
  <c r="D160" i="24"/>
  <c r="O159" i="24"/>
  <c r="L159" i="24"/>
  <c r="I159" i="24"/>
  <c r="F159" i="24"/>
  <c r="O158" i="24"/>
  <c r="L158" i="24"/>
  <c r="C158" i="24" s="1"/>
  <c r="I158" i="24"/>
  <c r="F158" i="24"/>
  <c r="O157" i="24"/>
  <c r="L157" i="24"/>
  <c r="I157" i="24"/>
  <c r="F157" i="24"/>
  <c r="O156" i="24"/>
  <c r="L156" i="24"/>
  <c r="I156" i="24"/>
  <c r="F156" i="24"/>
  <c r="O155" i="24"/>
  <c r="L155" i="24"/>
  <c r="I155" i="24"/>
  <c r="F155" i="24"/>
  <c r="O154" i="24"/>
  <c r="L154" i="24"/>
  <c r="I154" i="24"/>
  <c r="F154" i="24"/>
  <c r="O153" i="24"/>
  <c r="L153" i="24"/>
  <c r="I153" i="24"/>
  <c r="F153" i="24"/>
  <c r="O152" i="24"/>
  <c r="L152" i="24"/>
  <c r="I152" i="24"/>
  <c r="F152" i="24"/>
  <c r="N151" i="24"/>
  <c r="M151" i="24"/>
  <c r="K151" i="24"/>
  <c r="J151" i="24"/>
  <c r="H151" i="24"/>
  <c r="G151" i="24"/>
  <c r="E151" i="24"/>
  <c r="D151" i="24"/>
  <c r="O150" i="24"/>
  <c r="L150" i="24"/>
  <c r="I150" i="24"/>
  <c r="F150" i="24"/>
  <c r="O149" i="24"/>
  <c r="L149" i="24"/>
  <c r="I149" i="24"/>
  <c r="F149" i="24"/>
  <c r="O148" i="24"/>
  <c r="L148" i="24"/>
  <c r="I148" i="24"/>
  <c r="F148" i="24"/>
  <c r="O147" i="24"/>
  <c r="L147" i="24"/>
  <c r="I147" i="24"/>
  <c r="F147" i="24"/>
  <c r="O146" i="24"/>
  <c r="L146" i="24"/>
  <c r="I146" i="24"/>
  <c r="F146" i="24"/>
  <c r="O145" i="24"/>
  <c r="L145" i="24"/>
  <c r="I145" i="24"/>
  <c r="F145" i="24"/>
  <c r="N144" i="24"/>
  <c r="M144" i="24"/>
  <c r="K144" i="24"/>
  <c r="J144" i="24"/>
  <c r="H144" i="24"/>
  <c r="G144" i="24"/>
  <c r="E144" i="24"/>
  <c r="D144" i="24"/>
  <c r="O143" i="24"/>
  <c r="L143" i="24"/>
  <c r="I143" i="24"/>
  <c r="F143" i="24"/>
  <c r="O142" i="24"/>
  <c r="O141" i="24" s="1"/>
  <c r="L142" i="24"/>
  <c r="I142" i="24"/>
  <c r="I141" i="24" s="1"/>
  <c r="F142" i="24"/>
  <c r="N141" i="24"/>
  <c r="M141" i="24"/>
  <c r="K141" i="24"/>
  <c r="J141" i="24"/>
  <c r="H141" i="24"/>
  <c r="G141" i="24"/>
  <c r="E141" i="24"/>
  <c r="D141" i="24"/>
  <c r="O140" i="24"/>
  <c r="L140" i="24"/>
  <c r="I140" i="24"/>
  <c r="F140" i="24"/>
  <c r="O139" i="24"/>
  <c r="L139" i="24"/>
  <c r="I139" i="24"/>
  <c r="F139" i="24"/>
  <c r="O138" i="24"/>
  <c r="L138" i="24"/>
  <c r="I138" i="24"/>
  <c r="F138" i="24"/>
  <c r="O137" i="24"/>
  <c r="L137" i="24"/>
  <c r="I137" i="24"/>
  <c r="I136" i="24" s="1"/>
  <c r="F137" i="24"/>
  <c r="N136" i="24"/>
  <c r="M136" i="24"/>
  <c r="K136" i="24"/>
  <c r="J136" i="24"/>
  <c r="H136" i="24"/>
  <c r="G136" i="24"/>
  <c r="E136" i="24"/>
  <c r="D136" i="24"/>
  <c r="O135" i="24"/>
  <c r="L135" i="24"/>
  <c r="I135" i="24"/>
  <c r="F135" i="24"/>
  <c r="O134" i="24"/>
  <c r="L134" i="24"/>
  <c r="I134" i="24"/>
  <c r="F134" i="24"/>
  <c r="O133" i="24"/>
  <c r="L133" i="24"/>
  <c r="I133" i="24"/>
  <c r="F133" i="24"/>
  <c r="O132" i="24"/>
  <c r="L132" i="24"/>
  <c r="I132" i="24"/>
  <c r="F132" i="24"/>
  <c r="F131" i="24" s="1"/>
  <c r="N131" i="24"/>
  <c r="M131" i="24"/>
  <c r="K131" i="24"/>
  <c r="J131" i="24"/>
  <c r="H131" i="24"/>
  <c r="G131" i="24"/>
  <c r="E131" i="24"/>
  <c r="D131" i="24"/>
  <c r="O129" i="24"/>
  <c r="O128" i="24" s="1"/>
  <c r="L129" i="24"/>
  <c r="L128" i="24" s="1"/>
  <c r="I129" i="24"/>
  <c r="I128" i="24" s="1"/>
  <c r="F129" i="24"/>
  <c r="F128" i="24" s="1"/>
  <c r="N128" i="24"/>
  <c r="M128" i="24"/>
  <c r="K128" i="24"/>
  <c r="J128" i="24"/>
  <c r="H128" i="24"/>
  <c r="G128" i="24"/>
  <c r="E128" i="24"/>
  <c r="D128" i="24"/>
  <c r="O127" i="24"/>
  <c r="L127" i="24"/>
  <c r="I127" i="24"/>
  <c r="F127" i="24"/>
  <c r="O126" i="24"/>
  <c r="L126" i="24"/>
  <c r="I126" i="24"/>
  <c r="F126" i="24"/>
  <c r="O125" i="24"/>
  <c r="L125" i="24"/>
  <c r="I125" i="24"/>
  <c r="F125" i="24"/>
  <c r="O124" i="24"/>
  <c r="L124" i="24"/>
  <c r="I124" i="24"/>
  <c r="F124" i="24"/>
  <c r="O123" i="24"/>
  <c r="L123" i="24"/>
  <c r="I123" i="24"/>
  <c r="F123" i="24"/>
  <c r="F122" i="24" s="1"/>
  <c r="O122" i="24"/>
  <c r="N122" i="24"/>
  <c r="M122" i="24"/>
  <c r="K122" i="24"/>
  <c r="J122" i="24"/>
  <c r="I122" i="24"/>
  <c r="H122" i="24"/>
  <c r="G122" i="24"/>
  <c r="E122" i="24"/>
  <c r="D122" i="24"/>
  <c r="O121" i="24"/>
  <c r="L121" i="24"/>
  <c r="I121" i="24"/>
  <c r="F121" i="24"/>
  <c r="O120" i="24"/>
  <c r="L120" i="24"/>
  <c r="I120" i="24"/>
  <c r="F120" i="24"/>
  <c r="O119" i="24"/>
  <c r="L119" i="24"/>
  <c r="I119" i="24"/>
  <c r="F119" i="24"/>
  <c r="O118" i="24"/>
  <c r="L118" i="24"/>
  <c r="I118" i="24"/>
  <c r="F118" i="24"/>
  <c r="O117" i="24"/>
  <c r="O116" i="24" s="1"/>
  <c r="L117" i="24"/>
  <c r="L116" i="24" s="1"/>
  <c r="I117" i="24"/>
  <c r="F117" i="24"/>
  <c r="N116" i="24"/>
  <c r="M116" i="24"/>
  <c r="K116" i="24"/>
  <c r="J116" i="24"/>
  <c r="H116" i="24"/>
  <c r="G116" i="24"/>
  <c r="E116" i="24"/>
  <c r="D116" i="24"/>
  <c r="O115" i="24"/>
  <c r="L115" i="24"/>
  <c r="I115" i="24"/>
  <c r="F115" i="24"/>
  <c r="O114" i="24"/>
  <c r="L114" i="24"/>
  <c r="I114" i="24"/>
  <c r="F114" i="24"/>
  <c r="C114" i="24" s="1"/>
  <c r="O113" i="24"/>
  <c r="L113" i="24"/>
  <c r="L112" i="24" s="1"/>
  <c r="I113" i="24"/>
  <c r="F113" i="24"/>
  <c r="N112" i="24"/>
  <c r="M112" i="24"/>
  <c r="K112" i="24"/>
  <c r="J112" i="24"/>
  <c r="H112" i="24"/>
  <c r="G112" i="24"/>
  <c r="E112" i="24"/>
  <c r="D112" i="24"/>
  <c r="O111" i="24"/>
  <c r="L111" i="24"/>
  <c r="I111" i="24"/>
  <c r="F111" i="24"/>
  <c r="O110" i="24"/>
  <c r="L110" i="24"/>
  <c r="I110" i="24"/>
  <c r="F110" i="24"/>
  <c r="O109" i="24"/>
  <c r="L109" i="24"/>
  <c r="I109" i="24"/>
  <c r="F109" i="24"/>
  <c r="O108" i="24"/>
  <c r="L108" i="24"/>
  <c r="I108" i="24"/>
  <c r="F108" i="24"/>
  <c r="O107" i="24"/>
  <c r="L107" i="24"/>
  <c r="I107" i="24"/>
  <c r="F107" i="24"/>
  <c r="O106" i="24"/>
  <c r="L106" i="24"/>
  <c r="I106" i="24"/>
  <c r="F106" i="24"/>
  <c r="O105" i="24"/>
  <c r="L105" i="24"/>
  <c r="I105" i="24"/>
  <c r="F105" i="24"/>
  <c r="O104" i="24"/>
  <c r="L104" i="24"/>
  <c r="I104" i="24"/>
  <c r="F104" i="24"/>
  <c r="F103" i="24" s="1"/>
  <c r="N103" i="24"/>
  <c r="M103" i="24"/>
  <c r="K103" i="24"/>
  <c r="J103" i="24"/>
  <c r="H103" i="24"/>
  <c r="G103" i="24"/>
  <c r="E103" i="24"/>
  <c r="D103" i="24"/>
  <c r="O102" i="24"/>
  <c r="L102" i="24"/>
  <c r="I102" i="24"/>
  <c r="F102" i="24"/>
  <c r="O101" i="24"/>
  <c r="L101" i="24"/>
  <c r="I101" i="24"/>
  <c r="F101" i="24"/>
  <c r="O100" i="24"/>
  <c r="L100" i="24"/>
  <c r="I100" i="24"/>
  <c r="F100" i="24"/>
  <c r="O99" i="24"/>
  <c r="L99" i="24"/>
  <c r="I99" i="24"/>
  <c r="F99" i="24"/>
  <c r="O98" i="24"/>
  <c r="L98" i="24"/>
  <c r="I98" i="24"/>
  <c r="F98" i="24"/>
  <c r="O97" i="24"/>
  <c r="L97" i="24"/>
  <c r="I97" i="24"/>
  <c r="F97" i="24"/>
  <c r="O96" i="24"/>
  <c r="L96" i="24"/>
  <c r="I96" i="24"/>
  <c r="F96" i="24"/>
  <c r="N95" i="24"/>
  <c r="M95" i="24"/>
  <c r="K95" i="24"/>
  <c r="J95" i="24"/>
  <c r="H95" i="24"/>
  <c r="G95" i="24"/>
  <c r="E95" i="24"/>
  <c r="D95" i="24"/>
  <c r="O94" i="24"/>
  <c r="L94" i="24"/>
  <c r="I94" i="24"/>
  <c r="F94" i="24"/>
  <c r="O93" i="24"/>
  <c r="L93" i="24"/>
  <c r="I93" i="24"/>
  <c r="F93" i="24"/>
  <c r="O92" i="24"/>
  <c r="L92" i="24"/>
  <c r="I92" i="24"/>
  <c r="F92" i="24"/>
  <c r="O91" i="24"/>
  <c r="L91" i="24"/>
  <c r="I91" i="24"/>
  <c r="F91" i="24"/>
  <c r="O90" i="24"/>
  <c r="L90" i="24"/>
  <c r="I90" i="24"/>
  <c r="I89" i="24" s="1"/>
  <c r="F90" i="24"/>
  <c r="N89" i="24"/>
  <c r="M89" i="24"/>
  <c r="K89" i="24"/>
  <c r="J89" i="24"/>
  <c r="H89" i="24"/>
  <c r="G89" i="24"/>
  <c r="F89" i="24"/>
  <c r="E89" i="24"/>
  <c r="D89" i="24"/>
  <c r="O88" i="24"/>
  <c r="L88" i="24"/>
  <c r="C88" i="24" s="1"/>
  <c r="I88" i="24"/>
  <c r="F88" i="24"/>
  <c r="O87" i="24"/>
  <c r="L87" i="24"/>
  <c r="I87" i="24"/>
  <c r="F87" i="24"/>
  <c r="O86" i="24"/>
  <c r="L86" i="24"/>
  <c r="I86" i="24"/>
  <c r="F86" i="24"/>
  <c r="O85" i="24"/>
  <c r="L85" i="24"/>
  <c r="I85" i="24"/>
  <c r="I84" i="24" s="1"/>
  <c r="F85" i="24"/>
  <c r="N84" i="24"/>
  <c r="M84" i="24"/>
  <c r="M83" i="24" s="1"/>
  <c r="K84" i="24"/>
  <c r="J84" i="24"/>
  <c r="H84" i="24"/>
  <c r="G84" i="24"/>
  <c r="E84" i="24"/>
  <c r="D84" i="24"/>
  <c r="O82" i="24"/>
  <c r="L82" i="24"/>
  <c r="I82" i="24"/>
  <c r="F82" i="24"/>
  <c r="O81" i="24"/>
  <c r="O80" i="24" s="1"/>
  <c r="L81" i="24"/>
  <c r="L80" i="24" s="1"/>
  <c r="I81" i="24"/>
  <c r="I80" i="24" s="1"/>
  <c r="F81" i="24"/>
  <c r="N80" i="24"/>
  <c r="M80" i="24"/>
  <c r="K80" i="24"/>
  <c r="J80" i="24"/>
  <c r="H80" i="24"/>
  <c r="H76" i="24" s="1"/>
  <c r="G80" i="24"/>
  <c r="E80" i="24"/>
  <c r="D80" i="24"/>
  <c r="O79" i="24"/>
  <c r="L79" i="24"/>
  <c r="I79" i="24"/>
  <c r="F79" i="24"/>
  <c r="O78" i="24"/>
  <c r="L78" i="24"/>
  <c r="L77" i="24" s="1"/>
  <c r="I78" i="24"/>
  <c r="F78" i="24"/>
  <c r="F77" i="24" s="1"/>
  <c r="O77" i="24"/>
  <c r="N77" i="24"/>
  <c r="M77" i="24"/>
  <c r="K77" i="24"/>
  <c r="K76" i="24" s="1"/>
  <c r="J77" i="24"/>
  <c r="I77" i="24"/>
  <c r="I76" i="24" s="1"/>
  <c r="H77" i="24"/>
  <c r="G77" i="24"/>
  <c r="E77" i="24"/>
  <c r="D77" i="24"/>
  <c r="O74" i="24"/>
  <c r="L74" i="24"/>
  <c r="I74" i="24"/>
  <c r="F74" i="24"/>
  <c r="O73" i="24"/>
  <c r="L73" i="24"/>
  <c r="I73" i="24"/>
  <c r="F73" i="24"/>
  <c r="O72" i="24"/>
  <c r="L72" i="24"/>
  <c r="I72" i="24"/>
  <c r="F72" i="24"/>
  <c r="O71" i="24"/>
  <c r="L71" i="24"/>
  <c r="I71" i="24"/>
  <c r="F71" i="24"/>
  <c r="O70" i="24"/>
  <c r="L70" i="24"/>
  <c r="I70" i="24"/>
  <c r="I69" i="24" s="1"/>
  <c r="F70" i="24"/>
  <c r="N69" i="24"/>
  <c r="N67" i="24" s="1"/>
  <c r="M69" i="24"/>
  <c r="M67" i="24" s="1"/>
  <c r="K69" i="24"/>
  <c r="K67" i="24" s="1"/>
  <c r="J69" i="24"/>
  <c r="J67" i="24" s="1"/>
  <c r="H69" i="24"/>
  <c r="H67" i="24" s="1"/>
  <c r="G69" i="24"/>
  <c r="G67" i="24" s="1"/>
  <c r="E69" i="24"/>
  <c r="E67" i="24" s="1"/>
  <c r="D69" i="24"/>
  <c r="D67" i="24" s="1"/>
  <c r="O68" i="24"/>
  <c r="L68" i="24"/>
  <c r="I68" i="24"/>
  <c r="F68" i="24"/>
  <c r="O66" i="24"/>
  <c r="L66" i="24"/>
  <c r="I66" i="24"/>
  <c r="F66" i="24"/>
  <c r="O65" i="24"/>
  <c r="L65" i="24"/>
  <c r="I65" i="24"/>
  <c r="F65" i="24"/>
  <c r="O64" i="24"/>
  <c r="L64" i="24"/>
  <c r="I64" i="24"/>
  <c r="F64" i="24"/>
  <c r="O63" i="24"/>
  <c r="L63" i="24"/>
  <c r="I63" i="24"/>
  <c r="F63" i="24"/>
  <c r="C63" i="24"/>
  <c r="O62" i="24"/>
  <c r="L62" i="24"/>
  <c r="I62" i="24"/>
  <c r="F62" i="24"/>
  <c r="C62" i="24" s="1"/>
  <c r="O61" i="24"/>
  <c r="L61" i="24"/>
  <c r="I61" i="24"/>
  <c r="F61" i="24"/>
  <c r="C61" i="24" s="1"/>
  <c r="O60" i="24"/>
  <c r="L60" i="24"/>
  <c r="I60" i="24"/>
  <c r="F60" i="24"/>
  <c r="O59" i="24"/>
  <c r="L59" i="24"/>
  <c r="I59" i="24"/>
  <c r="I58" i="24" s="1"/>
  <c r="F59" i="24"/>
  <c r="N58" i="24"/>
  <c r="M58" i="24"/>
  <c r="K58" i="24"/>
  <c r="J58" i="24"/>
  <c r="J54" i="24" s="1"/>
  <c r="J53" i="24" s="1"/>
  <c r="H58" i="24"/>
  <c r="G58" i="24"/>
  <c r="E58" i="24"/>
  <c r="D58" i="24"/>
  <c r="D54" i="24" s="1"/>
  <c r="O57" i="24"/>
  <c r="L57" i="24"/>
  <c r="I57" i="24"/>
  <c r="F57" i="24"/>
  <c r="O56" i="24"/>
  <c r="L56" i="24"/>
  <c r="L55" i="24" s="1"/>
  <c r="I56" i="24"/>
  <c r="F56" i="24"/>
  <c r="F55" i="24" s="1"/>
  <c r="O55" i="24"/>
  <c r="N55" i="24"/>
  <c r="M55" i="24"/>
  <c r="K55" i="24"/>
  <c r="J55" i="24"/>
  <c r="H55" i="24"/>
  <c r="H54" i="24" s="1"/>
  <c r="G55" i="24"/>
  <c r="E55" i="24"/>
  <c r="D55" i="24"/>
  <c r="N54" i="24"/>
  <c r="O47" i="24"/>
  <c r="C47" i="24" s="1"/>
  <c r="O46" i="24"/>
  <c r="C46" i="24" s="1"/>
  <c r="N45" i="24"/>
  <c r="M45" i="24"/>
  <c r="L44" i="24"/>
  <c r="L43" i="24" s="1"/>
  <c r="I44" i="24"/>
  <c r="I43" i="24" s="1"/>
  <c r="F44" i="24"/>
  <c r="K43" i="24"/>
  <c r="J43" i="24"/>
  <c r="H43" i="24"/>
  <c r="G43" i="24"/>
  <c r="E43" i="24"/>
  <c r="D43" i="24"/>
  <c r="F42" i="24"/>
  <c r="C42" i="24" s="1"/>
  <c r="F41" i="24"/>
  <c r="C41" i="24" s="1"/>
  <c r="E41" i="24"/>
  <c r="E20" i="24" s="1"/>
  <c r="D41" i="24"/>
  <c r="L40" i="24"/>
  <c r="C40" i="24"/>
  <c r="L39" i="24"/>
  <c r="C39" i="24" s="1"/>
  <c r="L38" i="24"/>
  <c r="C38" i="24" s="1"/>
  <c r="L37" i="24"/>
  <c r="C37" i="24" s="1"/>
  <c r="K36" i="24"/>
  <c r="J36" i="24"/>
  <c r="L35" i="24"/>
  <c r="C35" i="24" s="1"/>
  <c r="L34" i="24"/>
  <c r="C34" i="24" s="1"/>
  <c r="K33" i="24"/>
  <c r="J33" i="24"/>
  <c r="L32" i="24"/>
  <c r="L31" i="24" s="1"/>
  <c r="C31" i="24" s="1"/>
  <c r="K31" i="24"/>
  <c r="J31" i="24"/>
  <c r="L30" i="24"/>
  <c r="C30" i="24" s="1"/>
  <c r="L29" i="24"/>
  <c r="C29" i="24" s="1"/>
  <c r="L28" i="24"/>
  <c r="C28" i="24" s="1"/>
  <c r="K27" i="24"/>
  <c r="K26" i="24" s="1"/>
  <c r="J27" i="24"/>
  <c r="F25" i="24"/>
  <c r="C25" i="24" s="1"/>
  <c r="I24" i="24"/>
  <c r="F24" i="24"/>
  <c r="O23" i="24"/>
  <c r="L23" i="24"/>
  <c r="I23" i="24"/>
  <c r="F23" i="24"/>
  <c r="O22" i="24"/>
  <c r="O21" i="24" s="1"/>
  <c r="L22" i="24"/>
  <c r="I22" i="24"/>
  <c r="F22" i="24"/>
  <c r="F21" i="24" s="1"/>
  <c r="N21" i="24"/>
  <c r="N292" i="24" s="1"/>
  <c r="N291" i="24" s="1"/>
  <c r="M21" i="24"/>
  <c r="M292" i="24" s="1"/>
  <c r="M291" i="24" s="1"/>
  <c r="L21" i="24"/>
  <c r="K21" i="24"/>
  <c r="J21" i="24"/>
  <c r="J292" i="24" s="1"/>
  <c r="H21" i="24"/>
  <c r="H292" i="24" s="1"/>
  <c r="H291" i="24" s="1"/>
  <c r="G21" i="24"/>
  <c r="E21" i="24"/>
  <c r="E292" i="24" s="1"/>
  <c r="D21" i="24"/>
  <c r="D292" i="24" s="1"/>
  <c r="C214" i="24" l="1"/>
  <c r="J291" i="24"/>
  <c r="N53" i="24"/>
  <c r="C72" i="24"/>
  <c r="M76" i="24"/>
  <c r="C134" i="24"/>
  <c r="C138" i="24"/>
  <c r="C242" i="24"/>
  <c r="C245" i="24"/>
  <c r="O246" i="24"/>
  <c r="I252" i="24"/>
  <c r="I251" i="24" s="1"/>
  <c r="C77" i="24"/>
  <c r="J76" i="24"/>
  <c r="N187" i="24"/>
  <c r="C218" i="24"/>
  <c r="D291" i="24"/>
  <c r="E291" i="24"/>
  <c r="L76" i="24"/>
  <c r="C104" i="24"/>
  <c r="C282" i="24"/>
  <c r="M20" i="24"/>
  <c r="I21" i="24"/>
  <c r="I20" i="24" s="1"/>
  <c r="C154" i="24"/>
  <c r="D53" i="24"/>
  <c r="C32" i="24"/>
  <c r="H83" i="24"/>
  <c r="N83" i="24"/>
  <c r="C97" i="24"/>
  <c r="K130" i="24"/>
  <c r="C142" i="24"/>
  <c r="C146" i="24"/>
  <c r="C150" i="24"/>
  <c r="C153" i="24"/>
  <c r="C182" i="24"/>
  <c r="C186" i="24"/>
  <c r="C190" i="24"/>
  <c r="C202" i="24"/>
  <c r="H204" i="24"/>
  <c r="H195" i="24" s="1"/>
  <c r="H194" i="24" s="1"/>
  <c r="D259" i="24"/>
  <c r="J269" i="24"/>
  <c r="C274" i="24"/>
  <c r="C278" i="24"/>
  <c r="I281" i="24"/>
  <c r="C281" i="24" s="1"/>
  <c r="C294" i="24"/>
  <c r="G292" i="24"/>
  <c r="G291" i="24" s="1"/>
  <c r="C73" i="24"/>
  <c r="N76" i="24"/>
  <c r="G76" i="24"/>
  <c r="O89" i="24"/>
  <c r="C126" i="24"/>
  <c r="G130" i="24"/>
  <c r="F141" i="24"/>
  <c r="C141" i="24" s="1"/>
  <c r="C170" i="24"/>
  <c r="C172" i="24"/>
  <c r="I187" i="24"/>
  <c r="D204" i="24"/>
  <c r="D195" i="24" s="1"/>
  <c r="C210" i="24"/>
  <c r="C213" i="24"/>
  <c r="C254" i="24"/>
  <c r="C262" i="24"/>
  <c r="C266" i="24"/>
  <c r="C268" i="24"/>
  <c r="K270" i="24"/>
  <c r="K269" i="24" s="1"/>
  <c r="L293" i="24"/>
  <c r="J26" i="24"/>
  <c r="O69" i="24"/>
  <c r="O67" i="24" s="1"/>
  <c r="E76" i="24"/>
  <c r="C93" i="24"/>
  <c r="C101" i="24"/>
  <c r="C108" i="24"/>
  <c r="C109" i="24"/>
  <c r="I112" i="24"/>
  <c r="C121" i="24"/>
  <c r="D130" i="24"/>
  <c r="H130" i="24"/>
  <c r="L141" i="24"/>
  <c r="J174" i="24"/>
  <c r="J173" i="24" s="1"/>
  <c r="M187" i="24"/>
  <c r="K204" i="24"/>
  <c r="K195" i="24" s="1"/>
  <c r="C206" i="24"/>
  <c r="C222" i="24"/>
  <c r="C225" i="24"/>
  <c r="G204" i="24"/>
  <c r="G195" i="24" s="1"/>
  <c r="C258" i="24"/>
  <c r="G259" i="24"/>
  <c r="K259" i="24"/>
  <c r="L272" i="24"/>
  <c r="C275" i="24"/>
  <c r="G270" i="24"/>
  <c r="G269" i="24" s="1"/>
  <c r="H53" i="24"/>
  <c r="C94" i="24"/>
  <c r="C234" i="24"/>
  <c r="K231" i="24"/>
  <c r="C23" i="24"/>
  <c r="M54" i="24"/>
  <c r="M53" i="24" s="1"/>
  <c r="C64" i="24"/>
  <c r="C66" i="24"/>
  <c r="C68" i="24"/>
  <c r="F69" i="24"/>
  <c r="C71" i="24"/>
  <c r="J83" i="24"/>
  <c r="C87" i="24"/>
  <c r="O84" i="24"/>
  <c r="G83" i="24"/>
  <c r="D83" i="24"/>
  <c r="C96" i="24"/>
  <c r="L95" i="24"/>
  <c r="C105" i="24"/>
  <c r="C107" i="24"/>
  <c r="C115" i="24"/>
  <c r="C129" i="24"/>
  <c r="C128" i="24"/>
  <c r="J130" i="24"/>
  <c r="J75" i="24" s="1"/>
  <c r="J52" i="24" s="1"/>
  <c r="C133" i="24"/>
  <c r="C140" i="24"/>
  <c r="L144" i="24"/>
  <c r="C157" i="24"/>
  <c r="D174" i="24"/>
  <c r="D173" i="24" s="1"/>
  <c r="H174" i="24"/>
  <c r="H173" i="24" s="1"/>
  <c r="C181" i="24"/>
  <c r="L184" i="24"/>
  <c r="C201" i="24"/>
  <c r="C207" i="24"/>
  <c r="C212" i="24"/>
  <c r="I216" i="24"/>
  <c r="N204" i="24"/>
  <c r="N195" i="24" s="1"/>
  <c r="N230" i="24"/>
  <c r="H231" i="24"/>
  <c r="H230" i="24" s="1"/>
  <c r="G231" i="24"/>
  <c r="G230" i="24" s="1"/>
  <c r="C244" i="24"/>
  <c r="C257" i="24"/>
  <c r="O260" i="24"/>
  <c r="O272" i="24"/>
  <c r="C295" i="24"/>
  <c r="L179" i="24"/>
  <c r="L174" i="24" s="1"/>
  <c r="L173" i="24" s="1"/>
  <c r="I259" i="24"/>
  <c r="K54" i="24"/>
  <c r="K53" i="24" s="1"/>
  <c r="C65" i="24"/>
  <c r="I67" i="24"/>
  <c r="C79" i="24"/>
  <c r="D76" i="24"/>
  <c r="O76" i="24"/>
  <c r="K83" i="24"/>
  <c r="C90" i="24"/>
  <c r="C100" i="24"/>
  <c r="C120" i="24"/>
  <c r="C125" i="24"/>
  <c r="C135" i="24"/>
  <c r="C156" i="24"/>
  <c r="C159" i="24"/>
  <c r="C164" i="24"/>
  <c r="N174" i="24"/>
  <c r="N173" i="24" s="1"/>
  <c r="C183" i="24"/>
  <c r="M195" i="24"/>
  <c r="L196" i="24"/>
  <c r="C211" i="24"/>
  <c r="E204" i="24"/>
  <c r="E195" i="24" s="1"/>
  <c r="C223" i="24"/>
  <c r="J204" i="24"/>
  <c r="J195" i="24" s="1"/>
  <c r="C232" i="24"/>
  <c r="D231" i="24"/>
  <c r="M231" i="24"/>
  <c r="M230" i="24" s="1"/>
  <c r="J231" i="24"/>
  <c r="J230" i="24" s="1"/>
  <c r="C243" i="24"/>
  <c r="C256" i="24"/>
  <c r="C299" i="24"/>
  <c r="L122" i="24"/>
  <c r="C122" i="24" s="1"/>
  <c r="L131" i="24"/>
  <c r="O252" i="24"/>
  <c r="O251" i="24" s="1"/>
  <c r="K292" i="24"/>
  <c r="K291" i="24" s="1"/>
  <c r="C24" i="24"/>
  <c r="C44" i="24"/>
  <c r="N20" i="24"/>
  <c r="G54" i="24"/>
  <c r="G53" i="24" s="1"/>
  <c r="C57" i="24"/>
  <c r="E54" i="24"/>
  <c r="E53" i="24" s="1"/>
  <c r="C59" i="24"/>
  <c r="C60" i="24"/>
  <c r="L58" i="24"/>
  <c r="L54" i="24" s="1"/>
  <c r="C82" i="24"/>
  <c r="L84" i="24"/>
  <c r="E83" i="24"/>
  <c r="C124" i="24"/>
  <c r="C127" i="24"/>
  <c r="E130" i="24"/>
  <c r="O136" i="24"/>
  <c r="C147" i="24"/>
  <c r="C149" i="24"/>
  <c r="O151" i="24"/>
  <c r="L151" i="24"/>
  <c r="K173" i="24"/>
  <c r="F175" i="24"/>
  <c r="C177" i="24"/>
  <c r="O184" i="24"/>
  <c r="G187" i="24"/>
  <c r="K187" i="24"/>
  <c r="O188" i="24"/>
  <c r="O187" i="24" s="1"/>
  <c r="C219" i="24"/>
  <c r="C220" i="24"/>
  <c r="C221" i="24"/>
  <c r="C227" i="24"/>
  <c r="C228" i="24"/>
  <c r="C229" i="24"/>
  <c r="C237" i="24"/>
  <c r="O238" i="24"/>
  <c r="O264" i="24"/>
  <c r="O276" i="24"/>
  <c r="F293" i="24"/>
  <c r="C297" i="24"/>
  <c r="O292" i="24"/>
  <c r="O291" i="24" s="1"/>
  <c r="F292" i="24"/>
  <c r="C21" i="24"/>
  <c r="L36" i="24"/>
  <c r="C36" i="24" s="1"/>
  <c r="F112" i="24"/>
  <c r="C113" i="24"/>
  <c r="C117" i="24"/>
  <c r="C148" i="24"/>
  <c r="I144" i="24"/>
  <c r="C296" i="24"/>
  <c r="I293" i="24"/>
  <c r="C301" i="24"/>
  <c r="C56" i="24"/>
  <c r="L69" i="24"/>
  <c r="L67" i="24" s="1"/>
  <c r="F84" i="24"/>
  <c r="L89" i="24"/>
  <c r="C98" i="24"/>
  <c r="I95" i="24"/>
  <c r="C102" i="24"/>
  <c r="C106" i="24"/>
  <c r="I103" i="24"/>
  <c r="G20" i="24"/>
  <c r="K20" i="24"/>
  <c r="L27" i="24"/>
  <c r="L33" i="24"/>
  <c r="C33" i="24" s="1"/>
  <c r="F43" i="24"/>
  <c r="C43" i="24" s="1"/>
  <c r="I55" i="24"/>
  <c r="O58" i="24"/>
  <c r="O54" i="24" s="1"/>
  <c r="C74" i="24"/>
  <c r="C78" i="24"/>
  <c r="F80" i="24"/>
  <c r="C80" i="24" s="1"/>
  <c r="C85" i="24"/>
  <c r="C92" i="24"/>
  <c r="F95" i="24"/>
  <c r="O95" i="24"/>
  <c r="L103" i="24"/>
  <c r="C118" i="24"/>
  <c r="I116" i="24"/>
  <c r="I131" i="24"/>
  <c r="C132" i="24"/>
  <c r="C22" i="24"/>
  <c r="J20" i="24"/>
  <c r="O45" i="24"/>
  <c r="F58" i="24"/>
  <c r="D20" i="24"/>
  <c r="H20" i="24"/>
  <c r="C70" i="24"/>
  <c r="C81" i="24"/>
  <c r="C86" i="24"/>
  <c r="O103" i="24"/>
  <c r="C110" i="24"/>
  <c r="O112" i="24"/>
  <c r="C123" i="24"/>
  <c r="C137" i="24"/>
  <c r="F136" i="24"/>
  <c r="C143" i="24"/>
  <c r="C161" i="24"/>
  <c r="F160" i="24"/>
  <c r="C160" i="24" s="1"/>
  <c r="C167" i="24"/>
  <c r="C169" i="24"/>
  <c r="F166" i="24"/>
  <c r="M173" i="24"/>
  <c r="C185" i="24"/>
  <c r="F184" i="24"/>
  <c r="C184" i="24" s="1"/>
  <c r="C193" i="24"/>
  <c r="F192" i="24"/>
  <c r="C209" i="24"/>
  <c r="F205" i="24"/>
  <c r="L260" i="24"/>
  <c r="C263" i="24"/>
  <c r="C91" i="24"/>
  <c r="F116" i="24"/>
  <c r="N130" i="24"/>
  <c r="O131" i="24"/>
  <c r="C139" i="24"/>
  <c r="C145" i="24"/>
  <c r="F144" i="24"/>
  <c r="O144" i="24"/>
  <c r="F151" i="24"/>
  <c r="I151" i="24"/>
  <c r="C152" i="24"/>
  <c r="C155" i="24"/>
  <c r="C163" i="24"/>
  <c r="C168" i="24"/>
  <c r="I166" i="24"/>
  <c r="I165" i="24" s="1"/>
  <c r="C171" i="24"/>
  <c r="E173" i="24"/>
  <c r="I175" i="24"/>
  <c r="I174" i="24" s="1"/>
  <c r="I173" i="24" s="1"/>
  <c r="C176" i="24"/>
  <c r="O179" i="24"/>
  <c r="O174" i="24" s="1"/>
  <c r="O173" i="24" s="1"/>
  <c r="C189" i="24"/>
  <c r="F188" i="24"/>
  <c r="C247" i="24"/>
  <c r="L246" i="24"/>
  <c r="C99" i="24"/>
  <c r="C111" i="24"/>
  <c r="C119" i="24"/>
  <c r="M130" i="24"/>
  <c r="M75" i="24" s="1"/>
  <c r="L136" i="24"/>
  <c r="C180" i="24"/>
  <c r="C240" i="24"/>
  <c r="I238" i="24"/>
  <c r="L276" i="24"/>
  <c r="C279" i="24"/>
  <c r="C200" i="24"/>
  <c r="I198" i="24"/>
  <c r="I196" i="24" s="1"/>
  <c r="C203" i="24"/>
  <c r="C208" i="24"/>
  <c r="I205" i="24"/>
  <c r="C224" i="24"/>
  <c r="C235" i="24"/>
  <c r="C236" i="24"/>
  <c r="C239" i="24"/>
  <c r="L238" i="24"/>
  <c r="L231" i="24" s="1"/>
  <c r="E259" i="24"/>
  <c r="E230" i="24" s="1"/>
  <c r="C261" i="24"/>
  <c r="F260" i="24"/>
  <c r="O259" i="24"/>
  <c r="I270" i="24"/>
  <c r="M270" i="24"/>
  <c r="M269" i="24" s="1"/>
  <c r="C277" i="24"/>
  <c r="F276" i="24"/>
  <c r="C285" i="24"/>
  <c r="F284" i="24"/>
  <c r="C288" i="24"/>
  <c r="I286" i="24"/>
  <c r="C300" i="24"/>
  <c r="C197" i="24"/>
  <c r="F196" i="24"/>
  <c r="C215" i="24"/>
  <c r="L216" i="24"/>
  <c r="L204" i="24" s="1"/>
  <c r="O231" i="24"/>
  <c r="C249" i="24"/>
  <c r="F246" i="24"/>
  <c r="L252" i="24"/>
  <c r="L251" i="24" s="1"/>
  <c r="C255" i="24"/>
  <c r="L264" i="24"/>
  <c r="C267" i="24"/>
  <c r="C280" i="24"/>
  <c r="C287" i="24"/>
  <c r="L286" i="24"/>
  <c r="O196" i="24"/>
  <c r="O205" i="24"/>
  <c r="C217" i="24"/>
  <c r="F216" i="24"/>
  <c r="O216" i="24"/>
  <c r="C233" i="24"/>
  <c r="C241" i="24"/>
  <c r="F238" i="24"/>
  <c r="C248" i="24"/>
  <c r="I246" i="24"/>
  <c r="C253" i="24"/>
  <c r="F252" i="24"/>
  <c r="C265" i="24"/>
  <c r="F264" i="24"/>
  <c r="C271" i="24"/>
  <c r="C273" i="24"/>
  <c r="F272" i="24"/>
  <c r="C199" i="24"/>
  <c r="C175" i="24" l="1"/>
  <c r="M194" i="24"/>
  <c r="N75" i="24"/>
  <c r="N52" i="24" s="1"/>
  <c r="F174" i="24"/>
  <c r="F173" i="24" s="1"/>
  <c r="C173" i="24" s="1"/>
  <c r="O53" i="24"/>
  <c r="K230" i="24"/>
  <c r="H75" i="24"/>
  <c r="H52" i="24" s="1"/>
  <c r="H51" i="24" s="1"/>
  <c r="L130" i="24"/>
  <c r="C293" i="24"/>
  <c r="C69" i="24"/>
  <c r="C264" i="24"/>
  <c r="C216" i="24"/>
  <c r="I269" i="24"/>
  <c r="F67" i="24"/>
  <c r="K75" i="24"/>
  <c r="K289" i="24" s="1"/>
  <c r="H289" i="24"/>
  <c r="L270" i="24"/>
  <c r="L269" i="24" s="1"/>
  <c r="F291" i="24"/>
  <c r="D230" i="24"/>
  <c r="I204" i="24"/>
  <c r="I195" i="24" s="1"/>
  <c r="I194" i="24" s="1"/>
  <c r="I231" i="24"/>
  <c r="I230" i="24" s="1"/>
  <c r="I83" i="24"/>
  <c r="C95" i="24"/>
  <c r="K52" i="24"/>
  <c r="N194" i="24"/>
  <c r="G75" i="24"/>
  <c r="G52" i="24" s="1"/>
  <c r="L195" i="24"/>
  <c r="M52" i="24"/>
  <c r="M51" i="24" s="1"/>
  <c r="M290" i="24" s="1"/>
  <c r="C151" i="24"/>
  <c r="L259" i="24"/>
  <c r="L230" i="24" s="1"/>
  <c r="C103" i="24"/>
  <c r="L53" i="24"/>
  <c r="F20" i="24"/>
  <c r="E75" i="24"/>
  <c r="E52" i="24" s="1"/>
  <c r="O270" i="24"/>
  <c r="O269" i="24" s="1"/>
  <c r="G194" i="24"/>
  <c r="J289" i="24"/>
  <c r="C238" i="24"/>
  <c r="C198" i="24"/>
  <c r="L83" i="24"/>
  <c r="L75" i="24" s="1"/>
  <c r="D75" i="24"/>
  <c r="D52" i="24" s="1"/>
  <c r="K194" i="24"/>
  <c r="O230" i="24"/>
  <c r="D194" i="24"/>
  <c r="C144" i="24"/>
  <c r="O130" i="24"/>
  <c r="O83" i="24"/>
  <c r="J194" i="24"/>
  <c r="J51" i="24" s="1"/>
  <c r="C284" i="24"/>
  <c r="F283" i="24"/>
  <c r="C283" i="24" s="1"/>
  <c r="C260" i="24"/>
  <c r="F259" i="24"/>
  <c r="C205" i="24"/>
  <c r="F204" i="24"/>
  <c r="O204" i="24"/>
  <c r="O195" i="24" s="1"/>
  <c r="C246" i="24"/>
  <c r="C286" i="24"/>
  <c r="M289" i="24"/>
  <c r="C188" i="24"/>
  <c r="C136" i="24"/>
  <c r="C179" i="24"/>
  <c r="I130" i="24"/>
  <c r="F76" i="24"/>
  <c r="F83" i="24"/>
  <c r="C84" i="24"/>
  <c r="C89" i="24"/>
  <c r="C196" i="24"/>
  <c r="C192" i="24"/>
  <c r="F191" i="24"/>
  <c r="C191" i="24" s="1"/>
  <c r="C45" i="24"/>
  <c r="C55" i="24"/>
  <c r="I54" i="24"/>
  <c r="I53" i="24" s="1"/>
  <c r="C252" i="24"/>
  <c r="F251" i="24"/>
  <c r="C251" i="24" s="1"/>
  <c r="C116" i="24"/>
  <c r="C67" i="24"/>
  <c r="I292" i="24"/>
  <c r="I291" i="24" s="1"/>
  <c r="C131" i="24"/>
  <c r="F231" i="24"/>
  <c r="C112" i="24"/>
  <c r="F270" i="24"/>
  <c r="C272" i="24"/>
  <c r="C276" i="24"/>
  <c r="E194" i="24"/>
  <c r="F165" i="24"/>
  <c r="C165" i="24" s="1"/>
  <c r="C166" i="24"/>
  <c r="C58" i="24"/>
  <c r="F54" i="24"/>
  <c r="F130" i="24"/>
  <c r="C27" i="24"/>
  <c r="L26" i="24"/>
  <c r="L292" i="24"/>
  <c r="L291" i="24" s="1"/>
  <c r="O20" i="24"/>
  <c r="N289" i="24" l="1"/>
  <c r="C174" i="24"/>
  <c r="K51" i="24"/>
  <c r="K50" i="24" s="1"/>
  <c r="G51" i="24"/>
  <c r="G50" i="24" s="1"/>
  <c r="N51" i="24"/>
  <c r="I75" i="24"/>
  <c r="G289" i="24"/>
  <c r="L52" i="24"/>
  <c r="E289" i="24"/>
  <c r="H290" i="24"/>
  <c r="H50" i="24"/>
  <c r="J290" i="24"/>
  <c r="J50" i="24"/>
  <c r="N50" i="24"/>
  <c r="N290" i="24"/>
  <c r="C83" i="24"/>
  <c r="O194" i="24"/>
  <c r="M50" i="24"/>
  <c r="E51" i="24"/>
  <c r="L289" i="24"/>
  <c r="I52" i="24"/>
  <c r="I51" i="24" s="1"/>
  <c r="I290" i="24" s="1"/>
  <c r="L51" i="24"/>
  <c r="L50" i="24" s="1"/>
  <c r="C130" i="24"/>
  <c r="C291" i="24"/>
  <c r="C204" i="24"/>
  <c r="D51" i="24"/>
  <c r="D289" i="24"/>
  <c r="C259" i="24"/>
  <c r="O75" i="24"/>
  <c r="O52" i="24" s="1"/>
  <c r="O51" i="24" s="1"/>
  <c r="L194" i="24"/>
  <c r="E290" i="24"/>
  <c r="E50" i="24"/>
  <c r="F269" i="24"/>
  <c r="C270" i="24"/>
  <c r="C292" i="24"/>
  <c r="F75" i="24"/>
  <c r="C76" i="24"/>
  <c r="I289" i="24"/>
  <c r="C54" i="24"/>
  <c r="F53" i="24"/>
  <c r="F195" i="24"/>
  <c r="I50" i="24"/>
  <c r="C26" i="24"/>
  <c r="L20" i="24"/>
  <c r="C20" i="24" s="1"/>
  <c r="F230" i="24"/>
  <c r="C230" i="24" s="1"/>
  <c r="C231" i="24"/>
  <c r="F187" i="24"/>
  <c r="C187" i="24" s="1"/>
  <c r="G290" i="24" l="1"/>
  <c r="K290" i="24"/>
  <c r="C75" i="24"/>
  <c r="O289" i="24"/>
  <c r="D290" i="24"/>
  <c r="D50" i="24"/>
  <c r="L290" i="24"/>
  <c r="F194" i="24"/>
  <c r="C194" i="24" s="1"/>
  <c r="C195" i="24"/>
  <c r="C269" i="24"/>
  <c r="F289" i="24"/>
  <c r="C53" i="24"/>
  <c r="F52" i="24"/>
  <c r="O50" i="24"/>
  <c r="O290" i="24"/>
  <c r="C289" i="24" l="1"/>
  <c r="F51" i="24"/>
  <c r="C52" i="24"/>
  <c r="F290" i="24" l="1"/>
  <c r="C290" i="24" s="1"/>
  <c r="F50" i="24"/>
  <c r="C50" i="24" s="1"/>
  <c r="C51" i="24"/>
  <c r="O301" i="23" l="1"/>
  <c r="L301" i="23"/>
  <c r="I301" i="23"/>
  <c r="F301" i="23"/>
  <c r="O300" i="23"/>
  <c r="L300" i="23"/>
  <c r="I300" i="23"/>
  <c r="F300" i="23"/>
  <c r="O299" i="23"/>
  <c r="L299" i="23"/>
  <c r="I299" i="23"/>
  <c r="F299" i="23"/>
  <c r="O298" i="23"/>
  <c r="L298" i="23"/>
  <c r="I298" i="23"/>
  <c r="F298" i="23"/>
  <c r="O297" i="23"/>
  <c r="L297" i="23"/>
  <c r="I297" i="23"/>
  <c r="F297" i="23"/>
  <c r="O296" i="23"/>
  <c r="L296" i="23"/>
  <c r="I296" i="23"/>
  <c r="F296" i="23"/>
  <c r="O295" i="23"/>
  <c r="L295" i="23"/>
  <c r="I295" i="23"/>
  <c r="F295" i="23"/>
  <c r="O294" i="23"/>
  <c r="O293" i="23" s="1"/>
  <c r="L294" i="23"/>
  <c r="I294" i="23"/>
  <c r="I293" i="23" s="1"/>
  <c r="F294" i="23"/>
  <c r="N293" i="23"/>
  <c r="M293" i="23"/>
  <c r="K293" i="23"/>
  <c r="J293" i="23"/>
  <c r="H293" i="23"/>
  <c r="G293" i="23"/>
  <c r="E293" i="23"/>
  <c r="D293" i="23"/>
  <c r="O288" i="23"/>
  <c r="L288" i="23"/>
  <c r="I288" i="23"/>
  <c r="F288" i="23"/>
  <c r="O287" i="23"/>
  <c r="L287" i="23"/>
  <c r="L286" i="23" s="1"/>
  <c r="I287" i="23"/>
  <c r="F287" i="23"/>
  <c r="F286" i="23" s="1"/>
  <c r="O286" i="23"/>
  <c r="N286" i="23"/>
  <c r="M286" i="23"/>
  <c r="K286" i="23"/>
  <c r="J286" i="23"/>
  <c r="H286" i="23"/>
  <c r="G286" i="23"/>
  <c r="E286" i="23"/>
  <c r="D286" i="23"/>
  <c r="O285" i="23"/>
  <c r="L285" i="23"/>
  <c r="L284" i="23" s="1"/>
  <c r="L283" i="23" s="1"/>
  <c r="I285" i="23"/>
  <c r="I284" i="23" s="1"/>
  <c r="I283" i="23" s="1"/>
  <c r="F285" i="23"/>
  <c r="O284" i="23"/>
  <c r="O283" i="23" s="1"/>
  <c r="N284" i="23"/>
  <c r="N283" i="23" s="1"/>
  <c r="M284" i="23"/>
  <c r="M283" i="23" s="1"/>
  <c r="K284" i="23"/>
  <c r="K283" i="23" s="1"/>
  <c r="J284" i="23"/>
  <c r="J283" i="23" s="1"/>
  <c r="H284" i="23"/>
  <c r="G284" i="23"/>
  <c r="G283" i="23" s="1"/>
  <c r="E284" i="23"/>
  <c r="E283" i="23" s="1"/>
  <c r="D284" i="23"/>
  <c r="D283" i="23" s="1"/>
  <c r="H283" i="23"/>
  <c r="O282" i="23"/>
  <c r="O281" i="23" s="1"/>
  <c r="L282" i="23"/>
  <c r="L281" i="23" s="1"/>
  <c r="I282" i="23"/>
  <c r="I281" i="23" s="1"/>
  <c r="F282" i="23"/>
  <c r="N281" i="23"/>
  <c r="M281" i="23"/>
  <c r="K281" i="23"/>
  <c r="J281" i="23"/>
  <c r="H281" i="23"/>
  <c r="G281" i="23"/>
  <c r="E281" i="23"/>
  <c r="D281" i="23"/>
  <c r="O280" i="23"/>
  <c r="L280" i="23"/>
  <c r="I280" i="23"/>
  <c r="F280" i="23"/>
  <c r="O279" i="23"/>
  <c r="L279" i="23"/>
  <c r="I279" i="23"/>
  <c r="F279" i="23"/>
  <c r="O278" i="23"/>
  <c r="L278" i="23"/>
  <c r="I278" i="23"/>
  <c r="F278" i="23"/>
  <c r="O277" i="23"/>
  <c r="L277" i="23"/>
  <c r="L276" i="23" s="1"/>
  <c r="I277" i="23"/>
  <c r="I276" i="23" s="1"/>
  <c r="F277" i="23"/>
  <c r="N276" i="23"/>
  <c r="M276" i="23"/>
  <c r="K276" i="23"/>
  <c r="J276" i="23"/>
  <c r="H276" i="23"/>
  <c r="G276" i="23"/>
  <c r="E276" i="23"/>
  <c r="D276" i="23"/>
  <c r="O275" i="23"/>
  <c r="L275" i="23"/>
  <c r="I275" i="23"/>
  <c r="F275" i="23"/>
  <c r="O274" i="23"/>
  <c r="L274" i="23"/>
  <c r="I274" i="23"/>
  <c r="F274" i="23"/>
  <c r="O273" i="23"/>
  <c r="L273" i="23"/>
  <c r="L272" i="23" s="1"/>
  <c r="I273" i="23"/>
  <c r="F273" i="23"/>
  <c r="N272" i="23"/>
  <c r="M272" i="23"/>
  <c r="K272" i="23"/>
  <c r="K270" i="23" s="1"/>
  <c r="K269" i="23" s="1"/>
  <c r="J272" i="23"/>
  <c r="J270" i="23" s="1"/>
  <c r="J269" i="23" s="1"/>
  <c r="H272" i="23"/>
  <c r="H270" i="23" s="1"/>
  <c r="H269" i="23" s="1"/>
  <c r="G272" i="23"/>
  <c r="G270" i="23" s="1"/>
  <c r="G269" i="23" s="1"/>
  <c r="E272" i="23"/>
  <c r="D272" i="23"/>
  <c r="D270" i="23" s="1"/>
  <c r="O271" i="23"/>
  <c r="L271" i="23"/>
  <c r="I271" i="23"/>
  <c r="F271" i="23"/>
  <c r="N270" i="23"/>
  <c r="N269" i="23" s="1"/>
  <c r="O268" i="23"/>
  <c r="L268" i="23"/>
  <c r="I268" i="23"/>
  <c r="F268" i="23"/>
  <c r="O267" i="23"/>
  <c r="L267" i="23"/>
  <c r="I267" i="23"/>
  <c r="F267" i="23"/>
  <c r="O266" i="23"/>
  <c r="L266" i="23"/>
  <c r="I266" i="23"/>
  <c r="F266" i="23"/>
  <c r="O265" i="23"/>
  <c r="L265" i="23"/>
  <c r="I265" i="23"/>
  <c r="F265" i="23"/>
  <c r="N264" i="23"/>
  <c r="M264" i="23"/>
  <c r="K264" i="23"/>
  <c r="J264" i="23"/>
  <c r="H264" i="23"/>
  <c r="G264" i="23"/>
  <c r="E264" i="23"/>
  <c r="D264" i="23"/>
  <c r="O263" i="23"/>
  <c r="L263" i="23"/>
  <c r="I263" i="23"/>
  <c r="F263" i="23"/>
  <c r="O262" i="23"/>
  <c r="L262" i="23"/>
  <c r="I262" i="23"/>
  <c r="F262" i="23"/>
  <c r="O261" i="23"/>
  <c r="L261" i="23"/>
  <c r="L260" i="23" s="1"/>
  <c r="I261" i="23"/>
  <c r="I260" i="23" s="1"/>
  <c r="F261" i="23"/>
  <c r="N260" i="23"/>
  <c r="M260" i="23"/>
  <c r="K260" i="23"/>
  <c r="J260" i="23"/>
  <c r="H260" i="23"/>
  <c r="G260" i="23"/>
  <c r="G259" i="23" s="1"/>
  <c r="E260" i="23"/>
  <c r="E259" i="23" s="1"/>
  <c r="D260" i="23"/>
  <c r="H259" i="23"/>
  <c r="O258" i="23"/>
  <c r="L258" i="23"/>
  <c r="I258" i="23"/>
  <c r="F258" i="23"/>
  <c r="O257" i="23"/>
  <c r="L257" i="23"/>
  <c r="I257" i="23"/>
  <c r="F257" i="23"/>
  <c r="O256" i="23"/>
  <c r="L256" i="23"/>
  <c r="I256" i="23"/>
  <c r="F256" i="23"/>
  <c r="O255" i="23"/>
  <c r="L255" i="23"/>
  <c r="I255" i="23"/>
  <c r="F255" i="23"/>
  <c r="O254" i="23"/>
  <c r="L254" i="23"/>
  <c r="I254" i="23"/>
  <c r="F254" i="23"/>
  <c r="O253" i="23"/>
  <c r="L253" i="23"/>
  <c r="I253" i="23"/>
  <c r="F253" i="23"/>
  <c r="N252" i="23"/>
  <c r="M252" i="23"/>
  <c r="M251" i="23" s="1"/>
  <c r="K252" i="23"/>
  <c r="K251" i="23" s="1"/>
  <c r="J252" i="23"/>
  <c r="J251" i="23" s="1"/>
  <c r="H252" i="23"/>
  <c r="H251" i="23" s="1"/>
  <c r="G252" i="23"/>
  <c r="G251" i="23" s="1"/>
  <c r="E252" i="23"/>
  <c r="E251" i="23" s="1"/>
  <c r="D252" i="23"/>
  <c r="D251" i="23" s="1"/>
  <c r="N251" i="23"/>
  <c r="O250" i="23"/>
  <c r="L250" i="23"/>
  <c r="I250" i="23"/>
  <c r="F250" i="23"/>
  <c r="O249" i="23"/>
  <c r="L249" i="23"/>
  <c r="I249" i="23"/>
  <c r="F249" i="23"/>
  <c r="O248" i="23"/>
  <c r="L248" i="23"/>
  <c r="I248" i="23"/>
  <c r="F248" i="23"/>
  <c r="O247" i="23"/>
  <c r="L247" i="23"/>
  <c r="L246" i="23" s="1"/>
  <c r="I247" i="23"/>
  <c r="F247" i="23"/>
  <c r="F246" i="23" s="1"/>
  <c r="N246" i="23"/>
  <c r="M246" i="23"/>
  <c r="K246" i="23"/>
  <c r="J246" i="23"/>
  <c r="H246" i="23"/>
  <c r="G246" i="23"/>
  <c r="E246" i="23"/>
  <c r="D246" i="23"/>
  <c r="O245" i="23"/>
  <c r="L245" i="23"/>
  <c r="I245" i="23"/>
  <c r="F245" i="23"/>
  <c r="O244" i="23"/>
  <c r="L244" i="23"/>
  <c r="I244" i="23"/>
  <c r="F244" i="23"/>
  <c r="O243" i="23"/>
  <c r="L243" i="23"/>
  <c r="I243" i="23"/>
  <c r="F243" i="23"/>
  <c r="O242" i="23"/>
  <c r="L242" i="23"/>
  <c r="I242" i="23"/>
  <c r="F242" i="23"/>
  <c r="O241" i="23"/>
  <c r="L241" i="23"/>
  <c r="I241" i="23"/>
  <c r="F241" i="23"/>
  <c r="O240" i="23"/>
  <c r="L240" i="23"/>
  <c r="I240" i="23"/>
  <c r="F240" i="23"/>
  <c r="O239" i="23"/>
  <c r="L239" i="23"/>
  <c r="L238" i="23" s="1"/>
  <c r="I239" i="23"/>
  <c r="F239" i="23"/>
  <c r="F238" i="23" s="1"/>
  <c r="N238" i="23"/>
  <c r="M238" i="23"/>
  <c r="K238" i="23"/>
  <c r="J238" i="23"/>
  <c r="H238" i="23"/>
  <c r="G238" i="23"/>
  <c r="E238" i="23"/>
  <c r="D238" i="23"/>
  <c r="O237" i="23"/>
  <c r="L237" i="23"/>
  <c r="I237" i="23"/>
  <c r="F237" i="23"/>
  <c r="O236" i="23"/>
  <c r="O235" i="23" s="1"/>
  <c r="L236" i="23"/>
  <c r="I236" i="23"/>
  <c r="F236" i="23"/>
  <c r="N235" i="23"/>
  <c r="M235" i="23"/>
  <c r="L235" i="23"/>
  <c r="K235" i="23"/>
  <c r="J235" i="23"/>
  <c r="H235" i="23"/>
  <c r="G235" i="23"/>
  <c r="F235" i="23"/>
  <c r="E235" i="23"/>
  <c r="D235" i="23"/>
  <c r="O234" i="23"/>
  <c r="O233" i="23" s="1"/>
  <c r="L234" i="23"/>
  <c r="I234" i="23"/>
  <c r="I233" i="23" s="1"/>
  <c r="F234" i="23"/>
  <c r="N233" i="23"/>
  <c r="M233" i="23"/>
  <c r="L233" i="23"/>
  <c r="K233" i="23"/>
  <c r="J233" i="23"/>
  <c r="H233" i="23"/>
  <c r="G233" i="23"/>
  <c r="F233" i="23"/>
  <c r="E233" i="23"/>
  <c r="D233" i="23"/>
  <c r="O232" i="23"/>
  <c r="L232" i="23"/>
  <c r="I232" i="23"/>
  <c r="F232" i="23"/>
  <c r="O229" i="23"/>
  <c r="L229" i="23"/>
  <c r="I229" i="23"/>
  <c r="F229" i="23"/>
  <c r="O228" i="23"/>
  <c r="O227" i="23" s="1"/>
  <c r="L228" i="23"/>
  <c r="L227" i="23" s="1"/>
  <c r="I228" i="23"/>
  <c r="F228" i="23"/>
  <c r="F227" i="23" s="1"/>
  <c r="N227" i="23"/>
  <c r="M227" i="23"/>
  <c r="K227" i="23"/>
  <c r="J227" i="23"/>
  <c r="H227" i="23"/>
  <c r="G227" i="23"/>
  <c r="E227" i="23"/>
  <c r="D227" i="23"/>
  <c r="O226" i="23"/>
  <c r="L226" i="23"/>
  <c r="I226" i="23"/>
  <c r="F226" i="23"/>
  <c r="O225" i="23"/>
  <c r="L225" i="23"/>
  <c r="I225" i="23"/>
  <c r="F225" i="23"/>
  <c r="O224" i="23"/>
  <c r="L224" i="23"/>
  <c r="I224" i="23"/>
  <c r="F224" i="23"/>
  <c r="O223" i="23"/>
  <c r="L223" i="23"/>
  <c r="I223" i="23"/>
  <c r="F223" i="23"/>
  <c r="O222" i="23"/>
  <c r="L222" i="23"/>
  <c r="I222" i="23"/>
  <c r="F222" i="23"/>
  <c r="O221" i="23"/>
  <c r="L221" i="23"/>
  <c r="I221" i="23"/>
  <c r="F221" i="23"/>
  <c r="O220" i="23"/>
  <c r="L220" i="23"/>
  <c r="I220" i="23"/>
  <c r="F220" i="23"/>
  <c r="O219" i="23"/>
  <c r="L219" i="23"/>
  <c r="I219" i="23"/>
  <c r="F219" i="23"/>
  <c r="O218" i="23"/>
  <c r="L218" i="23"/>
  <c r="I218" i="23"/>
  <c r="F218" i="23"/>
  <c r="O217" i="23"/>
  <c r="L217" i="23"/>
  <c r="I217" i="23"/>
  <c r="I216" i="23" s="1"/>
  <c r="F217" i="23"/>
  <c r="N216" i="23"/>
  <c r="M216" i="23"/>
  <c r="K216" i="23"/>
  <c r="J216" i="23"/>
  <c r="H216" i="23"/>
  <c r="G216" i="23"/>
  <c r="E216" i="23"/>
  <c r="D216" i="23"/>
  <c r="O215" i="23"/>
  <c r="L215" i="23"/>
  <c r="I215" i="23"/>
  <c r="F215" i="23"/>
  <c r="O214" i="23"/>
  <c r="L214" i="23"/>
  <c r="I214" i="23"/>
  <c r="F214" i="23"/>
  <c r="O213" i="23"/>
  <c r="L213" i="23"/>
  <c r="I213" i="23"/>
  <c r="F213" i="23"/>
  <c r="O212" i="23"/>
  <c r="L212" i="23"/>
  <c r="I212" i="23"/>
  <c r="F212" i="23"/>
  <c r="O211" i="23"/>
  <c r="L211" i="23"/>
  <c r="I211" i="23"/>
  <c r="F211" i="23"/>
  <c r="O210" i="23"/>
  <c r="L210" i="23"/>
  <c r="I210" i="23"/>
  <c r="F210" i="23"/>
  <c r="O209" i="23"/>
  <c r="L209" i="23"/>
  <c r="I209" i="23"/>
  <c r="F209" i="23"/>
  <c r="O208" i="23"/>
  <c r="L208" i="23"/>
  <c r="I208" i="23"/>
  <c r="F208" i="23"/>
  <c r="O207" i="23"/>
  <c r="L207" i="23"/>
  <c r="I207" i="23"/>
  <c r="F207" i="23"/>
  <c r="O206" i="23"/>
  <c r="L206" i="23"/>
  <c r="I206" i="23"/>
  <c r="F206" i="23"/>
  <c r="N205" i="23"/>
  <c r="M205" i="23"/>
  <c r="K205" i="23"/>
  <c r="K204" i="23" s="1"/>
  <c r="J205" i="23"/>
  <c r="H205" i="23"/>
  <c r="G205" i="23"/>
  <c r="E205" i="23"/>
  <c r="D205" i="23"/>
  <c r="M204" i="23"/>
  <c r="O203" i="23"/>
  <c r="L203" i="23"/>
  <c r="I203" i="23"/>
  <c r="F203" i="23"/>
  <c r="O202" i="23"/>
  <c r="L202" i="23"/>
  <c r="I202" i="23"/>
  <c r="F202" i="23"/>
  <c r="O201" i="23"/>
  <c r="L201" i="23"/>
  <c r="I201" i="23"/>
  <c r="F201" i="23"/>
  <c r="O200" i="23"/>
  <c r="L200" i="23"/>
  <c r="I200" i="23"/>
  <c r="F200" i="23"/>
  <c r="O199" i="23"/>
  <c r="L199" i="23"/>
  <c r="L198" i="23" s="1"/>
  <c r="I199" i="23"/>
  <c r="F199" i="23"/>
  <c r="F198" i="23" s="1"/>
  <c r="O198" i="23"/>
  <c r="N198" i="23"/>
  <c r="M198" i="23"/>
  <c r="K198" i="23"/>
  <c r="K196" i="23" s="1"/>
  <c r="J198" i="23"/>
  <c r="J196" i="23" s="1"/>
  <c r="H198" i="23"/>
  <c r="H196" i="23" s="1"/>
  <c r="G198" i="23"/>
  <c r="G196" i="23" s="1"/>
  <c r="E198" i="23"/>
  <c r="E196" i="23" s="1"/>
  <c r="D198" i="23"/>
  <c r="O197" i="23"/>
  <c r="L197" i="23"/>
  <c r="I197" i="23"/>
  <c r="F197" i="23"/>
  <c r="N196" i="23"/>
  <c r="M196" i="23"/>
  <c r="M195" i="23" s="1"/>
  <c r="D196" i="23"/>
  <c r="O193" i="23"/>
  <c r="L193" i="23"/>
  <c r="L192" i="23" s="1"/>
  <c r="L191" i="23" s="1"/>
  <c r="I193" i="23"/>
  <c r="I192" i="23" s="1"/>
  <c r="I191" i="23" s="1"/>
  <c r="F193" i="23"/>
  <c r="O192" i="23"/>
  <c r="O191" i="23" s="1"/>
  <c r="N192" i="23"/>
  <c r="N191" i="23" s="1"/>
  <c r="M192" i="23"/>
  <c r="M191" i="23" s="1"/>
  <c r="K192" i="23"/>
  <c r="K191" i="23" s="1"/>
  <c r="J192" i="23"/>
  <c r="J191" i="23" s="1"/>
  <c r="H192" i="23"/>
  <c r="H191" i="23" s="1"/>
  <c r="G192" i="23"/>
  <c r="F192" i="23"/>
  <c r="E192" i="23"/>
  <c r="E191" i="23" s="1"/>
  <c r="D192" i="23"/>
  <c r="D191" i="23" s="1"/>
  <c r="G191" i="23"/>
  <c r="O190" i="23"/>
  <c r="L190" i="23"/>
  <c r="I190" i="23"/>
  <c r="F190" i="23"/>
  <c r="O189" i="23"/>
  <c r="L189" i="23"/>
  <c r="L188" i="23" s="1"/>
  <c r="I189" i="23"/>
  <c r="F189" i="23"/>
  <c r="O188" i="23"/>
  <c r="N188" i="23"/>
  <c r="M188" i="23"/>
  <c r="K188" i="23"/>
  <c r="K187" i="23" s="1"/>
  <c r="J188" i="23"/>
  <c r="J187" i="23" s="1"/>
  <c r="H188" i="23"/>
  <c r="G188" i="23"/>
  <c r="F188" i="23"/>
  <c r="E188" i="23"/>
  <c r="D188" i="23"/>
  <c r="O186" i="23"/>
  <c r="L186" i="23"/>
  <c r="I186" i="23"/>
  <c r="F186" i="23"/>
  <c r="O185" i="23"/>
  <c r="L185" i="23"/>
  <c r="L184" i="23" s="1"/>
  <c r="I185" i="23"/>
  <c r="F185" i="23"/>
  <c r="O184" i="23"/>
  <c r="N184" i="23"/>
  <c r="M184" i="23"/>
  <c r="K184" i="23"/>
  <c r="J184" i="23"/>
  <c r="H184" i="23"/>
  <c r="G184" i="23"/>
  <c r="F184" i="23"/>
  <c r="E184" i="23"/>
  <c r="D184" i="23"/>
  <c r="O183" i="23"/>
  <c r="L183" i="23"/>
  <c r="I183" i="23"/>
  <c r="F183" i="23"/>
  <c r="O182" i="23"/>
  <c r="L182" i="23"/>
  <c r="I182" i="23"/>
  <c r="F182" i="23"/>
  <c r="O181" i="23"/>
  <c r="L181" i="23"/>
  <c r="I181" i="23"/>
  <c r="F181" i="23"/>
  <c r="O180" i="23"/>
  <c r="O179" i="23" s="1"/>
  <c r="L180" i="23"/>
  <c r="I180" i="23"/>
  <c r="F180" i="23"/>
  <c r="N179" i="23"/>
  <c r="M179" i="23"/>
  <c r="K179" i="23"/>
  <c r="J179" i="23"/>
  <c r="H179" i="23"/>
  <c r="G179" i="23"/>
  <c r="E179" i="23"/>
  <c r="D179" i="23"/>
  <c r="O178" i="23"/>
  <c r="L178" i="23"/>
  <c r="I178" i="23"/>
  <c r="F178" i="23"/>
  <c r="O177" i="23"/>
  <c r="L177" i="23"/>
  <c r="I177" i="23"/>
  <c r="F177" i="23"/>
  <c r="O176" i="23"/>
  <c r="O175" i="23" s="1"/>
  <c r="O174" i="23" s="1"/>
  <c r="O173" i="23" s="1"/>
  <c r="L176" i="23"/>
  <c r="L175" i="23" s="1"/>
  <c r="I176" i="23"/>
  <c r="F176" i="23"/>
  <c r="N175" i="23"/>
  <c r="N174" i="23" s="1"/>
  <c r="M175" i="23"/>
  <c r="M174" i="23" s="1"/>
  <c r="M173" i="23" s="1"/>
  <c r="K175" i="23"/>
  <c r="K174" i="23" s="1"/>
  <c r="J175" i="23"/>
  <c r="J174" i="23" s="1"/>
  <c r="J173" i="23" s="1"/>
  <c r="H175" i="23"/>
  <c r="H174" i="23" s="1"/>
  <c r="G175" i="23"/>
  <c r="E175" i="23"/>
  <c r="E174" i="23" s="1"/>
  <c r="E173" i="23" s="1"/>
  <c r="D175" i="23"/>
  <c r="D174" i="23" s="1"/>
  <c r="D173" i="23" s="1"/>
  <c r="O172" i="23"/>
  <c r="L172" i="23"/>
  <c r="I172" i="23"/>
  <c r="F172" i="23"/>
  <c r="O171" i="23"/>
  <c r="L171" i="23"/>
  <c r="I171" i="23"/>
  <c r="F171" i="23"/>
  <c r="O170" i="23"/>
  <c r="L170" i="23"/>
  <c r="I170" i="23"/>
  <c r="F170" i="23"/>
  <c r="O169" i="23"/>
  <c r="L169" i="23"/>
  <c r="I169" i="23"/>
  <c r="F169" i="23"/>
  <c r="O168" i="23"/>
  <c r="L168" i="23"/>
  <c r="I168" i="23"/>
  <c r="F168" i="23"/>
  <c r="O167" i="23"/>
  <c r="L167" i="23"/>
  <c r="L166" i="23" s="1"/>
  <c r="L165" i="23" s="1"/>
  <c r="I167" i="23"/>
  <c r="F167" i="23"/>
  <c r="F166" i="23" s="1"/>
  <c r="F165" i="23" s="1"/>
  <c r="N166" i="23"/>
  <c r="M166" i="23"/>
  <c r="M165" i="23" s="1"/>
  <c r="K166" i="23"/>
  <c r="K165" i="23" s="1"/>
  <c r="J166" i="23"/>
  <c r="J165" i="23" s="1"/>
  <c r="H166" i="23"/>
  <c r="H165" i="23" s="1"/>
  <c r="G166" i="23"/>
  <c r="G165" i="23" s="1"/>
  <c r="E166" i="23"/>
  <c r="E165" i="23" s="1"/>
  <c r="D166" i="23"/>
  <c r="D165" i="23" s="1"/>
  <c r="N165" i="23"/>
  <c r="O164" i="23"/>
  <c r="L164" i="23"/>
  <c r="I164" i="23"/>
  <c r="F164" i="23"/>
  <c r="O163" i="23"/>
  <c r="L163" i="23"/>
  <c r="I163" i="23"/>
  <c r="F163" i="23"/>
  <c r="O162" i="23"/>
  <c r="L162" i="23"/>
  <c r="I162" i="23"/>
  <c r="F162" i="23"/>
  <c r="O161" i="23"/>
  <c r="L161" i="23"/>
  <c r="L160" i="23" s="1"/>
  <c r="I161" i="23"/>
  <c r="F161" i="23"/>
  <c r="O160" i="23"/>
  <c r="N160" i="23"/>
  <c r="M160" i="23"/>
  <c r="K160" i="23"/>
  <c r="J160" i="23"/>
  <c r="H160" i="23"/>
  <c r="H130" i="23" s="1"/>
  <c r="G160" i="23"/>
  <c r="F160" i="23"/>
  <c r="E160" i="23"/>
  <c r="D160" i="23"/>
  <c r="O159" i="23"/>
  <c r="L159" i="23"/>
  <c r="I159" i="23"/>
  <c r="F159" i="23"/>
  <c r="O158" i="23"/>
  <c r="L158" i="23"/>
  <c r="I158" i="23"/>
  <c r="F158" i="23"/>
  <c r="O157" i="23"/>
  <c r="L157" i="23"/>
  <c r="I157" i="23"/>
  <c r="F157" i="23"/>
  <c r="O156" i="23"/>
  <c r="L156" i="23"/>
  <c r="I156" i="23"/>
  <c r="F156" i="23"/>
  <c r="C156" i="23" s="1"/>
  <c r="O155" i="23"/>
  <c r="L155" i="23"/>
  <c r="I155" i="23"/>
  <c r="F155" i="23"/>
  <c r="O154" i="23"/>
  <c r="L154" i="23"/>
  <c r="I154" i="23"/>
  <c r="F154" i="23"/>
  <c r="O153" i="23"/>
  <c r="L153" i="23"/>
  <c r="I153" i="23"/>
  <c r="F153" i="23"/>
  <c r="O152" i="23"/>
  <c r="L152" i="23"/>
  <c r="I152" i="23"/>
  <c r="F152" i="23"/>
  <c r="C152" i="23" s="1"/>
  <c r="N151" i="23"/>
  <c r="M151" i="23"/>
  <c r="L151" i="23"/>
  <c r="K151" i="23"/>
  <c r="J151" i="23"/>
  <c r="H151" i="23"/>
  <c r="G151" i="23"/>
  <c r="E151" i="23"/>
  <c r="D151" i="23"/>
  <c r="O150" i="23"/>
  <c r="L150" i="23"/>
  <c r="I150" i="23"/>
  <c r="F150" i="23"/>
  <c r="O149" i="23"/>
  <c r="L149" i="23"/>
  <c r="I149" i="23"/>
  <c r="F149" i="23"/>
  <c r="O148" i="23"/>
  <c r="L148" i="23"/>
  <c r="I148" i="23"/>
  <c r="F148" i="23"/>
  <c r="O147" i="23"/>
  <c r="L147" i="23"/>
  <c r="I147" i="23"/>
  <c r="F147" i="23"/>
  <c r="O146" i="23"/>
  <c r="L146" i="23"/>
  <c r="I146" i="23"/>
  <c r="F146" i="23"/>
  <c r="O145" i="23"/>
  <c r="O144" i="23" s="1"/>
  <c r="L145" i="23"/>
  <c r="I145" i="23"/>
  <c r="F145" i="23"/>
  <c r="N144" i="23"/>
  <c r="M144" i="23"/>
  <c r="K144" i="23"/>
  <c r="J144" i="23"/>
  <c r="H144" i="23"/>
  <c r="G144" i="23"/>
  <c r="E144" i="23"/>
  <c r="D144" i="23"/>
  <c r="O143" i="23"/>
  <c r="L143" i="23"/>
  <c r="I143" i="23"/>
  <c r="F143" i="23"/>
  <c r="O142" i="23"/>
  <c r="L142" i="23"/>
  <c r="L141" i="23" s="1"/>
  <c r="I142" i="23"/>
  <c r="I141" i="23" s="1"/>
  <c r="F142" i="23"/>
  <c r="N141" i="23"/>
  <c r="M141" i="23"/>
  <c r="K141" i="23"/>
  <c r="J141" i="23"/>
  <c r="H141" i="23"/>
  <c r="G141" i="23"/>
  <c r="E141" i="23"/>
  <c r="D141" i="23"/>
  <c r="O140" i="23"/>
  <c r="L140" i="23"/>
  <c r="I140" i="23"/>
  <c r="F140" i="23"/>
  <c r="O139" i="23"/>
  <c r="L139" i="23"/>
  <c r="I139" i="23"/>
  <c r="F139" i="23"/>
  <c r="O138" i="23"/>
  <c r="L138" i="23"/>
  <c r="I138" i="23"/>
  <c r="F138" i="23"/>
  <c r="O137" i="23"/>
  <c r="O136" i="23" s="1"/>
  <c r="L137" i="23"/>
  <c r="L136" i="23" s="1"/>
  <c r="I137" i="23"/>
  <c r="I136" i="23" s="1"/>
  <c r="F137" i="23"/>
  <c r="N136" i="23"/>
  <c r="M136" i="23"/>
  <c r="K136" i="23"/>
  <c r="J136" i="23"/>
  <c r="H136" i="23"/>
  <c r="G136" i="23"/>
  <c r="E136" i="23"/>
  <c r="D136" i="23"/>
  <c r="O135" i="23"/>
  <c r="L135" i="23"/>
  <c r="I135" i="23"/>
  <c r="F135" i="23"/>
  <c r="O134" i="23"/>
  <c r="L134" i="23"/>
  <c r="I134" i="23"/>
  <c r="F134" i="23"/>
  <c r="O133" i="23"/>
  <c r="L133" i="23"/>
  <c r="I133" i="23"/>
  <c r="F133" i="23"/>
  <c r="O132" i="23"/>
  <c r="L132" i="23"/>
  <c r="L131" i="23" s="1"/>
  <c r="I132" i="23"/>
  <c r="F132" i="23"/>
  <c r="O131" i="23"/>
  <c r="N131" i="23"/>
  <c r="M131" i="23"/>
  <c r="K131" i="23"/>
  <c r="J131" i="23"/>
  <c r="H131" i="23"/>
  <c r="G131" i="23"/>
  <c r="E131" i="23"/>
  <c r="D131" i="23"/>
  <c r="O129" i="23"/>
  <c r="L129" i="23"/>
  <c r="I129" i="23"/>
  <c r="I128" i="23" s="1"/>
  <c r="F129" i="23"/>
  <c r="O128" i="23"/>
  <c r="N128" i="23"/>
  <c r="M128" i="23"/>
  <c r="K128" i="23"/>
  <c r="J128" i="23"/>
  <c r="H128" i="23"/>
  <c r="G128" i="23"/>
  <c r="F128" i="23"/>
  <c r="E128" i="23"/>
  <c r="D128" i="23"/>
  <c r="O127" i="23"/>
  <c r="L127" i="23"/>
  <c r="G127" i="23"/>
  <c r="I127" i="23" s="1"/>
  <c r="F127" i="23"/>
  <c r="O126" i="23"/>
  <c r="L126" i="23"/>
  <c r="I126" i="23"/>
  <c r="F126" i="23"/>
  <c r="O125" i="23"/>
  <c r="L125" i="23"/>
  <c r="I125" i="23"/>
  <c r="F125" i="23"/>
  <c r="O124" i="23"/>
  <c r="L124" i="23"/>
  <c r="I124" i="23"/>
  <c r="F124" i="23"/>
  <c r="O123" i="23"/>
  <c r="L123" i="23"/>
  <c r="I123" i="23"/>
  <c r="F123" i="23"/>
  <c r="N122" i="23"/>
  <c r="M122" i="23"/>
  <c r="K122" i="23"/>
  <c r="J122" i="23"/>
  <c r="H122" i="23"/>
  <c r="E122" i="23"/>
  <c r="D122" i="23"/>
  <c r="O121" i="23"/>
  <c r="L121" i="23"/>
  <c r="I121" i="23"/>
  <c r="F121" i="23"/>
  <c r="O120" i="23"/>
  <c r="L120" i="23"/>
  <c r="I120" i="23"/>
  <c r="F120" i="23"/>
  <c r="O119" i="23"/>
  <c r="L119" i="23"/>
  <c r="I119" i="23"/>
  <c r="F119" i="23"/>
  <c r="O118" i="23"/>
  <c r="L118" i="23"/>
  <c r="G118" i="23"/>
  <c r="G116" i="23" s="1"/>
  <c r="F118" i="23"/>
  <c r="O117" i="23"/>
  <c r="L117" i="23"/>
  <c r="I117" i="23"/>
  <c r="F117" i="23"/>
  <c r="N116" i="23"/>
  <c r="M116" i="23"/>
  <c r="L116" i="23"/>
  <c r="K116" i="23"/>
  <c r="J116" i="23"/>
  <c r="H116" i="23"/>
  <c r="E116" i="23"/>
  <c r="D116" i="23"/>
  <c r="O115" i="23"/>
  <c r="L115" i="23"/>
  <c r="I115" i="23"/>
  <c r="F115" i="23"/>
  <c r="O114" i="23"/>
  <c r="L114" i="23"/>
  <c r="I114" i="23"/>
  <c r="F114" i="23"/>
  <c r="O113" i="23"/>
  <c r="O112" i="23" s="1"/>
  <c r="L113" i="23"/>
  <c r="I113" i="23"/>
  <c r="F113" i="23"/>
  <c r="N112" i="23"/>
  <c r="M112" i="23"/>
  <c r="K112" i="23"/>
  <c r="J112" i="23"/>
  <c r="H112" i="23"/>
  <c r="G112" i="23"/>
  <c r="E112" i="23"/>
  <c r="D112" i="23"/>
  <c r="O111" i="23"/>
  <c r="L111" i="23"/>
  <c r="I111" i="23"/>
  <c r="F111" i="23"/>
  <c r="O110" i="23"/>
  <c r="L110" i="23"/>
  <c r="I110" i="23"/>
  <c r="F110" i="23"/>
  <c r="O109" i="23"/>
  <c r="L109" i="23"/>
  <c r="I109" i="23"/>
  <c r="F109" i="23"/>
  <c r="O108" i="23"/>
  <c r="L108" i="23"/>
  <c r="I108" i="23"/>
  <c r="F108" i="23"/>
  <c r="O107" i="23"/>
  <c r="L107" i="23"/>
  <c r="I107" i="23"/>
  <c r="F107" i="23"/>
  <c r="O106" i="23"/>
  <c r="L106" i="23"/>
  <c r="I106" i="23"/>
  <c r="F106" i="23"/>
  <c r="O105" i="23"/>
  <c r="L105" i="23"/>
  <c r="I105" i="23"/>
  <c r="F105" i="23"/>
  <c r="O104" i="23"/>
  <c r="L104" i="23"/>
  <c r="L103" i="23" s="1"/>
  <c r="I104" i="23"/>
  <c r="F104" i="23"/>
  <c r="O103" i="23"/>
  <c r="N103" i="23"/>
  <c r="M103" i="23"/>
  <c r="K103" i="23"/>
  <c r="J103" i="23"/>
  <c r="H103" i="23"/>
  <c r="G103" i="23"/>
  <c r="E103" i="23"/>
  <c r="D103" i="23"/>
  <c r="O102" i="23"/>
  <c r="L102" i="23"/>
  <c r="I102" i="23"/>
  <c r="F102" i="23"/>
  <c r="O101" i="23"/>
  <c r="L101" i="23"/>
  <c r="I101" i="23"/>
  <c r="F101" i="23"/>
  <c r="O100" i="23"/>
  <c r="L100" i="23"/>
  <c r="I100" i="23"/>
  <c r="F100" i="23"/>
  <c r="O99" i="23"/>
  <c r="L99" i="23"/>
  <c r="I99" i="23"/>
  <c r="F99" i="23"/>
  <c r="O98" i="23"/>
  <c r="L98" i="23"/>
  <c r="I98" i="23"/>
  <c r="F98" i="23"/>
  <c r="O97" i="23"/>
  <c r="L97" i="23"/>
  <c r="I97" i="23"/>
  <c r="F97" i="23"/>
  <c r="O96" i="23"/>
  <c r="L96" i="23"/>
  <c r="L95" i="23" s="1"/>
  <c r="I96" i="23"/>
  <c r="F96" i="23"/>
  <c r="F95" i="23" s="1"/>
  <c r="N95" i="23"/>
  <c r="M95" i="23"/>
  <c r="K95" i="23"/>
  <c r="J95" i="23"/>
  <c r="H95" i="23"/>
  <c r="G95" i="23"/>
  <c r="E95" i="23"/>
  <c r="D95" i="23"/>
  <c r="O94" i="23"/>
  <c r="L94" i="23"/>
  <c r="I94" i="23"/>
  <c r="F94" i="23"/>
  <c r="O93" i="23"/>
  <c r="L93" i="23"/>
  <c r="I93" i="23"/>
  <c r="F93" i="23"/>
  <c r="O92" i="23"/>
  <c r="L92" i="23"/>
  <c r="I92" i="23"/>
  <c r="F92" i="23"/>
  <c r="O91" i="23"/>
  <c r="L91" i="23"/>
  <c r="I91" i="23"/>
  <c r="F91" i="23"/>
  <c r="O90" i="23"/>
  <c r="L90" i="23"/>
  <c r="L89" i="23" s="1"/>
  <c r="I90" i="23"/>
  <c r="F90" i="23"/>
  <c r="N89" i="23"/>
  <c r="M89" i="23"/>
  <c r="K89" i="23"/>
  <c r="J89" i="23"/>
  <c r="H89" i="23"/>
  <c r="G89" i="23"/>
  <c r="E89" i="23"/>
  <c r="D89" i="23"/>
  <c r="O88" i="23"/>
  <c r="L88" i="23"/>
  <c r="I88" i="23"/>
  <c r="F88" i="23"/>
  <c r="O87" i="23"/>
  <c r="L87" i="23"/>
  <c r="I87" i="23"/>
  <c r="F87" i="23"/>
  <c r="O86" i="23"/>
  <c r="L86" i="23"/>
  <c r="I86" i="23"/>
  <c r="F86" i="23"/>
  <c r="O85" i="23"/>
  <c r="L85" i="23"/>
  <c r="I85" i="23"/>
  <c r="I84" i="23" s="1"/>
  <c r="F85" i="23"/>
  <c r="F84" i="23" s="1"/>
  <c r="N84" i="23"/>
  <c r="M84" i="23"/>
  <c r="K84" i="23"/>
  <c r="J84" i="23"/>
  <c r="H84" i="23"/>
  <c r="G84" i="23"/>
  <c r="E84" i="23"/>
  <c r="D84" i="23"/>
  <c r="O82" i="23"/>
  <c r="L82" i="23"/>
  <c r="I82" i="23"/>
  <c r="F82" i="23"/>
  <c r="O81" i="23"/>
  <c r="O80" i="23" s="1"/>
  <c r="L81" i="23"/>
  <c r="L80" i="23" s="1"/>
  <c r="I81" i="23"/>
  <c r="I80" i="23" s="1"/>
  <c r="F81" i="23"/>
  <c r="F80" i="23" s="1"/>
  <c r="N80" i="23"/>
  <c r="M80" i="23"/>
  <c r="K80" i="23"/>
  <c r="J80" i="23"/>
  <c r="H80" i="23"/>
  <c r="G80" i="23"/>
  <c r="E80" i="23"/>
  <c r="D80" i="23"/>
  <c r="O79" i="23"/>
  <c r="L79" i="23"/>
  <c r="I79" i="23"/>
  <c r="F79" i="23"/>
  <c r="O78" i="23"/>
  <c r="L78" i="23"/>
  <c r="L77" i="23" s="1"/>
  <c r="I78" i="23"/>
  <c r="F78" i="23"/>
  <c r="N77" i="23"/>
  <c r="M77" i="23"/>
  <c r="K77" i="23"/>
  <c r="K76" i="23" s="1"/>
  <c r="J77" i="23"/>
  <c r="H77" i="23"/>
  <c r="G77" i="23"/>
  <c r="E77" i="23"/>
  <c r="D77" i="23"/>
  <c r="D76" i="23" s="1"/>
  <c r="O74" i="23"/>
  <c r="L74" i="23"/>
  <c r="I74" i="23"/>
  <c r="F74" i="23"/>
  <c r="O73" i="23"/>
  <c r="L73" i="23"/>
  <c r="I73" i="23"/>
  <c r="F73" i="23"/>
  <c r="O72" i="23"/>
  <c r="L72" i="23"/>
  <c r="I72" i="23"/>
  <c r="F72" i="23"/>
  <c r="O71" i="23"/>
  <c r="L71" i="23"/>
  <c r="I71" i="23"/>
  <c r="F71" i="23"/>
  <c r="O70" i="23"/>
  <c r="L70" i="23"/>
  <c r="I70" i="23"/>
  <c r="I69" i="23" s="1"/>
  <c r="F70" i="23"/>
  <c r="N69" i="23"/>
  <c r="N67" i="23" s="1"/>
  <c r="M69" i="23"/>
  <c r="M67" i="23" s="1"/>
  <c r="K69" i="23"/>
  <c r="K67" i="23" s="1"/>
  <c r="J69" i="23"/>
  <c r="J67" i="23" s="1"/>
  <c r="H69" i="23"/>
  <c r="G69" i="23"/>
  <c r="G67" i="23" s="1"/>
  <c r="E69" i="23"/>
  <c r="E67" i="23" s="1"/>
  <c r="D69" i="23"/>
  <c r="D67" i="23" s="1"/>
  <c r="O68" i="23"/>
  <c r="L68" i="23"/>
  <c r="I68" i="23"/>
  <c r="F68" i="23"/>
  <c r="H67" i="23"/>
  <c r="O66" i="23"/>
  <c r="L66" i="23"/>
  <c r="I66" i="23"/>
  <c r="F66" i="23"/>
  <c r="O65" i="23"/>
  <c r="L65" i="23"/>
  <c r="I65" i="23"/>
  <c r="F65" i="23"/>
  <c r="O64" i="23"/>
  <c r="L64" i="23"/>
  <c r="I64" i="23"/>
  <c r="F64" i="23"/>
  <c r="O63" i="23"/>
  <c r="L63" i="23"/>
  <c r="I63" i="23"/>
  <c r="F63" i="23"/>
  <c r="O62" i="23"/>
  <c r="L62" i="23"/>
  <c r="I62" i="23"/>
  <c r="F62" i="23"/>
  <c r="O61" i="23"/>
  <c r="L61" i="23"/>
  <c r="I61" i="23"/>
  <c r="F61" i="23"/>
  <c r="O60" i="23"/>
  <c r="L60" i="23"/>
  <c r="I60" i="23"/>
  <c r="F60" i="23"/>
  <c r="O59" i="23"/>
  <c r="L59" i="23"/>
  <c r="I59" i="23"/>
  <c r="I58" i="23" s="1"/>
  <c r="F59" i="23"/>
  <c r="N58" i="23"/>
  <c r="M58" i="23"/>
  <c r="K58" i="23"/>
  <c r="J58" i="23"/>
  <c r="H58" i="23"/>
  <c r="G58" i="23"/>
  <c r="E58" i="23"/>
  <c r="D58" i="23"/>
  <c r="O57" i="23"/>
  <c r="L57" i="23"/>
  <c r="I57" i="23"/>
  <c r="F57" i="23"/>
  <c r="O56" i="23"/>
  <c r="L56" i="23"/>
  <c r="L55" i="23" s="1"/>
  <c r="I56" i="23"/>
  <c r="F56" i="23"/>
  <c r="F55" i="23" s="1"/>
  <c r="O55" i="23"/>
  <c r="N55" i="23"/>
  <c r="M55" i="23"/>
  <c r="M54" i="23" s="1"/>
  <c r="K55" i="23"/>
  <c r="J55" i="23"/>
  <c r="H55" i="23"/>
  <c r="H54" i="23" s="1"/>
  <c r="G55" i="23"/>
  <c r="E55" i="23"/>
  <c r="D55" i="23"/>
  <c r="O47" i="23"/>
  <c r="C47" i="23" s="1"/>
  <c r="O46" i="23"/>
  <c r="C46" i="23" s="1"/>
  <c r="N45" i="23"/>
  <c r="M45" i="23"/>
  <c r="L44" i="23"/>
  <c r="L43" i="23" s="1"/>
  <c r="I44" i="23"/>
  <c r="F44" i="23"/>
  <c r="K43" i="23"/>
  <c r="J43" i="23"/>
  <c r="I43" i="23"/>
  <c r="H43" i="23"/>
  <c r="G43" i="23"/>
  <c r="F43" i="23"/>
  <c r="E43" i="23"/>
  <c r="D43" i="23"/>
  <c r="F42" i="23"/>
  <c r="C42" i="23" s="1"/>
  <c r="E41" i="23"/>
  <c r="D41" i="23"/>
  <c r="L40" i="23"/>
  <c r="C40" i="23" s="1"/>
  <c r="L39" i="23"/>
  <c r="C39" i="23" s="1"/>
  <c r="L38" i="23"/>
  <c r="C38" i="23" s="1"/>
  <c r="L37" i="23"/>
  <c r="C37" i="23" s="1"/>
  <c r="K36" i="23"/>
  <c r="J36" i="23"/>
  <c r="L35" i="23"/>
  <c r="C35" i="23" s="1"/>
  <c r="L34" i="23"/>
  <c r="C34" i="23" s="1"/>
  <c r="K33" i="23"/>
  <c r="J33" i="23"/>
  <c r="L32" i="23"/>
  <c r="C32" i="23" s="1"/>
  <c r="L31" i="23"/>
  <c r="C31" i="23" s="1"/>
  <c r="K31" i="23"/>
  <c r="J31" i="23"/>
  <c r="L30" i="23"/>
  <c r="C30" i="23" s="1"/>
  <c r="L29" i="23"/>
  <c r="C29" i="23" s="1"/>
  <c r="L28" i="23"/>
  <c r="C28" i="23" s="1"/>
  <c r="K27" i="23"/>
  <c r="K26" i="23" s="1"/>
  <c r="J27" i="23"/>
  <c r="F25" i="23"/>
  <c r="C25" i="23" s="1"/>
  <c r="G24" i="23"/>
  <c r="I24" i="23" s="1"/>
  <c r="F24" i="23"/>
  <c r="O23" i="23"/>
  <c r="L23" i="23"/>
  <c r="I23" i="23"/>
  <c r="F23" i="23"/>
  <c r="O22" i="23"/>
  <c r="L22" i="23"/>
  <c r="L21" i="23" s="1"/>
  <c r="I22" i="23"/>
  <c r="I21" i="23" s="1"/>
  <c r="F22" i="23"/>
  <c r="N21" i="23"/>
  <c r="N292" i="23" s="1"/>
  <c r="N291" i="23" s="1"/>
  <c r="M21" i="23"/>
  <c r="K21" i="23"/>
  <c r="J21" i="23"/>
  <c r="J292" i="23" s="1"/>
  <c r="H21" i="23"/>
  <c r="H292" i="23" s="1"/>
  <c r="H291" i="23" s="1"/>
  <c r="G21" i="23"/>
  <c r="G292" i="23" s="1"/>
  <c r="E21" i="23"/>
  <c r="D21" i="23"/>
  <c r="N20" i="23"/>
  <c r="H20" i="23"/>
  <c r="C117" i="23" l="1"/>
  <c r="C262" i="23"/>
  <c r="E231" i="23"/>
  <c r="I272" i="23"/>
  <c r="I270" i="23" s="1"/>
  <c r="I269" i="23" s="1"/>
  <c r="C278" i="23"/>
  <c r="L179" i="23"/>
  <c r="C113" i="23"/>
  <c r="C266" i="23"/>
  <c r="E54" i="23"/>
  <c r="K54" i="23"/>
  <c r="K53" i="23" s="1"/>
  <c r="D54" i="23"/>
  <c r="J54" i="23"/>
  <c r="J53" i="23" s="1"/>
  <c r="C63" i="23"/>
  <c r="H204" i="23"/>
  <c r="C210" i="23"/>
  <c r="G204" i="23"/>
  <c r="G195" i="23" s="1"/>
  <c r="F175" i="23"/>
  <c r="C71" i="23"/>
  <c r="N76" i="23"/>
  <c r="C87" i="23"/>
  <c r="D130" i="23"/>
  <c r="C214" i="23"/>
  <c r="C222" i="23"/>
  <c r="J291" i="23"/>
  <c r="C23" i="23"/>
  <c r="L58" i="23"/>
  <c r="E130" i="23"/>
  <c r="K130" i="23"/>
  <c r="K75" i="23" s="1"/>
  <c r="C132" i="23"/>
  <c r="C135" i="23"/>
  <c r="J130" i="23"/>
  <c r="C140" i="23"/>
  <c r="D187" i="23"/>
  <c r="O196" i="23"/>
  <c r="J231" i="23"/>
  <c r="C254" i="23"/>
  <c r="C274" i="23"/>
  <c r="O272" i="23"/>
  <c r="E292" i="23"/>
  <c r="E291" i="23" s="1"/>
  <c r="K292" i="23"/>
  <c r="K291" i="23" s="1"/>
  <c r="N54" i="23"/>
  <c r="G76" i="23"/>
  <c r="M76" i="23"/>
  <c r="M75" i="23" s="1"/>
  <c r="C121" i="23"/>
  <c r="N173" i="23"/>
  <c r="D231" i="23"/>
  <c r="H231" i="23"/>
  <c r="H230" i="23" s="1"/>
  <c r="M231" i="23"/>
  <c r="C250" i="23"/>
  <c r="D259" i="23"/>
  <c r="J259" i="23"/>
  <c r="J230" i="23" s="1"/>
  <c r="O260" i="23"/>
  <c r="E270" i="23"/>
  <c r="E269" i="23" s="1"/>
  <c r="C282" i="23"/>
  <c r="N53" i="23"/>
  <c r="C22" i="23"/>
  <c r="O21" i="23"/>
  <c r="J26" i="23"/>
  <c r="J20" i="23" s="1"/>
  <c r="L69" i="23"/>
  <c r="L67" i="23" s="1"/>
  <c r="H76" i="23"/>
  <c r="M83" i="23"/>
  <c r="C107" i="23"/>
  <c r="C109" i="23"/>
  <c r="C120" i="23"/>
  <c r="N130" i="23"/>
  <c r="L187" i="23"/>
  <c r="D230" i="23"/>
  <c r="C249" i="23"/>
  <c r="O246" i="23"/>
  <c r="C298" i="23"/>
  <c r="C299" i="23"/>
  <c r="C206" i="23"/>
  <c r="C218" i="23"/>
  <c r="C221" i="23"/>
  <c r="C242" i="23"/>
  <c r="C244" i="23"/>
  <c r="C258" i="23"/>
  <c r="O276" i="23"/>
  <c r="O270" i="23" s="1"/>
  <c r="O269" i="23" s="1"/>
  <c r="C296" i="23"/>
  <c r="M20" i="23"/>
  <c r="C59" i="23"/>
  <c r="C60" i="23"/>
  <c r="C62" i="23"/>
  <c r="C70" i="23"/>
  <c r="O69" i="23"/>
  <c r="O67" i="23" s="1"/>
  <c r="C79" i="23"/>
  <c r="J76" i="23"/>
  <c r="J83" i="23"/>
  <c r="C86" i="23"/>
  <c r="C98" i="23"/>
  <c r="C143" i="23"/>
  <c r="C148" i="23"/>
  <c r="C164" i="23"/>
  <c r="C172" i="23"/>
  <c r="C180" i="23"/>
  <c r="C183" i="23"/>
  <c r="H187" i="23"/>
  <c r="C226" i="23"/>
  <c r="N259" i="23"/>
  <c r="D53" i="23"/>
  <c r="O95" i="23"/>
  <c r="H53" i="23"/>
  <c r="L54" i="23"/>
  <c r="C91" i="23"/>
  <c r="C93" i="23"/>
  <c r="K83" i="23"/>
  <c r="C111" i="23"/>
  <c r="O122" i="23"/>
  <c r="C155" i="23"/>
  <c r="C168" i="23"/>
  <c r="C169" i="23"/>
  <c r="L174" i="23"/>
  <c r="L173" i="23" s="1"/>
  <c r="M187" i="23"/>
  <c r="C202" i="23"/>
  <c r="C229" i="23"/>
  <c r="N231" i="23"/>
  <c r="O238" i="23"/>
  <c r="O231" i="23" s="1"/>
  <c r="C280" i="23"/>
  <c r="E187" i="23"/>
  <c r="C99" i="23"/>
  <c r="G291" i="23"/>
  <c r="C24" i="23"/>
  <c r="C61" i="23"/>
  <c r="C64" i="23"/>
  <c r="C66" i="23"/>
  <c r="C72" i="23"/>
  <c r="C74" i="23"/>
  <c r="I77" i="23"/>
  <c r="I76" i="23" s="1"/>
  <c r="C82" i="23"/>
  <c r="C88" i="23"/>
  <c r="I89" i="23"/>
  <c r="C97" i="23"/>
  <c r="C100" i="23"/>
  <c r="C102" i="23"/>
  <c r="F112" i="23"/>
  <c r="I118" i="23"/>
  <c r="C118" i="23" s="1"/>
  <c r="C124" i="23"/>
  <c r="G130" i="23"/>
  <c r="M130" i="23"/>
  <c r="C133" i="23"/>
  <c r="C137" i="23"/>
  <c r="C147" i="23"/>
  <c r="C159" i="23"/>
  <c r="C176" i="23"/>
  <c r="O187" i="23"/>
  <c r="C213" i="23"/>
  <c r="C220" i="23"/>
  <c r="C225" i="23"/>
  <c r="C237" i="23"/>
  <c r="O252" i="23"/>
  <c r="O251" i="23" s="1"/>
  <c r="K259" i="23"/>
  <c r="C263" i="23"/>
  <c r="O264" i="23"/>
  <c r="O259" i="23" s="1"/>
  <c r="F281" i="23"/>
  <c r="L293" i="23"/>
  <c r="D20" i="23"/>
  <c r="C44" i="23"/>
  <c r="C65" i="23"/>
  <c r="C73" i="23"/>
  <c r="E76" i="23"/>
  <c r="C78" i="23"/>
  <c r="O77" i="23"/>
  <c r="O76" i="23" s="1"/>
  <c r="E83" i="23"/>
  <c r="C90" i="23"/>
  <c r="O89" i="23"/>
  <c r="C101" i="23"/>
  <c r="F103" i="23"/>
  <c r="C106" i="23"/>
  <c r="C115" i="23"/>
  <c r="I122" i="23"/>
  <c r="C126" i="23"/>
  <c r="C129" i="23"/>
  <c r="F136" i="23"/>
  <c r="C136" i="23" s="1"/>
  <c r="C157" i="23"/>
  <c r="G174" i="23"/>
  <c r="G173" i="23" s="1"/>
  <c r="C190" i="23"/>
  <c r="H195" i="23"/>
  <c r="L205" i="23"/>
  <c r="C215" i="23"/>
  <c r="L216" i="23"/>
  <c r="C233" i="23"/>
  <c r="C234" i="23"/>
  <c r="C241" i="23"/>
  <c r="C255" i="23"/>
  <c r="C257" i="23"/>
  <c r="C294" i="23"/>
  <c r="L76" i="23"/>
  <c r="D292" i="23"/>
  <c r="D291" i="23" s="1"/>
  <c r="C43" i="23"/>
  <c r="G54" i="23"/>
  <c r="G53" i="23" s="1"/>
  <c r="C57" i="23"/>
  <c r="O58" i="23"/>
  <c r="O54" i="23" s="1"/>
  <c r="I67" i="23"/>
  <c r="D83" i="23"/>
  <c r="D75" i="23" s="1"/>
  <c r="H83" i="23"/>
  <c r="H75" i="23" s="1"/>
  <c r="N83" i="23"/>
  <c r="O84" i="23"/>
  <c r="L84" i="23"/>
  <c r="C92" i="23"/>
  <c r="C94" i="23"/>
  <c r="C105" i="23"/>
  <c r="C108" i="23"/>
  <c r="C110" i="23"/>
  <c r="L112" i="23"/>
  <c r="F116" i="23"/>
  <c r="G122" i="23"/>
  <c r="G83" i="23" s="1"/>
  <c r="G75" i="23" s="1"/>
  <c r="O141" i="23"/>
  <c r="L144" i="23"/>
  <c r="L130" i="23" s="1"/>
  <c r="C149" i="23"/>
  <c r="O151" i="23"/>
  <c r="C163" i="23"/>
  <c r="C171" i="23"/>
  <c r="H173" i="23"/>
  <c r="G187" i="23"/>
  <c r="C193" i="23"/>
  <c r="K195" i="23"/>
  <c r="C201" i="23"/>
  <c r="D204" i="23"/>
  <c r="D195" i="23" s="1"/>
  <c r="O205" i="23"/>
  <c r="C211" i="23"/>
  <c r="E204" i="23"/>
  <c r="O216" i="23"/>
  <c r="J204" i="23"/>
  <c r="J195" i="23" s="1"/>
  <c r="N204" i="23"/>
  <c r="N195" i="23" s="1"/>
  <c r="C245" i="23"/>
  <c r="L252" i="23"/>
  <c r="L251" i="23" s="1"/>
  <c r="C256" i="23"/>
  <c r="L264" i="23"/>
  <c r="C279" i="23"/>
  <c r="D269" i="23"/>
  <c r="O292" i="23"/>
  <c r="O291" i="23" s="1"/>
  <c r="L292" i="23"/>
  <c r="L291" i="23" s="1"/>
  <c r="C80" i="23"/>
  <c r="E53" i="23"/>
  <c r="M53" i="23"/>
  <c r="J75" i="23"/>
  <c r="C125" i="23"/>
  <c r="C181" i="23"/>
  <c r="I179" i="23"/>
  <c r="I184" i="23"/>
  <c r="C184" i="23" s="1"/>
  <c r="C185" i="23"/>
  <c r="I188" i="23"/>
  <c r="C189" i="23"/>
  <c r="C253" i="23"/>
  <c r="F252" i="23"/>
  <c r="C301" i="23"/>
  <c r="G20" i="23"/>
  <c r="K20" i="23"/>
  <c r="F21" i="23"/>
  <c r="C56" i="23"/>
  <c r="C68" i="23"/>
  <c r="F69" i="23"/>
  <c r="F77" i="23"/>
  <c r="F89" i="23"/>
  <c r="C96" i="23"/>
  <c r="C104" i="23"/>
  <c r="C114" i="23"/>
  <c r="C119" i="23"/>
  <c r="L122" i="23"/>
  <c r="C138" i="23"/>
  <c r="C139" i="23"/>
  <c r="F141" i="23"/>
  <c r="C142" i="23"/>
  <c r="F144" i="23"/>
  <c r="C146" i="23"/>
  <c r="C158" i="23"/>
  <c r="C162" i="23"/>
  <c r="C167" i="23"/>
  <c r="O166" i="23"/>
  <c r="O165" i="23" s="1"/>
  <c r="K173" i="23"/>
  <c r="N187" i="23"/>
  <c r="E230" i="23"/>
  <c r="M292" i="23"/>
  <c r="M291" i="23" s="1"/>
  <c r="C153" i="23"/>
  <c r="I151" i="23"/>
  <c r="L27" i="23"/>
  <c r="C85" i="23"/>
  <c r="I95" i="23"/>
  <c r="I103" i="23"/>
  <c r="I112" i="23"/>
  <c r="C112" i="23" s="1"/>
  <c r="O116" i="23"/>
  <c r="F122" i="23"/>
  <c r="C127" i="23"/>
  <c r="I131" i="23"/>
  <c r="F131" i="23"/>
  <c r="I144" i="23"/>
  <c r="C145" i="23"/>
  <c r="I160" i="23"/>
  <c r="C160" i="23" s="1"/>
  <c r="C161" i="23"/>
  <c r="C197" i="23"/>
  <c r="F196" i="23"/>
  <c r="C268" i="23"/>
  <c r="I264" i="23"/>
  <c r="I259" i="23" s="1"/>
  <c r="C177" i="23"/>
  <c r="I175" i="23"/>
  <c r="L33" i="23"/>
  <c r="C33" i="23" s="1"/>
  <c r="L36" i="23"/>
  <c r="C36" i="23" s="1"/>
  <c r="F41" i="23"/>
  <c r="C41" i="23" s="1"/>
  <c r="O45" i="23"/>
  <c r="O20" i="23" s="1"/>
  <c r="I55" i="23"/>
  <c r="I54" i="23" s="1"/>
  <c r="F58" i="23"/>
  <c r="C81" i="23"/>
  <c r="E20" i="23"/>
  <c r="I20" i="23"/>
  <c r="C123" i="23"/>
  <c r="L128" i="23"/>
  <c r="C128" i="23" s="1"/>
  <c r="C134" i="23"/>
  <c r="C150" i="23"/>
  <c r="F151" i="23"/>
  <c r="C154" i="23"/>
  <c r="I166" i="23"/>
  <c r="I165" i="23" s="1"/>
  <c r="C170" i="23"/>
  <c r="C178" i="23"/>
  <c r="F179" i="23"/>
  <c r="C179" i="23" s="1"/>
  <c r="C182" i="23"/>
  <c r="C186" i="23"/>
  <c r="F191" i="23"/>
  <c r="C191" i="23" s="1"/>
  <c r="C192" i="23"/>
  <c r="C232" i="23"/>
  <c r="F231" i="23"/>
  <c r="C261" i="23"/>
  <c r="F260" i="23"/>
  <c r="C217" i="23"/>
  <c r="F216" i="23"/>
  <c r="I235" i="23"/>
  <c r="C235" i="23" s="1"/>
  <c r="C236" i="23"/>
  <c r="C273" i="23"/>
  <c r="F272" i="23"/>
  <c r="C288" i="23"/>
  <c r="I286" i="23"/>
  <c r="C300" i="23"/>
  <c r="E195" i="23"/>
  <c r="L196" i="23"/>
  <c r="C207" i="23"/>
  <c r="C209" i="23"/>
  <c r="F205" i="23"/>
  <c r="C219" i="23"/>
  <c r="L231" i="23"/>
  <c r="K231" i="23"/>
  <c r="K230" i="23" s="1"/>
  <c r="C248" i="23"/>
  <c r="I246" i="23"/>
  <c r="C246" i="23" s="1"/>
  <c r="M259" i="23"/>
  <c r="M230" i="23" s="1"/>
  <c r="L259" i="23"/>
  <c r="C265" i="23"/>
  <c r="F264" i="23"/>
  <c r="L270" i="23"/>
  <c r="L269" i="23" s="1"/>
  <c r="C275" i="23"/>
  <c r="C281" i="23"/>
  <c r="C285" i="23"/>
  <c r="F284" i="23"/>
  <c r="C200" i="23"/>
  <c r="I198" i="23"/>
  <c r="C203" i="23"/>
  <c r="C208" i="23"/>
  <c r="I205" i="23"/>
  <c r="C212" i="23"/>
  <c r="C223" i="23"/>
  <c r="C224" i="23"/>
  <c r="I227" i="23"/>
  <c r="C227" i="23" s="1"/>
  <c r="C228" i="23"/>
  <c r="G231" i="23"/>
  <c r="G230" i="23" s="1"/>
  <c r="C240" i="23"/>
  <c r="I238" i="23"/>
  <c r="C238" i="23" s="1"/>
  <c r="C243" i="23"/>
  <c r="I252" i="23"/>
  <c r="I251" i="23" s="1"/>
  <c r="C267" i="23"/>
  <c r="M270" i="23"/>
  <c r="M269" i="23" s="1"/>
  <c r="C277" i="23"/>
  <c r="F276" i="23"/>
  <c r="C295" i="23"/>
  <c r="C297" i="23"/>
  <c r="F293" i="23"/>
  <c r="C293" i="23" s="1"/>
  <c r="C199" i="23"/>
  <c r="C239" i="23"/>
  <c r="C247" i="23"/>
  <c r="C271" i="23"/>
  <c r="C287" i="23"/>
  <c r="G194" i="23" l="1"/>
  <c r="H194" i="23"/>
  <c r="C272" i="23"/>
  <c r="C58" i="23"/>
  <c r="N230" i="23"/>
  <c r="C216" i="23"/>
  <c r="E75" i="23"/>
  <c r="C276" i="23"/>
  <c r="M194" i="23"/>
  <c r="C69" i="23"/>
  <c r="C264" i="23"/>
  <c r="C165" i="23"/>
  <c r="C103" i="23"/>
  <c r="J194" i="23"/>
  <c r="O204" i="23"/>
  <c r="O195" i="23" s="1"/>
  <c r="O130" i="23"/>
  <c r="O53" i="23"/>
  <c r="C122" i="23"/>
  <c r="H289" i="23"/>
  <c r="L83" i="23"/>
  <c r="C151" i="23"/>
  <c r="J52" i="23"/>
  <c r="O230" i="23"/>
  <c r="O194" i="23" s="1"/>
  <c r="I53" i="23"/>
  <c r="H52" i="23"/>
  <c r="H51" i="23" s="1"/>
  <c r="H50" i="23" s="1"/>
  <c r="K52" i="23"/>
  <c r="L53" i="23"/>
  <c r="C84" i="23"/>
  <c r="N194" i="23"/>
  <c r="N75" i="23"/>
  <c r="N289" i="23" s="1"/>
  <c r="L75" i="23"/>
  <c r="L52" i="23" s="1"/>
  <c r="D289" i="23"/>
  <c r="D52" i="23"/>
  <c r="C166" i="23"/>
  <c r="N52" i="23"/>
  <c r="K194" i="23"/>
  <c r="K51" i="23" s="1"/>
  <c r="K50" i="23" s="1"/>
  <c r="J289" i="23"/>
  <c r="C141" i="23"/>
  <c r="C89" i="23"/>
  <c r="C55" i="23"/>
  <c r="D194" i="23"/>
  <c r="I116" i="23"/>
  <c r="I83" i="23" s="1"/>
  <c r="M289" i="23"/>
  <c r="F174" i="23"/>
  <c r="F173" i="23" s="1"/>
  <c r="J51" i="23"/>
  <c r="J290" i="23" s="1"/>
  <c r="E52" i="23"/>
  <c r="L204" i="23"/>
  <c r="L195" i="23" s="1"/>
  <c r="I231" i="23"/>
  <c r="C231" i="23" s="1"/>
  <c r="G52" i="23"/>
  <c r="G51" i="23" s="1"/>
  <c r="G50" i="23" s="1"/>
  <c r="E289" i="23"/>
  <c r="M52" i="23"/>
  <c r="G290" i="23"/>
  <c r="C77" i="23"/>
  <c r="F76" i="23"/>
  <c r="C95" i="23"/>
  <c r="C284" i="23"/>
  <c r="F283" i="23"/>
  <c r="C283" i="23" s="1"/>
  <c r="G289" i="23"/>
  <c r="F270" i="23"/>
  <c r="K289" i="23"/>
  <c r="F130" i="23"/>
  <c r="C131" i="23"/>
  <c r="O83" i="23"/>
  <c r="O75" i="23" s="1"/>
  <c r="O289" i="23" s="1"/>
  <c r="F54" i="23"/>
  <c r="C144" i="23"/>
  <c r="C252" i="23"/>
  <c r="F251" i="23"/>
  <c r="C251" i="23" s="1"/>
  <c r="L230" i="23"/>
  <c r="C260" i="23"/>
  <c r="F259" i="23"/>
  <c r="C259" i="23" s="1"/>
  <c r="I130" i="23"/>
  <c r="C27" i="23"/>
  <c r="L26" i="23"/>
  <c r="I292" i="23"/>
  <c r="I291" i="23" s="1"/>
  <c r="C205" i="23"/>
  <c r="F204" i="23"/>
  <c r="C45" i="23"/>
  <c r="C175" i="23"/>
  <c r="I174" i="23"/>
  <c r="I173" i="23" s="1"/>
  <c r="F292" i="23"/>
  <c r="C21" i="23"/>
  <c r="F20" i="23"/>
  <c r="I204" i="23"/>
  <c r="C198" i="23"/>
  <c r="I196" i="23"/>
  <c r="C196" i="23" s="1"/>
  <c r="E194" i="23"/>
  <c r="E51" i="23" s="1"/>
  <c r="F187" i="23"/>
  <c r="C286" i="23"/>
  <c r="I187" i="23"/>
  <c r="C188" i="23"/>
  <c r="F67" i="23"/>
  <c r="C67" i="23" s="1"/>
  <c r="F83" i="23"/>
  <c r="J50" i="23" l="1"/>
  <c r="M51" i="23"/>
  <c r="I230" i="23"/>
  <c r="N51" i="23"/>
  <c r="H290" i="23"/>
  <c r="C116" i="23"/>
  <c r="C187" i="23"/>
  <c r="L289" i="23"/>
  <c r="I75" i="23"/>
  <c r="I52" i="23" s="1"/>
  <c r="C130" i="23"/>
  <c r="D51" i="23"/>
  <c r="K290" i="23"/>
  <c r="C54" i="23"/>
  <c r="F53" i="23"/>
  <c r="C204" i="23"/>
  <c r="E290" i="23"/>
  <c r="E50" i="23"/>
  <c r="C173" i="23"/>
  <c r="F195" i="23"/>
  <c r="M50" i="23"/>
  <c r="M290" i="23"/>
  <c r="C174" i="23"/>
  <c r="F230" i="23"/>
  <c r="C230" i="23" s="1"/>
  <c r="F75" i="23"/>
  <c r="C76" i="23"/>
  <c r="C292" i="23"/>
  <c r="F291" i="23"/>
  <c r="C291" i="23" s="1"/>
  <c r="L194" i="23"/>
  <c r="L51" i="23" s="1"/>
  <c r="L50" i="23" s="1"/>
  <c r="C83" i="23"/>
  <c r="I195" i="23"/>
  <c r="C26" i="23"/>
  <c r="L20" i="23"/>
  <c r="C20" i="23" s="1"/>
  <c r="O52" i="23"/>
  <c r="O51" i="23" s="1"/>
  <c r="F269" i="23"/>
  <c r="C270" i="23"/>
  <c r="N50" i="23" l="1"/>
  <c r="N290" i="23"/>
  <c r="L290" i="23"/>
  <c r="D50" i="23"/>
  <c r="D290" i="23"/>
  <c r="C75" i="23"/>
  <c r="I194" i="23"/>
  <c r="I51" i="23" s="1"/>
  <c r="I289" i="23"/>
  <c r="O50" i="23"/>
  <c r="O290" i="23"/>
  <c r="F194" i="23"/>
  <c r="C195" i="23"/>
  <c r="C53" i="23"/>
  <c r="F52" i="23"/>
  <c r="C269" i="23"/>
  <c r="F289" i="23"/>
  <c r="C289" i="23" s="1"/>
  <c r="C194" i="23" l="1"/>
  <c r="F51" i="23"/>
  <c r="C52" i="23"/>
  <c r="I290" i="23"/>
  <c r="I50" i="23"/>
  <c r="F290" i="23" l="1"/>
  <c r="C290" i="23" s="1"/>
  <c r="F50" i="23"/>
  <c r="C50" i="23" s="1"/>
  <c r="C51" i="23"/>
  <c r="O301" i="22" l="1"/>
  <c r="L301" i="22"/>
  <c r="I301" i="22"/>
  <c r="F301" i="22"/>
  <c r="C301" i="22" s="1"/>
  <c r="O300" i="22"/>
  <c r="L300" i="22"/>
  <c r="I300" i="22"/>
  <c r="F300" i="22"/>
  <c r="O299" i="22"/>
  <c r="L299" i="22"/>
  <c r="I299" i="22"/>
  <c r="F299" i="22"/>
  <c r="O298" i="22"/>
  <c r="L298" i="22"/>
  <c r="I298" i="22"/>
  <c r="F298" i="22"/>
  <c r="O297" i="22"/>
  <c r="L297" i="22"/>
  <c r="I297" i="22"/>
  <c r="F297" i="22"/>
  <c r="C297" i="22" s="1"/>
  <c r="O296" i="22"/>
  <c r="L296" i="22"/>
  <c r="I296" i="22"/>
  <c r="F296" i="22"/>
  <c r="O295" i="22"/>
  <c r="L295" i="22"/>
  <c r="I295" i="22"/>
  <c r="F295" i="22"/>
  <c r="O294" i="22"/>
  <c r="L294" i="22"/>
  <c r="I294" i="22"/>
  <c r="F294" i="22"/>
  <c r="N293" i="22"/>
  <c r="M293" i="22"/>
  <c r="K293" i="22"/>
  <c r="J293" i="22"/>
  <c r="H293" i="22"/>
  <c r="G293" i="22"/>
  <c r="E293" i="22"/>
  <c r="D293" i="22"/>
  <c r="O288" i="22"/>
  <c r="L288" i="22"/>
  <c r="I288" i="22"/>
  <c r="F288" i="22"/>
  <c r="O287" i="22"/>
  <c r="L287" i="22"/>
  <c r="I287" i="22"/>
  <c r="I286" i="22" s="1"/>
  <c r="F287" i="22"/>
  <c r="O286" i="22"/>
  <c r="N286" i="22"/>
  <c r="M286" i="22"/>
  <c r="L286" i="22"/>
  <c r="K286" i="22"/>
  <c r="J286" i="22"/>
  <c r="H286" i="22"/>
  <c r="G286" i="22"/>
  <c r="E286" i="22"/>
  <c r="D286" i="22"/>
  <c r="O285" i="22"/>
  <c r="O284" i="22" s="1"/>
  <c r="O283" i="22" s="1"/>
  <c r="L285" i="22"/>
  <c r="I285" i="22"/>
  <c r="F285" i="22"/>
  <c r="C285" i="22"/>
  <c r="N284" i="22"/>
  <c r="M284" i="22"/>
  <c r="M283" i="22" s="1"/>
  <c r="L284" i="22"/>
  <c r="K284" i="22"/>
  <c r="K283" i="22" s="1"/>
  <c r="J284" i="22"/>
  <c r="I284" i="22"/>
  <c r="H284" i="22"/>
  <c r="H283" i="22" s="1"/>
  <c r="G284" i="22"/>
  <c r="G283" i="22" s="1"/>
  <c r="F284" i="22"/>
  <c r="E284" i="22"/>
  <c r="E283" i="22" s="1"/>
  <c r="D284" i="22"/>
  <c r="D283" i="22" s="1"/>
  <c r="N283" i="22"/>
  <c r="J283" i="22"/>
  <c r="I283" i="22"/>
  <c r="F283" i="22"/>
  <c r="O282" i="22"/>
  <c r="O281" i="22" s="1"/>
  <c r="L282" i="22"/>
  <c r="L281" i="22" s="1"/>
  <c r="I282" i="22"/>
  <c r="I281" i="22" s="1"/>
  <c r="F282" i="22"/>
  <c r="N281" i="22"/>
  <c r="M281" i="22"/>
  <c r="K281" i="22"/>
  <c r="J281" i="22"/>
  <c r="H281" i="22"/>
  <c r="G281" i="22"/>
  <c r="F281" i="22"/>
  <c r="E281" i="22"/>
  <c r="D281" i="22"/>
  <c r="O280" i="22"/>
  <c r="L280" i="22"/>
  <c r="I280" i="22"/>
  <c r="F280" i="22"/>
  <c r="O279" i="22"/>
  <c r="L279" i="22"/>
  <c r="I279" i="22"/>
  <c r="F279" i="22"/>
  <c r="O278" i="22"/>
  <c r="L278" i="22"/>
  <c r="I278" i="22"/>
  <c r="F278" i="22"/>
  <c r="O277" i="22"/>
  <c r="O276" i="22" s="1"/>
  <c r="L277" i="22"/>
  <c r="I277" i="22"/>
  <c r="F277" i="22"/>
  <c r="C277" i="22" s="1"/>
  <c r="N276" i="22"/>
  <c r="M276" i="22"/>
  <c r="L276" i="22"/>
  <c r="K276" i="22"/>
  <c r="J276" i="22"/>
  <c r="H276" i="22"/>
  <c r="G276" i="22"/>
  <c r="E276" i="22"/>
  <c r="D276" i="22"/>
  <c r="O275" i="22"/>
  <c r="L275" i="22"/>
  <c r="I275" i="22"/>
  <c r="F275" i="22"/>
  <c r="O274" i="22"/>
  <c r="L274" i="22"/>
  <c r="I274" i="22"/>
  <c r="F274" i="22"/>
  <c r="O273" i="22"/>
  <c r="O272" i="22" s="1"/>
  <c r="L273" i="22"/>
  <c r="I273" i="22"/>
  <c r="F273" i="22"/>
  <c r="N272" i="22"/>
  <c r="N270" i="22" s="1"/>
  <c r="N269" i="22" s="1"/>
  <c r="M272" i="22"/>
  <c r="K272" i="22"/>
  <c r="K270" i="22" s="1"/>
  <c r="J272" i="22"/>
  <c r="I272" i="22"/>
  <c r="H272" i="22"/>
  <c r="G272" i="22"/>
  <c r="G270" i="22" s="1"/>
  <c r="E272" i="22"/>
  <c r="D272" i="22"/>
  <c r="O271" i="22"/>
  <c r="L271" i="22"/>
  <c r="I271" i="22"/>
  <c r="F271" i="22"/>
  <c r="J270" i="22"/>
  <c r="O268" i="22"/>
  <c r="L268" i="22"/>
  <c r="I268" i="22"/>
  <c r="F268" i="22"/>
  <c r="O267" i="22"/>
  <c r="L267" i="22"/>
  <c r="I267" i="22"/>
  <c r="F267" i="22"/>
  <c r="O266" i="22"/>
  <c r="L266" i="22"/>
  <c r="I266" i="22"/>
  <c r="F266" i="22"/>
  <c r="O265" i="22"/>
  <c r="O264" i="22" s="1"/>
  <c r="L265" i="22"/>
  <c r="I265" i="22"/>
  <c r="F265" i="22"/>
  <c r="N264" i="22"/>
  <c r="M264" i="22"/>
  <c r="L264" i="22"/>
  <c r="K264" i="22"/>
  <c r="J264" i="22"/>
  <c r="H264" i="22"/>
  <c r="G264" i="22"/>
  <c r="E264" i="22"/>
  <c r="D264" i="22"/>
  <c r="O263" i="22"/>
  <c r="L263" i="22"/>
  <c r="I263" i="22"/>
  <c r="F263" i="22"/>
  <c r="O262" i="22"/>
  <c r="L262" i="22"/>
  <c r="I262" i="22"/>
  <c r="F262" i="22"/>
  <c r="O261" i="22"/>
  <c r="O260" i="22" s="1"/>
  <c r="L261" i="22"/>
  <c r="I261" i="22"/>
  <c r="F261" i="22"/>
  <c r="N260" i="22"/>
  <c r="N259" i="22" s="1"/>
  <c r="M260" i="22"/>
  <c r="M259" i="22" s="1"/>
  <c r="K260" i="22"/>
  <c r="J260" i="22"/>
  <c r="H260" i="22"/>
  <c r="G260" i="22"/>
  <c r="F260" i="22"/>
  <c r="E260" i="22"/>
  <c r="E259" i="22" s="1"/>
  <c r="D260" i="22"/>
  <c r="K259" i="22"/>
  <c r="O258" i="22"/>
  <c r="L258" i="22"/>
  <c r="I258" i="22"/>
  <c r="F258" i="22"/>
  <c r="O257" i="22"/>
  <c r="L257" i="22"/>
  <c r="I257" i="22"/>
  <c r="F257" i="22"/>
  <c r="O256" i="22"/>
  <c r="L256" i="22"/>
  <c r="I256" i="22"/>
  <c r="F256" i="22"/>
  <c r="O255" i="22"/>
  <c r="L255" i="22"/>
  <c r="I255" i="22"/>
  <c r="F255" i="22"/>
  <c r="O254" i="22"/>
  <c r="L254" i="22"/>
  <c r="I254" i="22"/>
  <c r="F254" i="22"/>
  <c r="O253" i="22"/>
  <c r="O252" i="22" s="1"/>
  <c r="L253" i="22"/>
  <c r="L252" i="22" s="1"/>
  <c r="L251" i="22" s="1"/>
  <c r="I253" i="22"/>
  <c r="F253" i="22"/>
  <c r="N252" i="22"/>
  <c r="N251" i="22" s="1"/>
  <c r="M252" i="22"/>
  <c r="M251" i="22" s="1"/>
  <c r="K252" i="22"/>
  <c r="K251" i="22" s="1"/>
  <c r="J252" i="22"/>
  <c r="H252" i="22"/>
  <c r="H251" i="22" s="1"/>
  <c r="G252" i="22"/>
  <c r="E252" i="22"/>
  <c r="D252" i="22"/>
  <c r="D251" i="22" s="1"/>
  <c r="J251" i="22"/>
  <c r="G251" i="22"/>
  <c r="E251" i="22"/>
  <c r="O250" i="22"/>
  <c r="L250" i="22"/>
  <c r="I250" i="22"/>
  <c r="F250" i="22"/>
  <c r="O249" i="22"/>
  <c r="L249" i="22"/>
  <c r="I249" i="22"/>
  <c r="F249" i="22"/>
  <c r="O248" i="22"/>
  <c r="L248" i="22"/>
  <c r="I248" i="22"/>
  <c r="F248" i="22"/>
  <c r="O247" i="22"/>
  <c r="L247" i="22"/>
  <c r="I247" i="22"/>
  <c r="F247" i="22"/>
  <c r="N246" i="22"/>
  <c r="M246" i="22"/>
  <c r="K246" i="22"/>
  <c r="J246" i="22"/>
  <c r="H246" i="22"/>
  <c r="G246" i="22"/>
  <c r="E246" i="22"/>
  <c r="D246" i="22"/>
  <c r="O245" i="22"/>
  <c r="L245" i="22"/>
  <c r="I245" i="22"/>
  <c r="F245" i="22"/>
  <c r="C245" i="22" s="1"/>
  <c r="O244" i="22"/>
  <c r="L244" i="22"/>
  <c r="I244" i="22"/>
  <c r="F244" i="22"/>
  <c r="O243" i="22"/>
  <c r="L243" i="22"/>
  <c r="I243" i="22"/>
  <c r="F243" i="22"/>
  <c r="O242" i="22"/>
  <c r="L242" i="22"/>
  <c r="I242" i="22"/>
  <c r="F242" i="22"/>
  <c r="O241" i="22"/>
  <c r="L241" i="22"/>
  <c r="I241" i="22"/>
  <c r="F241" i="22"/>
  <c r="C241" i="22" s="1"/>
  <c r="O240" i="22"/>
  <c r="L240" i="22"/>
  <c r="I240" i="22"/>
  <c r="F240" i="22"/>
  <c r="O239" i="22"/>
  <c r="L239" i="22"/>
  <c r="I239" i="22"/>
  <c r="F239" i="22"/>
  <c r="N238" i="22"/>
  <c r="M238" i="22"/>
  <c r="K238" i="22"/>
  <c r="J238" i="22"/>
  <c r="H238" i="22"/>
  <c r="G238" i="22"/>
  <c r="E238" i="22"/>
  <c r="D238" i="22"/>
  <c r="O237" i="22"/>
  <c r="L237" i="22"/>
  <c r="I237" i="22"/>
  <c r="C237" i="22" s="1"/>
  <c r="F237" i="22"/>
  <c r="O236" i="22"/>
  <c r="L236" i="22"/>
  <c r="L235" i="22" s="1"/>
  <c r="I236" i="22"/>
  <c r="I235" i="22" s="1"/>
  <c r="F236" i="22"/>
  <c r="N235" i="22"/>
  <c r="M235" i="22"/>
  <c r="K235" i="22"/>
  <c r="J235" i="22"/>
  <c r="H235" i="22"/>
  <c r="G235" i="22"/>
  <c r="E235" i="22"/>
  <c r="D235" i="22"/>
  <c r="O234" i="22"/>
  <c r="L234" i="22"/>
  <c r="L233" i="22" s="1"/>
  <c r="I234" i="22"/>
  <c r="F234" i="22"/>
  <c r="F233" i="22" s="1"/>
  <c r="O233" i="22"/>
  <c r="N233" i="22"/>
  <c r="M233" i="22"/>
  <c r="K233" i="22"/>
  <c r="J233" i="22"/>
  <c r="I233" i="22"/>
  <c r="H233" i="22"/>
  <c r="G233" i="22"/>
  <c r="E233" i="22"/>
  <c r="D233" i="22"/>
  <c r="O232" i="22"/>
  <c r="L232" i="22"/>
  <c r="I232" i="22"/>
  <c r="F232" i="22"/>
  <c r="M231" i="22"/>
  <c r="H231" i="22"/>
  <c r="O229" i="22"/>
  <c r="L229" i="22"/>
  <c r="I229" i="22"/>
  <c r="F229" i="22"/>
  <c r="O228" i="22"/>
  <c r="L228" i="22"/>
  <c r="L227" i="22" s="1"/>
  <c r="I228" i="22"/>
  <c r="F228" i="22"/>
  <c r="O227" i="22"/>
  <c r="N227" i="22"/>
  <c r="M227" i="22"/>
  <c r="K227" i="22"/>
  <c r="J227" i="22"/>
  <c r="I227" i="22"/>
  <c r="H227" i="22"/>
  <c r="G227" i="22"/>
  <c r="E227" i="22"/>
  <c r="D227" i="22"/>
  <c r="O226" i="22"/>
  <c r="L226" i="22"/>
  <c r="I226" i="22"/>
  <c r="F226" i="22"/>
  <c r="O225" i="22"/>
  <c r="L225" i="22"/>
  <c r="I225" i="22"/>
  <c r="F225" i="22"/>
  <c r="O224" i="22"/>
  <c r="L224" i="22"/>
  <c r="I224" i="22"/>
  <c r="F224" i="22"/>
  <c r="O223" i="22"/>
  <c r="L223" i="22"/>
  <c r="I223" i="22"/>
  <c r="F223" i="22"/>
  <c r="O222" i="22"/>
  <c r="L222" i="22"/>
  <c r="I222" i="22"/>
  <c r="F222" i="22"/>
  <c r="O221" i="22"/>
  <c r="L221" i="22"/>
  <c r="I221" i="22"/>
  <c r="F221" i="22"/>
  <c r="O220" i="22"/>
  <c r="L220" i="22"/>
  <c r="I220" i="22"/>
  <c r="F220" i="22"/>
  <c r="O219" i="22"/>
  <c r="L219" i="22"/>
  <c r="I219" i="22"/>
  <c r="F219" i="22"/>
  <c r="O218" i="22"/>
  <c r="L218" i="22"/>
  <c r="I218" i="22"/>
  <c r="F218" i="22"/>
  <c r="O217" i="22"/>
  <c r="L217" i="22"/>
  <c r="L216" i="22" s="1"/>
  <c r="I217" i="22"/>
  <c r="F217" i="22"/>
  <c r="N216" i="22"/>
  <c r="M216" i="22"/>
  <c r="K216" i="22"/>
  <c r="J216" i="22"/>
  <c r="H216" i="22"/>
  <c r="G216" i="22"/>
  <c r="E216" i="22"/>
  <c r="D216" i="22"/>
  <c r="O215" i="22"/>
  <c r="L215" i="22"/>
  <c r="I215" i="22"/>
  <c r="F215" i="22"/>
  <c r="O214" i="22"/>
  <c r="L214" i="22"/>
  <c r="I214" i="22"/>
  <c r="F214" i="22"/>
  <c r="O213" i="22"/>
  <c r="L213" i="22"/>
  <c r="I213" i="22"/>
  <c r="F213" i="22"/>
  <c r="O212" i="22"/>
  <c r="L212" i="22"/>
  <c r="I212" i="22"/>
  <c r="F212" i="22"/>
  <c r="O211" i="22"/>
  <c r="L211" i="22"/>
  <c r="I211" i="22"/>
  <c r="F211" i="22"/>
  <c r="O210" i="22"/>
  <c r="L210" i="22"/>
  <c r="I210" i="22"/>
  <c r="F210" i="22"/>
  <c r="O209" i="22"/>
  <c r="L209" i="22"/>
  <c r="I209" i="22"/>
  <c r="F209" i="22"/>
  <c r="C209" i="22"/>
  <c r="O208" i="22"/>
  <c r="L208" i="22"/>
  <c r="I208" i="22"/>
  <c r="F208" i="22"/>
  <c r="O207" i="22"/>
  <c r="L207" i="22"/>
  <c r="I207" i="22"/>
  <c r="F207" i="22"/>
  <c r="O206" i="22"/>
  <c r="L206" i="22"/>
  <c r="I206" i="22"/>
  <c r="F206" i="22"/>
  <c r="C206" i="22" s="1"/>
  <c r="N205" i="22"/>
  <c r="M205" i="22"/>
  <c r="K205" i="22"/>
  <c r="J205" i="22"/>
  <c r="J204" i="22" s="1"/>
  <c r="H205" i="22"/>
  <c r="G205" i="22"/>
  <c r="E205" i="22"/>
  <c r="D205" i="22"/>
  <c r="D204" i="22" s="1"/>
  <c r="O203" i="22"/>
  <c r="L203" i="22"/>
  <c r="I203" i="22"/>
  <c r="F203" i="22"/>
  <c r="O202" i="22"/>
  <c r="L202" i="22"/>
  <c r="I202" i="22"/>
  <c r="F202" i="22"/>
  <c r="O201" i="22"/>
  <c r="L201" i="22"/>
  <c r="I201" i="22"/>
  <c r="F201" i="22"/>
  <c r="O200" i="22"/>
  <c r="L200" i="22"/>
  <c r="I200" i="22"/>
  <c r="F200" i="22"/>
  <c r="O199" i="22"/>
  <c r="O198" i="22" s="1"/>
  <c r="L199" i="22"/>
  <c r="I199" i="22"/>
  <c r="F199" i="22"/>
  <c r="N198" i="22"/>
  <c r="N196" i="22" s="1"/>
  <c r="M198" i="22"/>
  <c r="L198" i="22"/>
  <c r="K198" i="22"/>
  <c r="J198" i="22"/>
  <c r="J196" i="22" s="1"/>
  <c r="H198" i="22"/>
  <c r="G198" i="22"/>
  <c r="G196" i="22" s="1"/>
  <c r="F198" i="22"/>
  <c r="E198" i="22"/>
  <c r="D198" i="22"/>
  <c r="O197" i="22"/>
  <c r="L197" i="22"/>
  <c r="I197" i="22"/>
  <c r="F197" i="22"/>
  <c r="C197" i="22"/>
  <c r="M196" i="22"/>
  <c r="K196" i="22"/>
  <c r="H196" i="22"/>
  <c r="E196" i="22"/>
  <c r="D196" i="22"/>
  <c r="O193" i="22"/>
  <c r="O192" i="22" s="1"/>
  <c r="O191" i="22" s="1"/>
  <c r="L193" i="22"/>
  <c r="I193" i="22"/>
  <c r="C193" i="22" s="1"/>
  <c r="F193" i="22"/>
  <c r="N192" i="22"/>
  <c r="M192" i="22"/>
  <c r="M191" i="22" s="1"/>
  <c r="L192" i="22"/>
  <c r="K192" i="22"/>
  <c r="J192" i="22"/>
  <c r="H192" i="22"/>
  <c r="H191" i="22" s="1"/>
  <c r="G192" i="22"/>
  <c r="G191" i="22" s="1"/>
  <c r="F192" i="22"/>
  <c r="E192" i="22"/>
  <c r="E191" i="22" s="1"/>
  <c r="D192" i="22"/>
  <c r="D191" i="22" s="1"/>
  <c r="N191" i="22"/>
  <c r="K191" i="22"/>
  <c r="J191" i="22"/>
  <c r="F191" i="22"/>
  <c r="O190" i="22"/>
  <c r="L190" i="22"/>
  <c r="I190" i="22"/>
  <c r="F190" i="22"/>
  <c r="O189" i="22"/>
  <c r="O188" i="22" s="1"/>
  <c r="O187" i="22" s="1"/>
  <c r="L189" i="22"/>
  <c r="I189" i="22"/>
  <c r="F189" i="22"/>
  <c r="F188" i="22" s="1"/>
  <c r="N188" i="22"/>
  <c r="N187" i="22" s="1"/>
  <c r="M188" i="22"/>
  <c r="M187" i="22" s="1"/>
  <c r="L188" i="22"/>
  <c r="K188" i="22"/>
  <c r="J188" i="22"/>
  <c r="J187" i="22" s="1"/>
  <c r="I188" i="22"/>
  <c r="H188" i="22"/>
  <c r="G188" i="22"/>
  <c r="E188" i="22"/>
  <c r="D188" i="22"/>
  <c r="O186" i="22"/>
  <c r="L186" i="22"/>
  <c r="I186" i="22"/>
  <c r="F186" i="22"/>
  <c r="O185" i="22"/>
  <c r="O184" i="22" s="1"/>
  <c r="L185" i="22"/>
  <c r="I185" i="22"/>
  <c r="F185" i="22"/>
  <c r="F184" i="22" s="1"/>
  <c r="N184" i="22"/>
  <c r="M184" i="22"/>
  <c r="K184" i="22"/>
  <c r="J184" i="22"/>
  <c r="H184" i="22"/>
  <c r="G184" i="22"/>
  <c r="E184" i="22"/>
  <c r="D184" i="22"/>
  <c r="O183" i="22"/>
  <c r="L183" i="22"/>
  <c r="I183" i="22"/>
  <c r="F183" i="22"/>
  <c r="O182" i="22"/>
  <c r="L182" i="22"/>
  <c r="I182" i="22"/>
  <c r="F182" i="22"/>
  <c r="O181" i="22"/>
  <c r="L181" i="22"/>
  <c r="I181" i="22"/>
  <c r="F181" i="22"/>
  <c r="O180" i="22"/>
  <c r="L180" i="22"/>
  <c r="I180" i="22"/>
  <c r="F180" i="22"/>
  <c r="N179" i="22"/>
  <c r="M179" i="22"/>
  <c r="K179" i="22"/>
  <c r="J179" i="22"/>
  <c r="H179" i="22"/>
  <c r="G179" i="22"/>
  <c r="E179" i="22"/>
  <c r="D179" i="22"/>
  <c r="O178" i="22"/>
  <c r="L178" i="22"/>
  <c r="I178" i="22"/>
  <c r="F178" i="22"/>
  <c r="O177" i="22"/>
  <c r="L177" i="22"/>
  <c r="I177" i="22"/>
  <c r="F177" i="22"/>
  <c r="O176" i="22"/>
  <c r="L176" i="22"/>
  <c r="I176" i="22"/>
  <c r="I175" i="22" s="1"/>
  <c r="F176" i="22"/>
  <c r="N175" i="22"/>
  <c r="N174" i="22" s="1"/>
  <c r="N173" i="22" s="1"/>
  <c r="M175" i="22"/>
  <c r="K175" i="22"/>
  <c r="K174" i="22" s="1"/>
  <c r="K173" i="22" s="1"/>
  <c r="J175" i="22"/>
  <c r="H175" i="22"/>
  <c r="H174" i="22" s="1"/>
  <c r="G175" i="22"/>
  <c r="G174" i="22" s="1"/>
  <c r="G173" i="22" s="1"/>
  <c r="E175" i="22"/>
  <c r="E174" i="22" s="1"/>
  <c r="D175" i="22"/>
  <c r="O172" i="22"/>
  <c r="L172" i="22"/>
  <c r="I172" i="22"/>
  <c r="F172" i="22"/>
  <c r="O171" i="22"/>
  <c r="L171" i="22"/>
  <c r="I171" i="22"/>
  <c r="F171" i="22"/>
  <c r="O170" i="22"/>
  <c r="L170" i="22"/>
  <c r="I170" i="22"/>
  <c r="F170" i="22"/>
  <c r="O169" i="22"/>
  <c r="L169" i="22"/>
  <c r="I169" i="22"/>
  <c r="F169" i="22"/>
  <c r="O168" i="22"/>
  <c r="L168" i="22"/>
  <c r="I168" i="22"/>
  <c r="F168" i="22"/>
  <c r="O167" i="22"/>
  <c r="L167" i="22"/>
  <c r="I167" i="22"/>
  <c r="I166" i="22" s="1"/>
  <c r="I165" i="22" s="1"/>
  <c r="F167" i="22"/>
  <c r="N166" i="22"/>
  <c r="N165" i="22" s="1"/>
  <c r="M166" i="22"/>
  <c r="M165" i="22" s="1"/>
  <c r="K166" i="22"/>
  <c r="K165" i="22" s="1"/>
  <c r="J166" i="22"/>
  <c r="J165" i="22" s="1"/>
  <c r="H166" i="22"/>
  <c r="G166" i="22"/>
  <c r="G165" i="22" s="1"/>
  <c r="F166" i="22"/>
  <c r="E166" i="22"/>
  <c r="E165" i="22" s="1"/>
  <c r="D166" i="22"/>
  <c r="H165" i="22"/>
  <c r="D165" i="22"/>
  <c r="O164" i="22"/>
  <c r="L164" i="22"/>
  <c r="I164" i="22"/>
  <c r="F164" i="22"/>
  <c r="O163" i="22"/>
  <c r="L163" i="22"/>
  <c r="I163" i="22"/>
  <c r="F163" i="22"/>
  <c r="O162" i="22"/>
  <c r="L162" i="22"/>
  <c r="I162" i="22"/>
  <c r="F162" i="22"/>
  <c r="O161" i="22"/>
  <c r="O160" i="22" s="1"/>
  <c r="L161" i="22"/>
  <c r="I161" i="22"/>
  <c r="F161" i="22"/>
  <c r="F160" i="22" s="1"/>
  <c r="N160" i="22"/>
  <c r="M160" i="22"/>
  <c r="K160" i="22"/>
  <c r="J160" i="22"/>
  <c r="H160" i="22"/>
  <c r="G160" i="22"/>
  <c r="E160" i="22"/>
  <c r="D160" i="22"/>
  <c r="O159" i="22"/>
  <c r="L159" i="22"/>
  <c r="I159" i="22"/>
  <c r="F159" i="22"/>
  <c r="O158" i="22"/>
  <c r="L158" i="22"/>
  <c r="I158" i="22"/>
  <c r="F158" i="22"/>
  <c r="O157" i="22"/>
  <c r="L157" i="22"/>
  <c r="I157" i="22"/>
  <c r="F157" i="22"/>
  <c r="C157" i="22" s="1"/>
  <c r="O156" i="22"/>
  <c r="L156" i="22"/>
  <c r="I156" i="22"/>
  <c r="F156" i="22"/>
  <c r="O155" i="22"/>
  <c r="L155" i="22"/>
  <c r="I155" i="22"/>
  <c r="F155" i="22"/>
  <c r="O154" i="22"/>
  <c r="L154" i="22"/>
  <c r="I154" i="22"/>
  <c r="F154" i="22"/>
  <c r="O153" i="22"/>
  <c r="L153" i="22"/>
  <c r="I153" i="22"/>
  <c r="F153" i="22"/>
  <c r="O152" i="22"/>
  <c r="L152" i="22"/>
  <c r="I152" i="22"/>
  <c r="F152" i="22"/>
  <c r="N151" i="22"/>
  <c r="M151" i="22"/>
  <c r="K151" i="22"/>
  <c r="J151" i="22"/>
  <c r="H151" i="22"/>
  <c r="G151" i="22"/>
  <c r="E151" i="22"/>
  <c r="D151" i="22"/>
  <c r="O150" i="22"/>
  <c r="L150" i="22"/>
  <c r="I150" i="22"/>
  <c r="F150" i="22"/>
  <c r="O149" i="22"/>
  <c r="L149" i="22"/>
  <c r="I149" i="22"/>
  <c r="F149" i="22"/>
  <c r="O148" i="22"/>
  <c r="L148" i="22"/>
  <c r="I148" i="22"/>
  <c r="F148" i="22"/>
  <c r="O147" i="22"/>
  <c r="L147" i="22"/>
  <c r="I147" i="22"/>
  <c r="F147" i="22"/>
  <c r="O146" i="22"/>
  <c r="L146" i="22"/>
  <c r="I146" i="22"/>
  <c r="F146" i="22"/>
  <c r="O145" i="22"/>
  <c r="L145" i="22"/>
  <c r="L144" i="22" s="1"/>
  <c r="I145" i="22"/>
  <c r="F145" i="22"/>
  <c r="N144" i="22"/>
  <c r="M144" i="22"/>
  <c r="K144" i="22"/>
  <c r="J144" i="22"/>
  <c r="H144" i="22"/>
  <c r="G144" i="22"/>
  <c r="E144" i="22"/>
  <c r="D144" i="22"/>
  <c r="O143" i="22"/>
  <c r="L143" i="22"/>
  <c r="I143" i="22"/>
  <c r="F143" i="22"/>
  <c r="O142" i="22"/>
  <c r="L142" i="22"/>
  <c r="L141" i="22" s="1"/>
  <c r="I142" i="22"/>
  <c r="I141" i="22" s="1"/>
  <c r="F142" i="22"/>
  <c r="O141" i="22"/>
  <c r="N141" i="22"/>
  <c r="M141" i="22"/>
  <c r="K141" i="22"/>
  <c r="J141" i="22"/>
  <c r="H141" i="22"/>
  <c r="G141" i="22"/>
  <c r="F141" i="22"/>
  <c r="E141" i="22"/>
  <c r="D141" i="22"/>
  <c r="O140" i="22"/>
  <c r="L140" i="22"/>
  <c r="I140" i="22"/>
  <c r="F140" i="22"/>
  <c r="O139" i="22"/>
  <c r="L139" i="22"/>
  <c r="I139" i="22"/>
  <c r="F139" i="22"/>
  <c r="O138" i="22"/>
  <c r="L138" i="22"/>
  <c r="I138" i="22"/>
  <c r="F138" i="22"/>
  <c r="O137" i="22"/>
  <c r="O136" i="22" s="1"/>
  <c r="L137" i="22"/>
  <c r="L136" i="22" s="1"/>
  <c r="I137" i="22"/>
  <c r="F137" i="22"/>
  <c r="N136" i="22"/>
  <c r="M136" i="22"/>
  <c r="K136" i="22"/>
  <c r="J136" i="22"/>
  <c r="H136" i="22"/>
  <c r="G136" i="22"/>
  <c r="E136" i="22"/>
  <c r="D136" i="22"/>
  <c r="O135" i="22"/>
  <c r="L135" i="22"/>
  <c r="I135" i="22"/>
  <c r="F135" i="22"/>
  <c r="O134" i="22"/>
  <c r="L134" i="22"/>
  <c r="I134" i="22"/>
  <c r="F134" i="22"/>
  <c r="O133" i="22"/>
  <c r="L133" i="22"/>
  <c r="I133" i="22"/>
  <c r="F133" i="22"/>
  <c r="O132" i="22"/>
  <c r="L132" i="22"/>
  <c r="I132" i="22"/>
  <c r="F132" i="22"/>
  <c r="N131" i="22"/>
  <c r="M131" i="22"/>
  <c r="K131" i="22"/>
  <c r="J131" i="22"/>
  <c r="H131" i="22"/>
  <c r="G131" i="22"/>
  <c r="E131" i="22"/>
  <c r="E130" i="22" s="1"/>
  <c r="D131" i="22"/>
  <c r="O129" i="22"/>
  <c r="O128" i="22" s="1"/>
  <c r="L129" i="22"/>
  <c r="I129" i="22"/>
  <c r="I128" i="22" s="1"/>
  <c r="F129" i="22"/>
  <c r="F128" i="22" s="1"/>
  <c r="N128" i="22"/>
  <c r="M128" i="22"/>
  <c r="L128" i="22"/>
  <c r="K128" i="22"/>
  <c r="J128" i="22"/>
  <c r="H128" i="22"/>
  <c r="G128" i="22"/>
  <c r="E128" i="22"/>
  <c r="D128" i="22"/>
  <c r="O127" i="22"/>
  <c r="L127" i="22"/>
  <c r="I127" i="22"/>
  <c r="F127" i="22"/>
  <c r="O126" i="22"/>
  <c r="L126" i="22"/>
  <c r="I126" i="22"/>
  <c r="F126" i="22"/>
  <c r="O125" i="22"/>
  <c r="L125" i="22"/>
  <c r="I125" i="22"/>
  <c r="F125" i="22"/>
  <c r="C125" i="22"/>
  <c r="O124" i="22"/>
  <c r="L124" i="22"/>
  <c r="I124" i="22"/>
  <c r="F124" i="22"/>
  <c r="C124" i="22" s="1"/>
  <c r="O123" i="22"/>
  <c r="L123" i="22"/>
  <c r="I123" i="22"/>
  <c r="F123" i="22"/>
  <c r="F122" i="22" s="1"/>
  <c r="N122" i="22"/>
  <c r="M122" i="22"/>
  <c r="K122" i="22"/>
  <c r="J122" i="22"/>
  <c r="H122" i="22"/>
  <c r="G122" i="22"/>
  <c r="E122" i="22"/>
  <c r="D122" i="22"/>
  <c r="O121" i="22"/>
  <c r="L121" i="22"/>
  <c r="I121" i="22"/>
  <c r="F121" i="22"/>
  <c r="O120" i="22"/>
  <c r="L120" i="22"/>
  <c r="I120" i="22"/>
  <c r="F120" i="22"/>
  <c r="O119" i="22"/>
  <c r="L119" i="22"/>
  <c r="I119" i="22"/>
  <c r="F119" i="22"/>
  <c r="O118" i="22"/>
  <c r="L118" i="22"/>
  <c r="I118" i="22"/>
  <c r="F118" i="22"/>
  <c r="O117" i="22"/>
  <c r="O116" i="22" s="1"/>
  <c r="L117" i="22"/>
  <c r="I117" i="22"/>
  <c r="F117" i="22"/>
  <c r="N116" i="22"/>
  <c r="M116" i="22"/>
  <c r="K116" i="22"/>
  <c r="J116" i="22"/>
  <c r="H116" i="22"/>
  <c r="G116" i="22"/>
  <c r="E116" i="22"/>
  <c r="D116" i="22"/>
  <c r="O115" i="22"/>
  <c r="L115" i="22"/>
  <c r="I115" i="22"/>
  <c r="F115" i="22"/>
  <c r="O114" i="22"/>
  <c r="L114" i="22"/>
  <c r="I114" i="22"/>
  <c r="F114" i="22"/>
  <c r="O113" i="22"/>
  <c r="O112" i="22" s="1"/>
  <c r="L113" i="22"/>
  <c r="I113" i="22"/>
  <c r="F113" i="22"/>
  <c r="N112" i="22"/>
  <c r="M112" i="22"/>
  <c r="L112" i="22"/>
  <c r="K112" i="22"/>
  <c r="J112" i="22"/>
  <c r="H112" i="22"/>
  <c r="G112" i="22"/>
  <c r="E112" i="22"/>
  <c r="D112" i="22"/>
  <c r="O111" i="22"/>
  <c r="L111" i="22"/>
  <c r="I111" i="22"/>
  <c r="F111" i="22"/>
  <c r="O110" i="22"/>
  <c r="L110" i="22"/>
  <c r="I110" i="22"/>
  <c r="F110" i="22"/>
  <c r="O109" i="22"/>
  <c r="L109" i="22"/>
  <c r="I109" i="22"/>
  <c r="F109" i="22"/>
  <c r="O108" i="22"/>
  <c r="L108" i="22"/>
  <c r="I108" i="22"/>
  <c r="F108" i="22"/>
  <c r="O107" i="22"/>
  <c r="L107" i="22"/>
  <c r="I107" i="22"/>
  <c r="F107" i="22"/>
  <c r="O106" i="22"/>
  <c r="L106" i="22"/>
  <c r="I106" i="22"/>
  <c r="F106" i="22"/>
  <c r="O105" i="22"/>
  <c r="L105" i="22"/>
  <c r="I105" i="22"/>
  <c r="F105" i="22"/>
  <c r="O104" i="22"/>
  <c r="L104" i="22"/>
  <c r="I104" i="22"/>
  <c r="I103" i="22" s="1"/>
  <c r="F104" i="22"/>
  <c r="N103" i="22"/>
  <c r="M103" i="22"/>
  <c r="K103" i="22"/>
  <c r="J103" i="22"/>
  <c r="H103" i="22"/>
  <c r="G103" i="22"/>
  <c r="E103" i="22"/>
  <c r="D103" i="22"/>
  <c r="O102" i="22"/>
  <c r="L102" i="22"/>
  <c r="I102" i="22"/>
  <c r="F102" i="22"/>
  <c r="O101" i="22"/>
  <c r="L101" i="22"/>
  <c r="I101" i="22"/>
  <c r="F101" i="22"/>
  <c r="O100" i="22"/>
  <c r="L100" i="22"/>
  <c r="I100" i="22"/>
  <c r="F100" i="22"/>
  <c r="O99" i="22"/>
  <c r="L99" i="22"/>
  <c r="I99" i="22"/>
  <c r="F99" i="22"/>
  <c r="O98" i="22"/>
  <c r="L98" i="22"/>
  <c r="I98" i="22"/>
  <c r="F98" i="22"/>
  <c r="O97" i="22"/>
  <c r="O95" i="22" s="1"/>
  <c r="L97" i="22"/>
  <c r="I97" i="22"/>
  <c r="F97" i="22"/>
  <c r="O96" i="22"/>
  <c r="L96" i="22"/>
  <c r="I96" i="22"/>
  <c r="F96" i="22"/>
  <c r="N95" i="22"/>
  <c r="M95" i="22"/>
  <c r="K95" i="22"/>
  <c r="J95" i="22"/>
  <c r="H95" i="22"/>
  <c r="G95" i="22"/>
  <c r="E95" i="22"/>
  <c r="D95" i="22"/>
  <c r="O94" i="22"/>
  <c r="L94" i="22"/>
  <c r="I94" i="22"/>
  <c r="F94" i="22"/>
  <c r="O93" i="22"/>
  <c r="L93" i="22"/>
  <c r="I93" i="22"/>
  <c r="F93" i="22"/>
  <c r="O92" i="22"/>
  <c r="L92" i="22"/>
  <c r="I92" i="22"/>
  <c r="F92" i="22"/>
  <c r="O91" i="22"/>
  <c r="L91" i="22"/>
  <c r="I91" i="22"/>
  <c r="F91" i="22"/>
  <c r="O90" i="22"/>
  <c r="L90" i="22"/>
  <c r="I90" i="22"/>
  <c r="F90" i="22"/>
  <c r="N89" i="22"/>
  <c r="M89" i="22"/>
  <c r="K89" i="22"/>
  <c r="J89" i="22"/>
  <c r="H89" i="22"/>
  <c r="G89" i="22"/>
  <c r="E89" i="22"/>
  <c r="D89" i="22"/>
  <c r="O88" i="22"/>
  <c r="L88" i="22"/>
  <c r="I88" i="22"/>
  <c r="F88" i="22"/>
  <c r="O87" i="22"/>
  <c r="L87" i="22"/>
  <c r="I87" i="22"/>
  <c r="F87" i="22"/>
  <c r="O86" i="22"/>
  <c r="L86" i="22"/>
  <c r="I86" i="22"/>
  <c r="F86" i="22"/>
  <c r="O85" i="22"/>
  <c r="O84" i="22" s="1"/>
  <c r="L85" i="22"/>
  <c r="I85" i="22"/>
  <c r="F85" i="22"/>
  <c r="N84" i="22"/>
  <c r="M84" i="22"/>
  <c r="K84" i="22"/>
  <c r="J84" i="22"/>
  <c r="H84" i="22"/>
  <c r="G84" i="22"/>
  <c r="E84" i="22"/>
  <c r="E83" i="22" s="1"/>
  <c r="D84" i="22"/>
  <c r="O82" i="22"/>
  <c r="L82" i="22"/>
  <c r="I82" i="22"/>
  <c r="F82" i="22"/>
  <c r="O81" i="22"/>
  <c r="L81" i="22"/>
  <c r="L80" i="22" s="1"/>
  <c r="I81" i="22"/>
  <c r="I80" i="22" s="1"/>
  <c r="F81" i="22"/>
  <c r="O80" i="22"/>
  <c r="N80" i="22"/>
  <c r="M80" i="22"/>
  <c r="K80" i="22"/>
  <c r="J80" i="22"/>
  <c r="H80" i="22"/>
  <c r="G80" i="22"/>
  <c r="F80" i="22"/>
  <c r="E80" i="22"/>
  <c r="D80" i="22"/>
  <c r="O79" i="22"/>
  <c r="L79" i="22"/>
  <c r="I79" i="22"/>
  <c r="F79" i="22"/>
  <c r="O78" i="22"/>
  <c r="L78" i="22"/>
  <c r="L77" i="22" s="1"/>
  <c r="I78" i="22"/>
  <c r="I77" i="22" s="1"/>
  <c r="F78" i="22"/>
  <c r="N77" i="22"/>
  <c r="M77" i="22"/>
  <c r="M76" i="22" s="1"/>
  <c r="K77" i="22"/>
  <c r="K76" i="22" s="1"/>
  <c r="J77" i="22"/>
  <c r="H77" i="22"/>
  <c r="G77" i="22"/>
  <c r="G76" i="22" s="1"/>
  <c r="E77" i="22"/>
  <c r="E76" i="22" s="1"/>
  <c r="D77" i="22"/>
  <c r="O74" i="22"/>
  <c r="L74" i="22"/>
  <c r="I74" i="22"/>
  <c r="F74" i="22"/>
  <c r="O73" i="22"/>
  <c r="L73" i="22"/>
  <c r="I73" i="22"/>
  <c r="F73" i="22"/>
  <c r="O72" i="22"/>
  <c r="L72" i="22"/>
  <c r="I72" i="22"/>
  <c r="F72" i="22"/>
  <c r="O71" i="22"/>
  <c r="L71" i="22"/>
  <c r="I71" i="22"/>
  <c r="F71" i="22"/>
  <c r="O70" i="22"/>
  <c r="L70" i="22"/>
  <c r="I70" i="22"/>
  <c r="I69" i="22" s="1"/>
  <c r="F70" i="22"/>
  <c r="O69" i="22"/>
  <c r="N69" i="22"/>
  <c r="N67" i="22" s="1"/>
  <c r="M69" i="22"/>
  <c r="M67" i="22" s="1"/>
  <c r="K69" i="22"/>
  <c r="J69" i="22"/>
  <c r="J67" i="22" s="1"/>
  <c r="H69" i="22"/>
  <c r="H67" i="22" s="1"/>
  <c r="G69" i="22"/>
  <c r="F69" i="22"/>
  <c r="E69" i="22"/>
  <c r="E67" i="22" s="1"/>
  <c r="D69" i="22"/>
  <c r="D67" i="22" s="1"/>
  <c r="O68" i="22"/>
  <c r="L68" i="22"/>
  <c r="I68" i="22"/>
  <c r="F68" i="22"/>
  <c r="K67" i="22"/>
  <c r="G67" i="22"/>
  <c r="O66" i="22"/>
  <c r="L66" i="22"/>
  <c r="I66" i="22"/>
  <c r="F66" i="22"/>
  <c r="O65" i="22"/>
  <c r="L65" i="22"/>
  <c r="I65" i="22"/>
  <c r="F65" i="22"/>
  <c r="O64" i="22"/>
  <c r="L64" i="22"/>
  <c r="I64" i="22"/>
  <c r="F64" i="22"/>
  <c r="O63" i="22"/>
  <c r="L63" i="22"/>
  <c r="I63" i="22"/>
  <c r="F63" i="22"/>
  <c r="O62" i="22"/>
  <c r="L62" i="22"/>
  <c r="I62" i="22"/>
  <c r="F62" i="22"/>
  <c r="O61" i="22"/>
  <c r="L61" i="22"/>
  <c r="I61" i="22"/>
  <c r="F61" i="22"/>
  <c r="O60" i="22"/>
  <c r="L60" i="22"/>
  <c r="I60" i="22"/>
  <c r="F60" i="22"/>
  <c r="O59" i="22"/>
  <c r="O58" i="22" s="1"/>
  <c r="L59" i="22"/>
  <c r="I59" i="22"/>
  <c r="F59" i="22"/>
  <c r="N58" i="22"/>
  <c r="M58" i="22"/>
  <c r="K58" i="22"/>
  <c r="J58" i="22"/>
  <c r="H58" i="22"/>
  <c r="G58" i="22"/>
  <c r="E58" i="22"/>
  <c r="E54" i="22" s="1"/>
  <c r="D58" i="22"/>
  <c r="O57" i="22"/>
  <c r="L57" i="22"/>
  <c r="I57" i="22"/>
  <c r="C57" i="22" s="1"/>
  <c r="F57" i="22"/>
  <c r="O56" i="22"/>
  <c r="L56" i="22"/>
  <c r="L55" i="22" s="1"/>
  <c r="I56" i="22"/>
  <c r="F56" i="22"/>
  <c r="F55" i="22" s="1"/>
  <c r="N55" i="22"/>
  <c r="M55" i="22"/>
  <c r="M54" i="22" s="1"/>
  <c r="K55" i="22"/>
  <c r="J55" i="22"/>
  <c r="J54" i="22" s="1"/>
  <c r="I55" i="22"/>
  <c r="H55" i="22"/>
  <c r="G55" i="22"/>
  <c r="G54" i="22" s="1"/>
  <c r="E55" i="22"/>
  <c r="D55" i="22"/>
  <c r="D54" i="22" s="1"/>
  <c r="O47" i="22"/>
  <c r="C47" i="22" s="1"/>
  <c r="O46" i="22"/>
  <c r="C46" i="22" s="1"/>
  <c r="N45" i="22"/>
  <c r="M45" i="22"/>
  <c r="L44" i="22"/>
  <c r="L43" i="22" s="1"/>
  <c r="I44" i="22"/>
  <c r="I43" i="22" s="1"/>
  <c r="F44" i="22"/>
  <c r="F43" i="22" s="1"/>
  <c r="K43" i="22"/>
  <c r="J43" i="22"/>
  <c r="H43" i="22"/>
  <c r="G43" i="22"/>
  <c r="E43" i="22"/>
  <c r="D43" i="22"/>
  <c r="F42" i="22"/>
  <c r="C42" i="22" s="1"/>
  <c r="E41" i="22"/>
  <c r="D41" i="22"/>
  <c r="L40" i="22"/>
  <c r="C40" i="22" s="1"/>
  <c r="L39" i="22"/>
  <c r="C39" i="22" s="1"/>
  <c r="L38" i="22"/>
  <c r="C38" i="22"/>
  <c r="L37" i="22"/>
  <c r="C37" i="22" s="1"/>
  <c r="K36" i="22"/>
  <c r="J36" i="22"/>
  <c r="L35" i="22"/>
  <c r="C35" i="22" s="1"/>
  <c r="L34" i="22"/>
  <c r="C34" i="22" s="1"/>
  <c r="K33" i="22"/>
  <c r="J33" i="22"/>
  <c r="L32" i="22"/>
  <c r="L31" i="22" s="1"/>
  <c r="C31" i="22" s="1"/>
  <c r="K31" i="22"/>
  <c r="J31" i="22"/>
  <c r="L30" i="22"/>
  <c r="C30" i="22" s="1"/>
  <c r="L29" i="22"/>
  <c r="C29" i="22" s="1"/>
  <c r="L28" i="22"/>
  <c r="C28" i="22" s="1"/>
  <c r="K27" i="22"/>
  <c r="J27" i="22"/>
  <c r="F25" i="22"/>
  <c r="C25" i="22" s="1"/>
  <c r="I24" i="22"/>
  <c r="F24" i="22"/>
  <c r="O23" i="22"/>
  <c r="L23" i="22"/>
  <c r="I23" i="22"/>
  <c r="F23" i="22"/>
  <c r="O22" i="22"/>
  <c r="L22" i="22"/>
  <c r="I22" i="22"/>
  <c r="I21" i="22" s="1"/>
  <c r="F22" i="22"/>
  <c r="N21" i="22"/>
  <c r="N292" i="22" s="1"/>
  <c r="N291" i="22" s="1"/>
  <c r="M21" i="22"/>
  <c r="K21" i="22"/>
  <c r="K292" i="22" s="1"/>
  <c r="J21" i="22"/>
  <c r="J292" i="22" s="1"/>
  <c r="J291" i="22" s="1"/>
  <c r="H21" i="22"/>
  <c r="G21" i="22"/>
  <c r="G292" i="22" s="1"/>
  <c r="G291" i="22" s="1"/>
  <c r="E21" i="22"/>
  <c r="E292" i="22" s="1"/>
  <c r="D21" i="22"/>
  <c r="D292" i="22" s="1"/>
  <c r="D291" i="22" s="1"/>
  <c r="O205" i="22" l="1"/>
  <c r="H204" i="22"/>
  <c r="H195" i="22" s="1"/>
  <c r="C257" i="22"/>
  <c r="D53" i="22"/>
  <c r="C32" i="22"/>
  <c r="C68" i="22"/>
  <c r="L196" i="22"/>
  <c r="C261" i="22"/>
  <c r="M20" i="22"/>
  <c r="G53" i="22"/>
  <c r="K54" i="22"/>
  <c r="N54" i="22"/>
  <c r="N53" i="22" s="1"/>
  <c r="C221" i="22"/>
  <c r="K26" i="22"/>
  <c r="K20" i="22" s="1"/>
  <c r="J76" i="22"/>
  <c r="C113" i="22"/>
  <c r="G259" i="22"/>
  <c r="L103" i="22"/>
  <c r="F187" i="22"/>
  <c r="L21" i="22"/>
  <c r="G20" i="22"/>
  <c r="C59" i="22"/>
  <c r="D83" i="22"/>
  <c r="C101" i="22"/>
  <c r="C121" i="22"/>
  <c r="I122" i="22"/>
  <c r="C143" i="22"/>
  <c r="C145" i="22"/>
  <c r="C153" i="22"/>
  <c r="C156" i="22"/>
  <c r="D187" i="22"/>
  <c r="H187" i="22"/>
  <c r="C189" i="22"/>
  <c r="E187" i="22"/>
  <c r="I192" i="22"/>
  <c r="I191" i="22" s="1"/>
  <c r="I187" i="22" s="1"/>
  <c r="C213" i="22"/>
  <c r="N204" i="22"/>
  <c r="N195" i="22" s="1"/>
  <c r="C249" i="22"/>
  <c r="E270" i="22"/>
  <c r="E269" i="22" s="1"/>
  <c r="C273" i="22"/>
  <c r="M270" i="22"/>
  <c r="M269" i="22" s="1"/>
  <c r="L293" i="22"/>
  <c r="E53" i="22"/>
  <c r="L33" i="22"/>
  <c r="C33" i="22" s="1"/>
  <c r="C73" i="22"/>
  <c r="E75" i="22"/>
  <c r="C97" i="22"/>
  <c r="C105" i="22"/>
  <c r="C117" i="22"/>
  <c r="N130" i="22"/>
  <c r="C149" i="22"/>
  <c r="C169" i="22"/>
  <c r="C171" i="22"/>
  <c r="C172" i="22"/>
  <c r="C181" i="22"/>
  <c r="C217" i="22"/>
  <c r="C218" i="22"/>
  <c r="C229" i="22"/>
  <c r="G231" i="22"/>
  <c r="G230" i="22" s="1"/>
  <c r="K231" i="22"/>
  <c r="K230" i="22" s="1"/>
  <c r="D231" i="22"/>
  <c r="C253" i="22"/>
  <c r="D259" i="22"/>
  <c r="C265" i="22"/>
  <c r="C281" i="22"/>
  <c r="E291" i="22"/>
  <c r="C23" i="22"/>
  <c r="L58" i="22"/>
  <c r="L54" i="22" s="1"/>
  <c r="C79" i="22"/>
  <c r="D76" i="22"/>
  <c r="H76" i="22"/>
  <c r="N76" i="22"/>
  <c r="C93" i="22"/>
  <c r="G83" i="22"/>
  <c r="M83" i="22"/>
  <c r="C109" i="22"/>
  <c r="C110" i="22"/>
  <c r="C133" i="22"/>
  <c r="J130" i="22"/>
  <c r="C137" i="22"/>
  <c r="C177" i="22"/>
  <c r="J174" i="22"/>
  <c r="J173" i="22" s="1"/>
  <c r="C201" i="22"/>
  <c r="C225" i="22"/>
  <c r="F238" i="22"/>
  <c r="C240" i="22"/>
  <c r="O238" i="22"/>
  <c r="O246" i="22"/>
  <c r="J259" i="22"/>
  <c r="F276" i="22"/>
  <c r="O293" i="22"/>
  <c r="C85" i="22"/>
  <c r="I95" i="22"/>
  <c r="J83" i="22"/>
  <c r="L160" i="22"/>
  <c r="L184" i="22"/>
  <c r="I264" i="22"/>
  <c r="L272" i="22"/>
  <c r="E20" i="22"/>
  <c r="N20" i="22"/>
  <c r="M53" i="22"/>
  <c r="C60" i="22"/>
  <c r="C63" i="22"/>
  <c r="I67" i="22"/>
  <c r="C74" i="22"/>
  <c r="I84" i="22"/>
  <c r="K83" i="22"/>
  <c r="C94" i="22"/>
  <c r="C107" i="22"/>
  <c r="C108" i="22"/>
  <c r="H83" i="22"/>
  <c r="C114" i="22"/>
  <c r="C120" i="22"/>
  <c r="L131" i="22"/>
  <c r="G130" i="22"/>
  <c r="G75" i="22" s="1"/>
  <c r="C140" i="22"/>
  <c r="C141" i="22"/>
  <c r="C146" i="22"/>
  <c r="C147" i="22"/>
  <c r="C148" i="22"/>
  <c r="C163" i="22"/>
  <c r="C164" i="22"/>
  <c r="O166" i="22"/>
  <c r="O165" i="22" s="1"/>
  <c r="D174" i="22"/>
  <c r="D173" i="22" s="1"/>
  <c r="L175" i="22"/>
  <c r="C182" i="22"/>
  <c r="I179" i="22"/>
  <c r="I174" i="22" s="1"/>
  <c r="G187" i="22"/>
  <c r="K187" i="22"/>
  <c r="J195" i="22"/>
  <c r="G204" i="22"/>
  <c r="G195" i="22" s="1"/>
  <c r="G194" i="22" s="1"/>
  <c r="C211" i="22"/>
  <c r="M204" i="22"/>
  <c r="M195" i="22" s="1"/>
  <c r="C243" i="22"/>
  <c r="C248" i="22"/>
  <c r="C254" i="22"/>
  <c r="I260" i="22"/>
  <c r="I276" i="22"/>
  <c r="C276" i="22" s="1"/>
  <c r="C298" i="22"/>
  <c r="C129" i="22"/>
  <c r="I292" i="22"/>
  <c r="M292" i="22"/>
  <c r="M291" i="22" s="1"/>
  <c r="I20" i="22"/>
  <c r="J26" i="22"/>
  <c r="J20" i="22" s="1"/>
  <c r="O55" i="22"/>
  <c r="O54" i="22" s="1"/>
  <c r="C61" i="22"/>
  <c r="C65" i="22"/>
  <c r="K53" i="22"/>
  <c r="L69" i="22"/>
  <c r="L67" i="22" s="1"/>
  <c r="C78" i="22"/>
  <c r="O77" i="22"/>
  <c r="O76" i="22" s="1"/>
  <c r="L84" i="22"/>
  <c r="L89" i="22"/>
  <c r="C100" i="22"/>
  <c r="C118" i="22"/>
  <c r="N83" i="22"/>
  <c r="O122" i="22"/>
  <c r="L122" i="22"/>
  <c r="C138" i="22"/>
  <c r="I144" i="22"/>
  <c r="C168" i="22"/>
  <c r="E173" i="22"/>
  <c r="L179" i="22"/>
  <c r="C186" i="22"/>
  <c r="C190" i="22"/>
  <c r="C200" i="22"/>
  <c r="C222" i="22"/>
  <c r="E204" i="22"/>
  <c r="E195" i="22" s="1"/>
  <c r="C258" i="22"/>
  <c r="H259" i="22"/>
  <c r="H230" i="22" s="1"/>
  <c r="L260" i="22"/>
  <c r="L259" i="22" s="1"/>
  <c r="C266" i="22"/>
  <c r="C267" i="22"/>
  <c r="J269" i="22"/>
  <c r="C271" i="22"/>
  <c r="D270" i="22"/>
  <c r="D269" i="22" s="1"/>
  <c r="H270" i="22"/>
  <c r="H269" i="22" s="1"/>
  <c r="C275" i="22"/>
  <c r="C288" i="22"/>
  <c r="L116" i="22"/>
  <c r="K291" i="22"/>
  <c r="C22" i="22"/>
  <c r="J53" i="22"/>
  <c r="H54" i="22"/>
  <c r="H53" i="22" s="1"/>
  <c r="C64" i="22"/>
  <c r="O67" i="22"/>
  <c r="O53" i="22" s="1"/>
  <c r="C71" i="22"/>
  <c r="C72" i="22"/>
  <c r="C87" i="22"/>
  <c r="C90" i="22"/>
  <c r="O89" i="22"/>
  <c r="C127" i="22"/>
  <c r="C128" i="22"/>
  <c r="I131" i="22"/>
  <c r="K130" i="22"/>
  <c r="C154" i="22"/>
  <c r="I151" i="22"/>
  <c r="C159" i="22"/>
  <c r="C161" i="22"/>
  <c r="H173" i="22"/>
  <c r="C178" i="22"/>
  <c r="C185" i="22"/>
  <c r="C203" i="22"/>
  <c r="K204" i="22"/>
  <c r="K195" i="22" s="1"/>
  <c r="C212" i="22"/>
  <c r="C223" i="22"/>
  <c r="C224" i="22"/>
  <c r="E231" i="22"/>
  <c r="E230" i="22" s="1"/>
  <c r="C244" i="22"/>
  <c r="L246" i="22"/>
  <c r="I252" i="22"/>
  <c r="I251" i="22" s="1"/>
  <c r="F272" i="22"/>
  <c r="F270" i="22" s="1"/>
  <c r="O270" i="22"/>
  <c r="O269" i="22" s="1"/>
  <c r="C278" i="22"/>
  <c r="C279" i="22"/>
  <c r="G269" i="22"/>
  <c r="K269" i="22"/>
  <c r="C282" i="22"/>
  <c r="C80" i="22"/>
  <c r="C43" i="22"/>
  <c r="L76" i="22"/>
  <c r="C24" i="22"/>
  <c r="F67" i="22"/>
  <c r="C70" i="22"/>
  <c r="C81" i="22"/>
  <c r="H292" i="22"/>
  <c r="H291" i="22" s="1"/>
  <c r="H20" i="22"/>
  <c r="C96" i="22"/>
  <c r="F95" i="22"/>
  <c r="D20" i="22"/>
  <c r="F21" i="22"/>
  <c r="L36" i="22"/>
  <c r="C36" i="22" s="1"/>
  <c r="C44" i="22"/>
  <c r="I58" i="22"/>
  <c r="I54" i="22" s="1"/>
  <c r="C66" i="22"/>
  <c r="I76" i="22"/>
  <c r="C82" i="22"/>
  <c r="C86" i="22"/>
  <c r="C88" i="22"/>
  <c r="F84" i="22"/>
  <c r="C102" i="22"/>
  <c r="O103" i="22"/>
  <c r="C132" i="22"/>
  <c r="F131" i="22"/>
  <c r="C176" i="22"/>
  <c r="F175" i="22"/>
  <c r="L292" i="22"/>
  <c r="L291" i="22" s="1"/>
  <c r="O21" i="22"/>
  <c r="L27" i="22"/>
  <c r="F41" i="22"/>
  <c r="C41" i="22" s="1"/>
  <c r="O45" i="22"/>
  <c r="C56" i="22"/>
  <c r="F58" i="22"/>
  <c r="C62" i="22"/>
  <c r="F77" i="22"/>
  <c r="C92" i="22"/>
  <c r="F89" i="22"/>
  <c r="C268" i="22"/>
  <c r="F264" i="22"/>
  <c r="C98" i="22"/>
  <c r="C99" i="22"/>
  <c r="C106" i="22"/>
  <c r="C111" i="22"/>
  <c r="C119" i="22"/>
  <c r="C126" i="22"/>
  <c r="C134" i="22"/>
  <c r="C135" i="22"/>
  <c r="C150" i="22"/>
  <c r="O151" i="22"/>
  <c r="L151" i="22"/>
  <c r="C158" i="22"/>
  <c r="C167" i="22"/>
  <c r="O179" i="22"/>
  <c r="F196" i="22"/>
  <c r="H130" i="22"/>
  <c r="M130" i="22"/>
  <c r="M75" i="22" s="1"/>
  <c r="C142" i="22"/>
  <c r="C152" i="22"/>
  <c r="F151" i="22"/>
  <c r="F165" i="22"/>
  <c r="M174" i="22"/>
  <c r="M173" i="22" s="1"/>
  <c r="C180" i="22"/>
  <c r="F179" i="22"/>
  <c r="C272" i="22"/>
  <c r="L270" i="22"/>
  <c r="L269" i="22" s="1"/>
  <c r="C91" i="22"/>
  <c r="I89" i="22"/>
  <c r="L95" i="22"/>
  <c r="L83" i="22" s="1"/>
  <c r="C104" i="22"/>
  <c r="F103" i="22"/>
  <c r="C115" i="22"/>
  <c r="C123" i="22"/>
  <c r="D130" i="22"/>
  <c r="D75" i="22" s="1"/>
  <c r="D52" i="22" s="1"/>
  <c r="O131" i="22"/>
  <c r="L130" i="22"/>
  <c r="C139" i="22"/>
  <c r="O144" i="22"/>
  <c r="C155" i="22"/>
  <c r="C162" i="22"/>
  <c r="L166" i="22"/>
  <c r="L165" i="22" s="1"/>
  <c r="C170" i="22"/>
  <c r="O175" i="22"/>
  <c r="C183" i="22"/>
  <c r="C188" i="22"/>
  <c r="L191" i="22"/>
  <c r="C191" i="22" s="1"/>
  <c r="C208" i="22"/>
  <c r="F205" i="22"/>
  <c r="C220" i="22"/>
  <c r="F216" i="22"/>
  <c r="C233" i="22"/>
  <c r="C236" i="22"/>
  <c r="F235" i="22"/>
  <c r="C280" i="22"/>
  <c r="C284" i="22"/>
  <c r="L283" i="22"/>
  <c r="C283" i="22" s="1"/>
  <c r="I112" i="22"/>
  <c r="I116" i="22"/>
  <c r="I136" i="22"/>
  <c r="I160" i="22"/>
  <c r="C160" i="22" s="1"/>
  <c r="I184" i="22"/>
  <c r="C184" i="22" s="1"/>
  <c r="O196" i="22"/>
  <c r="I198" i="22"/>
  <c r="I196" i="22" s="1"/>
  <c r="C199" i="22"/>
  <c r="C202" i="22"/>
  <c r="C207" i="22"/>
  <c r="I205" i="22"/>
  <c r="C210" i="22"/>
  <c r="C219" i="22"/>
  <c r="I216" i="22"/>
  <c r="C228" i="22"/>
  <c r="F227" i="22"/>
  <c r="C227" i="22" s="1"/>
  <c r="M230" i="22"/>
  <c r="N231" i="22"/>
  <c r="N230" i="22" s="1"/>
  <c r="L238" i="22"/>
  <c r="C242" i="22"/>
  <c r="D230" i="22"/>
  <c r="O259" i="22"/>
  <c r="C274" i="22"/>
  <c r="F112" i="22"/>
  <c r="F116" i="22"/>
  <c r="F136" i="22"/>
  <c r="C136" i="22" s="1"/>
  <c r="F144" i="22"/>
  <c r="D195" i="22"/>
  <c r="L205" i="22"/>
  <c r="L204" i="22" s="1"/>
  <c r="L195" i="22" s="1"/>
  <c r="C214" i="22"/>
  <c r="C215" i="22"/>
  <c r="C226" i="22"/>
  <c r="C232" i="22"/>
  <c r="C234" i="22"/>
  <c r="J231" i="22"/>
  <c r="J230" i="22" s="1"/>
  <c r="J194" i="22" s="1"/>
  <c r="C239" i="22"/>
  <c r="F246" i="22"/>
  <c r="I246" i="22"/>
  <c r="C247" i="22"/>
  <c r="O251" i="22"/>
  <c r="C262" i="22"/>
  <c r="C263" i="22"/>
  <c r="I270" i="22"/>
  <c r="I269" i="22" s="1"/>
  <c r="F286" i="22"/>
  <c r="C295" i="22"/>
  <c r="C296" i="22"/>
  <c r="F293" i="22"/>
  <c r="O216" i="22"/>
  <c r="O204" i="22" s="1"/>
  <c r="O235" i="22"/>
  <c r="I238" i="22"/>
  <c r="I231" i="22" s="1"/>
  <c r="C250" i="22"/>
  <c r="C255" i="22"/>
  <c r="C256" i="22"/>
  <c r="F252" i="22"/>
  <c r="C260" i="22"/>
  <c r="C287" i="22"/>
  <c r="I293" i="22"/>
  <c r="I291" i="22" s="1"/>
  <c r="C299" i="22"/>
  <c r="C300" i="22"/>
  <c r="C294" i="22"/>
  <c r="C144" i="22" l="1"/>
  <c r="L231" i="22"/>
  <c r="L230" i="22" s="1"/>
  <c r="H194" i="22"/>
  <c r="E52" i="22"/>
  <c r="G52" i="22"/>
  <c r="C238" i="22"/>
  <c r="L53" i="22"/>
  <c r="C246" i="22"/>
  <c r="M289" i="22"/>
  <c r="C69" i="22"/>
  <c r="N75" i="22"/>
  <c r="N52" i="22" s="1"/>
  <c r="K75" i="22"/>
  <c r="K289" i="22" s="1"/>
  <c r="G289" i="22"/>
  <c r="O231" i="22"/>
  <c r="N289" i="22"/>
  <c r="C192" i="22"/>
  <c r="O174" i="22"/>
  <c r="O173" i="22" s="1"/>
  <c r="C67" i="22"/>
  <c r="I259" i="22"/>
  <c r="J75" i="22"/>
  <c r="J289" i="22" s="1"/>
  <c r="L187" i="22"/>
  <c r="C187" i="22" s="1"/>
  <c r="C122" i="22"/>
  <c r="I230" i="22"/>
  <c r="C165" i="22"/>
  <c r="M52" i="22"/>
  <c r="E289" i="22"/>
  <c r="E194" i="22"/>
  <c r="E51" i="22" s="1"/>
  <c r="E50" i="22" s="1"/>
  <c r="D289" i="22"/>
  <c r="O230" i="22"/>
  <c r="I130" i="22"/>
  <c r="O130" i="22"/>
  <c r="C179" i="22"/>
  <c r="H75" i="22"/>
  <c r="H289" i="22" s="1"/>
  <c r="O83" i="22"/>
  <c r="I53" i="22"/>
  <c r="C55" i="22"/>
  <c r="L174" i="22"/>
  <c r="L173" i="22" s="1"/>
  <c r="I204" i="22"/>
  <c r="M194" i="22"/>
  <c r="C198" i="22"/>
  <c r="K194" i="22"/>
  <c r="F231" i="22"/>
  <c r="C231" i="22" s="1"/>
  <c r="J52" i="22"/>
  <c r="J51" i="22" s="1"/>
  <c r="E290" i="22"/>
  <c r="H52" i="22"/>
  <c r="H51" i="22" s="1"/>
  <c r="F204" i="22"/>
  <c r="F195" i="22" s="1"/>
  <c r="C205" i="22"/>
  <c r="C196" i="22"/>
  <c r="C45" i="22"/>
  <c r="F292" i="22"/>
  <c r="C21" i="22"/>
  <c r="F20" i="22"/>
  <c r="L75" i="22"/>
  <c r="C286" i="22"/>
  <c r="C116" i="22"/>
  <c r="I195" i="22"/>
  <c r="I194" i="22" s="1"/>
  <c r="C235" i="22"/>
  <c r="C216" i="22"/>
  <c r="I173" i="22"/>
  <c r="C103" i="22"/>
  <c r="G51" i="22"/>
  <c r="I83" i="22"/>
  <c r="I75" i="22" s="1"/>
  <c r="C264" i="22"/>
  <c r="F259" i="22"/>
  <c r="C259" i="22" s="1"/>
  <c r="O292" i="22"/>
  <c r="O291" i="22" s="1"/>
  <c r="O20" i="22"/>
  <c r="C293" i="22"/>
  <c r="D194" i="22"/>
  <c r="D51" i="22" s="1"/>
  <c r="C112" i="22"/>
  <c r="O195" i="22"/>
  <c r="F269" i="22"/>
  <c r="C269" i="22" s="1"/>
  <c r="C270" i="22"/>
  <c r="C151" i="22"/>
  <c r="C89" i="22"/>
  <c r="C58" i="22"/>
  <c r="F54" i="22"/>
  <c r="C27" i="22"/>
  <c r="L26" i="22"/>
  <c r="C131" i="22"/>
  <c r="F130" i="22"/>
  <c r="C84" i="22"/>
  <c r="F83" i="22"/>
  <c r="C95" i="22"/>
  <c r="N194" i="22"/>
  <c r="N51" i="22" s="1"/>
  <c r="F230" i="22"/>
  <c r="C230" i="22" s="1"/>
  <c r="C77" i="22"/>
  <c r="F76" i="22"/>
  <c r="C175" i="22"/>
  <c r="F174" i="22"/>
  <c r="C252" i="22"/>
  <c r="F251" i="22"/>
  <c r="C251" i="22" s="1"/>
  <c r="L194" i="22"/>
  <c r="C166" i="22"/>
  <c r="K52" i="22" l="1"/>
  <c r="I52" i="22"/>
  <c r="I51" i="22" s="1"/>
  <c r="I50" i="22" s="1"/>
  <c r="K51" i="22"/>
  <c r="K50" i="22" s="1"/>
  <c r="M51" i="22"/>
  <c r="M50" i="22" s="1"/>
  <c r="J50" i="22"/>
  <c r="J290" i="22"/>
  <c r="O194" i="22"/>
  <c r="O75" i="22"/>
  <c r="O52" i="22" s="1"/>
  <c r="C130" i="22"/>
  <c r="C204" i="22"/>
  <c r="I290" i="22"/>
  <c r="C83" i="22"/>
  <c r="C26" i="22"/>
  <c r="L20" i="22"/>
  <c r="C20" i="22" s="1"/>
  <c r="M290" i="22"/>
  <c r="H290" i="22"/>
  <c r="H50" i="22"/>
  <c r="F75" i="22"/>
  <c r="C76" i="22"/>
  <c r="C195" i="22"/>
  <c r="F194" i="22"/>
  <c r="C194" i="22" s="1"/>
  <c r="D290" i="22"/>
  <c r="D50" i="22"/>
  <c r="I289" i="22"/>
  <c r="F173" i="22"/>
  <c r="C173" i="22" s="1"/>
  <c r="C174" i="22"/>
  <c r="L52" i="22"/>
  <c r="L51" i="22" s="1"/>
  <c r="L50" i="22" s="1"/>
  <c r="L289" i="22"/>
  <c r="N50" i="22"/>
  <c r="N290" i="22"/>
  <c r="C54" i="22"/>
  <c r="F53" i="22"/>
  <c r="G290" i="22"/>
  <c r="G50" i="22"/>
  <c r="C292" i="22"/>
  <c r="F291" i="22"/>
  <c r="C291" i="22" s="1"/>
  <c r="O51" i="22" l="1"/>
  <c r="O50" i="22" s="1"/>
  <c r="K290" i="22"/>
  <c r="F289" i="22"/>
  <c r="O290" i="22"/>
  <c r="O289" i="22"/>
  <c r="C75" i="22"/>
  <c r="L290" i="22"/>
  <c r="C53" i="22"/>
  <c r="F52" i="22"/>
  <c r="C289" i="22" l="1"/>
  <c r="F51" i="22"/>
  <c r="C52" i="22"/>
  <c r="F290" i="22" l="1"/>
  <c r="C290" i="22" s="1"/>
  <c r="C51" i="22"/>
  <c r="F50" i="22"/>
  <c r="C50" i="22" s="1"/>
  <c r="O301" i="21" l="1"/>
  <c r="L301" i="21"/>
  <c r="I301" i="21"/>
  <c r="F301" i="21"/>
  <c r="O300" i="21"/>
  <c r="L300" i="21"/>
  <c r="I300" i="21"/>
  <c r="F300" i="21"/>
  <c r="C300" i="21" s="1"/>
  <c r="O299" i="21"/>
  <c r="L299" i="21"/>
  <c r="I299" i="21"/>
  <c r="F299" i="21"/>
  <c r="C299" i="21" s="1"/>
  <c r="O298" i="21"/>
  <c r="L298" i="21"/>
  <c r="I298" i="21"/>
  <c r="F298" i="21"/>
  <c r="C298" i="21" s="1"/>
  <c r="O297" i="21"/>
  <c r="L297" i="21"/>
  <c r="I297" i="21"/>
  <c r="F297" i="21"/>
  <c r="O296" i="21"/>
  <c r="L296" i="21"/>
  <c r="I296" i="21"/>
  <c r="F296" i="21"/>
  <c r="O295" i="21"/>
  <c r="L295" i="21"/>
  <c r="I295" i="21"/>
  <c r="F295" i="21"/>
  <c r="O294" i="21"/>
  <c r="L294" i="21"/>
  <c r="I294" i="21"/>
  <c r="F294" i="21"/>
  <c r="N293" i="21"/>
  <c r="M293" i="21"/>
  <c r="K293" i="21"/>
  <c r="J293" i="21"/>
  <c r="H293" i="21"/>
  <c r="G293" i="21"/>
  <c r="E293" i="21"/>
  <c r="D293" i="21"/>
  <c r="O288" i="21"/>
  <c r="L288" i="21"/>
  <c r="I288" i="21"/>
  <c r="F288" i="21"/>
  <c r="O287" i="21"/>
  <c r="L287" i="21"/>
  <c r="L286" i="21" s="1"/>
  <c r="I287" i="21"/>
  <c r="F287" i="21"/>
  <c r="O286" i="21"/>
  <c r="N286" i="21"/>
  <c r="M286" i="21"/>
  <c r="K286" i="21"/>
  <c r="J286" i="21"/>
  <c r="H286" i="21"/>
  <c r="G286" i="21"/>
  <c r="F286" i="21"/>
  <c r="E286" i="21"/>
  <c r="D286" i="21"/>
  <c r="O285" i="21"/>
  <c r="L285" i="21"/>
  <c r="L284" i="21" s="1"/>
  <c r="L283" i="21" s="1"/>
  <c r="I285" i="21"/>
  <c r="I284" i="21" s="1"/>
  <c r="I283" i="21" s="1"/>
  <c r="F285" i="21"/>
  <c r="O284" i="21"/>
  <c r="O283" i="21" s="1"/>
  <c r="N284" i="21"/>
  <c r="M284" i="21"/>
  <c r="M283" i="21" s="1"/>
  <c r="K284" i="21"/>
  <c r="K283" i="21" s="1"/>
  <c r="J284" i="21"/>
  <c r="J283" i="21" s="1"/>
  <c r="H284" i="21"/>
  <c r="H283" i="21" s="1"/>
  <c r="G284" i="21"/>
  <c r="G283" i="21" s="1"/>
  <c r="E284" i="21"/>
  <c r="E283" i="21" s="1"/>
  <c r="D284" i="21"/>
  <c r="D283" i="21" s="1"/>
  <c r="N283" i="21"/>
  <c r="O282" i="21"/>
  <c r="O281" i="21" s="1"/>
  <c r="L282" i="21"/>
  <c r="I282" i="21"/>
  <c r="I281" i="21" s="1"/>
  <c r="F282" i="21"/>
  <c r="N281" i="21"/>
  <c r="M281" i="21"/>
  <c r="L281" i="21"/>
  <c r="K281" i="21"/>
  <c r="J281" i="21"/>
  <c r="H281" i="21"/>
  <c r="G281" i="21"/>
  <c r="F281" i="21"/>
  <c r="E281" i="21"/>
  <c r="D281" i="21"/>
  <c r="O280" i="21"/>
  <c r="L280" i="21"/>
  <c r="I280" i="21"/>
  <c r="F280" i="21"/>
  <c r="O279" i="21"/>
  <c r="L279" i="21"/>
  <c r="I279" i="21"/>
  <c r="F279" i="21"/>
  <c r="O278" i="21"/>
  <c r="L278" i="21"/>
  <c r="I278" i="21"/>
  <c r="F278" i="21"/>
  <c r="O277" i="21"/>
  <c r="L277" i="21"/>
  <c r="I277" i="21"/>
  <c r="I276" i="21" s="1"/>
  <c r="F277" i="21"/>
  <c r="N276" i="21"/>
  <c r="M276" i="21"/>
  <c r="K276" i="21"/>
  <c r="J276" i="21"/>
  <c r="H276" i="21"/>
  <c r="G276" i="21"/>
  <c r="E276" i="21"/>
  <c r="D276" i="21"/>
  <c r="O275" i="21"/>
  <c r="L275" i="21"/>
  <c r="I275" i="21"/>
  <c r="F275" i="21"/>
  <c r="O274" i="21"/>
  <c r="L274" i="21"/>
  <c r="I274" i="21"/>
  <c r="F274" i="21"/>
  <c r="O273" i="21"/>
  <c r="L273" i="21"/>
  <c r="L272" i="21" s="1"/>
  <c r="I273" i="21"/>
  <c r="I272" i="21" s="1"/>
  <c r="F273" i="21"/>
  <c r="N272" i="21"/>
  <c r="M272" i="21"/>
  <c r="M270" i="21" s="1"/>
  <c r="M269" i="21" s="1"/>
  <c r="K272" i="21"/>
  <c r="J272" i="21"/>
  <c r="H272" i="21"/>
  <c r="H270" i="21" s="1"/>
  <c r="G272" i="21"/>
  <c r="E272" i="21"/>
  <c r="D272" i="21"/>
  <c r="O271" i="21"/>
  <c r="L271" i="21"/>
  <c r="I271" i="21"/>
  <c r="F271" i="21"/>
  <c r="N270" i="21"/>
  <c r="N269" i="21" s="1"/>
  <c r="O268" i="21"/>
  <c r="L268" i="21"/>
  <c r="I268" i="21"/>
  <c r="F268" i="21"/>
  <c r="O267" i="21"/>
  <c r="L267" i="21"/>
  <c r="I267" i="21"/>
  <c r="F267" i="21"/>
  <c r="O266" i="21"/>
  <c r="L266" i="21"/>
  <c r="I266" i="21"/>
  <c r="F266" i="21"/>
  <c r="O265" i="21"/>
  <c r="L265" i="21"/>
  <c r="I265" i="21"/>
  <c r="F265" i="21"/>
  <c r="N264" i="21"/>
  <c r="M264" i="21"/>
  <c r="K264" i="21"/>
  <c r="J264" i="21"/>
  <c r="H264" i="21"/>
  <c r="G264" i="21"/>
  <c r="E264" i="21"/>
  <c r="D264" i="21"/>
  <c r="O263" i="21"/>
  <c r="L263" i="21"/>
  <c r="I263" i="21"/>
  <c r="F263" i="21"/>
  <c r="O262" i="21"/>
  <c r="L262" i="21"/>
  <c r="I262" i="21"/>
  <c r="F262" i="21"/>
  <c r="C262" i="21" s="1"/>
  <c r="O261" i="21"/>
  <c r="L261" i="21"/>
  <c r="I261" i="21"/>
  <c r="I260" i="21" s="1"/>
  <c r="F261" i="21"/>
  <c r="N260" i="21"/>
  <c r="M260" i="21"/>
  <c r="K260" i="21"/>
  <c r="K259" i="21" s="1"/>
  <c r="J260" i="21"/>
  <c r="H260" i="21"/>
  <c r="G260" i="21"/>
  <c r="E260" i="21"/>
  <c r="E259" i="21" s="1"/>
  <c r="D260" i="21"/>
  <c r="D259" i="21" s="1"/>
  <c r="N259" i="21"/>
  <c r="O258" i="21"/>
  <c r="L258" i="21"/>
  <c r="I258" i="21"/>
  <c r="F258" i="21"/>
  <c r="O257" i="21"/>
  <c r="L257" i="21"/>
  <c r="I257" i="21"/>
  <c r="F257" i="21"/>
  <c r="O256" i="21"/>
  <c r="L256" i="21"/>
  <c r="I256" i="21"/>
  <c r="F256" i="21"/>
  <c r="O255" i="21"/>
  <c r="L255" i="21"/>
  <c r="I255" i="21"/>
  <c r="F255" i="21"/>
  <c r="O254" i="21"/>
  <c r="L254" i="21"/>
  <c r="I254" i="21"/>
  <c r="F254" i="21"/>
  <c r="O253" i="21"/>
  <c r="L253" i="21"/>
  <c r="I253" i="21"/>
  <c r="F253" i="21"/>
  <c r="N252" i="21"/>
  <c r="N251" i="21" s="1"/>
  <c r="M252" i="21"/>
  <c r="M251" i="21" s="1"/>
  <c r="K252" i="21"/>
  <c r="K251" i="21" s="1"/>
  <c r="J252" i="21"/>
  <c r="I252" i="21"/>
  <c r="H252" i="21"/>
  <c r="G252" i="21"/>
  <c r="G251" i="21" s="1"/>
  <c r="E252" i="21"/>
  <c r="E251" i="21" s="1"/>
  <c r="D252" i="21"/>
  <c r="J251" i="21"/>
  <c r="H251" i="21"/>
  <c r="D251" i="21"/>
  <c r="O250" i="21"/>
  <c r="L250" i="21"/>
  <c r="I250" i="21"/>
  <c r="F250" i="21"/>
  <c r="C250" i="21" s="1"/>
  <c r="O249" i="21"/>
  <c r="L249" i="21"/>
  <c r="I249" i="21"/>
  <c r="F249" i="21"/>
  <c r="O248" i="21"/>
  <c r="L248" i="21"/>
  <c r="I248" i="21"/>
  <c r="F248" i="21"/>
  <c r="O247" i="21"/>
  <c r="L247" i="21"/>
  <c r="I247" i="21"/>
  <c r="F247" i="21"/>
  <c r="O246" i="21"/>
  <c r="N246" i="21"/>
  <c r="M246" i="21"/>
  <c r="K246" i="21"/>
  <c r="J246" i="21"/>
  <c r="H246" i="21"/>
  <c r="G246" i="21"/>
  <c r="E246" i="21"/>
  <c r="D246" i="21"/>
  <c r="O245" i="21"/>
  <c r="L245" i="21"/>
  <c r="I245" i="21"/>
  <c r="F245" i="21"/>
  <c r="O244" i="21"/>
  <c r="L244" i="21"/>
  <c r="I244" i="21"/>
  <c r="F244" i="21"/>
  <c r="O243" i="21"/>
  <c r="L243" i="21"/>
  <c r="I243" i="21"/>
  <c r="F243" i="21"/>
  <c r="O242" i="21"/>
  <c r="L242" i="21"/>
  <c r="I242" i="21"/>
  <c r="F242" i="21"/>
  <c r="O241" i="21"/>
  <c r="L241" i="21"/>
  <c r="I241" i="21"/>
  <c r="F241" i="21"/>
  <c r="O240" i="21"/>
  <c r="L240" i="21"/>
  <c r="I240" i="21"/>
  <c r="F240" i="21"/>
  <c r="O239" i="21"/>
  <c r="L239" i="21"/>
  <c r="I239" i="21"/>
  <c r="I238" i="21" s="1"/>
  <c r="F239" i="21"/>
  <c r="N238" i="21"/>
  <c r="M238" i="21"/>
  <c r="K238" i="21"/>
  <c r="J238" i="21"/>
  <c r="H238" i="21"/>
  <c r="G238" i="21"/>
  <c r="E238" i="21"/>
  <c r="D238" i="21"/>
  <c r="O237" i="21"/>
  <c r="L237" i="21"/>
  <c r="I237" i="21"/>
  <c r="F237" i="21"/>
  <c r="O236" i="21"/>
  <c r="L236" i="21"/>
  <c r="I236" i="21"/>
  <c r="I235" i="21" s="1"/>
  <c r="F236" i="21"/>
  <c r="N235" i="21"/>
  <c r="M235" i="21"/>
  <c r="L235" i="21"/>
  <c r="K235" i="21"/>
  <c r="J235" i="21"/>
  <c r="H235" i="21"/>
  <c r="G235" i="21"/>
  <c r="E235" i="21"/>
  <c r="D235" i="21"/>
  <c r="O234" i="21"/>
  <c r="O233" i="21" s="1"/>
  <c r="L234" i="21"/>
  <c r="L233" i="21" s="1"/>
  <c r="I234" i="21"/>
  <c r="F234" i="21"/>
  <c r="F233" i="21" s="1"/>
  <c r="N233" i="21"/>
  <c r="M233" i="21"/>
  <c r="K233" i="21"/>
  <c r="J233" i="21"/>
  <c r="I233" i="21"/>
  <c r="H233" i="21"/>
  <c r="G233" i="21"/>
  <c r="E233" i="21"/>
  <c r="D233" i="21"/>
  <c r="O232" i="21"/>
  <c r="L232" i="21"/>
  <c r="I232" i="21"/>
  <c r="F232" i="21"/>
  <c r="O229" i="21"/>
  <c r="L229" i="21"/>
  <c r="I229" i="21"/>
  <c r="F229" i="21"/>
  <c r="O228" i="21"/>
  <c r="L228" i="21"/>
  <c r="L227" i="21" s="1"/>
  <c r="I228" i="21"/>
  <c r="I227" i="21" s="1"/>
  <c r="F228" i="21"/>
  <c r="O227" i="21"/>
  <c r="N227" i="21"/>
  <c r="M227" i="21"/>
  <c r="K227" i="21"/>
  <c r="J227" i="21"/>
  <c r="H227" i="21"/>
  <c r="G227" i="21"/>
  <c r="F227" i="21"/>
  <c r="E227" i="21"/>
  <c r="D227" i="21"/>
  <c r="O226" i="21"/>
  <c r="L226" i="21"/>
  <c r="I226" i="21"/>
  <c r="F226" i="21"/>
  <c r="O225" i="21"/>
  <c r="L225" i="21"/>
  <c r="I225" i="21"/>
  <c r="F225" i="21"/>
  <c r="O224" i="21"/>
  <c r="L224" i="21"/>
  <c r="I224" i="21"/>
  <c r="F224" i="21"/>
  <c r="O223" i="21"/>
  <c r="L223" i="21"/>
  <c r="I223" i="21"/>
  <c r="F223" i="21"/>
  <c r="O222" i="21"/>
  <c r="L222" i="21"/>
  <c r="I222" i="21"/>
  <c r="F222" i="21"/>
  <c r="O221" i="21"/>
  <c r="L221" i="21"/>
  <c r="I221" i="21"/>
  <c r="F221" i="21"/>
  <c r="O220" i="21"/>
  <c r="L220" i="21"/>
  <c r="I220" i="21"/>
  <c r="F220" i="21"/>
  <c r="O219" i="21"/>
  <c r="L219" i="21"/>
  <c r="I219" i="21"/>
  <c r="F219" i="21"/>
  <c r="O218" i="21"/>
  <c r="L218" i="21"/>
  <c r="I218" i="21"/>
  <c r="F218" i="21"/>
  <c r="O217" i="21"/>
  <c r="L217" i="21"/>
  <c r="I217" i="21"/>
  <c r="F217" i="21"/>
  <c r="N216" i="21"/>
  <c r="M216" i="21"/>
  <c r="K216" i="21"/>
  <c r="J216" i="21"/>
  <c r="H216" i="21"/>
  <c r="G216" i="21"/>
  <c r="E216" i="21"/>
  <c r="D216" i="21"/>
  <c r="O215" i="21"/>
  <c r="L215" i="21"/>
  <c r="I215" i="21"/>
  <c r="F215" i="21"/>
  <c r="O214" i="21"/>
  <c r="L214" i="21"/>
  <c r="I214" i="21"/>
  <c r="F214" i="21"/>
  <c r="O213" i="21"/>
  <c r="L213" i="21"/>
  <c r="I213" i="21"/>
  <c r="C213" i="21" s="1"/>
  <c r="F213" i="21"/>
  <c r="O212" i="21"/>
  <c r="L212" i="21"/>
  <c r="I212" i="21"/>
  <c r="F212" i="21"/>
  <c r="O211" i="21"/>
  <c r="L211" i="21"/>
  <c r="I211" i="21"/>
  <c r="F211" i="21"/>
  <c r="O210" i="21"/>
  <c r="L210" i="21"/>
  <c r="I210" i="21"/>
  <c r="F210" i="21"/>
  <c r="O209" i="21"/>
  <c r="L209" i="21"/>
  <c r="I209" i="21"/>
  <c r="F209" i="21"/>
  <c r="O208" i="21"/>
  <c r="L208" i="21"/>
  <c r="I208" i="21"/>
  <c r="F208" i="21"/>
  <c r="O207" i="21"/>
  <c r="L207" i="21"/>
  <c r="I207" i="21"/>
  <c r="F207" i="21"/>
  <c r="O206" i="21"/>
  <c r="L206" i="21"/>
  <c r="I206" i="21"/>
  <c r="F206" i="21"/>
  <c r="N205" i="21"/>
  <c r="M205" i="21"/>
  <c r="M204" i="21" s="1"/>
  <c r="K205" i="21"/>
  <c r="J205" i="21"/>
  <c r="H205" i="21"/>
  <c r="G205" i="21"/>
  <c r="G204" i="21" s="1"/>
  <c r="E205" i="21"/>
  <c r="D205" i="21"/>
  <c r="O203" i="21"/>
  <c r="L203" i="21"/>
  <c r="I203" i="21"/>
  <c r="F203" i="21"/>
  <c r="O202" i="21"/>
  <c r="L202" i="21"/>
  <c r="I202" i="21"/>
  <c r="F202" i="21"/>
  <c r="O201" i="21"/>
  <c r="L201" i="21"/>
  <c r="I201" i="21"/>
  <c r="F201" i="21"/>
  <c r="O200" i="21"/>
  <c r="L200" i="21"/>
  <c r="I200" i="21"/>
  <c r="F200" i="21"/>
  <c r="O199" i="21"/>
  <c r="L199" i="21"/>
  <c r="L198" i="21" s="1"/>
  <c r="I199" i="21"/>
  <c r="I198" i="21" s="1"/>
  <c r="F199" i="21"/>
  <c r="O198" i="21"/>
  <c r="N198" i="21"/>
  <c r="N196" i="21" s="1"/>
  <c r="M198" i="21"/>
  <c r="K198" i="21"/>
  <c r="K196" i="21" s="1"/>
  <c r="J198" i="21"/>
  <c r="J196" i="21" s="1"/>
  <c r="H198" i="21"/>
  <c r="H196" i="21" s="1"/>
  <c r="G198" i="21"/>
  <c r="G196" i="21" s="1"/>
  <c r="F198" i="21"/>
  <c r="E198" i="21"/>
  <c r="D198" i="21"/>
  <c r="D196" i="21" s="1"/>
  <c r="O197" i="21"/>
  <c r="L197" i="21"/>
  <c r="I197" i="21"/>
  <c r="F197" i="21"/>
  <c r="M196" i="21"/>
  <c r="L196" i="21"/>
  <c r="E196" i="21"/>
  <c r="O193" i="21"/>
  <c r="O192" i="21" s="1"/>
  <c r="O191" i="21" s="1"/>
  <c r="L193" i="21"/>
  <c r="I193" i="21"/>
  <c r="I192" i="21" s="1"/>
  <c r="I191" i="21" s="1"/>
  <c r="F193" i="21"/>
  <c r="F192" i="21" s="1"/>
  <c r="F191" i="21" s="1"/>
  <c r="N192" i="21"/>
  <c r="N191" i="21" s="1"/>
  <c r="M192" i="21"/>
  <c r="M191" i="21" s="1"/>
  <c r="L192" i="21"/>
  <c r="L191" i="21" s="1"/>
  <c r="K192" i="21"/>
  <c r="K191" i="21" s="1"/>
  <c r="J192" i="21"/>
  <c r="J191" i="21" s="1"/>
  <c r="H192" i="21"/>
  <c r="H191" i="21" s="1"/>
  <c r="G192" i="21"/>
  <c r="E192" i="21"/>
  <c r="E191" i="21" s="1"/>
  <c r="D192" i="21"/>
  <c r="D191" i="21" s="1"/>
  <c r="G191" i="21"/>
  <c r="O190" i="21"/>
  <c r="L190" i="21"/>
  <c r="I190" i="21"/>
  <c r="F190" i="21"/>
  <c r="O189" i="21"/>
  <c r="L189" i="21"/>
  <c r="L188" i="21" s="1"/>
  <c r="I189" i="21"/>
  <c r="I188" i="21" s="1"/>
  <c r="F189" i="21"/>
  <c r="N188" i="21"/>
  <c r="M188" i="21"/>
  <c r="M187" i="21" s="1"/>
  <c r="K188" i="21"/>
  <c r="J188" i="21"/>
  <c r="H188" i="21"/>
  <c r="G188" i="21"/>
  <c r="E188" i="21"/>
  <c r="D188" i="21"/>
  <c r="D187" i="21" s="1"/>
  <c r="G187" i="21"/>
  <c r="O186" i="21"/>
  <c r="L186" i="21"/>
  <c r="I186" i="21"/>
  <c r="F186" i="21"/>
  <c r="O185" i="21"/>
  <c r="L185" i="21"/>
  <c r="I185" i="21"/>
  <c r="I184" i="21" s="1"/>
  <c r="F185" i="21"/>
  <c r="O184" i="21"/>
  <c r="N184" i="21"/>
  <c r="M184" i="21"/>
  <c r="K184" i="21"/>
  <c r="J184" i="21"/>
  <c r="H184" i="21"/>
  <c r="G184" i="21"/>
  <c r="F184" i="21"/>
  <c r="E184" i="21"/>
  <c r="D184" i="21"/>
  <c r="O183" i="21"/>
  <c r="L183" i="21"/>
  <c r="I183" i="21"/>
  <c r="F183" i="21"/>
  <c r="O182" i="21"/>
  <c r="L182" i="21"/>
  <c r="I182" i="21"/>
  <c r="F182" i="21"/>
  <c r="O181" i="21"/>
  <c r="L181" i="21"/>
  <c r="I181" i="21"/>
  <c r="F181" i="21"/>
  <c r="O180" i="21"/>
  <c r="L180" i="21"/>
  <c r="L179" i="21" s="1"/>
  <c r="I180" i="21"/>
  <c r="F180" i="21"/>
  <c r="F179" i="21" s="1"/>
  <c r="N179" i="21"/>
  <c r="M179" i="21"/>
  <c r="K179" i="21"/>
  <c r="J179" i="21"/>
  <c r="I179" i="21"/>
  <c r="H179" i="21"/>
  <c r="G179" i="21"/>
  <c r="E179" i="21"/>
  <c r="D179" i="21"/>
  <c r="O178" i="21"/>
  <c r="L178" i="21"/>
  <c r="I178" i="21"/>
  <c r="F178" i="21"/>
  <c r="C178" i="21" s="1"/>
  <c r="O177" i="21"/>
  <c r="L177" i="21"/>
  <c r="I177" i="21"/>
  <c r="F177" i="21"/>
  <c r="C177" i="21" s="1"/>
  <c r="O176" i="21"/>
  <c r="L176" i="21"/>
  <c r="I176" i="21"/>
  <c r="I175" i="21" s="1"/>
  <c r="F176" i="21"/>
  <c r="N175" i="21"/>
  <c r="M175" i="21"/>
  <c r="L175" i="21"/>
  <c r="L174" i="21" s="1"/>
  <c r="K175" i="21"/>
  <c r="J175" i="21"/>
  <c r="J174" i="21" s="1"/>
  <c r="J173" i="21" s="1"/>
  <c r="H175" i="21"/>
  <c r="H174" i="21" s="1"/>
  <c r="H173" i="21" s="1"/>
  <c r="G175" i="21"/>
  <c r="E175" i="21"/>
  <c r="E174" i="21" s="1"/>
  <c r="E173" i="21" s="1"/>
  <c r="D175" i="21"/>
  <c r="O172" i="21"/>
  <c r="L172" i="21"/>
  <c r="I172" i="21"/>
  <c r="F172" i="21"/>
  <c r="O171" i="21"/>
  <c r="L171" i="21"/>
  <c r="I171" i="21"/>
  <c r="F171" i="21"/>
  <c r="O170" i="21"/>
  <c r="L170" i="21"/>
  <c r="I170" i="21"/>
  <c r="F170" i="21"/>
  <c r="O169" i="21"/>
  <c r="L169" i="21"/>
  <c r="I169" i="21"/>
  <c r="F169" i="21"/>
  <c r="O168" i="21"/>
  <c r="L168" i="21"/>
  <c r="I168" i="21"/>
  <c r="F168" i="21"/>
  <c r="O167" i="21"/>
  <c r="O166" i="21" s="1"/>
  <c r="O165" i="21" s="1"/>
  <c r="L167" i="21"/>
  <c r="I167" i="21"/>
  <c r="I166" i="21" s="1"/>
  <c r="I165" i="21" s="1"/>
  <c r="F167" i="21"/>
  <c r="N166" i="21"/>
  <c r="N165" i="21" s="1"/>
  <c r="M166" i="21"/>
  <c r="M165" i="21" s="1"/>
  <c r="K166" i="21"/>
  <c r="K165" i="21" s="1"/>
  <c r="J166" i="21"/>
  <c r="J165" i="21" s="1"/>
  <c r="H166" i="21"/>
  <c r="H165" i="21" s="1"/>
  <c r="G166" i="21"/>
  <c r="G165" i="21" s="1"/>
  <c r="E166" i="21"/>
  <c r="E165" i="21" s="1"/>
  <c r="D166" i="21"/>
  <c r="D165" i="21" s="1"/>
  <c r="O164" i="21"/>
  <c r="L164" i="21"/>
  <c r="I164" i="21"/>
  <c r="F164" i="21"/>
  <c r="O163" i="21"/>
  <c r="L163" i="21"/>
  <c r="I163" i="21"/>
  <c r="F163" i="21"/>
  <c r="O162" i="21"/>
  <c r="L162" i="21"/>
  <c r="I162" i="21"/>
  <c r="F162" i="21"/>
  <c r="O161" i="21"/>
  <c r="L161" i="21"/>
  <c r="I161" i="21"/>
  <c r="I160" i="21" s="1"/>
  <c r="F161" i="21"/>
  <c r="O160" i="21"/>
  <c r="N160" i="21"/>
  <c r="M160" i="21"/>
  <c r="K160" i="21"/>
  <c r="J160" i="21"/>
  <c r="H160" i="21"/>
  <c r="G160" i="21"/>
  <c r="F160" i="21"/>
  <c r="E160" i="21"/>
  <c r="D160" i="21"/>
  <c r="O159" i="21"/>
  <c r="L159" i="21"/>
  <c r="I159" i="21"/>
  <c r="F159" i="21"/>
  <c r="O158" i="21"/>
  <c r="L158" i="21"/>
  <c r="I158" i="21"/>
  <c r="F158" i="21"/>
  <c r="O157" i="21"/>
  <c r="L157" i="21"/>
  <c r="I157" i="21"/>
  <c r="F157" i="21"/>
  <c r="O156" i="21"/>
  <c r="L156" i="21"/>
  <c r="I156" i="21"/>
  <c r="F156" i="21"/>
  <c r="O155" i="21"/>
  <c r="L155" i="21"/>
  <c r="I155" i="21"/>
  <c r="F155" i="21"/>
  <c r="O154" i="21"/>
  <c r="L154" i="21"/>
  <c r="I154" i="21"/>
  <c r="F154" i="21"/>
  <c r="O153" i="21"/>
  <c r="L153" i="21"/>
  <c r="I153" i="21"/>
  <c r="F153" i="21"/>
  <c r="O152" i="21"/>
  <c r="L152" i="21"/>
  <c r="I152" i="21"/>
  <c r="I151" i="21" s="1"/>
  <c r="F152" i="21"/>
  <c r="N151" i="21"/>
  <c r="M151" i="21"/>
  <c r="K151" i="21"/>
  <c r="J151" i="21"/>
  <c r="H151" i="21"/>
  <c r="G151" i="21"/>
  <c r="E151" i="21"/>
  <c r="D151" i="21"/>
  <c r="O150" i="21"/>
  <c r="L150" i="21"/>
  <c r="I150" i="21"/>
  <c r="F150" i="21"/>
  <c r="O149" i="21"/>
  <c r="L149" i="21"/>
  <c r="I149" i="21"/>
  <c r="F149" i="21"/>
  <c r="O148" i="21"/>
  <c r="L148" i="21"/>
  <c r="I148" i="21"/>
  <c r="F148" i="21"/>
  <c r="O147" i="21"/>
  <c r="L147" i="21"/>
  <c r="I147" i="21"/>
  <c r="F147" i="21"/>
  <c r="O146" i="21"/>
  <c r="L146" i="21"/>
  <c r="I146" i="21"/>
  <c r="F146" i="21"/>
  <c r="O145" i="21"/>
  <c r="L145" i="21"/>
  <c r="I145" i="21"/>
  <c r="F145" i="21"/>
  <c r="N144" i="21"/>
  <c r="M144" i="21"/>
  <c r="K144" i="21"/>
  <c r="J144" i="21"/>
  <c r="H144" i="21"/>
  <c r="G144" i="21"/>
  <c r="E144" i="21"/>
  <c r="D144" i="21"/>
  <c r="O143" i="21"/>
  <c r="L143" i="21"/>
  <c r="I143" i="21"/>
  <c r="F143" i="21"/>
  <c r="O142" i="21"/>
  <c r="L142" i="21"/>
  <c r="L141" i="21" s="1"/>
  <c r="I142" i="21"/>
  <c r="I141" i="21" s="1"/>
  <c r="F142" i="21"/>
  <c r="O141" i="21"/>
  <c r="N141" i="21"/>
  <c r="M141" i="21"/>
  <c r="K141" i="21"/>
  <c r="J141" i="21"/>
  <c r="H141" i="21"/>
  <c r="G141" i="21"/>
  <c r="F141" i="21"/>
  <c r="E141" i="21"/>
  <c r="D141" i="21"/>
  <c r="O140" i="21"/>
  <c r="L140" i="21"/>
  <c r="I140" i="21"/>
  <c r="F140" i="21"/>
  <c r="O139" i="21"/>
  <c r="L139" i="21"/>
  <c r="I139" i="21"/>
  <c r="F139" i="21"/>
  <c r="O138" i="21"/>
  <c r="L138" i="21"/>
  <c r="I138" i="21"/>
  <c r="F138" i="21"/>
  <c r="O137" i="21"/>
  <c r="O136" i="21" s="1"/>
  <c r="L137" i="21"/>
  <c r="I137" i="21"/>
  <c r="I136" i="21" s="1"/>
  <c r="F137" i="21"/>
  <c r="N136" i="21"/>
  <c r="M136" i="21"/>
  <c r="K136" i="21"/>
  <c r="J136" i="21"/>
  <c r="H136" i="21"/>
  <c r="G136" i="21"/>
  <c r="E136" i="21"/>
  <c r="D136" i="21"/>
  <c r="O135" i="21"/>
  <c r="L135" i="21"/>
  <c r="I135" i="21"/>
  <c r="F135" i="21"/>
  <c r="O134" i="21"/>
  <c r="L134" i="21"/>
  <c r="I134" i="21"/>
  <c r="F134" i="21"/>
  <c r="O133" i="21"/>
  <c r="L133" i="21"/>
  <c r="I133" i="21"/>
  <c r="F133" i="21"/>
  <c r="O132" i="21"/>
  <c r="O131" i="21" s="1"/>
  <c r="L132" i="21"/>
  <c r="I132" i="21"/>
  <c r="I131" i="21" s="1"/>
  <c r="F132" i="21"/>
  <c r="F131" i="21" s="1"/>
  <c r="N131" i="21"/>
  <c r="M131" i="21"/>
  <c r="K131" i="21"/>
  <c r="J131" i="21"/>
  <c r="H131" i="21"/>
  <c r="G131" i="21"/>
  <c r="E131" i="21"/>
  <c r="D131" i="21"/>
  <c r="O129" i="21"/>
  <c r="L129" i="21"/>
  <c r="I129" i="21"/>
  <c r="I128" i="21" s="1"/>
  <c r="F129" i="21"/>
  <c r="O128" i="21"/>
  <c r="N128" i="21"/>
  <c r="M128" i="21"/>
  <c r="K128" i="21"/>
  <c r="J128" i="21"/>
  <c r="H128" i="21"/>
  <c r="G128" i="21"/>
  <c r="F128" i="21"/>
  <c r="E128" i="21"/>
  <c r="D128" i="21"/>
  <c r="O127" i="21"/>
  <c r="L127" i="21"/>
  <c r="I127" i="21"/>
  <c r="F127" i="21"/>
  <c r="O126" i="21"/>
  <c r="L126" i="21"/>
  <c r="I126" i="21"/>
  <c r="F126" i="21"/>
  <c r="O125" i="21"/>
  <c r="L125" i="21"/>
  <c r="I125" i="21"/>
  <c r="F125" i="21"/>
  <c r="O124" i="21"/>
  <c r="L124" i="21"/>
  <c r="I124" i="21"/>
  <c r="C124" i="21" s="1"/>
  <c r="F124" i="21"/>
  <c r="O123" i="21"/>
  <c r="L123" i="21"/>
  <c r="I123" i="21"/>
  <c r="F123" i="21"/>
  <c r="N122" i="21"/>
  <c r="M122" i="21"/>
  <c r="K122" i="21"/>
  <c r="J122" i="21"/>
  <c r="H122" i="21"/>
  <c r="G122" i="21"/>
  <c r="E122" i="21"/>
  <c r="D122" i="21"/>
  <c r="O121" i="21"/>
  <c r="L121" i="21"/>
  <c r="I121" i="21"/>
  <c r="F121" i="21"/>
  <c r="O120" i="21"/>
  <c r="L120" i="21"/>
  <c r="I120" i="21"/>
  <c r="F120" i="21"/>
  <c r="O119" i="21"/>
  <c r="L119" i="21"/>
  <c r="I119" i="21"/>
  <c r="F119" i="21"/>
  <c r="O118" i="21"/>
  <c r="L118" i="21"/>
  <c r="I118" i="21"/>
  <c r="F118" i="21"/>
  <c r="O117" i="21"/>
  <c r="O116" i="21" s="1"/>
  <c r="L117" i="21"/>
  <c r="L116" i="21" s="1"/>
  <c r="I117" i="21"/>
  <c r="F117" i="21"/>
  <c r="N116" i="21"/>
  <c r="M116" i="21"/>
  <c r="K116" i="21"/>
  <c r="J116" i="21"/>
  <c r="H116" i="21"/>
  <c r="G116" i="21"/>
  <c r="E116" i="21"/>
  <c r="D116" i="21"/>
  <c r="O115" i="21"/>
  <c r="L115" i="21"/>
  <c r="I115" i="21"/>
  <c r="F115" i="21"/>
  <c r="O114" i="21"/>
  <c r="L114" i="21"/>
  <c r="I114" i="21"/>
  <c r="F114" i="21"/>
  <c r="O113" i="21"/>
  <c r="O112" i="21" s="1"/>
  <c r="L113" i="21"/>
  <c r="L112" i="21" s="1"/>
  <c r="I113" i="21"/>
  <c r="I112" i="21" s="1"/>
  <c r="F113" i="21"/>
  <c r="N112" i="21"/>
  <c r="M112" i="21"/>
  <c r="K112" i="21"/>
  <c r="J112" i="21"/>
  <c r="H112" i="21"/>
  <c r="G112" i="21"/>
  <c r="E112" i="21"/>
  <c r="D112" i="21"/>
  <c r="O111" i="21"/>
  <c r="L111" i="21"/>
  <c r="I111" i="21"/>
  <c r="F111" i="21"/>
  <c r="O110" i="21"/>
  <c r="L110" i="21"/>
  <c r="I110" i="21"/>
  <c r="F110" i="21"/>
  <c r="O109" i="21"/>
  <c r="L109" i="21"/>
  <c r="I109" i="21"/>
  <c r="F109" i="21"/>
  <c r="O108" i="21"/>
  <c r="L108" i="21"/>
  <c r="I108" i="21"/>
  <c r="F108" i="21"/>
  <c r="O107" i="21"/>
  <c r="L107" i="21"/>
  <c r="I107" i="21"/>
  <c r="F107" i="21"/>
  <c r="O106" i="21"/>
  <c r="L106" i="21"/>
  <c r="I106" i="21"/>
  <c r="F106" i="21"/>
  <c r="O105" i="21"/>
  <c r="L105" i="21"/>
  <c r="I105" i="21"/>
  <c r="F105" i="21"/>
  <c r="O104" i="21"/>
  <c r="L104" i="21"/>
  <c r="I104" i="21"/>
  <c r="F104" i="21"/>
  <c r="N103" i="21"/>
  <c r="M103" i="21"/>
  <c r="K103" i="21"/>
  <c r="J103" i="21"/>
  <c r="H103" i="21"/>
  <c r="G103" i="21"/>
  <c r="E103" i="21"/>
  <c r="D103" i="21"/>
  <c r="O102" i="21"/>
  <c r="L102" i="21"/>
  <c r="I102" i="21"/>
  <c r="F102" i="21"/>
  <c r="O101" i="21"/>
  <c r="L101" i="21"/>
  <c r="I101" i="21"/>
  <c r="F101" i="21"/>
  <c r="O100" i="21"/>
  <c r="L100" i="21"/>
  <c r="I100" i="21"/>
  <c r="F100" i="21"/>
  <c r="O99" i="21"/>
  <c r="L99" i="21"/>
  <c r="I99" i="21"/>
  <c r="F99" i="21"/>
  <c r="O98" i="21"/>
  <c r="L98" i="21"/>
  <c r="I98" i="21"/>
  <c r="F98" i="21"/>
  <c r="O97" i="21"/>
  <c r="L97" i="21"/>
  <c r="I97" i="21"/>
  <c r="F97" i="21"/>
  <c r="O96" i="21"/>
  <c r="L96" i="21"/>
  <c r="I96" i="21"/>
  <c r="F96" i="21"/>
  <c r="N95" i="21"/>
  <c r="M95" i="21"/>
  <c r="K95" i="21"/>
  <c r="J95" i="21"/>
  <c r="H95" i="21"/>
  <c r="G95" i="21"/>
  <c r="E95" i="21"/>
  <c r="D95" i="21"/>
  <c r="O94" i="21"/>
  <c r="L94" i="21"/>
  <c r="I94" i="21"/>
  <c r="F94" i="21"/>
  <c r="O93" i="21"/>
  <c r="L93" i="21"/>
  <c r="I93" i="21"/>
  <c r="F93" i="21"/>
  <c r="O92" i="21"/>
  <c r="L92" i="21"/>
  <c r="I92" i="21"/>
  <c r="F92" i="21"/>
  <c r="O91" i="21"/>
  <c r="L91" i="21"/>
  <c r="I91" i="21"/>
  <c r="F91" i="21"/>
  <c r="O90" i="21"/>
  <c r="L90" i="21"/>
  <c r="I90" i="21"/>
  <c r="I89" i="21" s="1"/>
  <c r="F90" i="21"/>
  <c r="N89" i="21"/>
  <c r="M89" i="21"/>
  <c r="K89" i="21"/>
  <c r="J89" i="21"/>
  <c r="H89" i="21"/>
  <c r="G89" i="21"/>
  <c r="E89" i="21"/>
  <c r="D89" i="21"/>
  <c r="O88" i="21"/>
  <c r="L88" i="21"/>
  <c r="I88" i="21"/>
  <c r="F88" i="21"/>
  <c r="O87" i="21"/>
  <c r="L87" i="21"/>
  <c r="I87" i="21"/>
  <c r="F87" i="21"/>
  <c r="O86" i="21"/>
  <c r="L86" i="21"/>
  <c r="I86" i="21"/>
  <c r="F86" i="21"/>
  <c r="O85" i="21"/>
  <c r="O84" i="21" s="1"/>
  <c r="L85" i="21"/>
  <c r="L84" i="21" s="1"/>
  <c r="I85" i="21"/>
  <c r="I84" i="21" s="1"/>
  <c r="F85" i="21"/>
  <c r="N84" i="21"/>
  <c r="M84" i="21"/>
  <c r="K84" i="21"/>
  <c r="J84" i="21"/>
  <c r="H84" i="21"/>
  <c r="G84" i="21"/>
  <c r="E84" i="21"/>
  <c r="D84" i="21"/>
  <c r="O82" i="21"/>
  <c r="L82" i="21"/>
  <c r="I82" i="21"/>
  <c r="F82" i="21"/>
  <c r="O81" i="21"/>
  <c r="O80" i="21" s="1"/>
  <c r="L81" i="21"/>
  <c r="I81" i="21"/>
  <c r="I80" i="21" s="1"/>
  <c r="F81" i="21"/>
  <c r="N80" i="21"/>
  <c r="M80" i="21"/>
  <c r="K80" i="21"/>
  <c r="J80" i="21"/>
  <c r="H80" i="21"/>
  <c r="G80" i="21"/>
  <c r="F80" i="21"/>
  <c r="E80" i="21"/>
  <c r="D80" i="21"/>
  <c r="O79" i="21"/>
  <c r="L79" i="21"/>
  <c r="I79" i="21"/>
  <c r="F79" i="21"/>
  <c r="O78" i="21"/>
  <c r="L78" i="21"/>
  <c r="L77" i="21" s="1"/>
  <c r="I78" i="21"/>
  <c r="I77" i="21" s="1"/>
  <c r="F78" i="21"/>
  <c r="N77" i="21"/>
  <c r="M77" i="21"/>
  <c r="K77" i="21"/>
  <c r="K76" i="21" s="1"/>
  <c r="J77" i="21"/>
  <c r="H77" i="21"/>
  <c r="H76" i="21" s="1"/>
  <c r="G77" i="21"/>
  <c r="E77" i="21"/>
  <c r="E76" i="21" s="1"/>
  <c r="D77" i="21"/>
  <c r="N76" i="21"/>
  <c r="O74" i="21"/>
  <c r="L74" i="21"/>
  <c r="I74" i="21"/>
  <c r="F74" i="21"/>
  <c r="O73" i="21"/>
  <c r="L73" i="21"/>
  <c r="I73" i="21"/>
  <c r="F73" i="21"/>
  <c r="O72" i="21"/>
  <c r="L72" i="21"/>
  <c r="I72" i="21"/>
  <c r="F72" i="21"/>
  <c r="O71" i="21"/>
  <c r="L71" i="21"/>
  <c r="C71" i="21" s="1"/>
  <c r="I71" i="21"/>
  <c r="F71" i="21"/>
  <c r="O70" i="21"/>
  <c r="L70" i="21"/>
  <c r="L69" i="21" s="1"/>
  <c r="I70" i="21"/>
  <c r="F70" i="21"/>
  <c r="N69" i="21"/>
  <c r="N67" i="21" s="1"/>
  <c r="M69" i="21"/>
  <c r="M67" i="21" s="1"/>
  <c r="K69" i="21"/>
  <c r="J69" i="21"/>
  <c r="J67" i="21" s="1"/>
  <c r="H69" i="21"/>
  <c r="H67" i="21" s="1"/>
  <c r="G69" i="21"/>
  <c r="E69" i="21"/>
  <c r="E67" i="21" s="1"/>
  <c r="D69" i="21"/>
  <c r="D67" i="21" s="1"/>
  <c r="O68" i="21"/>
  <c r="L68" i="21"/>
  <c r="I68" i="21"/>
  <c r="F68" i="21"/>
  <c r="K67" i="21"/>
  <c r="G67" i="21"/>
  <c r="O66" i="21"/>
  <c r="L66" i="21"/>
  <c r="I66" i="21"/>
  <c r="F66" i="21"/>
  <c r="O65" i="21"/>
  <c r="L65" i="21"/>
  <c r="I65" i="21"/>
  <c r="F65" i="21"/>
  <c r="O64" i="21"/>
  <c r="L64" i="21"/>
  <c r="I64" i="21"/>
  <c r="F64" i="21"/>
  <c r="O63" i="21"/>
  <c r="L63" i="21"/>
  <c r="I63" i="21"/>
  <c r="F63" i="21"/>
  <c r="O62" i="21"/>
  <c r="L62" i="21"/>
  <c r="I62" i="21"/>
  <c r="F62" i="21"/>
  <c r="O61" i="21"/>
  <c r="L61" i="21"/>
  <c r="I61" i="21"/>
  <c r="F61" i="21"/>
  <c r="O60" i="21"/>
  <c r="L60" i="21"/>
  <c r="I60" i="21"/>
  <c r="F60" i="21"/>
  <c r="O59" i="21"/>
  <c r="L59" i="21"/>
  <c r="L58" i="21" s="1"/>
  <c r="I59" i="21"/>
  <c r="F59" i="21"/>
  <c r="F58" i="21" s="1"/>
  <c r="O58" i="21"/>
  <c r="N58" i="21"/>
  <c r="M58" i="21"/>
  <c r="K58" i="21"/>
  <c r="J58" i="21"/>
  <c r="H58" i="21"/>
  <c r="G58" i="21"/>
  <c r="E58" i="21"/>
  <c r="D58" i="21"/>
  <c r="O57" i="21"/>
  <c r="L57" i="21"/>
  <c r="I57" i="21"/>
  <c r="F57" i="21"/>
  <c r="O56" i="21"/>
  <c r="L56" i="21"/>
  <c r="L55" i="21" s="1"/>
  <c r="L54" i="21" s="1"/>
  <c r="I56" i="21"/>
  <c r="I55" i="21" s="1"/>
  <c r="F56" i="21"/>
  <c r="O55" i="21"/>
  <c r="N55" i="21"/>
  <c r="N54" i="21" s="1"/>
  <c r="N53" i="21" s="1"/>
  <c r="M55" i="21"/>
  <c r="K55" i="21"/>
  <c r="J55" i="21"/>
  <c r="H55" i="21"/>
  <c r="H54" i="21" s="1"/>
  <c r="G55" i="21"/>
  <c r="F55" i="21"/>
  <c r="E55" i="21"/>
  <c r="D55" i="21"/>
  <c r="D54" i="21" s="1"/>
  <c r="E54" i="21"/>
  <c r="O47" i="21"/>
  <c r="C47" i="21" s="1"/>
  <c r="O46" i="21"/>
  <c r="N45" i="21"/>
  <c r="M45" i="21"/>
  <c r="L44" i="21"/>
  <c r="I44" i="21"/>
  <c r="F44" i="21"/>
  <c r="C44" i="21" s="1"/>
  <c r="L43" i="21"/>
  <c r="K43" i="21"/>
  <c r="J43" i="21"/>
  <c r="I43" i="21"/>
  <c r="H43" i="21"/>
  <c r="G43" i="21"/>
  <c r="F43" i="21"/>
  <c r="E43" i="21"/>
  <c r="D43" i="21"/>
  <c r="F42" i="21"/>
  <c r="E41" i="21"/>
  <c r="D41" i="21"/>
  <c r="L40" i="21"/>
  <c r="C40" i="21" s="1"/>
  <c r="L39" i="21"/>
  <c r="C39" i="21"/>
  <c r="L38" i="21"/>
  <c r="C38" i="21" s="1"/>
  <c r="L37" i="21"/>
  <c r="L36" i="21" s="1"/>
  <c r="C37" i="21"/>
  <c r="K36" i="21"/>
  <c r="J36" i="21"/>
  <c r="C36" i="21"/>
  <c r="L35" i="21"/>
  <c r="C35" i="21" s="1"/>
  <c r="L34" i="21"/>
  <c r="K33" i="21"/>
  <c r="J33" i="21"/>
  <c r="L32" i="21"/>
  <c r="L31" i="21" s="1"/>
  <c r="C31" i="21" s="1"/>
  <c r="K31" i="21"/>
  <c r="J31" i="21"/>
  <c r="L30" i="21"/>
  <c r="C30" i="21" s="1"/>
  <c r="L29" i="21"/>
  <c r="C29" i="21" s="1"/>
  <c r="L28" i="21"/>
  <c r="K27" i="21"/>
  <c r="J27" i="21"/>
  <c r="J26" i="21" s="1"/>
  <c r="F25" i="21"/>
  <c r="C25" i="21" s="1"/>
  <c r="I24" i="21"/>
  <c r="F24" i="21"/>
  <c r="O23" i="21"/>
  <c r="L23" i="21"/>
  <c r="I23" i="21"/>
  <c r="F23" i="21"/>
  <c r="O22" i="21"/>
  <c r="L22" i="21"/>
  <c r="I22" i="21"/>
  <c r="F22" i="21"/>
  <c r="F21" i="21" s="1"/>
  <c r="O21" i="21"/>
  <c r="N21" i="21"/>
  <c r="N292" i="21" s="1"/>
  <c r="N291" i="21" s="1"/>
  <c r="M21" i="21"/>
  <c r="K21" i="21"/>
  <c r="J21" i="21"/>
  <c r="J292" i="21" s="1"/>
  <c r="H21" i="21"/>
  <c r="H292" i="21" s="1"/>
  <c r="H291" i="21" s="1"/>
  <c r="G21" i="21"/>
  <c r="E21" i="21"/>
  <c r="E292" i="21" s="1"/>
  <c r="E291" i="21" s="1"/>
  <c r="D21" i="21"/>
  <c r="D292" i="21" s="1"/>
  <c r="N20" i="21"/>
  <c r="M20" i="21"/>
  <c r="H20" i="21"/>
  <c r="D20" i="21" l="1"/>
  <c r="J76" i="21"/>
  <c r="C99" i="21"/>
  <c r="C109" i="21"/>
  <c r="C123" i="21"/>
  <c r="I174" i="21"/>
  <c r="I173" i="21" s="1"/>
  <c r="N174" i="21"/>
  <c r="N173" i="21" s="1"/>
  <c r="C181" i="21"/>
  <c r="K187" i="21"/>
  <c r="C202" i="21"/>
  <c r="C148" i="21"/>
  <c r="C222" i="21"/>
  <c r="I264" i="21"/>
  <c r="D270" i="21"/>
  <c r="J270" i="21"/>
  <c r="J269" i="21" s="1"/>
  <c r="E204" i="21"/>
  <c r="E195" i="21" s="1"/>
  <c r="G259" i="21"/>
  <c r="N187" i="21"/>
  <c r="O264" i="21"/>
  <c r="G270" i="21"/>
  <c r="G269" i="21" s="1"/>
  <c r="G54" i="21"/>
  <c r="G53" i="21" s="1"/>
  <c r="M54" i="21"/>
  <c r="M53" i="21" s="1"/>
  <c r="I58" i="21"/>
  <c r="C64" i="21"/>
  <c r="C86" i="21"/>
  <c r="C91" i="21"/>
  <c r="C98" i="21"/>
  <c r="O95" i="21"/>
  <c r="J187" i="21"/>
  <c r="C201" i="21"/>
  <c r="G231" i="21"/>
  <c r="C234" i="21"/>
  <c r="J259" i="21"/>
  <c r="O260" i="21"/>
  <c r="O259" i="21" s="1"/>
  <c r="C294" i="21"/>
  <c r="I293" i="21"/>
  <c r="D291" i="21"/>
  <c r="J291" i="21"/>
  <c r="K26" i="21"/>
  <c r="O77" i="21"/>
  <c r="O76" i="21" s="1"/>
  <c r="E83" i="21"/>
  <c r="K83" i="21"/>
  <c r="C104" i="21"/>
  <c r="C108" i="21"/>
  <c r="C121" i="21"/>
  <c r="C140" i="21"/>
  <c r="M130" i="21"/>
  <c r="C157" i="21"/>
  <c r="C164" i="21"/>
  <c r="C172" i="21"/>
  <c r="E187" i="21"/>
  <c r="C190" i="21"/>
  <c r="D204" i="21"/>
  <c r="C210" i="21"/>
  <c r="C212" i="21"/>
  <c r="H204" i="21"/>
  <c r="J204" i="21"/>
  <c r="J195" i="21" s="1"/>
  <c r="N231" i="21"/>
  <c r="N230" i="21" s="1"/>
  <c r="C258" i="21"/>
  <c r="C266" i="21"/>
  <c r="C278" i="21"/>
  <c r="C279" i="21"/>
  <c r="C280" i="21"/>
  <c r="D269" i="21"/>
  <c r="H269" i="21"/>
  <c r="C32" i="21"/>
  <c r="F54" i="21"/>
  <c r="K54" i="21"/>
  <c r="O54" i="21"/>
  <c r="C74" i="21"/>
  <c r="C132" i="21"/>
  <c r="C137" i="21"/>
  <c r="O144" i="21"/>
  <c r="D195" i="21"/>
  <c r="D194" i="21" s="1"/>
  <c r="C206" i="21"/>
  <c r="C221" i="21"/>
  <c r="C241" i="21"/>
  <c r="C245" i="21"/>
  <c r="K270" i="21"/>
  <c r="K269" i="21" s="1"/>
  <c r="I122" i="21"/>
  <c r="C24" i="21"/>
  <c r="L27" i="21"/>
  <c r="C27" i="21" s="1"/>
  <c r="C28" i="21"/>
  <c r="E20" i="21"/>
  <c r="C227" i="21"/>
  <c r="N204" i="21"/>
  <c r="N195" i="21" s="1"/>
  <c r="L252" i="21"/>
  <c r="L251" i="21" s="1"/>
  <c r="I270" i="21"/>
  <c r="I269" i="21" s="1"/>
  <c r="M292" i="21"/>
  <c r="M291" i="21" s="1"/>
  <c r="E130" i="21"/>
  <c r="E75" i="21" s="1"/>
  <c r="C191" i="21"/>
  <c r="G230" i="21"/>
  <c r="L33" i="21"/>
  <c r="C33" i="21" s="1"/>
  <c r="C34" i="21"/>
  <c r="F41" i="21"/>
  <c r="C41" i="21" s="1"/>
  <c r="C42" i="21"/>
  <c r="K53" i="21"/>
  <c r="C57" i="21"/>
  <c r="C62" i="21"/>
  <c r="F69" i="21"/>
  <c r="C70" i="21"/>
  <c r="C73" i="21"/>
  <c r="I76" i="21"/>
  <c r="C88" i="21"/>
  <c r="M83" i="21"/>
  <c r="C93" i="21"/>
  <c r="C96" i="21"/>
  <c r="C101" i="21"/>
  <c r="C114" i="21"/>
  <c r="C152" i="21"/>
  <c r="L166" i="21"/>
  <c r="L165" i="21" s="1"/>
  <c r="L187" i="21"/>
  <c r="I187" i="21"/>
  <c r="C226" i="21"/>
  <c r="C229" i="21"/>
  <c r="J231" i="21"/>
  <c r="J230" i="21" s="1"/>
  <c r="C242" i="21"/>
  <c r="C254" i="21"/>
  <c r="C257" i="21"/>
  <c r="L276" i="21"/>
  <c r="J130" i="21"/>
  <c r="C168" i="21"/>
  <c r="F166" i="21"/>
  <c r="F165" i="21" s="1"/>
  <c r="C165" i="21" s="1"/>
  <c r="D53" i="21"/>
  <c r="F122" i="21"/>
  <c r="F216" i="21"/>
  <c r="C217" i="21"/>
  <c r="F238" i="21"/>
  <c r="I251" i="21"/>
  <c r="O45" i="21"/>
  <c r="C45" i="21" s="1"/>
  <c r="C46" i="21"/>
  <c r="C66" i="21"/>
  <c r="L67" i="21"/>
  <c r="L53" i="21" s="1"/>
  <c r="H83" i="21"/>
  <c r="C105" i="21"/>
  <c r="C120" i="21"/>
  <c r="H130" i="21"/>
  <c r="C145" i="21"/>
  <c r="C156" i="21"/>
  <c r="C159" i="21"/>
  <c r="C161" i="21"/>
  <c r="H187" i="21"/>
  <c r="F196" i="21"/>
  <c r="O205" i="21"/>
  <c r="C218" i="21"/>
  <c r="E231" i="21"/>
  <c r="C237" i="21"/>
  <c r="H259" i="21"/>
  <c r="C274" i="21"/>
  <c r="C282" i="21"/>
  <c r="C61" i="21"/>
  <c r="C65" i="21"/>
  <c r="H53" i="21"/>
  <c r="C72" i="21"/>
  <c r="C78" i="21"/>
  <c r="D76" i="21"/>
  <c r="D75" i="21" s="1"/>
  <c r="D52" i="21" s="1"/>
  <c r="C81" i="21"/>
  <c r="D83" i="21"/>
  <c r="C87" i="21"/>
  <c r="O89" i="21"/>
  <c r="C100" i="21"/>
  <c r="I103" i="21"/>
  <c r="C110" i="21"/>
  <c r="C111" i="21"/>
  <c r="O122" i="21"/>
  <c r="L122" i="21"/>
  <c r="G130" i="21"/>
  <c r="K130" i="21"/>
  <c r="C135" i="21"/>
  <c r="C141" i="21"/>
  <c r="C143" i="21"/>
  <c r="C149" i="21"/>
  <c r="C154" i="21"/>
  <c r="C155" i="21"/>
  <c r="C167" i="21"/>
  <c r="G174" i="21"/>
  <c r="G173" i="21" s="1"/>
  <c r="K174" i="21"/>
  <c r="K173" i="21" s="1"/>
  <c r="F175" i="21"/>
  <c r="F174" i="21" s="1"/>
  <c r="F173" i="21" s="1"/>
  <c r="C182" i="21"/>
  <c r="C183" i="21"/>
  <c r="C185" i="21"/>
  <c r="F188" i="21"/>
  <c r="F187" i="21" s="1"/>
  <c r="C211" i="21"/>
  <c r="O216" i="21"/>
  <c r="D231" i="21"/>
  <c r="D230" i="21" s="1"/>
  <c r="H231" i="21"/>
  <c r="M231" i="21"/>
  <c r="C239" i="21"/>
  <c r="C240" i="21"/>
  <c r="O238" i="21"/>
  <c r="L246" i="21"/>
  <c r="C256" i="21"/>
  <c r="C263" i="21"/>
  <c r="L264" i="21"/>
  <c r="O272" i="21"/>
  <c r="C287" i="21"/>
  <c r="L293" i="21"/>
  <c r="J54" i="21"/>
  <c r="J53" i="21" s="1"/>
  <c r="C63" i="21"/>
  <c r="E53" i="21"/>
  <c r="E52" i="21" s="1"/>
  <c r="O69" i="21"/>
  <c r="O67" i="21" s="1"/>
  <c r="O53" i="21" s="1"/>
  <c r="G76" i="21"/>
  <c r="M76" i="21"/>
  <c r="G83" i="21"/>
  <c r="C97" i="21"/>
  <c r="C118" i="21"/>
  <c r="C129" i="21"/>
  <c r="C133" i="21"/>
  <c r="N130" i="21"/>
  <c r="C150" i="21"/>
  <c r="C153" i="21"/>
  <c r="D174" i="21"/>
  <c r="D173" i="21" s="1"/>
  <c r="M174" i="21"/>
  <c r="M173" i="21" s="1"/>
  <c r="K204" i="21"/>
  <c r="K195" i="21" s="1"/>
  <c r="C209" i="21"/>
  <c r="L205" i="21"/>
  <c r="C225" i="21"/>
  <c r="C236" i="21"/>
  <c r="O235" i="21"/>
  <c r="C244" i="21"/>
  <c r="C247" i="21"/>
  <c r="O252" i="21"/>
  <c r="L260" i="21"/>
  <c r="C271" i="21"/>
  <c r="O276" i="21"/>
  <c r="O270" i="21" s="1"/>
  <c r="O269" i="21" s="1"/>
  <c r="L21" i="21"/>
  <c r="C22" i="21"/>
  <c r="F67" i="21"/>
  <c r="O292" i="21"/>
  <c r="O20" i="21"/>
  <c r="I54" i="21"/>
  <c r="C54" i="21" s="1"/>
  <c r="C58" i="21"/>
  <c r="K292" i="21"/>
  <c r="K291" i="21" s="1"/>
  <c r="K20" i="21"/>
  <c r="F292" i="21"/>
  <c r="F20" i="21"/>
  <c r="G292" i="21"/>
  <c r="G291" i="21" s="1"/>
  <c r="G20" i="21"/>
  <c r="C23" i="21"/>
  <c r="I21" i="21"/>
  <c r="C43" i="21"/>
  <c r="M75" i="21"/>
  <c r="C277" i="21"/>
  <c r="F276" i="21"/>
  <c r="C59" i="21"/>
  <c r="L80" i="21"/>
  <c r="L76" i="21" s="1"/>
  <c r="O103" i="21"/>
  <c r="C115" i="21"/>
  <c r="F112" i="21"/>
  <c r="C112" i="21" s="1"/>
  <c r="C119" i="21"/>
  <c r="F116" i="21"/>
  <c r="L131" i="21"/>
  <c r="L136" i="21"/>
  <c r="L144" i="21"/>
  <c r="C166" i="21"/>
  <c r="L184" i="21"/>
  <c r="C184" i="21" s="1"/>
  <c r="M195" i="21"/>
  <c r="L216" i="21"/>
  <c r="C249" i="21"/>
  <c r="F246" i="21"/>
  <c r="E270" i="21"/>
  <c r="E269" i="21" s="1"/>
  <c r="C281" i="21"/>
  <c r="C79" i="21"/>
  <c r="C85" i="21"/>
  <c r="C92" i="21"/>
  <c r="J194" i="21"/>
  <c r="C301" i="21"/>
  <c r="I69" i="21"/>
  <c r="C69" i="21" s="1"/>
  <c r="L89" i="21"/>
  <c r="J20" i="21"/>
  <c r="C56" i="21"/>
  <c r="C60" i="21"/>
  <c r="C68" i="21"/>
  <c r="N83" i="21"/>
  <c r="F89" i="21"/>
  <c r="L95" i="21"/>
  <c r="F103" i="21"/>
  <c r="I116" i="21"/>
  <c r="C125" i="21"/>
  <c r="D130" i="21"/>
  <c r="C142" i="21"/>
  <c r="C146" i="21"/>
  <c r="C147" i="21"/>
  <c r="F144" i="21"/>
  <c r="O151" i="21"/>
  <c r="O130" i="21" s="1"/>
  <c r="C158" i="21"/>
  <c r="L160" i="21"/>
  <c r="C160" i="21" s="1"/>
  <c r="C169" i="21"/>
  <c r="C186" i="21"/>
  <c r="C198" i="21"/>
  <c r="C203" i="21"/>
  <c r="I196" i="21"/>
  <c r="C214" i="21"/>
  <c r="E230" i="21"/>
  <c r="C113" i="21"/>
  <c r="C117" i="21"/>
  <c r="C285" i="21"/>
  <c r="F284" i="21"/>
  <c r="C288" i="21"/>
  <c r="I286" i="21"/>
  <c r="C55" i="21"/>
  <c r="C82" i="21"/>
  <c r="J83" i="21"/>
  <c r="C94" i="21"/>
  <c r="L103" i="21"/>
  <c r="C134" i="21"/>
  <c r="C138" i="21"/>
  <c r="C139" i="21"/>
  <c r="F136" i="21"/>
  <c r="F77" i="21"/>
  <c r="F84" i="21"/>
  <c r="C90" i="21"/>
  <c r="I95" i="21"/>
  <c r="F95" i="21"/>
  <c r="C102" i="21"/>
  <c r="C106" i="21"/>
  <c r="C107" i="21"/>
  <c r="C126" i="21"/>
  <c r="C127" i="21"/>
  <c r="L128" i="21"/>
  <c r="C128" i="21" s="1"/>
  <c r="I144" i="21"/>
  <c r="I130" i="21" s="1"/>
  <c r="L151" i="21"/>
  <c r="F151" i="21"/>
  <c r="C162" i="21"/>
  <c r="C163" i="21"/>
  <c r="C170" i="21"/>
  <c r="C171" i="21"/>
  <c r="C176" i="21"/>
  <c r="O175" i="21"/>
  <c r="C180" i="21"/>
  <c r="O179" i="21"/>
  <c r="C179" i="21" s="1"/>
  <c r="I216" i="21"/>
  <c r="C223" i="21"/>
  <c r="C224" i="21"/>
  <c r="C232" i="21"/>
  <c r="C233" i="21"/>
  <c r="K231" i="21"/>
  <c r="K230" i="21" s="1"/>
  <c r="F235" i="21"/>
  <c r="C235" i="21" s="1"/>
  <c r="C261" i="21"/>
  <c r="F260" i="21"/>
  <c r="C189" i="21"/>
  <c r="O188" i="21"/>
  <c r="O187" i="21" s="1"/>
  <c r="C193" i="21"/>
  <c r="H195" i="21"/>
  <c r="C197" i="21"/>
  <c r="O196" i="21"/>
  <c r="C199" i="21"/>
  <c r="C200" i="21"/>
  <c r="C208" i="21"/>
  <c r="F205" i="21"/>
  <c r="C215" i="21"/>
  <c r="C219" i="21"/>
  <c r="C220" i="21"/>
  <c r="C228" i="21"/>
  <c r="C248" i="21"/>
  <c r="I246" i="21"/>
  <c r="I231" i="21" s="1"/>
  <c r="C253" i="21"/>
  <c r="F252" i="21"/>
  <c r="O251" i="21"/>
  <c r="M259" i="21"/>
  <c r="M230" i="21" s="1"/>
  <c r="C265" i="21"/>
  <c r="F264" i="21"/>
  <c r="L270" i="21"/>
  <c r="L269" i="21" s="1"/>
  <c r="C273" i="21"/>
  <c r="F272" i="21"/>
  <c r="O293" i="21"/>
  <c r="C192" i="21"/>
  <c r="G195" i="21"/>
  <c r="G194" i="21" s="1"/>
  <c r="C207" i="21"/>
  <c r="I205" i="21"/>
  <c r="L238" i="21"/>
  <c r="C243" i="21"/>
  <c r="C255" i="21"/>
  <c r="I259" i="21"/>
  <c r="L259" i="21"/>
  <c r="C267" i="21"/>
  <c r="C268" i="21"/>
  <c r="C275" i="21"/>
  <c r="C295" i="21"/>
  <c r="C296" i="21"/>
  <c r="C297" i="21"/>
  <c r="F293" i="21"/>
  <c r="K75" i="21" l="1"/>
  <c r="M52" i="21"/>
  <c r="H194" i="21"/>
  <c r="C216" i="21"/>
  <c r="O231" i="21"/>
  <c r="H230" i="21"/>
  <c r="O230" i="21"/>
  <c r="D51" i="21"/>
  <c r="C264" i="21"/>
  <c r="D289" i="21"/>
  <c r="L83" i="21"/>
  <c r="N194" i="21"/>
  <c r="C89" i="21"/>
  <c r="L26" i="21"/>
  <c r="C122" i="21"/>
  <c r="M289" i="21"/>
  <c r="I230" i="21"/>
  <c r="K289" i="21"/>
  <c r="C95" i="21"/>
  <c r="E289" i="21"/>
  <c r="H75" i="21"/>
  <c r="H52" i="21"/>
  <c r="H51" i="21" s="1"/>
  <c r="H290" i="21" s="1"/>
  <c r="C246" i="21"/>
  <c r="C293" i="21"/>
  <c r="C238" i="21"/>
  <c r="E194" i="21"/>
  <c r="N75" i="21"/>
  <c r="N289" i="21" s="1"/>
  <c r="L231" i="21"/>
  <c r="L230" i="21" s="1"/>
  <c r="I204" i="21"/>
  <c r="I195" i="21" s="1"/>
  <c r="I194" i="21" s="1"/>
  <c r="C103" i="21"/>
  <c r="L204" i="21"/>
  <c r="L195" i="21" s="1"/>
  <c r="L130" i="21"/>
  <c r="L75" i="21" s="1"/>
  <c r="L52" i="21" s="1"/>
  <c r="L173" i="21"/>
  <c r="H289" i="21"/>
  <c r="O204" i="21"/>
  <c r="O195" i="21" s="1"/>
  <c r="O194" i="21" s="1"/>
  <c r="I83" i="21"/>
  <c r="I75" i="21" s="1"/>
  <c r="C151" i="21"/>
  <c r="J75" i="21"/>
  <c r="J52" i="21" s="1"/>
  <c r="J51" i="21" s="1"/>
  <c r="J290" i="21" s="1"/>
  <c r="O83" i="21"/>
  <c r="O75" i="21" s="1"/>
  <c r="C276" i="21"/>
  <c r="G75" i="21"/>
  <c r="G52" i="21" s="1"/>
  <c r="G51" i="21" s="1"/>
  <c r="G290" i="21" s="1"/>
  <c r="K52" i="21"/>
  <c r="J50" i="21"/>
  <c r="F83" i="21"/>
  <c r="C84" i="21"/>
  <c r="E51" i="21"/>
  <c r="C116" i="21"/>
  <c r="I67" i="21"/>
  <c r="C67" i="21" s="1"/>
  <c r="I292" i="21"/>
  <c r="I291" i="21" s="1"/>
  <c r="I20" i="21"/>
  <c r="H50" i="21"/>
  <c r="J289" i="21"/>
  <c r="F231" i="21"/>
  <c r="O174" i="21"/>
  <c r="C136" i="21"/>
  <c r="F130" i="21"/>
  <c r="C284" i="21"/>
  <c r="F283" i="21"/>
  <c r="C283" i="21" s="1"/>
  <c r="C175" i="21"/>
  <c r="C144" i="21"/>
  <c r="F291" i="21"/>
  <c r="C80" i="21"/>
  <c r="N52" i="21"/>
  <c r="N51" i="21" s="1"/>
  <c r="L292" i="21"/>
  <c r="L291" i="21" s="1"/>
  <c r="L20" i="21"/>
  <c r="F270" i="21"/>
  <c r="C272" i="21"/>
  <c r="C260" i="21"/>
  <c r="F259" i="21"/>
  <c r="C259" i="21" s="1"/>
  <c r="M194" i="21"/>
  <c r="M51" i="21" s="1"/>
  <c r="D290" i="21"/>
  <c r="D50" i="21"/>
  <c r="C26" i="21"/>
  <c r="C188" i="21"/>
  <c r="F76" i="21"/>
  <c r="C77" i="21"/>
  <c r="C196" i="21"/>
  <c r="C252" i="21"/>
  <c r="F251" i="21"/>
  <c r="C251" i="21" s="1"/>
  <c r="F204" i="21"/>
  <c r="C205" i="21"/>
  <c r="K194" i="21"/>
  <c r="K51" i="21" s="1"/>
  <c r="C187" i="21"/>
  <c r="C286" i="21"/>
  <c r="C131" i="21"/>
  <c r="O291" i="21"/>
  <c r="F53" i="21"/>
  <c r="C21" i="21"/>
  <c r="C20" i="21" l="1"/>
  <c r="C130" i="21"/>
  <c r="G50" i="21"/>
  <c r="C83" i="21"/>
  <c r="L194" i="21"/>
  <c r="L51" i="21" s="1"/>
  <c r="I53" i="21"/>
  <c r="I52" i="21" s="1"/>
  <c r="I51" i="21" s="1"/>
  <c r="G289" i="21"/>
  <c r="M50" i="21"/>
  <c r="M290" i="21"/>
  <c r="C76" i="21"/>
  <c r="F75" i="21"/>
  <c r="C75" i="21" s="1"/>
  <c r="O173" i="21"/>
  <c r="C174" i="21"/>
  <c r="C292" i="21"/>
  <c r="C291" i="21"/>
  <c r="C231" i="21"/>
  <c r="F230" i="21"/>
  <c r="C230" i="21" s="1"/>
  <c r="L289" i="21"/>
  <c r="E290" i="21"/>
  <c r="E50" i="21"/>
  <c r="K50" i="21"/>
  <c r="K290" i="21"/>
  <c r="C204" i="21"/>
  <c r="F195" i="21"/>
  <c r="F269" i="21"/>
  <c r="C270" i="21"/>
  <c r="N50" i="21"/>
  <c r="N290" i="21"/>
  <c r="L50" i="21" l="1"/>
  <c r="L290" i="21"/>
  <c r="I289" i="21"/>
  <c r="C53" i="21"/>
  <c r="C269" i="21"/>
  <c r="F289" i="21"/>
  <c r="O289" i="21"/>
  <c r="O52" i="21"/>
  <c r="O51" i="21" s="1"/>
  <c r="C173" i="21"/>
  <c r="I290" i="21"/>
  <c r="I50" i="21"/>
  <c r="F52" i="21"/>
  <c r="C195" i="21"/>
  <c r="F194" i="21"/>
  <c r="C194" i="21" s="1"/>
  <c r="O50" i="21" l="1"/>
  <c r="O290" i="21"/>
  <c r="C289" i="21"/>
  <c r="F51" i="21"/>
  <c r="C52" i="21"/>
  <c r="F290" i="21" l="1"/>
  <c r="C290" i="21" s="1"/>
  <c r="F50" i="21"/>
  <c r="C50" i="21" s="1"/>
  <c r="C51" i="21"/>
  <c r="O301" i="20" l="1"/>
  <c r="L301" i="20"/>
  <c r="I301" i="20"/>
  <c r="F301" i="20"/>
  <c r="O300" i="20"/>
  <c r="L300" i="20"/>
  <c r="I300" i="20"/>
  <c r="F300" i="20"/>
  <c r="O299" i="20"/>
  <c r="L299" i="20"/>
  <c r="I299" i="20"/>
  <c r="F299" i="20"/>
  <c r="C299" i="20" s="1"/>
  <c r="O298" i="20"/>
  <c r="L298" i="20"/>
  <c r="I298" i="20"/>
  <c r="F298" i="20"/>
  <c r="C298" i="20" s="1"/>
  <c r="O297" i="20"/>
  <c r="L297" i="20"/>
  <c r="I297" i="20"/>
  <c r="F297" i="20"/>
  <c r="O296" i="20"/>
  <c r="L296" i="20"/>
  <c r="I296" i="20"/>
  <c r="F296" i="20"/>
  <c r="O295" i="20"/>
  <c r="L295" i="20"/>
  <c r="I295" i="20"/>
  <c r="F295" i="20"/>
  <c r="O294" i="20"/>
  <c r="L294" i="20"/>
  <c r="I294" i="20"/>
  <c r="I293" i="20" s="1"/>
  <c r="F294" i="20"/>
  <c r="N293" i="20"/>
  <c r="M293" i="20"/>
  <c r="K293" i="20"/>
  <c r="J293" i="20"/>
  <c r="H293" i="20"/>
  <c r="G293" i="20"/>
  <c r="E293" i="20"/>
  <c r="D293" i="20"/>
  <c r="O288" i="20"/>
  <c r="O286" i="20" s="1"/>
  <c r="L288" i="20"/>
  <c r="I288" i="20"/>
  <c r="F288" i="20"/>
  <c r="C288" i="20" s="1"/>
  <c r="O287" i="20"/>
  <c r="L287" i="20"/>
  <c r="L286" i="20" s="1"/>
  <c r="I287" i="20"/>
  <c r="F287" i="20"/>
  <c r="N286" i="20"/>
  <c r="M286" i="20"/>
  <c r="K286" i="20"/>
  <c r="J286" i="20"/>
  <c r="H286" i="20"/>
  <c r="G286" i="20"/>
  <c r="E286" i="20"/>
  <c r="D286" i="20"/>
  <c r="O285" i="20"/>
  <c r="L285" i="20"/>
  <c r="L284" i="20" s="1"/>
  <c r="I285" i="20"/>
  <c r="I284" i="20" s="1"/>
  <c r="I283" i="20" s="1"/>
  <c r="F285" i="20"/>
  <c r="O284" i="20"/>
  <c r="O283" i="20" s="1"/>
  <c r="N284" i="20"/>
  <c r="M284" i="20"/>
  <c r="M283" i="20" s="1"/>
  <c r="K284" i="20"/>
  <c r="K283" i="20" s="1"/>
  <c r="J284" i="20"/>
  <c r="H284" i="20"/>
  <c r="H283" i="20" s="1"/>
  <c r="G284" i="20"/>
  <c r="G283" i="20" s="1"/>
  <c r="F284" i="20"/>
  <c r="F283" i="20" s="1"/>
  <c r="E284" i="20"/>
  <c r="E283" i="20" s="1"/>
  <c r="D284" i="20"/>
  <c r="N283" i="20"/>
  <c r="J283" i="20"/>
  <c r="D283" i="20"/>
  <c r="O282" i="20"/>
  <c r="O281" i="20" s="1"/>
  <c r="L282" i="20"/>
  <c r="L281" i="20" s="1"/>
  <c r="I282" i="20"/>
  <c r="I281" i="20" s="1"/>
  <c r="F282" i="20"/>
  <c r="F281" i="20" s="1"/>
  <c r="N281" i="20"/>
  <c r="M281" i="20"/>
  <c r="K281" i="20"/>
  <c r="J281" i="20"/>
  <c r="H281" i="20"/>
  <c r="G281" i="20"/>
  <c r="E281" i="20"/>
  <c r="D281" i="20"/>
  <c r="O280" i="20"/>
  <c r="L280" i="20"/>
  <c r="I280" i="20"/>
  <c r="F280" i="20"/>
  <c r="C280" i="20" s="1"/>
  <c r="O279" i="20"/>
  <c r="L279" i="20"/>
  <c r="I279" i="20"/>
  <c r="F279" i="20"/>
  <c r="O278" i="20"/>
  <c r="L278" i="20"/>
  <c r="I278" i="20"/>
  <c r="F278" i="20"/>
  <c r="O277" i="20"/>
  <c r="L277" i="20"/>
  <c r="L276" i="20" s="1"/>
  <c r="I277" i="20"/>
  <c r="I276" i="20" s="1"/>
  <c r="F277" i="20"/>
  <c r="O276" i="20"/>
  <c r="N276" i="20"/>
  <c r="M276" i="20"/>
  <c r="K276" i="20"/>
  <c r="J276" i="20"/>
  <c r="H276" i="20"/>
  <c r="G276" i="20"/>
  <c r="F276" i="20"/>
  <c r="E276" i="20"/>
  <c r="D276" i="20"/>
  <c r="O275" i="20"/>
  <c r="L275" i="20"/>
  <c r="I275" i="20"/>
  <c r="F275" i="20"/>
  <c r="O274" i="20"/>
  <c r="L274" i="20"/>
  <c r="I274" i="20"/>
  <c r="F274" i="20"/>
  <c r="O273" i="20"/>
  <c r="L273" i="20"/>
  <c r="L272" i="20" s="1"/>
  <c r="I273" i="20"/>
  <c r="F273" i="20"/>
  <c r="F272" i="20" s="1"/>
  <c r="O272" i="20"/>
  <c r="N272" i="20"/>
  <c r="N270" i="20" s="1"/>
  <c r="N269" i="20" s="1"/>
  <c r="M272" i="20"/>
  <c r="K272" i="20"/>
  <c r="K270" i="20" s="1"/>
  <c r="K269" i="20" s="1"/>
  <c r="J272" i="20"/>
  <c r="I272" i="20"/>
  <c r="H272" i="20"/>
  <c r="G272" i="20"/>
  <c r="G270" i="20" s="1"/>
  <c r="G269" i="20" s="1"/>
  <c r="E272" i="20"/>
  <c r="E270" i="20" s="1"/>
  <c r="E269" i="20" s="1"/>
  <c r="D272" i="20"/>
  <c r="O271" i="20"/>
  <c r="L271" i="20"/>
  <c r="I271" i="20"/>
  <c r="I270" i="20" s="1"/>
  <c r="F271" i="20"/>
  <c r="M270" i="20"/>
  <c r="M269" i="20" s="1"/>
  <c r="H270" i="20"/>
  <c r="H269" i="20" s="1"/>
  <c r="D270" i="20"/>
  <c r="D269" i="20" s="1"/>
  <c r="O268" i="20"/>
  <c r="L268" i="20"/>
  <c r="I268" i="20"/>
  <c r="C268" i="20" s="1"/>
  <c r="F268" i="20"/>
  <c r="O267" i="20"/>
  <c r="L267" i="20"/>
  <c r="I267" i="20"/>
  <c r="F267" i="20"/>
  <c r="O266" i="20"/>
  <c r="L266" i="20"/>
  <c r="I266" i="20"/>
  <c r="F266" i="20"/>
  <c r="O265" i="20"/>
  <c r="L265" i="20"/>
  <c r="L264" i="20" s="1"/>
  <c r="I265" i="20"/>
  <c r="F265" i="20"/>
  <c r="F264" i="20" s="1"/>
  <c r="N264" i="20"/>
  <c r="M264" i="20"/>
  <c r="K264" i="20"/>
  <c r="J264" i="20"/>
  <c r="H264" i="20"/>
  <c r="G264" i="20"/>
  <c r="E264" i="20"/>
  <c r="D264" i="20"/>
  <c r="O263" i="20"/>
  <c r="L263" i="20"/>
  <c r="I263" i="20"/>
  <c r="F263" i="20"/>
  <c r="O262" i="20"/>
  <c r="L262" i="20"/>
  <c r="I262" i="20"/>
  <c r="F262" i="20"/>
  <c r="O261" i="20"/>
  <c r="L261" i="20"/>
  <c r="L260" i="20" s="1"/>
  <c r="I261" i="20"/>
  <c r="I260" i="20" s="1"/>
  <c r="F261" i="20"/>
  <c r="O260" i="20"/>
  <c r="N260" i="20"/>
  <c r="N259" i="20" s="1"/>
  <c r="M260" i="20"/>
  <c r="M259" i="20" s="1"/>
  <c r="K260" i="20"/>
  <c r="J260" i="20"/>
  <c r="H260" i="20"/>
  <c r="H259" i="20" s="1"/>
  <c r="G260" i="20"/>
  <c r="G259" i="20" s="1"/>
  <c r="F260" i="20"/>
  <c r="E260" i="20"/>
  <c r="D260" i="20"/>
  <c r="D259" i="20" s="1"/>
  <c r="J259" i="20"/>
  <c r="E259" i="20"/>
  <c r="O258" i="20"/>
  <c r="L258" i="20"/>
  <c r="I258" i="20"/>
  <c r="F258" i="20"/>
  <c r="O257" i="20"/>
  <c r="L257" i="20"/>
  <c r="I257" i="20"/>
  <c r="F257" i="20"/>
  <c r="O256" i="20"/>
  <c r="L256" i="20"/>
  <c r="I256" i="20"/>
  <c r="F256" i="20"/>
  <c r="O255" i="20"/>
  <c r="L255" i="20"/>
  <c r="I255" i="20"/>
  <c r="F255" i="20"/>
  <c r="O254" i="20"/>
  <c r="L254" i="20"/>
  <c r="I254" i="20"/>
  <c r="F254" i="20"/>
  <c r="O253" i="20"/>
  <c r="L253" i="20"/>
  <c r="L252" i="20" s="1"/>
  <c r="I253" i="20"/>
  <c r="F253" i="20"/>
  <c r="F252" i="20" s="1"/>
  <c r="F251" i="20" s="1"/>
  <c r="N252" i="20"/>
  <c r="N251" i="20" s="1"/>
  <c r="M252" i="20"/>
  <c r="K252" i="20"/>
  <c r="K251" i="20" s="1"/>
  <c r="J252" i="20"/>
  <c r="I252" i="20"/>
  <c r="I251" i="20" s="1"/>
  <c r="H252" i="20"/>
  <c r="H251" i="20" s="1"/>
  <c r="H230" i="20" s="1"/>
  <c r="G252" i="20"/>
  <c r="G251" i="20" s="1"/>
  <c r="E252" i="20"/>
  <c r="E251" i="20" s="1"/>
  <c r="D252" i="20"/>
  <c r="M251" i="20"/>
  <c r="J251" i="20"/>
  <c r="D251" i="20"/>
  <c r="O250" i="20"/>
  <c r="L250" i="20"/>
  <c r="I250" i="20"/>
  <c r="F250" i="20"/>
  <c r="C250" i="20" s="1"/>
  <c r="O249" i="20"/>
  <c r="L249" i="20"/>
  <c r="I249" i="20"/>
  <c r="F249" i="20"/>
  <c r="C249" i="20" s="1"/>
  <c r="O248" i="20"/>
  <c r="L248" i="20"/>
  <c r="I248" i="20"/>
  <c r="F248" i="20"/>
  <c r="C248" i="20" s="1"/>
  <c r="O247" i="20"/>
  <c r="O246" i="20" s="1"/>
  <c r="L247" i="20"/>
  <c r="I247" i="20"/>
  <c r="I246" i="20" s="1"/>
  <c r="F247" i="20"/>
  <c r="N246" i="20"/>
  <c r="M246" i="20"/>
  <c r="L246" i="20"/>
  <c r="K246" i="20"/>
  <c r="J246" i="20"/>
  <c r="H246" i="20"/>
  <c r="G246" i="20"/>
  <c r="E246" i="20"/>
  <c r="D246" i="20"/>
  <c r="O245" i="20"/>
  <c r="L245" i="20"/>
  <c r="I245" i="20"/>
  <c r="F245" i="20"/>
  <c r="O244" i="20"/>
  <c r="L244" i="20"/>
  <c r="I244" i="20"/>
  <c r="F244" i="20"/>
  <c r="C244" i="20" s="1"/>
  <c r="O243" i="20"/>
  <c r="L243" i="20"/>
  <c r="I243" i="20"/>
  <c r="F243" i="20"/>
  <c r="O242" i="20"/>
  <c r="L242" i="20"/>
  <c r="I242" i="20"/>
  <c r="F242" i="20"/>
  <c r="O241" i="20"/>
  <c r="L241" i="20"/>
  <c r="I241" i="20"/>
  <c r="F241" i="20"/>
  <c r="C241" i="20" s="1"/>
  <c r="O240" i="20"/>
  <c r="L240" i="20"/>
  <c r="I240" i="20"/>
  <c r="F240" i="20"/>
  <c r="C240" i="20" s="1"/>
  <c r="O239" i="20"/>
  <c r="O238" i="20" s="1"/>
  <c r="L239" i="20"/>
  <c r="I239" i="20"/>
  <c r="I238" i="20" s="1"/>
  <c r="F239" i="20"/>
  <c r="N238" i="20"/>
  <c r="M238" i="20"/>
  <c r="L238" i="20"/>
  <c r="K238" i="20"/>
  <c r="J238" i="20"/>
  <c r="H238" i="20"/>
  <c r="G238" i="20"/>
  <c r="E238" i="20"/>
  <c r="D238" i="20"/>
  <c r="O237" i="20"/>
  <c r="L237" i="20"/>
  <c r="I237" i="20"/>
  <c r="F237" i="20"/>
  <c r="O236" i="20"/>
  <c r="O235" i="20" s="1"/>
  <c r="L236" i="20"/>
  <c r="I236" i="20"/>
  <c r="F236" i="20"/>
  <c r="C236" i="20" s="1"/>
  <c r="N235" i="20"/>
  <c r="M235" i="20"/>
  <c r="L235" i="20"/>
  <c r="K235" i="20"/>
  <c r="J235" i="20"/>
  <c r="H235" i="20"/>
  <c r="G235" i="20"/>
  <c r="F235" i="20"/>
  <c r="E235" i="20"/>
  <c r="D235" i="20"/>
  <c r="O234" i="20"/>
  <c r="O233" i="20" s="1"/>
  <c r="L234" i="20"/>
  <c r="L233" i="20" s="1"/>
  <c r="I234" i="20"/>
  <c r="F234" i="20"/>
  <c r="F233" i="20" s="1"/>
  <c r="N233" i="20"/>
  <c r="M233" i="20"/>
  <c r="K233" i="20"/>
  <c r="J233" i="20"/>
  <c r="I233" i="20"/>
  <c r="H233" i="20"/>
  <c r="G233" i="20"/>
  <c r="G231" i="20" s="1"/>
  <c r="G230" i="20" s="1"/>
  <c r="E233" i="20"/>
  <c r="E231" i="20" s="1"/>
  <c r="D233" i="20"/>
  <c r="O232" i="20"/>
  <c r="L232" i="20"/>
  <c r="I232" i="20"/>
  <c r="C232" i="20" s="1"/>
  <c r="F232" i="20"/>
  <c r="M231" i="20"/>
  <c r="H231" i="20"/>
  <c r="O229" i="20"/>
  <c r="L229" i="20"/>
  <c r="I229" i="20"/>
  <c r="F229" i="20"/>
  <c r="O228" i="20"/>
  <c r="O227" i="20" s="1"/>
  <c r="L228" i="20"/>
  <c r="I228" i="20"/>
  <c r="I227" i="20" s="1"/>
  <c r="F228" i="20"/>
  <c r="C228" i="20"/>
  <c r="N227" i="20"/>
  <c r="M227" i="20"/>
  <c r="L227" i="20"/>
  <c r="K227" i="20"/>
  <c r="J227" i="20"/>
  <c r="H227" i="20"/>
  <c r="G227" i="20"/>
  <c r="F227" i="20"/>
  <c r="E227" i="20"/>
  <c r="D227" i="20"/>
  <c r="O226" i="20"/>
  <c r="L226" i="20"/>
  <c r="I226" i="20"/>
  <c r="F226" i="20"/>
  <c r="O225" i="20"/>
  <c r="L225" i="20"/>
  <c r="I225" i="20"/>
  <c r="F225" i="20"/>
  <c r="O224" i="20"/>
  <c r="L224" i="20"/>
  <c r="I224" i="20"/>
  <c r="F224" i="20"/>
  <c r="O223" i="20"/>
  <c r="L223" i="20"/>
  <c r="I223" i="20"/>
  <c r="F223" i="20"/>
  <c r="O222" i="20"/>
  <c r="L222" i="20"/>
  <c r="I222" i="20"/>
  <c r="F222" i="20"/>
  <c r="O221" i="20"/>
  <c r="L221" i="20"/>
  <c r="I221" i="20"/>
  <c r="F221" i="20"/>
  <c r="O220" i="20"/>
  <c r="L220" i="20"/>
  <c r="I220" i="20"/>
  <c r="F220" i="20"/>
  <c r="O219" i="20"/>
  <c r="L219" i="20"/>
  <c r="I219" i="20"/>
  <c r="F219" i="20"/>
  <c r="O218" i="20"/>
  <c r="L218" i="20"/>
  <c r="I218" i="20"/>
  <c r="F218" i="20"/>
  <c r="C218" i="20" s="1"/>
  <c r="O217" i="20"/>
  <c r="L217" i="20"/>
  <c r="I217" i="20"/>
  <c r="F217" i="20"/>
  <c r="N216" i="20"/>
  <c r="M216" i="20"/>
  <c r="K216" i="20"/>
  <c r="J216" i="20"/>
  <c r="H216" i="20"/>
  <c r="G216" i="20"/>
  <c r="E216" i="20"/>
  <c r="D216" i="20"/>
  <c r="O215" i="20"/>
  <c r="L215" i="20"/>
  <c r="I215" i="20"/>
  <c r="F215" i="20"/>
  <c r="O214" i="20"/>
  <c r="L214" i="20"/>
  <c r="I214" i="20"/>
  <c r="F214" i="20"/>
  <c r="O213" i="20"/>
  <c r="L213" i="20"/>
  <c r="I213" i="20"/>
  <c r="F213" i="20"/>
  <c r="O212" i="20"/>
  <c r="L212" i="20"/>
  <c r="I212" i="20"/>
  <c r="F212" i="20"/>
  <c r="O211" i="20"/>
  <c r="L211" i="20"/>
  <c r="I211" i="20"/>
  <c r="F211" i="20"/>
  <c r="C211" i="20"/>
  <c r="O210" i="20"/>
  <c r="L210" i="20"/>
  <c r="I210" i="20"/>
  <c r="F210" i="20"/>
  <c r="C210" i="20" s="1"/>
  <c r="O209" i="20"/>
  <c r="L209" i="20"/>
  <c r="I209" i="20"/>
  <c r="F209" i="20"/>
  <c r="C209" i="20" s="1"/>
  <c r="O208" i="20"/>
  <c r="L208" i="20"/>
  <c r="I208" i="20"/>
  <c r="F208" i="20"/>
  <c r="O207" i="20"/>
  <c r="L207" i="20"/>
  <c r="I207" i="20"/>
  <c r="F207" i="20"/>
  <c r="O206" i="20"/>
  <c r="L206" i="20"/>
  <c r="I206" i="20"/>
  <c r="I205" i="20" s="1"/>
  <c r="F206" i="20"/>
  <c r="N205" i="20"/>
  <c r="N204" i="20" s="1"/>
  <c r="M205" i="20"/>
  <c r="L205" i="20"/>
  <c r="K205" i="20"/>
  <c r="J205" i="20"/>
  <c r="H205" i="20"/>
  <c r="H204" i="20" s="1"/>
  <c r="G205" i="20"/>
  <c r="E205" i="20"/>
  <c r="D205" i="20"/>
  <c r="D204" i="20" s="1"/>
  <c r="M204" i="20"/>
  <c r="J204" i="20"/>
  <c r="G204" i="20"/>
  <c r="E204" i="20"/>
  <c r="O203" i="20"/>
  <c r="L203" i="20"/>
  <c r="I203" i="20"/>
  <c r="F203" i="20"/>
  <c r="O202" i="20"/>
  <c r="L202" i="20"/>
  <c r="I202" i="20"/>
  <c r="F202" i="20"/>
  <c r="O201" i="20"/>
  <c r="L201" i="20"/>
  <c r="I201" i="20"/>
  <c r="F201" i="20"/>
  <c r="O200" i="20"/>
  <c r="L200" i="20"/>
  <c r="I200" i="20"/>
  <c r="F200" i="20"/>
  <c r="O199" i="20"/>
  <c r="O198" i="20" s="1"/>
  <c r="L199" i="20"/>
  <c r="L198" i="20" s="1"/>
  <c r="I199" i="20"/>
  <c r="F199" i="20"/>
  <c r="N198" i="20"/>
  <c r="N196" i="20" s="1"/>
  <c r="N195" i="20" s="1"/>
  <c r="M198" i="20"/>
  <c r="M196" i="20" s="1"/>
  <c r="M195" i="20" s="1"/>
  <c r="K198" i="20"/>
  <c r="J198" i="20"/>
  <c r="J196" i="20" s="1"/>
  <c r="I198" i="20"/>
  <c r="H198" i="20"/>
  <c r="H196" i="20" s="1"/>
  <c r="G198" i="20"/>
  <c r="F198" i="20"/>
  <c r="E198" i="20"/>
  <c r="E196" i="20" s="1"/>
  <c r="E195" i="20" s="1"/>
  <c r="D198" i="20"/>
  <c r="D196" i="20" s="1"/>
  <c r="D195" i="20" s="1"/>
  <c r="O197" i="20"/>
  <c r="L197" i="20"/>
  <c r="I197" i="20"/>
  <c r="F197" i="20"/>
  <c r="F196" i="20" s="1"/>
  <c r="K196" i="20"/>
  <c r="I196" i="20"/>
  <c r="G196" i="20"/>
  <c r="G195" i="20" s="1"/>
  <c r="O193" i="20"/>
  <c r="O192" i="20" s="1"/>
  <c r="O191" i="20" s="1"/>
  <c r="L193" i="20"/>
  <c r="L192" i="20" s="1"/>
  <c r="L191" i="20" s="1"/>
  <c r="I193" i="20"/>
  <c r="F193" i="20"/>
  <c r="N192" i="20"/>
  <c r="N191" i="20" s="1"/>
  <c r="M192" i="20"/>
  <c r="M191" i="20" s="1"/>
  <c r="K192" i="20"/>
  <c r="K191" i="20" s="1"/>
  <c r="J192" i="20"/>
  <c r="I192" i="20"/>
  <c r="I191" i="20" s="1"/>
  <c r="H192" i="20"/>
  <c r="G192" i="20"/>
  <c r="G191" i="20" s="1"/>
  <c r="E192" i="20"/>
  <c r="E191" i="20" s="1"/>
  <c r="D192" i="20"/>
  <c r="J191" i="20"/>
  <c r="H191" i="20"/>
  <c r="D191" i="20"/>
  <c r="O190" i="20"/>
  <c r="L190" i="20"/>
  <c r="I190" i="20"/>
  <c r="F190" i="20"/>
  <c r="O189" i="20"/>
  <c r="L189" i="20"/>
  <c r="L188" i="20" s="1"/>
  <c r="I189" i="20"/>
  <c r="F189" i="20"/>
  <c r="O188" i="20"/>
  <c r="N188" i="20"/>
  <c r="M188" i="20"/>
  <c r="K188" i="20"/>
  <c r="J188" i="20"/>
  <c r="J187" i="20" s="1"/>
  <c r="I188" i="20"/>
  <c r="I187" i="20" s="1"/>
  <c r="H188" i="20"/>
  <c r="H187" i="20" s="1"/>
  <c r="G188" i="20"/>
  <c r="F188" i="20"/>
  <c r="E188" i="20"/>
  <c r="D188" i="20"/>
  <c r="D187" i="20" s="1"/>
  <c r="M187" i="20"/>
  <c r="E187" i="20"/>
  <c r="O186" i="20"/>
  <c r="L186" i="20"/>
  <c r="I186" i="20"/>
  <c r="F186" i="20"/>
  <c r="O185" i="20"/>
  <c r="L185" i="20"/>
  <c r="L184" i="20" s="1"/>
  <c r="I185" i="20"/>
  <c r="F185" i="20"/>
  <c r="F184" i="20" s="1"/>
  <c r="O184" i="20"/>
  <c r="N184" i="20"/>
  <c r="M184" i="20"/>
  <c r="K184" i="20"/>
  <c r="J184" i="20"/>
  <c r="I184" i="20"/>
  <c r="H184" i="20"/>
  <c r="G184" i="20"/>
  <c r="E184" i="20"/>
  <c r="D184" i="20"/>
  <c r="O183" i="20"/>
  <c r="L183" i="20"/>
  <c r="I183" i="20"/>
  <c r="F183" i="20"/>
  <c r="O182" i="20"/>
  <c r="L182" i="20"/>
  <c r="I182" i="20"/>
  <c r="F182" i="20"/>
  <c r="O181" i="20"/>
  <c r="L181" i="20"/>
  <c r="I181" i="20"/>
  <c r="F181" i="20"/>
  <c r="O180" i="20"/>
  <c r="L180" i="20"/>
  <c r="L179" i="20" s="1"/>
  <c r="I180" i="20"/>
  <c r="F180" i="20"/>
  <c r="N179" i="20"/>
  <c r="M179" i="20"/>
  <c r="K179" i="20"/>
  <c r="J179" i="20"/>
  <c r="H179" i="20"/>
  <c r="G179" i="20"/>
  <c r="F179" i="20"/>
  <c r="E179" i="20"/>
  <c r="D179" i="20"/>
  <c r="O178" i="20"/>
  <c r="L178" i="20"/>
  <c r="I178" i="20"/>
  <c r="F178" i="20"/>
  <c r="C178" i="20" s="1"/>
  <c r="O177" i="20"/>
  <c r="L177" i="20"/>
  <c r="I177" i="20"/>
  <c r="F177" i="20"/>
  <c r="C177" i="20" s="1"/>
  <c r="O176" i="20"/>
  <c r="L176" i="20"/>
  <c r="L175" i="20" s="1"/>
  <c r="I176" i="20"/>
  <c r="I175" i="20" s="1"/>
  <c r="F176" i="20"/>
  <c r="O175" i="20"/>
  <c r="N175" i="20"/>
  <c r="M175" i="20"/>
  <c r="K175" i="20"/>
  <c r="K174" i="20" s="1"/>
  <c r="K173" i="20" s="1"/>
  <c r="J175" i="20"/>
  <c r="J174" i="20" s="1"/>
  <c r="J173" i="20" s="1"/>
  <c r="H175" i="20"/>
  <c r="G175" i="20"/>
  <c r="F175" i="20"/>
  <c r="F174" i="20" s="1"/>
  <c r="E175" i="20"/>
  <c r="D175" i="20"/>
  <c r="D174" i="20" s="1"/>
  <c r="D173" i="20" s="1"/>
  <c r="M174" i="20"/>
  <c r="M173" i="20" s="1"/>
  <c r="G174" i="20"/>
  <c r="G173" i="20" s="1"/>
  <c r="E174" i="20"/>
  <c r="E173" i="20" s="1"/>
  <c r="O172" i="20"/>
  <c r="L172" i="20"/>
  <c r="I172" i="20"/>
  <c r="F172" i="20"/>
  <c r="O171" i="20"/>
  <c r="L171" i="20"/>
  <c r="I171" i="20"/>
  <c r="F171" i="20"/>
  <c r="O170" i="20"/>
  <c r="L170" i="20"/>
  <c r="I170" i="20"/>
  <c r="F170" i="20"/>
  <c r="O169" i="20"/>
  <c r="L169" i="20"/>
  <c r="I169" i="20"/>
  <c r="F169" i="20"/>
  <c r="O168" i="20"/>
  <c r="L168" i="20"/>
  <c r="I168" i="20"/>
  <c r="F168" i="20"/>
  <c r="O167" i="20"/>
  <c r="O166" i="20" s="1"/>
  <c r="L167" i="20"/>
  <c r="L166" i="20" s="1"/>
  <c r="L165" i="20" s="1"/>
  <c r="I167" i="20"/>
  <c r="F167" i="20"/>
  <c r="F166" i="20" s="1"/>
  <c r="F165" i="20" s="1"/>
  <c r="N166" i="20"/>
  <c r="N165" i="20" s="1"/>
  <c r="M166" i="20"/>
  <c r="K166" i="20"/>
  <c r="K165" i="20" s="1"/>
  <c r="J166" i="20"/>
  <c r="J165" i="20" s="1"/>
  <c r="I166" i="20"/>
  <c r="H166" i="20"/>
  <c r="H165" i="20" s="1"/>
  <c r="G166" i="20"/>
  <c r="G165" i="20" s="1"/>
  <c r="E166" i="20"/>
  <c r="E165" i="20" s="1"/>
  <c r="D166" i="20"/>
  <c r="D165" i="20" s="1"/>
  <c r="M165" i="20"/>
  <c r="O164" i="20"/>
  <c r="L164" i="20"/>
  <c r="I164" i="20"/>
  <c r="F164" i="20"/>
  <c r="O163" i="20"/>
  <c r="L163" i="20"/>
  <c r="I163" i="20"/>
  <c r="F163" i="20"/>
  <c r="O162" i="20"/>
  <c r="O160" i="20" s="1"/>
  <c r="L162" i="20"/>
  <c r="I162" i="20"/>
  <c r="F162" i="20"/>
  <c r="C162" i="20"/>
  <c r="O161" i="20"/>
  <c r="L161" i="20"/>
  <c r="L160" i="20" s="1"/>
  <c r="I161" i="20"/>
  <c r="F161" i="20"/>
  <c r="C161" i="20" s="1"/>
  <c r="N160" i="20"/>
  <c r="M160" i="20"/>
  <c r="K160" i="20"/>
  <c r="J160" i="20"/>
  <c r="H160" i="20"/>
  <c r="G160" i="20"/>
  <c r="F160" i="20"/>
  <c r="E160" i="20"/>
  <c r="D160" i="20"/>
  <c r="O159" i="20"/>
  <c r="L159" i="20"/>
  <c r="I159" i="20"/>
  <c r="F159" i="20"/>
  <c r="O158" i="20"/>
  <c r="L158" i="20"/>
  <c r="I158" i="20"/>
  <c r="F158" i="20"/>
  <c r="O157" i="20"/>
  <c r="L157" i="20"/>
  <c r="I157" i="20"/>
  <c r="F157" i="20"/>
  <c r="O156" i="20"/>
  <c r="L156" i="20"/>
  <c r="I156" i="20"/>
  <c r="F156" i="20"/>
  <c r="O155" i="20"/>
  <c r="L155" i="20"/>
  <c r="I155" i="20"/>
  <c r="C155" i="20" s="1"/>
  <c r="F155" i="20"/>
  <c r="O154" i="20"/>
  <c r="L154" i="20"/>
  <c r="I154" i="20"/>
  <c r="F154" i="20"/>
  <c r="O153" i="20"/>
  <c r="L153" i="20"/>
  <c r="I153" i="20"/>
  <c r="F153" i="20"/>
  <c r="O152" i="20"/>
  <c r="L152" i="20"/>
  <c r="I152" i="20"/>
  <c r="F152" i="20"/>
  <c r="F151" i="20" s="1"/>
  <c r="N151" i="20"/>
  <c r="M151" i="20"/>
  <c r="K151" i="20"/>
  <c r="J151" i="20"/>
  <c r="H151" i="20"/>
  <c r="G151" i="20"/>
  <c r="E151" i="20"/>
  <c r="D151" i="20"/>
  <c r="O150" i="20"/>
  <c r="L150" i="20"/>
  <c r="I150" i="20"/>
  <c r="F150" i="20"/>
  <c r="O149" i="20"/>
  <c r="L149" i="20"/>
  <c r="I149" i="20"/>
  <c r="F149" i="20"/>
  <c r="O148" i="20"/>
  <c r="L148" i="20"/>
  <c r="I148" i="20"/>
  <c r="F148" i="20"/>
  <c r="O147" i="20"/>
  <c r="L147" i="20"/>
  <c r="I147" i="20"/>
  <c r="F147" i="20"/>
  <c r="O146" i="20"/>
  <c r="L146" i="20"/>
  <c r="I146" i="20"/>
  <c r="F146" i="20"/>
  <c r="O145" i="20"/>
  <c r="L145" i="20"/>
  <c r="L144" i="20" s="1"/>
  <c r="I145" i="20"/>
  <c r="F145" i="20"/>
  <c r="F144" i="20" s="1"/>
  <c r="N144" i="20"/>
  <c r="M144" i="20"/>
  <c r="K144" i="20"/>
  <c r="J144" i="20"/>
  <c r="H144" i="20"/>
  <c r="G144" i="20"/>
  <c r="E144" i="20"/>
  <c r="D144" i="20"/>
  <c r="O143" i="20"/>
  <c r="L143" i="20"/>
  <c r="I143" i="20"/>
  <c r="F143" i="20"/>
  <c r="C143" i="20"/>
  <c r="O142" i="20"/>
  <c r="L142" i="20"/>
  <c r="L141" i="20" s="1"/>
  <c r="I142" i="20"/>
  <c r="I141" i="20" s="1"/>
  <c r="F142" i="20"/>
  <c r="F141" i="20" s="1"/>
  <c r="N141" i="20"/>
  <c r="M141" i="20"/>
  <c r="K141" i="20"/>
  <c r="J141" i="20"/>
  <c r="H141" i="20"/>
  <c r="G141" i="20"/>
  <c r="E141" i="20"/>
  <c r="D141" i="20"/>
  <c r="O140" i="20"/>
  <c r="L140" i="20"/>
  <c r="I140" i="20"/>
  <c r="F140" i="20"/>
  <c r="O139" i="20"/>
  <c r="L139" i="20"/>
  <c r="I139" i="20"/>
  <c r="F139" i="20"/>
  <c r="C139" i="20" s="1"/>
  <c r="O138" i="20"/>
  <c r="L138" i="20"/>
  <c r="I138" i="20"/>
  <c r="F138" i="20"/>
  <c r="C138" i="20" s="1"/>
  <c r="O137" i="20"/>
  <c r="L137" i="20"/>
  <c r="L136" i="20" s="1"/>
  <c r="I137" i="20"/>
  <c r="F137" i="20"/>
  <c r="F136" i="20" s="1"/>
  <c r="N136" i="20"/>
  <c r="M136" i="20"/>
  <c r="K136" i="20"/>
  <c r="J136" i="20"/>
  <c r="H136" i="20"/>
  <c r="G136" i="20"/>
  <c r="E136" i="20"/>
  <c r="D136" i="20"/>
  <c r="O135" i="20"/>
  <c r="L135" i="20"/>
  <c r="I135" i="20"/>
  <c r="F135" i="20"/>
  <c r="O134" i="20"/>
  <c r="L134" i="20"/>
  <c r="I134" i="20"/>
  <c r="F134" i="20"/>
  <c r="O133" i="20"/>
  <c r="L133" i="20"/>
  <c r="I133" i="20"/>
  <c r="F133" i="20"/>
  <c r="O132" i="20"/>
  <c r="L132" i="20"/>
  <c r="I132" i="20"/>
  <c r="F132" i="20"/>
  <c r="F131" i="20" s="1"/>
  <c r="N131" i="20"/>
  <c r="M131" i="20"/>
  <c r="K131" i="20"/>
  <c r="J131" i="20"/>
  <c r="H131" i="20"/>
  <c r="G131" i="20"/>
  <c r="G130" i="20" s="1"/>
  <c r="E131" i="20"/>
  <c r="D131" i="20"/>
  <c r="H130" i="20"/>
  <c r="D130" i="20"/>
  <c r="O129" i="20"/>
  <c r="L129" i="20"/>
  <c r="L128" i="20" s="1"/>
  <c r="I129" i="20"/>
  <c r="F129" i="20"/>
  <c r="O128" i="20"/>
  <c r="N128" i="20"/>
  <c r="M128" i="20"/>
  <c r="K128" i="20"/>
  <c r="J128" i="20"/>
  <c r="H128" i="20"/>
  <c r="G128" i="20"/>
  <c r="F128" i="20"/>
  <c r="E128" i="20"/>
  <c r="D128" i="20"/>
  <c r="O127" i="20"/>
  <c r="L127" i="20"/>
  <c r="I127" i="20"/>
  <c r="D127" i="20"/>
  <c r="F127" i="20" s="1"/>
  <c r="O126" i="20"/>
  <c r="L126" i="20"/>
  <c r="I126" i="20"/>
  <c r="F126" i="20"/>
  <c r="O125" i="20"/>
  <c r="L125" i="20"/>
  <c r="C125" i="20" s="1"/>
  <c r="I125" i="20"/>
  <c r="F125" i="20"/>
  <c r="O124" i="20"/>
  <c r="L124" i="20"/>
  <c r="I124" i="20"/>
  <c r="F124" i="20"/>
  <c r="O123" i="20"/>
  <c r="L123" i="20"/>
  <c r="I123" i="20"/>
  <c r="F123" i="20"/>
  <c r="N122" i="20"/>
  <c r="M122" i="20"/>
  <c r="K122" i="20"/>
  <c r="J122" i="20"/>
  <c r="I122" i="20"/>
  <c r="H122" i="20"/>
  <c r="G122" i="20"/>
  <c r="E122" i="20"/>
  <c r="O121" i="20"/>
  <c r="L121" i="20"/>
  <c r="I121" i="20"/>
  <c r="F121" i="20"/>
  <c r="O120" i="20"/>
  <c r="L120" i="20"/>
  <c r="I120" i="20"/>
  <c r="F120" i="20"/>
  <c r="C120" i="20"/>
  <c r="O119" i="20"/>
  <c r="L119" i="20"/>
  <c r="I119" i="20"/>
  <c r="F119" i="20"/>
  <c r="C119" i="20" s="1"/>
  <c r="O118" i="20"/>
  <c r="L118" i="20"/>
  <c r="I118" i="20"/>
  <c r="F118" i="20"/>
  <c r="O117" i="20"/>
  <c r="L117" i="20"/>
  <c r="I117" i="20"/>
  <c r="F117" i="20"/>
  <c r="F116" i="20" s="1"/>
  <c r="N116" i="20"/>
  <c r="M116" i="20"/>
  <c r="K116" i="20"/>
  <c r="J116" i="20"/>
  <c r="H116" i="20"/>
  <c r="G116" i="20"/>
  <c r="E116" i="20"/>
  <c r="D116" i="20"/>
  <c r="O115" i="20"/>
  <c r="L115" i="20"/>
  <c r="I115" i="20"/>
  <c r="F115" i="20"/>
  <c r="O114" i="20"/>
  <c r="L114" i="20"/>
  <c r="I114" i="20"/>
  <c r="F114" i="20"/>
  <c r="O113" i="20"/>
  <c r="L113" i="20"/>
  <c r="I113" i="20"/>
  <c r="F113" i="20"/>
  <c r="F112" i="20" s="1"/>
  <c r="O112" i="20"/>
  <c r="N112" i="20"/>
  <c r="M112" i="20"/>
  <c r="K112" i="20"/>
  <c r="J112" i="20"/>
  <c r="H112" i="20"/>
  <c r="G112" i="20"/>
  <c r="E112" i="20"/>
  <c r="D112" i="20"/>
  <c r="O111" i="20"/>
  <c r="L111" i="20"/>
  <c r="I111" i="20"/>
  <c r="F111" i="20"/>
  <c r="O110" i="20"/>
  <c r="L110" i="20"/>
  <c r="I110" i="20"/>
  <c r="F110" i="20"/>
  <c r="O109" i="20"/>
  <c r="L109" i="20"/>
  <c r="I109" i="20"/>
  <c r="F109" i="20"/>
  <c r="O108" i="20"/>
  <c r="L108" i="20"/>
  <c r="I108" i="20"/>
  <c r="F108" i="20"/>
  <c r="C108" i="20" s="1"/>
  <c r="O107" i="20"/>
  <c r="L107" i="20"/>
  <c r="I107" i="20"/>
  <c r="F107" i="20"/>
  <c r="O106" i="20"/>
  <c r="L106" i="20"/>
  <c r="I106" i="20"/>
  <c r="F106" i="20"/>
  <c r="O105" i="20"/>
  <c r="L105" i="20"/>
  <c r="I105" i="20"/>
  <c r="F105" i="20"/>
  <c r="O104" i="20"/>
  <c r="O103" i="20" s="1"/>
  <c r="L104" i="20"/>
  <c r="L103" i="20" s="1"/>
  <c r="I104" i="20"/>
  <c r="F104" i="20"/>
  <c r="C104" i="20" s="1"/>
  <c r="N103" i="20"/>
  <c r="M103" i="20"/>
  <c r="K103" i="20"/>
  <c r="J103" i="20"/>
  <c r="H103" i="20"/>
  <c r="G103" i="20"/>
  <c r="E103" i="20"/>
  <c r="D103" i="20"/>
  <c r="O102" i="20"/>
  <c r="L102" i="20"/>
  <c r="I102" i="20"/>
  <c r="C102" i="20" s="1"/>
  <c r="F102" i="20"/>
  <c r="O101" i="20"/>
  <c r="L101" i="20"/>
  <c r="I101" i="20"/>
  <c r="F101" i="20"/>
  <c r="O100" i="20"/>
  <c r="L100" i="20"/>
  <c r="I100" i="20"/>
  <c r="C100" i="20" s="1"/>
  <c r="F100" i="20"/>
  <c r="O99" i="20"/>
  <c r="L99" i="20"/>
  <c r="I99" i="20"/>
  <c r="F99" i="20"/>
  <c r="O98" i="20"/>
  <c r="L98" i="20"/>
  <c r="I98" i="20"/>
  <c r="F98" i="20"/>
  <c r="O97" i="20"/>
  <c r="L97" i="20"/>
  <c r="C97" i="20" s="1"/>
  <c r="I97" i="20"/>
  <c r="F97" i="20"/>
  <c r="O96" i="20"/>
  <c r="L96" i="20"/>
  <c r="I96" i="20"/>
  <c r="F96" i="20"/>
  <c r="N95" i="20"/>
  <c r="M95" i="20"/>
  <c r="K95" i="20"/>
  <c r="J95" i="20"/>
  <c r="H95" i="20"/>
  <c r="G95" i="20"/>
  <c r="E95" i="20"/>
  <c r="D95" i="20"/>
  <c r="O94" i="20"/>
  <c r="L94" i="20"/>
  <c r="I94" i="20"/>
  <c r="F94" i="20"/>
  <c r="O93" i="20"/>
  <c r="L93" i="20"/>
  <c r="I93" i="20"/>
  <c r="F93" i="20"/>
  <c r="O92" i="20"/>
  <c r="L92" i="20"/>
  <c r="I92" i="20"/>
  <c r="C92" i="20" s="1"/>
  <c r="F92" i="20"/>
  <c r="O91" i="20"/>
  <c r="L91" i="20"/>
  <c r="I91" i="20"/>
  <c r="F91" i="20"/>
  <c r="O90" i="20"/>
  <c r="L90" i="20"/>
  <c r="I90" i="20"/>
  <c r="F90" i="20"/>
  <c r="F89" i="20" s="1"/>
  <c r="N89" i="20"/>
  <c r="M89" i="20"/>
  <c r="K89" i="20"/>
  <c r="J89" i="20"/>
  <c r="H89" i="20"/>
  <c r="G89" i="20"/>
  <c r="E89" i="20"/>
  <c r="D89" i="20"/>
  <c r="O88" i="20"/>
  <c r="L88" i="20"/>
  <c r="I88" i="20"/>
  <c r="F88" i="20"/>
  <c r="O87" i="20"/>
  <c r="L87" i="20"/>
  <c r="I87" i="20"/>
  <c r="F87" i="20"/>
  <c r="O86" i="20"/>
  <c r="L86" i="20"/>
  <c r="I86" i="20"/>
  <c r="F86" i="20"/>
  <c r="O85" i="20"/>
  <c r="L85" i="20"/>
  <c r="I85" i="20"/>
  <c r="F85" i="20"/>
  <c r="F84" i="20" s="1"/>
  <c r="N84" i="20"/>
  <c r="M84" i="20"/>
  <c r="K84" i="20"/>
  <c r="J84" i="20"/>
  <c r="H84" i="20"/>
  <c r="G84" i="20"/>
  <c r="E84" i="20"/>
  <c r="D84" i="20"/>
  <c r="O82" i="20"/>
  <c r="L82" i="20"/>
  <c r="I82" i="20"/>
  <c r="F82" i="20"/>
  <c r="O81" i="20"/>
  <c r="L81" i="20"/>
  <c r="I81" i="20"/>
  <c r="F81" i="20"/>
  <c r="F80" i="20" s="1"/>
  <c r="O80" i="20"/>
  <c r="N80" i="20"/>
  <c r="M80" i="20"/>
  <c r="K80" i="20"/>
  <c r="J80" i="20"/>
  <c r="H80" i="20"/>
  <c r="G80" i="20"/>
  <c r="E80" i="20"/>
  <c r="D80" i="20"/>
  <c r="O79" i="20"/>
  <c r="L79" i="20"/>
  <c r="I79" i="20"/>
  <c r="F79" i="20"/>
  <c r="O78" i="20"/>
  <c r="O77" i="20" s="1"/>
  <c r="O76" i="20" s="1"/>
  <c r="L78" i="20"/>
  <c r="L77" i="20" s="1"/>
  <c r="I78" i="20"/>
  <c r="F78" i="20"/>
  <c r="N77" i="20"/>
  <c r="M77" i="20"/>
  <c r="K77" i="20"/>
  <c r="J77" i="20"/>
  <c r="H77" i="20"/>
  <c r="G77" i="20"/>
  <c r="F77" i="20"/>
  <c r="E77" i="20"/>
  <c r="E76" i="20" s="1"/>
  <c r="D77" i="20"/>
  <c r="D76" i="20" s="1"/>
  <c r="M76" i="20"/>
  <c r="O74" i="20"/>
  <c r="L74" i="20"/>
  <c r="I74" i="20"/>
  <c r="F74" i="20"/>
  <c r="O73" i="20"/>
  <c r="L73" i="20"/>
  <c r="I73" i="20"/>
  <c r="F73" i="20"/>
  <c r="O72" i="20"/>
  <c r="O69" i="20" s="1"/>
  <c r="L72" i="20"/>
  <c r="I72" i="20"/>
  <c r="F72" i="20"/>
  <c r="C72" i="20"/>
  <c r="O71" i="20"/>
  <c r="L71" i="20"/>
  <c r="I71" i="20"/>
  <c r="F71" i="20"/>
  <c r="C71" i="20" s="1"/>
  <c r="O70" i="20"/>
  <c r="L70" i="20"/>
  <c r="I70" i="20"/>
  <c r="F70" i="20"/>
  <c r="N69" i="20"/>
  <c r="N67" i="20" s="1"/>
  <c r="M69" i="20"/>
  <c r="K69" i="20"/>
  <c r="K67" i="20" s="1"/>
  <c r="J69" i="20"/>
  <c r="J67" i="20" s="1"/>
  <c r="H69" i="20"/>
  <c r="G69" i="20"/>
  <c r="G67" i="20" s="1"/>
  <c r="E69" i="20"/>
  <c r="D69" i="20"/>
  <c r="D67" i="20" s="1"/>
  <c r="O68" i="20"/>
  <c r="L68" i="20"/>
  <c r="I68" i="20"/>
  <c r="F68" i="20"/>
  <c r="C68" i="20" s="1"/>
  <c r="M67" i="20"/>
  <c r="H67" i="20"/>
  <c r="E67" i="20"/>
  <c r="O66" i="20"/>
  <c r="L66" i="20"/>
  <c r="I66" i="20"/>
  <c r="F66" i="20"/>
  <c r="O65" i="20"/>
  <c r="L65" i="20"/>
  <c r="I65" i="20"/>
  <c r="F65" i="20"/>
  <c r="O64" i="20"/>
  <c r="L64" i="20"/>
  <c r="I64" i="20"/>
  <c r="F64" i="20"/>
  <c r="O63" i="20"/>
  <c r="L63" i="20"/>
  <c r="I63" i="20"/>
  <c r="F63" i="20"/>
  <c r="O62" i="20"/>
  <c r="L62" i="20"/>
  <c r="I62" i="20"/>
  <c r="F62" i="20"/>
  <c r="O61" i="20"/>
  <c r="L61" i="20"/>
  <c r="I61" i="20"/>
  <c r="F61" i="20"/>
  <c r="O60" i="20"/>
  <c r="L60" i="20"/>
  <c r="I60" i="20"/>
  <c r="F60" i="20"/>
  <c r="C60" i="20"/>
  <c r="O59" i="20"/>
  <c r="L59" i="20"/>
  <c r="I59" i="20"/>
  <c r="F59" i="20"/>
  <c r="N58" i="20"/>
  <c r="M58" i="20"/>
  <c r="K58" i="20"/>
  <c r="J58" i="20"/>
  <c r="H58" i="20"/>
  <c r="G58" i="20"/>
  <c r="E58" i="20"/>
  <c r="D58" i="20"/>
  <c r="O57" i="20"/>
  <c r="L57" i="20"/>
  <c r="I57" i="20"/>
  <c r="F57" i="20"/>
  <c r="O56" i="20"/>
  <c r="O55" i="20" s="1"/>
  <c r="L56" i="20"/>
  <c r="I56" i="20"/>
  <c r="F56" i="20"/>
  <c r="F55" i="20" s="1"/>
  <c r="N55" i="20"/>
  <c r="M55" i="20"/>
  <c r="M54" i="20" s="1"/>
  <c r="M53" i="20" s="1"/>
  <c r="K55" i="20"/>
  <c r="J55" i="20"/>
  <c r="J54" i="20" s="1"/>
  <c r="H55" i="20"/>
  <c r="H54" i="20" s="1"/>
  <c r="H53" i="20" s="1"/>
  <c r="G55" i="20"/>
  <c r="G54" i="20" s="1"/>
  <c r="G53" i="20" s="1"/>
  <c r="E55" i="20"/>
  <c r="D55" i="20"/>
  <c r="N54" i="20"/>
  <c r="N53" i="20" s="1"/>
  <c r="K54" i="20"/>
  <c r="K53" i="20"/>
  <c r="O47" i="20"/>
  <c r="C47" i="20" s="1"/>
  <c r="O46" i="20"/>
  <c r="C46" i="20" s="1"/>
  <c r="N45" i="20"/>
  <c r="M45" i="20"/>
  <c r="L44" i="20"/>
  <c r="L43" i="20" s="1"/>
  <c r="I44" i="20"/>
  <c r="I43" i="20" s="1"/>
  <c r="F44" i="20"/>
  <c r="F43" i="20" s="1"/>
  <c r="K43" i="20"/>
  <c r="J43" i="20"/>
  <c r="H43" i="20"/>
  <c r="G43" i="20"/>
  <c r="G20" i="20" s="1"/>
  <c r="E43" i="20"/>
  <c r="D43" i="20"/>
  <c r="F42" i="20"/>
  <c r="C42" i="20" s="1"/>
  <c r="E41" i="20"/>
  <c r="D41" i="20"/>
  <c r="L40" i="20"/>
  <c r="C40" i="20"/>
  <c r="L39" i="20"/>
  <c r="C39" i="20" s="1"/>
  <c r="L38" i="20"/>
  <c r="C38" i="20"/>
  <c r="L37" i="20"/>
  <c r="C37" i="20" s="1"/>
  <c r="K36" i="20"/>
  <c r="J36" i="20"/>
  <c r="L35" i="20"/>
  <c r="C35" i="20"/>
  <c r="L34" i="20"/>
  <c r="C34" i="20" s="1"/>
  <c r="K33" i="20"/>
  <c r="J33" i="20"/>
  <c r="L32" i="20"/>
  <c r="L31" i="20" s="1"/>
  <c r="K31" i="20"/>
  <c r="J31" i="20"/>
  <c r="L30" i="20"/>
  <c r="C30" i="20" s="1"/>
  <c r="L29" i="20"/>
  <c r="C29" i="20" s="1"/>
  <c r="L28" i="20"/>
  <c r="C28" i="20" s="1"/>
  <c r="K27" i="20"/>
  <c r="J27" i="20"/>
  <c r="F25" i="20"/>
  <c r="C25" i="20" s="1"/>
  <c r="I24" i="20"/>
  <c r="E24" i="20"/>
  <c r="F24" i="20" s="1"/>
  <c r="O23" i="20"/>
  <c r="L23" i="20"/>
  <c r="I23" i="20"/>
  <c r="F23" i="20"/>
  <c r="O22" i="20"/>
  <c r="L22" i="20"/>
  <c r="L21" i="20" s="1"/>
  <c r="I22" i="20"/>
  <c r="F22" i="20"/>
  <c r="O21" i="20"/>
  <c r="O292" i="20" s="1"/>
  <c r="N21" i="20"/>
  <c r="N292" i="20" s="1"/>
  <c r="N291" i="20" s="1"/>
  <c r="M21" i="20"/>
  <c r="M292" i="20" s="1"/>
  <c r="M291" i="20" s="1"/>
  <c r="K21" i="20"/>
  <c r="K292" i="20" s="1"/>
  <c r="K291" i="20" s="1"/>
  <c r="J21" i="20"/>
  <c r="J292" i="20" s="1"/>
  <c r="J291" i="20" s="1"/>
  <c r="H21" i="20"/>
  <c r="H292" i="20" s="1"/>
  <c r="H291" i="20" s="1"/>
  <c r="G21" i="20"/>
  <c r="G292" i="20" s="1"/>
  <c r="G291" i="20" s="1"/>
  <c r="F21" i="20"/>
  <c r="E21" i="20"/>
  <c r="E292" i="20" s="1"/>
  <c r="E291" i="20" s="1"/>
  <c r="D21" i="20"/>
  <c r="D292" i="20" s="1"/>
  <c r="D291" i="20" s="1"/>
  <c r="C132" i="20" l="1"/>
  <c r="C154" i="20"/>
  <c r="O151" i="20"/>
  <c r="H174" i="20"/>
  <c r="H173" i="20" s="1"/>
  <c r="O179" i="20"/>
  <c r="O174" i="20" s="1"/>
  <c r="O173" i="20" s="1"/>
  <c r="G187" i="20"/>
  <c r="K187" i="20"/>
  <c r="J231" i="20"/>
  <c r="J230" i="20" s="1"/>
  <c r="N231" i="20"/>
  <c r="N230" i="20" s="1"/>
  <c r="O264" i="20"/>
  <c r="O259" i="20" s="1"/>
  <c r="D20" i="20"/>
  <c r="H20" i="20"/>
  <c r="O45" i="20"/>
  <c r="C45" i="20" s="1"/>
  <c r="C56" i="20"/>
  <c r="C64" i="20"/>
  <c r="C79" i="20"/>
  <c r="O84" i="20"/>
  <c r="O116" i="20"/>
  <c r="O131" i="20"/>
  <c r="C147" i="20"/>
  <c r="C149" i="20"/>
  <c r="C203" i="20"/>
  <c r="O216" i="20"/>
  <c r="D231" i="20"/>
  <c r="C242" i="20"/>
  <c r="C243" i="20"/>
  <c r="C256" i="20"/>
  <c r="I286" i="20"/>
  <c r="O20" i="20"/>
  <c r="C22" i="20"/>
  <c r="K26" i="20"/>
  <c r="K20" i="20" s="1"/>
  <c r="L33" i="20"/>
  <c r="C33" i="20" s="1"/>
  <c r="L36" i="20"/>
  <c r="C36" i="20" s="1"/>
  <c r="F41" i="20"/>
  <c r="C41" i="20" s="1"/>
  <c r="I58" i="20"/>
  <c r="L67" i="20"/>
  <c r="L69" i="20"/>
  <c r="J83" i="20"/>
  <c r="C91" i="20"/>
  <c r="O89" i="20"/>
  <c r="C109" i="20"/>
  <c r="C114" i="20"/>
  <c r="C124" i="20"/>
  <c r="O136" i="20"/>
  <c r="C183" i="20"/>
  <c r="C200" i="20"/>
  <c r="C215" i="20"/>
  <c r="C217" i="20"/>
  <c r="K259" i="20"/>
  <c r="L293" i="20"/>
  <c r="C65" i="20"/>
  <c r="H76" i="20"/>
  <c r="N76" i="20"/>
  <c r="G76" i="20"/>
  <c r="C88" i="20"/>
  <c r="C96" i="20"/>
  <c r="C135" i="20"/>
  <c r="O141" i="20"/>
  <c r="O144" i="20"/>
  <c r="C172" i="20"/>
  <c r="K204" i="20"/>
  <c r="K195" i="20" s="1"/>
  <c r="C224" i="20"/>
  <c r="K231" i="20"/>
  <c r="K230" i="20" s="1"/>
  <c r="O252" i="20"/>
  <c r="O251" i="20" s="1"/>
  <c r="J270" i="20"/>
  <c r="J269" i="20" s="1"/>
  <c r="O270" i="20"/>
  <c r="C219" i="20"/>
  <c r="C296" i="20"/>
  <c r="F293" i="20"/>
  <c r="J26" i="20"/>
  <c r="D54" i="20"/>
  <c r="D53" i="20" s="1"/>
  <c r="I55" i="20"/>
  <c r="I54" i="20" s="1"/>
  <c r="C57" i="20"/>
  <c r="C63" i="20"/>
  <c r="K76" i="20"/>
  <c r="C101" i="20"/>
  <c r="F103" i="20"/>
  <c r="C107" i="20"/>
  <c r="C113" i="20"/>
  <c r="C118" i="20"/>
  <c r="E83" i="20"/>
  <c r="E75" i="20" s="1"/>
  <c r="O122" i="20"/>
  <c r="C129" i="20"/>
  <c r="E130" i="20"/>
  <c r="I165" i="20"/>
  <c r="C171" i="20"/>
  <c r="L196" i="20"/>
  <c r="J195" i="20"/>
  <c r="J194" i="20" s="1"/>
  <c r="C199" i="20"/>
  <c r="F216" i="20"/>
  <c r="C223" i="20"/>
  <c r="E230" i="20"/>
  <c r="C233" i="20"/>
  <c r="D230" i="20"/>
  <c r="D194" i="20" s="1"/>
  <c r="I264" i="20"/>
  <c r="C264" i="20" s="1"/>
  <c r="F270" i="20"/>
  <c r="F269" i="20" s="1"/>
  <c r="N194" i="20"/>
  <c r="E54" i="20"/>
  <c r="E53" i="20" s="1"/>
  <c r="C74" i="20"/>
  <c r="K83" i="20"/>
  <c r="C87" i="20"/>
  <c r="C94" i="20"/>
  <c r="C99" i="20"/>
  <c r="H83" i="20"/>
  <c r="H75" i="20" s="1"/>
  <c r="H52" i="20" s="1"/>
  <c r="C111" i="20"/>
  <c r="C117" i="20"/>
  <c r="C134" i="20"/>
  <c r="O130" i="20"/>
  <c r="C159" i="20"/>
  <c r="N187" i="20"/>
  <c r="L187" i="20"/>
  <c r="C193" i="20"/>
  <c r="F192" i="20"/>
  <c r="C207" i="20"/>
  <c r="F205" i="20"/>
  <c r="L231" i="20"/>
  <c r="F259" i="20"/>
  <c r="J53" i="20"/>
  <c r="L27" i="20"/>
  <c r="C27" i="20" s="1"/>
  <c r="E20" i="20"/>
  <c r="C62" i="20"/>
  <c r="M20" i="20"/>
  <c r="C23" i="20"/>
  <c r="C24" i="20"/>
  <c r="C32" i="20"/>
  <c r="C43" i="20"/>
  <c r="C66" i="20"/>
  <c r="C73" i="20"/>
  <c r="J76" i="20"/>
  <c r="G83" i="20"/>
  <c r="G75" i="20" s="1"/>
  <c r="N83" i="20"/>
  <c r="C93" i="20"/>
  <c r="C105" i="20"/>
  <c r="C110" i="20"/>
  <c r="C115" i="20"/>
  <c r="C121" i="20"/>
  <c r="M83" i="20"/>
  <c r="L122" i="20"/>
  <c r="C126" i="20"/>
  <c r="K130" i="20"/>
  <c r="C133" i="20"/>
  <c r="J130" i="20"/>
  <c r="C188" i="20"/>
  <c r="G194" i="20"/>
  <c r="H195" i="20"/>
  <c r="H194" i="20" s="1"/>
  <c r="C227" i="20"/>
  <c r="M230" i="20"/>
  <c r="M194" i="20" s="1"/>
  <c r="C287" i="20"/>
  <c r="F286" i="20"/>
  <c r="C286" i="20" s="1"/>
  <c r="N130" i="20"/>
  <c r="C140" i="20"/>
  <c r="C148" i="20"/>
  <c r="C153" i="20"/>
  <c r="C158" i="20"/>
  <c r="I160" i="20"/>
  <c r="C167" i="20"/>
  <c r="O165" i="20"/>
  <c r="C184" i="20"/>
  <c r="O196" i="20"/>
  <c r="C213" i="20"/>
  <c r="C214" i="20"/>
  <c r="I216" i="20"/>
  <c r="I204" i="20" s="1"/>
  <c r="I195" i="20" s="1"/>
  <c r="C221" i="20"/>
  <c r="C222" i="20"/>
  <c r="O231" i="20"/>
  <c r="O230" i="20" s="1"/>
  <c r="C237" i="20"/>
  <c r="C245" i="20"/>
  <c r="L259" i="20"/>
  <c r="C277" i="20"/>
  <c r="C279" i="20"/>
  <c r="I269" i="20"/>
  <c r="E194" i="20"/>
  <c r="C297" i="20"/>
  <c r="C301" i="20"/>
  <c r="M130" i="20"/>
  <c r="C146" i="20"/>
  <c r="C152" i="20"/>
  <c r="C157" i="20"/>
  <c r="C164" i="20"/>
  <c r="C169" i="20"/>
  <c r="C170" i="20"/>
  <c r="N174" i="20"/>
  <c r="N173" i="20" s="1"/>
  <c r="L174" i="20"/>
  <c r="L173" i="20" s="1"/>
  <c r="C181" i="20"/>
  <c r="C182" i="20"/>
  <c r="C189" i="20"/>
  <c r="C190" i="20"/>
  <c r="C197" i="20"/>
  <c r="C201" i="20"/>
  <c r="C202" i="20"/>
  <c r="C208" i="20"/>
  <c r="L216" i="20"/>
  <c r="L204" i="20" s="1"/>
  <c r="L195" i="20" s="1"/>
  <c r="C229" i="20"/>
  <c r="C234" i="20"/>
  <c r="I235" i="20"/>
  <c r="C253" i="20"/>
  <c r="C254" i="20"/>
  <c r="C255" i="20"/>
  <c r="C265" i="20"/>
  <c r="C266" i="20"/>
  <c r="C267" i="20"/>
  <c r="C273" i="20"/>
  <c r="C274" i="20"/>
  <c r="C275" i="20"/>
  <c r="C278" i="20"/>
  <c r="C300" i="20"/>
  <c r="C127" i="20"/>
  <c r="C137" i="20"/>
  <c r="C145" i="20"/>
  <c r="C150" i="20"/>
  <c r="C156" i="20"/>
  <c r="C163" i="20"/>
  <c r="C168" i="20"/>
  <c r="I179" i="20"/>
  <c r="C179" i="20" s="1"/>
  <c r="C185" i="20"/>
  <c r="C186" i="20"/>
  <c r="C206" i="20"/>
  <c r="O205" i="20"/>
  <c r="O204" i="20" s="1"/>
  <c r="C212" i="20"/>
  <c r="C220" i="20"/>
  <c r="C225" i="20"/>
  <c r="C226" i="20"/>
  <c r="F238" i="20"/>
  <c r="F246" i="20"/>
  <c r="C246" i="20" s="1"/>
  <c r="C257" i="20"/>
  <c r="C258" i="20"/>
  <c r="C261" i="20"/>
  <c r="C262" i="20"/>
  <c r="C263" i="20"/>
  <c r="C271" i="20"/>
  <c r="C276" i="20"/>
  <c r="O269" i="20"/>
  <c r="C285" i="20"/>
  <c r="C294" i="20"/>
  <c r="C295" i="20"/>
  <c r="O293" i="20"/>
  <c r="O291" i="20" s="1"/>
  <c r="L292" i="20"/>
  <c r="L291" i="20" s="1"/>
  <c r="C31" i="20"/>
  <c r="L26" i="20"/>
  <c r="L20" i="20" s="1"/>
  <c r="C44" i="20"/>
  <c r="O67" i="20"/>
  <c r="C81" i="20"/>
  <c r="L80" i="20"/>
  <c r="L76" i="20" s="1"/>
  <c r="L95" i="20"/>
  <c r="F95" i="20"/>
  <c r="C106" i="20"/>
  <c r="I103" i="20"/>
  <c r="C103" i="20" s="1"/>
  <c r="F20" i="20"/>
  <c r="J20" i="20"/>
  <c r="N20" i="20"/>
  <c r="I21" i="20"/>
  <c r="F58" i="20"/>
  <c r="C59" i="20"/>
  <c r="O58" i="20"/>
  <c r="O54" i="20" s="1"/>
  <c r="O53" i="20" s="1"/>
  <c r="C78" i="20"/>
  <c r="I77" i="20"/>
  <c r="C85" i="20"/>
  <c r="L84" i="20"/>
  <c r="C98" i="20"/>
  <c r="I95" i="20"/>
  <c r="M75" i="20"/>
  <c r="M52" i="20" s="1"/>
  <c r="M51" i="20" s="1"/>
  <c r="M50" i="20" s="1"/>
  <c r="F130" i="20"/>
  <c r="C141" i="20"/>
  <c r="C160" i="20"/>
  <c r="C90" i="20"/>
  <c r="I89" i="20"/>
  <c r="C21" i="20"/>
  <c r="F69" i="20"/>
  <c r="F67" i="20" s="1"/>
  <c r="C67" i="20" s="1"/>
  <c r="C70" i="20"/>
  <c r="I69" i="20"/>
  <c r="I67" i="20" s="1"/>
  <c r="C82" i="20"/>
  <c r="I80" i="20"/>
  <c r="C80" i="20" s="1"/>
  <c r="L89" i="20"/>
  <c r="O95" i="20"/>
  <c r="F122" i="20"/>
  <c r="C122" i="20" s="1"/>
  <c r="C165" i="20"/>
  <c r="I53" i="20"/>
  <c r="L55" i="20"/>
  <c r="C55" i="20" s="1"/>
  <c r="C61" i="20"/>
  <c r="L58" i="20"/>
  <c r="C77" i="20"/>
  <c r="F76" i="20"/>
  <c r="C86" i="20"/>
  <c r="I84" i="20"/>
  <c r="D122" i="20"/>
  <c r="D83" i="20" s="1"/>
  <c r="D75" i="20" s="1"/>
  <c r="C123" i="20"/>
  <c r="I128" i="20"/>
  <c r="C128" i="20" s="1"/>
  <c r="I136" i="20"/>
  <c r="C136" i="20" s="1"/>
  <c r="C142" i="20"/>
  <c r="I144" i="20"/>
  <c r="C144" i="20" s="1"/>
  <c r="F173" i="20"/>
  <c r="C216" i="20"/>
  <c r="C252" i="20"/>
  <c r="L251" i="20"/>
  <c r="C260" i="20"/>
  <c r="C272" i="20"/>
  <c r="L270" i="20"/>
  <c r="C281" i="20"/>
  <c r="H289" i="20"/>
  <c r="I174" i="20"/>
  <c r="I173" i="20" s="1"/>
  <c r="C175" i="20"/>
  <c r="C284" i="20"/>
  <c r="L283" i="20"/>
  <c r="C283" i="20" s="1"/>
  <c r="E289" i="20"/>
  <c r="M289" i="20"/>
  <c r="L112" i="20"/>
  <c r="L116" i="20"/>
  <c r="L131" i="20"/>
  <c r="L151" i="20"/>
  <c r="C166" i="20"/>
  <c r="C198" i="20"/>
  <c r="I231" i="20"/>
  <c r="C235" i="20"/>
  <c r="I112" i="20"/>
  <c r="C112" i="20" s="1"/>
  <c r="I116" i="20"/>
  <c r="C116" i="20" s="1"/>
  <c r="I131" i="20"/>
  <c r="I151" i="20"/>
  <c r="O187" i="20"/>
  <c r="C238" i="20"/>
  <c r="F231" i="20"/>
  <c r="C282" i="20"/>
  <c r="C239" i="20"/>
  <c r="C247" i="20"/>
  <c r="C176" i="20"/>
  <c r="C180" i="20"/>
  <c r="G52" i="20" l="1"/>
  <c r="G51" i="20" s="1"/>
  <c r="G289" i="20"/>
  <c r="N75" i="20"/>
  <c r="N52" i="20" s="1"/>
  <c r="N51" i="20" s="1"/>
  <c r="C196" i="20"/>
  <c r="C89" i="20"/>
  <c r="J75" i="20"/>
  <c r="J289" i="20" s="1"/>
  <c r="E52" i="20"/>
  <c r="K194" i="20"/>
  <c r="G290" i="20"/>
  <c r="G50" i="20"/>
  <c r="C151" i="20"/>
  <c r="D289" i="20"/>
  <c r="C293" i="20"/>
  <c r="I259" i="20"/>
  <c r="C259" i="20" s="1"/>
  <c r="C84" i="20"/>
  <c r="O83" i="20"/>
  <c r="O75" i="20" s="1"/>
  <c r="F83" i="20"/>
  <c r="O195" i="20"/>
  <c r="O194" i="20" s="1"/>
  <c r="F292" i="20"/>
  <c r="F291" i="20" s="1"/>
  <c r="C192" i="20"/>
  <c r="F191" i="20"/>
  <c r="J52" i="20"/>
  <c r="J51" i="20" s="1"/>
  <c r="J50" i="20" s="1"/>
  <c r="H51" i="20"/>
  <c r="E51" i="20"/>
  <c r="K75" i="20"/>
  <c r="C205" i="20"/>
  <c r="F204" i="20"/>
  <c r="C270" i="20"/>
  <c r="L269" i="20"/>
  <c r="C173" i="20"/>
  <c r="I130" i="20"/>
  <c r="L130" i="20"/>
  <c r="F75" i="20"/>
  <c r="L54" i="20"/>
  <c r="L53" i="20" s="1"/>
  <c r="D52" i="20"/>
  <c r="D51" i="20" s="1"/>
  <c r="C69" i="20"/>
  <c r="C131" i="20"/>
  <c r="I76" i="20"/>
  <c r="C76" i="20" s="1"/>
  <c r="M290" i="20"/>
  <c r="C26" i="20"/>
  <c r="C174" i="20"/>
  <c r="I83" i="20"/>
  <c r="O52" i="20"/>
  <c r="O51" i="20" s="1"/>
  <c r="I292" i="20"/>
  <c r="I20" i="20"/>
  <c r="C20" i="20" s="1"/>
  <c r="C95" i="20"/>
  <c r="C251" i="20"/>
  <c r="L230" i="20"/>
  <c r="F230" i="20"/>
  <c r="C231" i="20"/>
  <c r="I230" i="20"/>
  <c r="L83" i="20"/>
  <c r="L75" i="20" s="1"/>
  <c r="C58" i="20"/>
  <c r="F54" i="20"/>
  <c r="N289" i="20" l="1"/>
  <c r="C130" i="20"/>
  <c r="C204" i="20"/>
  <c r="F195" i="20"/>
  <c r="C195" i="20" s="1"/>
  <c r="O289" i="20"/>
  <c r="J290" i="20"/>
  <c r="K52" i="20"/>
  <c r="K51" i="20" s="1"/>
  <c r="K289" i="20"/>
  <c r="F187" i="20"/>
  <c r="C187" i="20" s="1"/>
  <c r="C191" i="20"/>
  <c r="E290" i="20"/>
  <c r="E50" i="20"/>
  <c r="C83" i="20"/>
  <c r="H290" i="20"/>
  <c r="H50" i="20"/>
  <c r="N50" i="20"/>
  <c r="N290" i="20"/>
  <c r="C230" i="20"/>
  <c r="F289" i="20"/>
  <c r="L194" i="20"/>
  <c r="I291" i="20"/>
  <c r="C291" i="20" s="1"/>
  <c r="C292" i="20"/>
  <c r="I289" i="20"/>
  <c r="I194" i="20"/>
  <c r="C54" i="20"/>
  <c r="F53" i="20"/>
  <c r="O50" i="20"/>
  <c r="O290" i="20"/>
  <c r="I75" i="20"/>
  <c r="I52" i="20" s="1"/>
  <c r="D290" i="20"/>
  <c r="D50" i="20"/>
  <c r="L289" i="20"/>
  <c r="C269" i="20"/>
  <c r="L52" i="20"/>
  <c r="L51" i="20" l="1"/>
  <c r="I51" i="20"/>
  <c r="C289" i="20"/>
  <c r="K50" i="20"/>
  <c r="K290" i="20"/>
  <c r="F194" i="20"/>
  <c r="C194" i="20" s="1"/>
  <c r="L50" i="20"/>
  <c r="L290" i="20"/>
  <c r="I290" i="20"/>
  <c r="I50" i="20"/>
  <c r="C75" i="20"/>
  <c r="F52" i="20"/>
  <c r="C53" i="20"/>
  <c r="F51" i="20" l="1"/>
  <c r="C52" i="20"/>
  <c r="F290" i="20" l="1"/>
  <c r="C290" i="20" s="1"/>
  <c r="C51" i="20"/>
  <c r="F50" i="20"/>
  <c r="C50" i="20" s="1"/>
  <c r="O301" i="19" l="1"/>
  <c r="L301" i="19"/>
  <c r="I301" i="19"/>
  <c r="F301" i="19"/>
  <c r="C301" i="19" s="1"/>
  <c r="O300" i="19"/>
  <c r="L300" i="19"/>
  <c r="I300" i="19"/>
  <c r="F300" i="19"/>
  <c r="C300" i="19" s="1"/>
  <c r="O299" i="19"/>
  <c r="L299" i="19"/>
  <c r="I299" i="19"/>
  <c r="F299" i="19"/>
  <c r="O298" i="19"/>
  <c r="L298" i="19"/>
  <c r="I298" i="19"/>
  <c r="F298" i="19"/>
  <c r="O297" i="19"/>
  <c r="L297" i="19"/>
  <c r="I297" i="19"/>
  <c r="F297" i="19"/>
  <c r="O296" i="19"/>
  <c r="L296" i="19"/>
  <c r="I296" i="19"/>
  <c r="F296" i="19"/>
  <c r="C296" i="19" s="1"/>
  <c r="O295" i="19"/>
  <c r="L295" i="19"/>
  <c r="I295" i="19"/>
  <c r="F295" i="19"/>
  <c r="O294" i="19"/>
  <c r="O293" i="19" s="1"/>
  <c r="L294" i="19"/>
  <c r="I294" i="19"/>
  <c r="F294" i="19"/>
  <c r="F293" i="19" s="1"/>
  <c r="N293" i="19"/>
  <c r="M293" i="19"/>
  <c r="K293" i="19"/>
  <c r="J293" i="19"/>
  <c r="H293" i="19"/>
  <c r="G293" i="19"/>
  <c r="E293" i="19"/>
  <c r="D293" i="19"/>
  <c r="O288" i="19"/>
  <c r="L288" i="19"/>
  <c r="I288" i="19"/>
  <c r="F288" i="19"/>
  <c r="C288" i="19" s="1"/>
  <c r="O287" i="19"/>
  <c r="L287" i="19"/>
  <c r="L286" i="19" s="1"/>
  <c r="I287" i="19"/>
  <c r="F287" i="19"/>
  <c r="N286" i="19"/>
  <c r="M286" i="19"/>
  <c r="K286" i="19"/>
  <c r="J286" i="19"/>
  <c r="H286" i="19"/>
  <c r="G286" i="19"/>
  <c r="E286" i="19"/>
  <c r="D286" i="19"/>
  <c r="O285" i="19"/>
  <c r="O284" i="19" s="1"/>
  <c r="O283" i="19" s="1"/>
  <c r="L285" i="19"/>
  <c r="L284" i="19" s="1"/>
  <c r="L283" i="19" s="1"/>
  <c r="I285" i="19"/>
  <c r="I284" i="19" s="1"/>
  <c r="I283" i="19" s="1"/>
  <c r="F285" i="19"/>
  <c r="N284" i="19"/>
  <c r="M284" i="19"/>
  <c r="M283" i="19" s="1"/>
  <c r="K284" i="19"/>
  <c r="K283" i="19" s="1"/>
  <c r="J284" i="19"/>
  <c r="J283" i="19" s="1"/>
  <c r="H284" i="19"/>
  <c r="H283" i="19" s="1"/>
  <c r="G284" i="19"/>
  <c r="G283" i="19" s="1"/>
  <c r="E284" i="19"/>
  <c r="E283" i="19" s="1"/>
  <c r="D284" i="19"/>
  <c r="D283" i="19" s="1"/>
  <c r="N283" i="19"/>
  <c r="O282" i="19"/>
  <c r="O281" i="19" s="1"/>
  <c r="L282" i="19"/>
  <c r="I282" i="19"/>
  <c r="F282" i="19"/>
  <c r="N281" i="19"/>
  <c r="M281" i="19"/>
  <c r="L281" i="19"/>
  <c r="K281" i="19"/>
  <c r="J281" i="19"/>
  <c r="H281" i="19"/>
  <c r="G281" i="19"/>
  <c r="F281" i="19"/>
  <c r="E281" i="19"/>
  <c r="D281" i="19"/>
  <c r="O280" i="19"/>
  <c r="L280" i="19"/>
  <c r="I280" i="19"/>
  <c r="F280" i="19"/>
  <c r="O279" i="19"/>
  <c r="L279" i="19"/>
  <c r="I279" i="19"/>
  <c r="F279" i="19"/>
  <c r="O278" i="19"/>
  <c r="L278" i="19"/>
  <c r="I278" i="19"/>
  <c r="F278" i="19"/>
  <c r="O277" i="19"/>
  <c r="L277" i="19"/>
  <c r="L276" i="19" s="1"/>
  <c r="I277" i="19"/>
  <c r="F277" i="19"/>
  <c r="O276" i="19"/>
  <c r="N276" i="19"/>
  <c r="M276" i="19"/>
  <c r="K276" i="19"/>
  <c r="J276" i="19"/>
  <c r="H276" i="19"/>
  <c r="G276" i="19"/>
  <c r="E276" i="19"/>
  <c r="D276" i="19"/>
  <c r="O275" i="19"/>
  <c r="L275" i="19"/>
  <c r="I275" i="19"/>
  <c r="F275" i="19"/>
  <c r="O274" i="19"/>
  <c r="L274" i="19"/>
  <c r="I274" i="19"/>
  <c r="F274" i="19"/>
  <c r="O273" i="19"/>
  <c r="L273" i="19"/>
  <c r="L272" i="19" s="1"/>
  <c r="I273" i="19"/>
  <c r="F273" i="19"/>
  <c r="O272" i="19"/>
  <c r="N272" i="19"/>
  <c r="M272" i="19"/>
  <c r="K272" i="19"/>
  <c r="J272" i="19"/>
  <c r="J270" i="19" s="1"/>
  <c r="H272" i="19"/>
  <c r="H270" i="19" s="1"/>
  <c r="H269" i="19" s="1"/>
  <c r="G272" i="19"/>
  <c r="E272" i="19"/>
  <c r="D272" i="19"/>
  <c r="D270" i="19" s="1"/>
  <c r="D269" i="19" s="1"/>
  <c r="O271" i="19"/>
  <c r="L271" i="19"/>
  <c r="I271" i="19"/>
  <c r="F271" i="19"/>
  <c r="M270" i="19"/>
  <c r="M269" i="19" s="1"/>
  <c r="E270" i="19"/>
  <c r="O268" i="19"/>
  <c r="L268" i="19"/>
  <c r="I268" i="19"/>
  <c r="F268" i="19"/>
  <c r="O267" i="19"/>
  <c r="L267" i="19"/>
  <c r="I267" i="19"/>
  <c r="F267" i="19"/>
  <c r="O266" i="19"/>
  <c r="L266" i="19"/>
  <c r="I266" i="19"/>
  <c r="F266" i="19"/>
  <c r="O265" i="19"/>
  <c r="O264" i="19" s="1"/>
  <c r="L265" i="19"/>
  <c r="I265" i="19"/>
  <c r="F265" i="19"/>
  <c r="N264" i="19"/>
  <c r="M264" i="19"/>
  <c r="K264" i="19"/>
  <c r="J264" i="19"/>
  <c r="H264" i="19"/>
  <c r="G264" i="19"/>
  <c r="E264" i="19"/>
  <c r="D264" i="19"/>
  <c r="O263" i="19"/>
  <c r="L263" i="19"/>
  <c r="I263" i="19"/>
  <c r="F263" i="19"/>
  <c r="O262" i="19"/>
  <c r="L262" i="19"/>
  <c r="I262" i="19"/>
  <c r="F262" i="19"/>
  <c r="O261" i="19"/>
  <c r="L261" i="19"/>
  <c r="L260" i="19" s="1"/>
  <c r="I261" i="19"/>
  <c r="F261" i="19"/>
  <c r="O260" i="19"/>
  <c r="N260" i="19"/>
  <c r="M260" i="19"/>
  <c r="K260" i="19"/>
  <c r="K259" i="19" s="1"/>
  <c r="J260" i="19"/>
  <c r="H260" i="19"/>
  <c r="H259" i="19" s="1"/>
  <c r="G260" i="19"/>
  <c r="E260" i="19"/>
  <c r="E259" i="19" s="1"/>
  <c r="D260" i="19"/>
  <c r="N259" i="19"/>
  <c r="O258" i="19"/>
  <c r="L258" i="19"/>
  <c r="I258" i="19"/>
  <c r="F258" i="19"/>
  <c r="O257" i="19"/>
  <c r="L257" i="19"/>
  <c r="I257" i="19"/>
  <c r="F257" i="19"/>
  <c r="O256" i="19"/>
  <c r="L256" i="19"/>
  <c r="I256" i="19"/>
  <c r="F256" i="19"/>
  <c r="O255" i="19"/>
  <c r="L255" i="19"/>
  <c r="I255" i="19"/>
  <c r="F255" i="19"/>
  <c r="O254" i="19"/>
  <c r="L254" i="19"/>
  <c r="I254" i="19"/>
  <c r="F254" i="19"/>
  <c r="O253" i="19"/>
  <c r="L253" i="19"/>
  <c r="L252" i="19" s="1"/>
  <c r="I253" i="19"/>
  <c r="F253" i="19"/>
  <c r="N252" i="19"/>
  <c r="M252" i="19"/>
  <c r="M251" i="19" s="1"/>
  <c r="K252" i="19"/>
  <c r="K251" i="19" s="1"/>
  <c r="J252" i="19"/>
  <c r="H252" i="19"/>
  <c r="H251" i="19" s="1"/>
  <c r="G252" i="19"/>
  <c r="G251" i="19" s="1"/>
  <c r="E252" i="19"/>
  <c r="E251" i="19" s="1"/>
  <c r="D252" i="19"/>
  <c r="N251" i="19"/>
  <c r="L251" i="19"/>
  <c r="J251" i="19"/>
  <c r="D251" i="19"/>
  <c r="O250" i="19"/>
  <c r="L250" i="19"/>
  <c r="I250" i="19"/>
  <c r="F250" i="19"/>
  <c r="O249" i="19"/>
  <c r="L249" i="19"/>
  <c r="I249" i="19"/>
  <c r="F249" i="19"/>
  <c r="O248" i="19"/>
  <c r="L248" i="19"/>
  <c r="C248" i="19" s="1"/>
  <c r="I248" i="19"/>
  <c r="F248" i="19"/>
  <c r="O247" i="19"/>
  <c r="L247" i="19"/>
  <c r="I247" i="19"/>
  <c r="I246" i="19" s="1"/>
  <c r="F247" i="19"/>
  <c r="N246" i="19"/>
  <c r="M246" i="19"/>
  <c r="K246" i="19"/>
  <c r="J246" i="19"/>
  <c r="H246" i="19"/>
  <c r="G246" i="19"/>
  <c r="E246" i="19"/>
  <c r="D246" i="19"/>
  <c r="O245" i="19"/>
  <c r="L245" i="19"/>
  <c r="I245" i="19"/>
  <c r="F245" i="19"/>
  <c r="O244" i="19"/>
  <c r="L244" i="19"/>
  <c r="I244" i="19"/>
  <c r="F244" i="19"/>
  <c r="O243" i="19"/>
  <c r="L243" i="19"/>
  <c r="I243" i="19"/>
  <c r="F243" i="19"/>
  <c r="O242" i="19"/>
  <c r="L242" i="19"/>
  <c r="I242" i="19"/>
  <c r="F242" i="19"/>
  <c r="O241" i="19"/>
  <c r="L241" i="19"/>
  <c r="I241" i="19"/>
  <c r="F241" i="19"/>
  <c r="O240" i="19"/>
  <c r="L240" i="19"/>
  <c r="I240" i="19"/>
  <c r="F240" i="19"/>
  <c r="O239" i="19"/>
  <c r="L239" i="19"/>
  <c r="I239" i="19"/>
  <c r="I238" i="19" s="1"/>
  <c r="F239" i="19"/>
  <c r="N238" i="19"/>
  <c r="M238" i="19"/>
  <c r="K238" i="19"/>
  <c r="J238" i="19"/>
  <c r="H238" i="19"/>
  <c r="G238" i="19"/>
  <c r="E238" i="19"/>
  <c r="D238" i="19"/>
  <c r="O237" i="19"/>
  <c r="L237" i="19"/>
  <c r="I237" i="19"/>
  <c r="F237" i="19"/>
  <c r="O236" i="19"/>
  <c r="O235" i="19" s="1"/>
  <c r="L236" i="19"/>
  <c r="I236" i="19"/>
  <c r="I235" i="19" s="1"/>
  <c r="F236" i="19"/>
  <c r="N235" i="19"/>
  <c r="M235" i="19"/>
  <c r="L235" i="19"/>
  <c r="K235" i="19"/>
  <c r="J235" i="19"/>
  <c r="H235" i="19"/>
  <c r="G235" i="19"/>
  <c r="E235" i="19"/>
  <c r="D235" i="19"/>
  <c r="O234" i="19"/>
  <c r="O233" i="19" s="1"/>
  <c r="L234" i="19"/>
  <c r="L233" i="19" s="1"/>
  <c r="I234" i="19"/>
  <c r="F234" i="19"/>
  <c r="N233" i="19"/>
  <c r="M233" i="19"/>
  <c r="K233" i="19"/>
  <c r="J233" i="19"/>
  <c r="H233" i="19"/>
  <c r="H231" i="19" s="1"/>
  <c r="G233" i="19"/>
  <c r="F233" i="19"/>
  <c r="E233" i="19"/>
  <c r="D233" i="19"/>
  <c r="D231" i="19" s="1"/>
  <c r="O232" i="19"/>
  <c r="L232" i="19"/>
  <c r="I232" i="19"/>
  <c r="F232" i="19"/>
  <c r="C232" i="19" s="1"/>
  <c r="O229" i="19"/>
  <c r="L229" i="19"/>
  <c r="I229" i="19"/>
  <c r="F229" i="19"/>
  <c r="O228" i="19"/>
  <c r="O227" i="19" s="1"/>
  <c r="L228" i="19"/>
  <c r="L227" i="19" s="1"/>
  <c r="I228" i="19"/>
  <c r="I227" i="19" s="1"/>
  <c r="F228" i="19"/>
  <c r="N227" i="19"/>
  <c r="M227" i="19"/>
  <c r="K227" i="19"/>
  <c r="J227" i="19"/>
  <c r="H227" i="19"/>
  <c r="G227" i="19"/>
  <c r="E227" i="19"/>
  <c r="D227" i="19"/>
  <c r="O226" i="19"/>
  <c r="L226" i="19"/>
  <c r="I226" i="19"/>
  <c r="F226" i="19"/>
  <c r="O225" i="19"/>
  <c r="L225" i="19"/>
  <c r="I225" i="19"/>
  <c r="F225" i="19"/>
  <c r="O224" i="19"/>
  <c r="L224" i="19"/>
  <c r="I224" i="19"/>
  <c r="F224" i="19"/>
  <c r="O223" i="19"/>
  <c r="L223" i="19"/>
  <c r="I223" i="19"/>
  <c r="F223" i="19"/>
  <c r="O222" i="19"/>
  <c r="L222" i="19"/>
  <c r="I222" i="19"/>
  <c r="F222" i="19"/>
  <c r="O221" i="19"/>
  <c r="L221" i="19"/>
  <c r="I221" i="19"/>
  <c r="F221" i="19"/>
  <c r="O220" i="19"/>
  <c r="L220" i="19"/>
  <c r="I220" i="19"/>
  <c r="F220" i="19"/>
  <c r="O219" i="19"/>
  <c r="L219" i="19"/>
  <c r="I219" i="19"/>
  <c r="F219" i="19"/>
  <c r="O218" i="19"/>
  <c r="L218" i="19"/>
  <c r="I218" i="19"/>
  <c r="F218" i="19"/>
  <c r="O217" i="19"/>
  <c r="L217" i="19"/>
  <c r="L216" i="19" s="1"/>
  <c r="I217" i="19"/>
  <c r="F217" i="19"/>
  <c r="N216" i="19"/>
  <c r="M216" i="19"/>
  <c r="K216" i="19"/>
  <c r="J216" i="19"/>
  <c r="H216" i="19"/>
  <c r="G216" i="19"/>
  <c r="E216" i="19"/>
  <c r="D216" i="19"/>
  <c r="O215" i="19"/>
  <c r="L215" i="19"/>
  <c r="I215" i="19"/>
  <c r="F215" i="19"/>
  <c r="O214" i="19"/>
  <c r="L214" i="19"/>
  <c r="I214" i="19"/>
  <c r="F214" i="19"/>
  <c r="O213" i="19"/>
  <c r="L213" i="19"/>
  <c r="I213" i="19"/>
  <c r="F213" i="19"/>
  <c r="O212" i="19"/>
  <c r="L212" i="19"/>
  <c r="I212" i="19"/>
  <c r="F212" i="19"/>
  <c r="O211" i="19"/>
  <c r="L211" i="19"/>
  <c r="I211" i="19"/>
  <c r="F211" i="19"/>
  <c r="O210" i="19"/>
  <c r="L210" i="19"/>
  <c r="I210" i="19"/>
  <c r="F210" i="19"/>
  <c r="O209" i="19"/>
  <c r="L209" i="19"/>
  <c r="I209" i="19"/>
  <c r="F209" i="19"/>
  <c r="O208" i="19"/>
  <c r="L208" i="19"/>
  <c r="I208" i="19"/>
  <c r="F208" i="19"/>
  <c r="O207" i="19"/>
  <c r="L207" i="19"/>
  <c r="I207" i="19"/>
  <c r="F207" i="19"/>
  <c r="O206" i="19"/>
  <c r="L206" i="19"/>
  <c r="I206" i="19"/>
  <c r="F206" i="19"/>
  <c r="F205" i="19" s="1"/>
  <c r="N205" i="19"/>
  <c r="N204" i="19" s="1"/>
  <c r="M205" i="19"/>
  <c r="K205" i="19"/>
  <c r="J205" i="19"/>
  <c r="J204" i="19" s="1"/>
  <c r="H205" i="19"/>
  <c r="H204" i="19" s="1"/>
  <c r="G205" i="19"/>
  <c r="E205" i="19"/>
  <c r="D205" i="19"/>
  <c r="D204" i="19" s="1"/>
  <c r="O203" i="19"/>
  <c r="L203" i="19"/>
  <c r="I203" i="19"/>
  <c r="F203" i="19"/>
  <c r="O202" i="19"/>
  <c r="L202" i="19"/>
  <c r="I202" i="19"/>
  <c r="F202" i="19"/>
  <c r="O201" i="19"/>
  <c r="L201" i="19"/>
  <c r="I201" i="19"/>
  <c r="F201" i="19"/>
  <c r="O200" i="19"/>
  <c r="L200" i="19"/>
  <c r="I200" i="19"/>
  <c r="F200" i="19"/>
  <c r="O199" i="19"/>
  <c r="L199" i="19"/>
  <c r="L198" i="19" s="1"/>
  <c r="I199" i="19"/>
  <c r="I198" i="19" s="1"/>
  <c r="F199" i="19"/>
  <c r="O198" i="19"/>
  <c r="N198" i="19"/>
  <c r="M198" i="19"/>
  <c r="M196" i="19" s="1"/>
  <c r="K198" i="19"/>
  <c r="K196" i="19" s="1"/>
  <c r="J198" i="19"/>
  <c r="H198" i="19"/>
  <c r="H196" i="19" s="1"/>
  <c r="G198" i="19"/>
  <c r="G196" i="19" s="1"/>
  <c r="E198" i="19"/>
  <c r="E196" i="19" s="1"/>
  <c r="D198" i="19"/>
  <c r="O197" i="19"/>
  <c r="L197" i="19"/>
  <c r="I197" i="19"/>
  <c r="F197" i="19"/>
  <c r="N196" i="19"/>
  <c r="J196" i="19"/>
  <c r="D196" i="19"/>
  <c r="O193" i="19"/>
  <c r="O192" i="19" s="1"/>
  <c r="O191" i="19" s="1"/>
  <c r="L193" i="19"/>
  <c r="L192" i="19" s="1"/>
  <c r="L191" i="19" s="1"/>
  <c r="I193" i="19"/>
  <c r="I192" i="19" s="1"/>
  <c r="I191" i="19" s="1"/>
  <c r="F193" i="19"/>
  <c r="F192" i="19" s="1"/>
  <c r="N192" i="19"/>
  <c r="N191" i="19" s="1"/>
  <c r="M192" i="19"/>
  <c r="K192" i="19"/>
  <c r="K191" i="19" s="1"/>
  <c r="J192" i="19"/>
  <c r="J191" i="19" s="1"/>
  <c r="H192" i="19"/>
  <c r="H191" i="19" s="1"/>
  <c r="G192" i="19"/>
  <c r="G191" i="19" s="1"/>
  <c r="E192" i="19"/>
  <c r="E191" i="19" s="1"/>
  <c r="D192" i="19"/>
  <c r="D191" i="19" s="1"/>
  <c r="M191" i="19"/>
  <c r="O190" i="19"/>
  <c r="L190" i="19"/>
  <c r="I190" i="19"/>
  <c r="F190" i="19"/>
  <c r="O189" i="19"/>
  <c r="O188" i="19" s="1"/>
  <c r="O187" i="19" s="1"/>
  <c r="L189" i="19"/>
  <c r="L188" i="19" s="1"/>
  <c r="L187" i="19" s="1"/>
  <c r="I189" i="19"/>
  <c r="F189" i="19"/>
  <c r="F188" i="19" s="1"/>
  <c r="N188" i="19"/>
  <c r="N187" i="19" s="1"/>
  <c r="M188" i="19"/>
  <c r="K188" i="19"/>
  <c r="K187" i="19" s="1"/>
  <c r="J188" i="19"/>
  <c r="H188" i="19"/>
  <c r="H187" i="19" s="1"/>
  <c r="G188" i="19"/>
  <c r="E188" i="19"/>
  <c r="D188" i="19"/>
  <c r="O186" i="19"/>
  <c r="L186" i="19"/>
  <c r="I186" i="19"/>
  <c r="F186" i="19"/>
  <c r="O185" i="19"/>
  <c r="O184" i="19" s="1"/>
  <c r="L185" i="19"/>
  <c r="L184" i="19" s="1"/>
  <c r="I185" i="19"/>
  <c r="F185" i="19"/>
  <c r="F184" i="19" s="1"/>
  <c r="N184" i="19"/>
  <c r="M184" i="19"/>
  <c r="K184" i="19"/>
  <c r="J184" i="19"/>
  <c r="H184" i="19"/>
  <c r="G184" i="19"/>
  <c r="E184" i="19"/>
  <c r="D184" i="19"/>
  <c r="O183" i="19"/>
  <c r="L183" i="19"/>
  <c r="I183" i="19"/>
  <c r="F183" i="19"/>
  <c r="O182" i="19"/>
  <c r="L182" i="19"/>
  <c r="I182" i="19"/>
  <c r="F182" i="19"/>
  <c r="O181" i="19"/>
  <c r="L181" i="19"/>
  <c r="I181" i="19"/>
  <c r="F181" i="19"/>
  <c r="O180" i="19"/>
  <c r="O179" i="19" s="1"/>
  <c r="L180" i="19"/>
  <c r="I180" i="19"/>
  <c r="F180" i="19"/>
  <c r="N179" i="19"/>
  <c r="M179" i="19"/>
  <c r="K179" i="19"/>
  <c r="J179" i="19"/>
  <c r="H179" i="19"/>
  <c r="G179" i="19"/>
  <c r="E179" i="19"/>
  <c r="D179" i="19"/>
  <c r="O178" i="19"/>
  <c r="L178" i="19"/>
  <c r="I178" i="19"/>
  <c r="F178" i="19"/>
  <c r="O177" i="19"/>
  <c r="L177" i="19"/>
  <c r="I177" i="19"/>
  <c r="F177" i="19"/>
  <c r="C177" i="19" s="1"/>
  <c r="O176" i="19"/>
  <c r="L176" i="19"/>
  <c r="I176" i="19"/>
  <c r="F176" i="19"/>
  <c r="N175" i="19"/>
  <c r="M175" i="19"/>
  <c r="K175" i="19"/>
  <c r="J175" i="19"/>
  <c r="J174" i="19" s="1"/>
  <c r="J173" i="19" s="1"/>
  <c r="H175" i="19"/>
  <c r="G175" i="19"/>
  <c r="E175" i="19"/>
  <c r="D175" i="19"/>
  <c r="D174" i="19" s="1"/>
  <c r="D173" i="19" s="1"/>
  <c r="N174" i="19"/>
  <c r="N173" i="19" s="1"/>
  <c r="G174" i="19"/>
  <c r="G173" i="19" s="1"/>
  <c r="O172" i="19"/>
  <c r="L172" i="19"/>
  <c r="I172" i="19"/>
  <c r="F172" i="19"/>
  <c r="O171" i="19"/>
  <c r="L171" i="19"/>
  <c r="I171" i="19"/>
  <c r="F171" i="19"/>
  <c r="O170" i="19"/>
  <c r="L170" i="19"/>
  <c r="I170" i="19"/>
  <c r="F170" i="19"/>
  <c r="O169" i="19"/>
  <c r="L169" i="19"/>
  <c r="I169" i="19"/>
  <c r="F169" i="19"/>
  <c r="C169" i="19"/>
  <c r="O168" i="19"/>
  <c r="L168" i="19"/>
  <c r="I168" i="19"/>
  <c r="F168" i="19"/>
  <c r="O167" i="19"/>
  <c r="L167" i="19"/>
  <c r="L166" i="19" s="1"/>
  <c r="L165" i="19" s="1"/>
  <c r="I167" i="19"/>
  <c r="I166" i="19" s="1"/>
  <c r="F167" i="19"/>
  <c r="C167" i="19" s="1"/>
  <c r="N166" i="19"/>
  <c r="N165" i="19" s="1"/>
  <c r="M166" i="19"/>
  <c r="M165" i="19" s="1"/>
  <c r="K166" i="19"/>
  <c r="K165" i="19" s="1"/>
  <c r="J166" i="19"/>
  <c r="J165" i="19" s="1"/>
  <c r="H166" i="19"/>
  <c r="G166" i="19"/>
  <c r="G165" i="19" s="1"/>
  <c r="E166" i="19"/>
  <c r="E165" i="19" s="1"/>
  <c r="D166" i="19"/>
  <c r="D165" i="19" s="1"/>
  <c r="H165" i="19"/>
  <c r="O164" i="19"/>
  <c r="L164" i="19"/>
  <c r="I164" i="19"/>
  <c r="F164" i="19"/>
  <c r="O163" i="19"/>
  <c r="L163" i="19"/>
  <c r="I163" i="19"/>
  <c r="F163" i="19"/>
  <c r="O162" i="19"/>
  <c r="L162" i="19"/>
  <c r="I162" i="19"/>
  <c r="F162" i="19"/>
  <c r="O161" i="19"/>
  <c r="O160" i="19" s="1"/>
  <c r="L161" i="19"/>
  <c r="I161" i="19"/>
  <c r="F161" i="19"/>
  <c r="N160" i="19"/>
  <c r="M160" i="19"/>
  <c r="K160" i="19"/>
  <c r="J160" i="19"/>
  <c r="H160" i="19"/>
  <c r="G160" i="19"/>
  <c r="F160" i="19"/>
  <c r="E160" i="19"/>
  <c r="D160" i="19"/>
  <c r="O159" i="19"/>
  <c r="L159" i="19"/>
  <c r="I159" i="19"/>
  <c r="F159" i="19"/>
  <c r="O158" i="19"/>
  <c r="L158" i="19"/>
  <c r="I158" i="19"/>
  <c r="F158" i="19"/>
  <c r="O157" i="19"/>
  <c r="L157" i="19"/>
  <c r="I157" i="19"/>
  <c r="F157" i="19"/>
  <c r="C157" i="19" s="1"/>
  <c r="O156" i="19"/>
  <c r="L156" i="19"/>
  <c r="I156" i="19"/>
  <c r="F156" i="19"/>
  <c r="O155" i="19"/>
  <c r="L155" i="19"/>
  <c r="I155" i="19"/>
  <c r="F155" i="19"/>
  <c r="O154" i="19"/>
  <c r="L154" i="19"/>
  <c r="I154" i="19"/>
  <c r="F154" i="19"/>
  <c r="O153" i="19"/>
  <c r="L153" i="19"/>
  <c r="I153" i="19"/>
  <c r="F153" i="19"/>
  <c r="C153" i="19" s="1"/>
  <c r="O152" i="19"/>
  <c r="L152" i="19"/>
  <c r="I152" i="19"/>
  <c r="F152" i="19"/>
  <c r="N151" i="19"/>
  <c r="M151" i="19"/>
  <c r="K151" i="19"/>
  <c r="J151" i="19"/>
  <c r="H151" i="19"/>
  <c r="G151" i="19"/>
  <c r="E151" i="19"/>
  <c r="D151" i="19"/>
  <c r="O150" i="19"/>
  <c r="L150" i="19"/>
  <c r="I150" i="19"/>
  <c r="F150" i="19"/>
  <c r="O149" i="19"/>
  <c r="L149" i="19"/>
  <c r="I149" i="19"/>
  <c r="F149" i="19"/>
  <c r="O148" i="19"/>
  <c r="L148" i="19"/>
  <c r="I148" i="19"/>
  <c r="F148" i="19"/>
  <c r="O147" i="19"/>
  <c r="L147" i="19"/>
  <c r="I147" i="19"/>
  <c r="F147" i="19"/>
  <c r="O146" i="19"/>
  <c r="L146" i="19"/>
  <c r="I146" i="19"/>
  <c r="F146" i="19"/>
  <c r="O145" i="19"/>
  <c r="L145" i="19"/>
  <c r="I145" i="19"/>
  <c r="F145" i="19"/>
  <c r="N144" i="19"/>
  <c r="M144" i="19"/>
  <c r="K144" i="19"/>
  <c r="J144" i="19"/>
  <c r="H144" i="19"/>
  <c r="G144" i="19"/>
  <c r="E144" i="19"/>
  <c r="D144" i="19"/>
  <c r="O143" i="19"/>
  <c r="L143" i="19"/>
  <c r="I143" i="19"/>
  <c r="F143" i="19"/>
  <c r="O142" i="19"/>
  <c r="L142" i="19"/>
  <c r="L141" i="19" s="1"/>
  <c r="I142" i="19"/>
  <c r="I141" i="19" s="1"/>
  <c r="F142" i="19"/>
  <c r="O141" i="19"/>
  <c r="N141" i="19"/>
  <c r="M141" i="19"/>
  <c r="K141" i="19"/>
  <c r="J141" i="19"/>
  <c r="H141" i="19"/>
  <c r="G141" i="19"/>
  <c r="F141" i="19"/>
  <c r="E141" i="19"/>
  <c r="D141" i="19"/>
  <c r="O140" i="19"/>
  <c r="L140" i="19"/>
  <c r="I140" i="19"/>
  <c r="F140" i="19"/>
  <c r="O139" i="19"/>
  <c r="L139" i="19"/>
  <c r="I139" i="19"/>
  <c r="F139" i="19"/>
  <c r="O138" i="19"/>
  <c r="L138" i="19"/>
  <c r="I138" i="19"/>
  <c r="F138" i="19"/>
  <c r="O137" i="19"/>
  <c r="O136" i="19" s="1"/>
  <c r="L137" i="19"/>
  <c r="I137" i="19"/>
  <c r="F137" i="19"/>
  <c r="N136" i="19"/>
  <c r="M136" i="19"/>
  <c r="K136" i="19"/>
  <c r="J136" i="19"/>
  <c r="H136" i="19"/>
  <c r="G136" i="19"/>
  <c r="F136" i="19"/>
  <c r="E136" i="19"/>
  <c r="D136" i="19"/>
  <c r="O135" i="19"/>
  <c r="L135" i="19"/>
  <c r="I135" i="19"/>
  <c r="F135" i="19"/>
  <c r="O134" i="19"/>
  <c r="L134" i="19"/>
  <c r="I134" i="19"/>
  <c r="F134" i="19"/>
  <c r="O133" i="19"/>
  <c r="L133" i="19"/>
  <c r="I133" i="19"/>
  <c r="F133" i="19"/>
  <c r="C133" i="19" s="1"/>
  <c r="O132" i="19"/>
  <c r="L132" i="19"/>
  <c r="I132" i="19"/>
  <c r="F132" i="19"/>
  <c r="N131" i="19"/>
  <c r="M131" i="19"/>
  <c r="K131" i="19"/>
  <c r="J131" i="19"/>
  <c r="I131" i="19"/>
  <c r="H131" i="19"/>
  <c r="G131" i="19"/>
  <c r="E131" i="19"/>
  <c r="D131" i="19"/>
  <c r="O129" i="19"/>
  <c r="O128" i="19" s="1"/>
  <c r="L129" i="19"/>
  <c r="L128" i="19" s="1"/>
  <c r="I129" i="19"/>
  <c r="I128" i="19" s="1"/>
  <c r="F129" i="19"/>
  <c r="N128" i="19"/>
  <c r="M128" i="19"/>
  <c r="K128" i="19"/>
  <c r="J128" i="19"/>
  <c r="H128" i="19"/>
  <c r="G128" i="19"/>
  <c r="F128" i="19"/>
  <c r="E128" i="19"/>
  <c r="D128" i="19"/>
  <c r="O127" i="19"/>
  <c r="L127" i="19"/>
  <c r="I127" i="19"/>
  <c r="F127" i="19"/>
  <c r="O126" i="19"/>
  <c r="L126" i="19"/>
  <c r="I126" i="19"/>
  <c r="F126" i="19"/>
  <c r="O125" i="19"/>
  <c r="L125" i="19"/>
  <c r="I125" i="19"/>
  <c r="F125" i="19"/>
  <c r="O124" i="19"/>
  <c r="L124" i="19"/>
  <c r="I124" i="19"/>
  <c r="F124" i="19"/>
  <c r="O123" i="19"/>
  <c r="L123" i="19"/>
  <c r="I123" i="19"/>
  <c r="F123" i="19"/>
  <c r="N122" i="19"/>
  <c r="M122" i="19"/>
  <c r="K122" i="19"/>
  <c r="J122" i="19"/>
  <c r="H122" i="19"/>
  <c r="G122" i="19"/>
  <c r="E122" i="19"/>
  <c r="D122" i="19"/>
  <c r="O121" i="19"/>
  <c r="L121" i="19"/>
  <c r="I121" i="19"/>
  <c r="F121" i="19"/>
  <c r="O120" i="19"/>
  <c r="L120" i="19"/>
  <c r="I120" i="19"/>
  <c r="F120" i="19"/>
  <c r="O119" i="19"/>
  <c r="L119" i="19"/>
  <c r="I119" i="19"/>
  <c r="F119" i="19"/>
  <c r="O118" i="19"/>
  <c r="L118" i="19"/>
  <c r="I118" i="19"/>
  <c r="F118" i="19"/>
  <c r="O117" i="19"/>
  <c r="L117" i="19"/>
  <c r="I117" i="19"/>
  <c r="F117" i="19"/>
  <c r="N116" i="19"/>
  <c r="M116" i="19"/>
  <c r="K116" i="19"/>
  <c r="J116" i="19"/>
  <c r="H116" i="19"/>
  <c r="G116" i="19"/>
  <c r="E116" i="19"/>
  <c r="D116" i="19"/>
  <c r="O115" i="19"/>
  <c r="L115" i="19"/>
  <c r="I115" i="19"/>
  <c r="F115" i="19"/>
  <c r="O114" i="19"/>
  <c r="L114" i="19"/>
  <c r="I114" i="19"/>
  <c r="F114" i="19"/>
  <c r="O113" i="19"/>
  <c r="O112" i="19" s="1"/>
  <c r="L113" i="19"/>
  <c r="L112" i="19" s="1"/>
  <c r="I113" i="19"/>
  <c r="F113" i="19"/>
  <c r="N112" i="19"/>
  <c r="M112" i="19"/>
  <c r="K112" i="19"/>
  <c r="J112" i="19"/>
  <c r="H112" i="19"/>
  <c r="G112" i="19"/>
  <c r="F112" i="19"/>
  <c r="E112" i="19"/>
  <c r="D112" i="19"/>
  <c r="O111" i="19"/>
  <c r="L111" i="19"/>
  <c r="I111" i="19"/>
  <c r="F111" i="19"/>
  <c r="O110" i="19"/>
  <c r="L110" i="19"/>
  <c r="I110" i="19"/>
  <c r="F110" i="19"/>
  <c r="O109" i="19"/>
  <c r="L109" i="19"/>
  <c r="I109" i="19"/>
  <c r="F109" i="19"/>
  <c r="O108" i="19"/>
  <c r="L108" i="19"/>
  <c r="I108" i="19"/>
  <c r="F108" i="19"/>
  <c r="O107" i="19"/>
  <c r="L107" i="19"/>
  <c r="I107" i="19"/>
  <c r="C107" i="19" s="1"/>
  <c r="F107" i="19"/>
  <c r="O106" i="19"/>
  <c r="L106" i="19"/>
  <c r="I106" i="19"/>
  <c r="F106" i="19"/>
  <c r="O105" i="19"/>
  <c r="L105" i="19"/>
  <c r="I105" i="19"/>
  <c r="C105" i="19" s="1"/>
  <c r="F105" i="19"/>
  <c r="O104" i="19"/>
  <c r="L104" i="19"/>
  <c r="I104" i="19"/>
  <c r="F104" i="19"/>
  <c r="N103" i="19"/>
  <c r="M103" i="19"/>
  <c r="K103" i="19"/>
  <c r="J103" i="19"/>
  <c r="H103" i="19"/>
  <c r="G103" i="19"/>
  <c r="E103" i="19"/>
  <c r="D103" i="19"/>
  <c r="O102" i="19"/>
  <c r="L102" i="19"/>
  <c r="I102" i="19"/>
  <c r="F102" i="19"/>
  <c r="O101" i="19"/>
  <c r="L101" i="19"/>
  <c r="I101" i="19"/>
  <c r="C101" i="19" s="1"/>
  <c r="F101" i="19"/>
  <c r="O100" i="19"/>
  <c r="L100" i="19"/>
  <c r="I100" i="19"/>
  <c r="F100" i="19"/>
  <c r="O99" i="19"/>
  <c r="L99" i="19"/>
  <c r="I99" i="19"/>
  <c r="F99" i="19"/>
  <c r="O98" i="19"/>
  <c r="L98" i="19"/>
  <c r="I98" i="19"/>
  <c r="F98" i="19"/>
  <c r="O97" i="19"/>
  <c r="L97" i="19"/>
  <c r="I97" i="19"/>
  <c r="F97" i="19"/>
  <c r="O96" i="19"/>
  <c r="L96" i="19"/>
  <c r="I96" i="19"/>
  <c r="F96" i="19"/>
  <c r="N95" i="19"/>
  <c r="M95" i="19"/>
  <c r="K95" i="19"/>
  <c r="J95" i="19"/>
  <c r="H95" i="19"/>
  <c r="G95" i="19"/>
  <c r="E95" i="19"/>
  <c r="D95" i="19"/>
  <c r="O94" i="19"/>
  <c r="L94" i="19"/>
  <c r="I94" i="19"/>
  <c r="F94" i="19"/>
  <c r="O93" i="19"/>
  <c r="L93" i="19"/>
  <c r="I93" i="19"/>
  <c r="F93" i="19"/>
  <c r="O92" i="19"/>
  <c r="L92" i="19"/>
  <c r="I92" i="19"/>
  <c r="F92" i="19"/>
  <c r="O91" i="19"/>
  <c r="L91" i="19"/>
  <c r="I91" i="19"/>
  <c r="F91" i="19"/>
  <c r="O90" i="19"/>
  <c r="L90" i="19"/>
  <c r="I90" i="19"/>
  <c r="I89" i="19" s="1"/>
  <c r="F90" i="19"/>
  <c r="N89" i="19"/>
  <c r="M89" i="19"/>
  <c r="K89" i="19"/>
  <c r="J89" i="19"/>
  <c r="H89" i="19"/>
  <c r="G89" i="19"/>
  <c r="E89" i="19"/>
  <c r="D89" i="19"/>
  <c r="O88" i="19"/>
  <c r="L88" i="19"/>
  <c r="I88" i="19"/>
  <c r="F88" i="19"/>
  <c r="O87" i="19"/>
  <c r="L87" i="19"/>
  <c r="I87" i="19"/>
  <c r="F87" i="19"/>
  <c r="O86" i="19"/>
  <c r="L86" i="19"/>
  <c r="I86" i="19"/>
  <c r="F86" i="19"/>
  <c r="O85" i="19"/>
  <c r="L85" i="19"/>
  <c r="I85" i="19"/>
  <c r="F85" i="19"/>
  <c r="F84" i="19" s="1"/>
  <c r="N84" i="19"/>
  <c r="M84" i="19"/>
  <c r="K84" i="19"/>
  <c r="J84" i="19"/>
  <c r="H84" i="19"/>
  <c r="G84" i="19"/>
  <c r="E84" i="19"/>
  <c r="D84" i="19"/>
  <c r="O82" i="19"/>
  <c r="L82" i="19"/>
  <c r="I82" i="19"/>
  <c r="F82" i="19"/>
  <c r="O81" i="19"/>
  <c r="O80" i="19" s="1"/>
  <c r="L81" i="19"/>
  <c r="L80" i="19" s="1"/>
  <c r="I81" i="19"/>
  <c r="F81" i="19"/>
  <c r="N80" i="19"/>
  <c r="M80" i="19"/>
  <c r="K80" i="19"/>
  <c r="J80" i="19"/>
  <c r="H80" i="19"/>
  <c r="G80" i="19"/>
  <c r="F80" i="19"/>
  <c r="E80" i="19"/>
  <c r="D80" i="19"/>
  <c r="O79" i="19"/>
  <c r="L79" i="19"/>
  <c r="I79" i="19"/>
  <c r="C79" i="19" s="1"/>
  <c r="F79" i="19"/>
  <c r="O78" i="19"/>
  <c r="L78" i="19"/>
  <c r="L77" i="19" s="1"/>
  <c r="I78" i="19"/>
  <c r="F78" i="19"/>
  <c r="N77" i="19"/>
  <c r="M77" i="19"/>
  <c r="M76" i="19" s="1"/>
  <c r="K77" i="19"/>
  <c r="K76" i="19" s="1"/>
  <c r="J77" i="19"/>
  <c r="H77" i="19"/>
  <c r="H76" i="19" s="1"/>
  <c r="G77" i="19"/>
  <c r="E77" i="19"/>
  <c r="D77" i="19"/>
  <c r="N76" i="19"/>
  <c r="D76" i="19"/>
  <c r="O74" i="19"/>
  <c r="L74" i="19"/>
  <c r="I74" i="19"/>
  <c r="F74" i="19"/>
  <c r="O73" i="19"/>
  <c r="L73" i="19"/>
  <c r="I73" i="19"/>
  <c r="F73" i="19"/>
  <c r="O72" i="19"/>
  <c r="L72" i="19"/>
  <c r="I72" i="19"/>
  <c r="F72" i="19"/>
  <c r="O71" i="19"/>
  <c r="L71" i="19"/>
  <c r="I71" i="19"/>
  <c r="F71" i="19"/>
  <c r="O70" i="19"/>
  <c r="L70" i="19"/>
  <c r="L69" i="19" s="1"/>
  <c r="I70" i="19"/>
  <c r="I69" i="19" s="1"/>
  <c r="F70" i="19"/>
  <c r="N69" i="19"/>
  <c r="M69" i="19"/>
  <c r="K69" i="19"/>
  <c r="K67" i="19" s="1"/>
  <c r="J69" i="19"/>
  <c r="H69" i="19"/>
  <c r="H67" i="19" s="1"/>
  <c r="G69" i="19"/>
  <c r="G67" i="19" s="1"/>
  <c r="E69" i="19"/>
  <c r="E67" i="19" s="1"/>
  <c r="D69" i="19"/>
  <c r="D67" i="19" s="1"/>
  <c r="O68" i="19"/>
  <c r="L68" i="19"/>
  <c r="I68" i="19"/>
  <c r="F68" i="19"/>
  <c r="N67" i="19"/>
  <c r="M67" i="19"/>
  <c r="J67" i="19"/>
  <c r="O66" i="19"/>
  <c r="L66" i="19"/>
  <c r="I66" i="19"/>
  <c r="F66" i="19"/>
  <c r="O65" i="19"/>
  <c r="L65" i="19"/>
  <c r="I65" i="19"/>
  <c r="F65" i="19"/>
  <c r="O64" i="19"/>
  <c r="L64" i="19"/>
  <c r="I64" i="19"/>
  <c r="F64" i="19"/>
  <c r="O63" i="19"/>
  <c r="L63" i="19"/>
  <c r="I63" i="19"/>
  <c r="F63" i="19"/>
  <c r="O62" i="19"/>
  <c r="L62" i="19"/>
  <c r="I62" i="19"/>
  <c r="F62" i="19"/>
  <c r="O61" i="19"/>
  <c r="L61" i="19"/>
  <c r="I61" i="19"/>
  <c r="F61" i="19"/>
  <c r="O60" i="19"/>
  <c r="L60" i="19"/>
  <c r="I60" i="19"/>
  <c r="F60" i="19"/>
  <c r="O59" i="19"/>
  <c r="L59" i="19"/>
  <c r="L58" i="19" s="1"/>
  <c r="I59" i="19"/>
  <c r="F59" i="19"/>
  <c r="N58" i="19"/>
  <c r="M58" i="19"/>
  <c r="K58" i="19"/>
  <c r="J58" i="19"/>
  <c r="H58" i="19"/>
  <c r="G58" i="19"/>
  <c r="E58" i="19"/>
  <c r="D58" i="19"/>
  <c r="O57" i="19"/>
  <c r="L57" i="19"/>
  <c r="I57" i="19"/>
  <c r="F57" i="19"/>
  <c r="C57" i="19" s="1"/>
  <c r="O56" i="19"/>
  <c r="L56" i="19"/>
  <c r="I56" i="19"/>
  <c r="I55" i="19" s="1"/>
  <c r="F56" i="19"/>
  <c r="N55" i="19"/>
  <c r="M55" i="19"/>
  <c r="K55" i="19"/>
  <c r="K54" i="19" s="1"/>
  <c r="J55" i="19"/>
  <c r="J54" i="19" s="1"/>
  <c r="J53" i="19" s="1"/>
  <c r="H55" i="19"/>
  <c r="H54" i="19" s="1"/>
  <c r="H53" i="19" s="1"/>
  <c r="G55" i="19"/>
  <c r="E55" i="19"/>
  <c r="E54" i="19" s="1"/>
  <c r="D55" i="19"/>
  <c r="N54" i="19"/>
  <c r="N53" i="19" s="1"/>
  <c r="O47" i="19"/>
  <c r="C47" i="19" s="1"/>
  <c r="O46" i="19"/>
  <c r="C46" i="19" s="1"/>
  <c r="N45" i="19"/>
  <c r="M45" i="19"/>
  <c r="L44" i="19"/>
  <c r="L43" i="19" s="1"/>
  <c r="I44" i="19"/>
  <c r="F44" i="19"/>
  <c r="K43" i="19"/>
  <c r="J43" i="19"/>
  <c r="I43" i="19"/>
  <c r="H43" i="19"/>
  <c r="G43" i="19"/>
  <c r="E43" i="19"/>
  <c r="D43" i="19"/>
  <c r="F42" i="19"/>
  <c r="F41" i="19" s="1"/>
  <c r="C41" i="19" s="1"/>
  <c r="E41" i="19"/>
  <c r="D41" i="19"/>
  <c r="L40" i="19"/>
  <c r="C40" i="19" s="1"/>
  <c r="L39" i="19"/>
  <c r="C39" i="19" s="1"/>
  <c r="L38" i="19"/>
  <c r="C38" i="19" s="1"/>
  <c r="L37" i="19"/>
  <c r="C37" i="19" s="1"/>
  <c r="K36" i="19"/>
  <c r="J36" i="19"/>
  <c r="L35" i="19"/>
  <c r="C35" i="19" s="1"/>
  <c r="L34" i="19"/>
  <c r="C34" i="19" s="1"/>
  <c r="K33" i="19"/>
  <c r="J33" i="19"/>
  <c r="L32" i="19"/>
  <c r="C32" i="19" s="1"/>
  <c r="K31" i="19"/>
  <c r="J31" i="19"/>
  <c r="J26" i="19" s="1"/>
  <c r="L30" i="19"/>
  <c r="C30" i="19" s="1"/>
  <c r="L29" i="19"/>
  <c r="C29" i="19" s="1"/>
  <c r="L28" i="19"/>
  <c r="C28" i="19" s="1"/>
  <c r="K27" i="19"/>
  <c r="J27" i="19"/>
  <c r="F25" i="19"/>
  <c r="C25" i="19" s="1"/>
  <c r="I24" i="19"/>
  <c r="F24" i="19"/>
  <c r="O23" i="19"/>
  <c r="L23" i="19"/>
  <c r="I23" i="19"/>
  <c r="F23" i="19"/>
  <c r="O22" i="19"/>
  <c r="L22" i="19"/>
  <c r="L21" i="19" s="1"/>
  <c r="I22" i="19"/>
  <c r="I21" i="19" s="1"/>
  <c r="F22" i="19"/>
  <c r="O21" i="19"/>
  <c r="N21" i="19"/>
  <c r="N292" i="19" s="1"/>
  <c r="N291" i="19" s="1"/>
  <c r="M21" i="19"/>
  <c r="K21" i="19"/>
  <c r="K292" i="19" s="1"/>
  <c r="K291" i="19" s="1"/>
  <c r="J21" i="19"/>
  <c r="H21" i="19"/>
  <c r="H292" i="19" s="1"/>
  <c r="H291" i="19" s="1"/>
  <c r="G21" i="19"/>
  <c r="G292" i="19" s="1"/>
  <c r="F21" i="19"/>
  <c r="E21" i="19"/>
  <c r="D21" i="19"/>
  <c r="D292" i="19" s="1"/>
  <c r="D291" i="19" s="1"/>
  <c r="C87" i="19" l="1"/>
  <c r="C145" i="19"/>
  <c r="C256" i="19"/>
  <c r="C258" i="19"/>
  <c r="C121" i="19"/>
  <c r="E187" i="19"/>
  <c r="I286" i="19"/>
  <c r="M204" i="19"/>
  <c r="M195" i="19" s="1"/>
  <c r="C244" i="19"/>
  <c r="C280" i="19"/>
  <c r="M83" i="19"/>
  <c r="G83" i="19"/>
  <c r="I175" i="19"/>
  <c r="K174" i="19"/>
  <c r="I179" i="19"/>
  <c r="C224" i="19"/>
  <c r="J187" i="19"/>
  <c r="H195" i="19"/>
  <c r="O55" i="19"/>
  <c r="I77" i="19"/>
  <c r="J83" i="19"/>
  <c r="C86" i="19"/>
  <c r="C113" i="19"/>
  <c r="C117" i="19"/>
  <c r="C137" i="19"/>
  <c r="C140" i="19"/>
  <c r="C141" i="19"/>
  <c r="C161" i="19"/>
  <c r="C164" i="19"/>
  <c r="C208" i="19"/>
  <c r="C220" i="19"/>
  <c r="C221" i="19"/>
  <c r="C223" i="19"/>
  <c r="J231" i="19"/>
  <c r="N231" i="19"/>
  <c r="N230" i="19" s="1"/>
  <c r="O246" i="19"/>
  <c r="J269" i="19"/>
  <c r="O270" i="19"/>
  <c r="O269" i="19" s="1"/>
  <c r="N270" i="19"/>
  <c r="N269" i="19" s="1"/>
  <c r="C298" i="19"/>
  <c r="N195" i="19"/>
  <c r="C22" i="19"/>
  <c r="C23" i="19"/>
  <c r="E53" i="19"/>
  <c r="C61" i="19"/>
  <c r="C63" i="19"/>
  <c r="C73" i="19"/>
  <c r="C74" i="19"/>
  <c r="E76" i="19"/>
  <c r="O77" i="19"/>
  <c r="C97" i="19"/>
  <c r="C100" i="19"/>
  <c r="L131" i="19"/>
  <c r="E174" i="19"/>
  <c r="E173" i="19" s="1"/>
  <c r="J195" i="19"/>
  <c r="O196" i="19"/>
  <c r="C212" i="19"/>
  <c r="C214" i="19"/>
  <c r="E204" i="19"/>
  <c r="E195" i="19" s="1"/>
  <c r="K204" i="19"/>
  <c r="C228" i="19"/>
  <c r="C229" i="19"/>
  <c r="C240" i="19"/>
  <c r="C261" i="19"/>
  <c r="C263" i="19"/>
  <c r="D259" i="19"/>
  <c r="D230" i="19" s="1"/>
  <c r="J259" i="19"/>
  <c r="C268" i="19"/>
  <c r="O286" i="19"/>
  <c r="K173" i="19"/>
  <c r="D195" i="19"/>
  <c r="D20" i="19"/>
  <c r="H20" i="19"/>
  <c r="M292" i="19"/>
  <c r="M291" i="19" s="1"/>
  <c r="C42" i="19"/>
  <c r="G54" i="19"/>
  <c r="L55" i="19"/>
  <c r="L54" i="19" s="1"/>
  <c r="K53" i="19"/>
  <c r="I67" i="19"/>
  <c r="C71" i="19"/>
  <c r="K83" i="19"/>
  <c r="I95" i="19"/>
  <c r="C109" i="19"/>
  <c r="C125" i="19"/>
  <c r="L122" i="19"/>
  <c r="C129" i="19"/>
  <c r="N130" i="19"/>
  <c r="C149" i="19"/>
  <c r="C150" i="19"/>
  <c r="J130" i="19"/>
  <c r="C181" i="19"/>
  <c r="C236" i="19"/>
  <c r="C237" i="19"/>
  <c r="M259" i="19"/>
  <c r="C24" i="19"/>
  <c r="G291" i="19"/>
  <c r="K26" i="19"/>
  <c r="L36" i="19"/>
  <c r="C36" i="19" s="1"/>
  <c r="G53" i="19"/>
  <c r="D54" i="19"/>
  <c r="D53" i="19" s="1"/>
  <c r="C65" i="19"/>
  <c r="G76" i="19"/>
  <c r="C88" i="19"/>
  <c r="O89" i="19"/>
  <c r="C99" i="19"/>
  <c r="I103" i="19"/>
  <c r="C111" i="19"/>
  <c r="C114" i="19"/>
  <c r="O131" i="19"/>
  <c r="I136" i="19"/>
  <c r="L144" i="19"/>
  <c r="C156" i="19"/>
  <c r="C162" i="19"/>
  <c r="C172" i="19"/>
  <c r="L179" i="19"/>
  <c r="C189" i="19"/>
  <c r="M187" i="19"/>
  <c r="C193" i="19"/>
  <c r="K195" i="19"/>
  <c r="C203" i="19"/>
  <c r="C207" i="19"/>
  <c r="G204" i="19"/>
  <c r="G195" i="19" s="1"/>
  <c r="C222" i="19"/>
  <c r="H230" i="19"/>
  <c r="H194" i="19" s="1"/>
  <c r="O238" i="19"/>
  <c r="C267" i="19"/>
  <c r="C275" i="19"/>
  <c r="L293" i="19"/>
  <c r="L27" i="19"/>
  <c r="C27" i="19" s="1"/>
  <c r="L33" i="19"/>
  <c r="C33" i="19" s="1"/>
  <c r="C44" i="19"/>
  <c r="M54" i="19"/>
  <c r="M53" i="19" s="1"/>
  <c r="C60" i="19"/>
  <c r="O69" i="19"/>
  <c r="O67" i="19" s="1"/>
  <c r="L76" i="19"/>
  <c r="J76" i="19"/>
  <c r="E83" i="19"/>
  <c r="C94" i="19"/>
  <c r="C110" i="19"/>
  <c r="C135" i="19"/>
  <c r="H130" i="19"/>
  <c r="L136" i="19"/>
  <c r="C136" i="19" s="1"/>
  <c r="K130" i="19"/>
  <c r="K75" i="19" s="1"/>
  <c r="K52" i="19" s="1"/>
  <c r="C142" i="19"/>
  <c r="C143" i="19"/>
  <c r="I151" i="19"/>
  <c r="C159" i="19"/>
  <c r="L160" i="19"/>
  <c r="C170" i="19"/>
  <c r="H174" i="19"/>
  <c r="H173" i="19" s="1"/>
  <c r="C200" i="19"/>
  <c r="C202" i="19"/>
  <c r="C209" i="19"/>
  <c r="C211" i="19"/>
  <c r="C226" i="19"/>
  <c r="G231" i="19"/>
  <c r="K231" i="19"/>
  <c r="C243" i="19"/>
  <c r="C250" i="19"/>
  <c r="C253" i="19"/>
  <c r="C255" i="19"/>
  <c r="O252" i="19"/>
  <c r="O251" i="19" s="1"/>
  <c r="C277" i="19"/>
  <c r="C279" i="19"/>
  <c r="C295" i="19"/>
  <c r="C185" i="19"/>
  <c r="J230" i="19"/>
  <c r="E292" i="19"/>
  <c r="E291" i="19" s="1"/>
  <c r="J292" i="19"/>
  <c r="J291" i="19" s="1"/>
  <c r="I58" i="19"/>
  <c r="I54" i="19" s="1"/>
  <c r="C62" i="19"/>
  <c r="C72" i="19"/>
  <c r="C82" i="19"/>
  <c r="H83" i="19"/>
  <c r="H75" i="19" s="1"/>
  <c r="N83" i="19"/>
  <c r="N75" i="19" s="1"/>
  <c r="L84" i="19"/>
  <c r="C93" i="19"/>
  <c r="O95" i="19"/>
  <c r="C106" i="19"/>
  <c r="C108" i="19"/>
  <c r="C127" i="19"/>
  <c r="G130" i="19"/>
  <c r="G75" i="19" s="1"/>
  <c r="C147" i="19"/>
  <c r="C148" i="19"/>
  <c r="O175" i="19"/>
  <c r="L175" i="19"/>
  <c r="L174" i="19" s="1"/>
  <c r="L173" i="19" s="1"/>
  <c r="C183" i="19"/>
  <c r="C190" i="19"/>
  <c r="C210" i="19"/>
  <c r="C215" i="19"/>
  <c r="C217" i="19"/>
  <c r="C219" i="19"/>
  <c r="F227" i="19"/>
  <c r="F235" i="19"/>
  <c r="C235" i="19" s="1"/>
  <c r="M231" i="19"/>
  <c r="M230" i="19" s="1"/>
  <c r="C242" i="19"/>
  <c r="C245" i="19"/>
  <c r="O259" i="19"/>
  <c r="L264" i="19"/>
  <c r="L259" i="19" s="1"/>
  <c r="E269" i="19"/>
  <c r="C297" i="19"/>
  <c r="C299" i="19"/>
  <c r="I292" i="19"/>
  <c r="I20" i="19"/>
  <c r="C21" i="19"/>
  <c r="L292" i="19"/>
  <c r="O292" i="19"/>
  <c r="E20" i="19"/>
  <c r="M20" i="19"/>
  <c r="L31" i="19"/>
  <c r="F43" i="19"/>
  <c r="C43" i="19" s="1"/>
  <c r="O45" i="19"/>
  <c r="C64" i="19"/>
  <c r="L67" i="19"/>
  <c r="D83" i="19"/>
  <c r="O84" i="19"/>
  <c r="C92" i="19"/>
  <c r="C124" i="19"/>
  <c r="F122" i="19"/>
  <c r="C90" i="19"/>
  <c r="F89" i="19"/>
  <c r="C91" i="19"/>
  <c r="C152" i="19"/>
  <c r="F151" i="19"/>
  <c r="C168" i="19"/>
  <c r="F166" i="19"/>
  <c r="J20" i="19"/>
  <c r="N20" i="19"/>
  <c r="F58" i="19"/>
  <c r="C59" i="19"/>
  <c r="O58" i="19"/>
  <c r="C66" i="19"/>
  <c r="C70" i="19"/>
  <c r="F69" i="19"/>
  <c r="F67" i="19" s="1"/>
  <c r="C78" i="19"/>
  <c r="F77" i="19"/>
  <c r="O76" i="19"/>
  <c r="I80" i="19"/>
  <c r="C80" i="19" s="1"/>
  <c r="C81" i="19"/>
  <c r="L89" i="19"/>
  <c r="C118" i="19"/>
  <c r="L116" i="19"/>
  <c r="C218" i="19"/>
  <c r="I216" i="19"/>
  <c r="G20" i="19"/>
  <c r="K20" i="19"/>
  <c r="F55" i="19"/>
  <c r="C56" i="19"/>
  <c r="C68" i="19"/>
  <c r="I84" i="19"/>
  <c r="C85" i="19"/>
  <c r="C96" i="19"/>
  <c r="F95" i="19"/>
  <c r="C98" i="19"/>
  <c r="L103" i="19"/>
  <c r="C115" i="19"/>
  <c r="I112" i="19"/>
  <c r="C112" i="19" s="1"/>
  <c r="O116" i="19"/>
  <c r="I122" i="19"/>
  <c r="C123" i="19"/>
  <c r="C126" i="19"/>
  <c r="E130" i="19"/>
  <c r="E75" i="19" s="1"/>
  <c r="E52" i="19" s="1"/>
  <c r="C132" i="19"/>
  <c r="F131" i="19"/>
  <c r="C138" i="19"/>
  <c r="C139" i="19"/>
  <c r="O144" i="19"/>
  <c r="C154" i="19"/>
  <c r="C155" i="19"/>
  <c r="C163" i="19"/>
  <c r="I165" i="19"/>
  <c r="C171" i="19"/>
  <c r="M174" i="19"/>
  <c r="M173" i="19" s="1"/>
  <c r="C178" i="19"/>
  <c r="C180" i="19"/>
  <c r="F179" i="19"/>
  <c r="C186" i="19"/>
  <c r="D187" i="19"/>
  <c r="L196" i="19"/>
  <c r="F246" i="19"/>
  <c r="C247" i="19"/>
  <c r="L95" i="19"/>
  <c r="C102" i="19"/>
  <c r="C120" i="19"/>
  <c r="F116" i="19"/>
  <c r="C134" i="19"/>
  <c r="D130" i="19"/>
  <c r="C158" i="19"/>
  <c r="I174" i="19"/>
  <c r="O174" i="19"/>
  <c r="O173" i="19" s="1"/>
  <c r="I205" i="19"/>
  <c r="C206" i="19"/>
  <c r="C104" i="19"/>
  <c r="F103" i="19"/>
  <c r="O103" i="19"/>
  <c r="C119" i="19"/>
  <c r="I116" i="19"/>
  <c r="O122" i="19"/>
  <c r="C128" i="19"/>
  <c r="M130" i="19"/>
  <c r="M75" i="19" s="1"/>
  <c r="C146" i="19"/>
  <c r="O151" i="19"/>
  <c r="L151" i="19"/>
  <c r="L130" i="19" s="1"/>
  <c r="O166" i="19"/>
  <c r="O165" i="19" s="1"/>
  <c r="C176" i="19"/>
  <c r="F175" i="19"/>
  <c r="C182" i="19"/>
  <c r="G187" i="19"/>
  <c r="C192" i="19"/>
  <c r="F191" i="19"/>
  <c r="C191" i="19" s="1"/>
  <c r="I196" i="19"/>
  <c r="O216" i="19"/>
  <c r="C278" i="19"/>
  <c r="I276" i="19"/>
  <c r="I144" i="19"/>
  <c r="I160" i="19"/>
  <c r="C160" i="19" s="1"/>
  <c r="I184" i="19"/>
  <c r="C184" i="19" s="1"/>
  <c r="I188" i="19"/>
  <c r="I187" i="19" s="1"/>
  <c r="F198" i="19"/>
  <c r="C198" i="19" s="1"/>
  <c r="C199" i="19"/>
  <c r="C213" i="19"/>
  <c r="C225" i="19"/>
  <c r="E231" i="19"/>
  <c r="E230" i="19" s="1"/>
  <c r="F238" i="19"/>
  <c r="C239" i="19"/>
  <c r="C249" i="19"/>
  <c r="C254" i="19"/>
  <c r="I252" i="19"/>
  <c r="I251" i="19" s="1"/>
  <c r="C257" i="19"/>
  <c r="G259" i="19"/>
  <c r="C262" i="19"/>
  <c r="I260" i="19"/>
  <c r="L270" i="19"/>
  <c r="L269" i="19" s="1"/>
  <c r="K270" i="19"/>
  <c r="K269" i="19" s="1"/>
  <c r="C273" i="19"/>
  <c r="F144" i="19"/>
  <c r="C197" i="19"/>
  <c r="F196" i="19"/>
  <c r="C201" i="19"/>
  <c r="O205" i="19"/>
  <c r="L205" i="19"/>
  <c r="L204" i="19" s="1"/>
  <c r="O231" i="19"/>
  <c r="O230" i="19" s="1"/>
  <c r="I233" i="19"/>
  <c r="C233" i="19" s="1"/>
  <c r="C234" i="19"/>
  <c r="G230" i="19"/>
  <c r="K230" i="19"/>
  <c r="K194" i="19" s="1"/>
  <c r="C241" i="19"/>
  <c r="L246" i="19"/>
  <c r="C265" i="19"/>
  <c r="G270" i="19"/>
  <c r="G269" i="19" s="1"/>
  <c r="C274" i="19"/>
  <c r="I272" i="19"/>
  <c r="C285" i="19"/>
  <c r="C227" i="19"/>
  <c r="L238" i="19"/>
  <c r="C266" i="19"/>
  <c r="I264" i="19"/>
  <c r="C271" i="19"/>
  <c r="I281" i="19"/>
  <c r="C281" i="19" s="1"/>
  <c r="C282" i="19"/>
  <c r="F286" i="19"/>
  <c r="F292" i="19" s="1"/>
  <c r="C287" i="19"/>
  <c r="I293" i="19"/>
  <c r="C294" i="19"/>
  <c r="O291" i="19"/>
  <c r="F216" i="19"/>
  <c r="F252" i="19"/>
  <c r="F260" i="19"/>
  <c r="F264" i="19"/>
  <c r="C264" i="19" s="1"/>
  <c r="F272" i="19"/>
  <c r="F276" i="19"/>
  <c r="F284" i="19"/>
  <c r="J194" i="19" l="1"/>
  <c r="N194" i="19"/>
  <c r="L231" i="19"/>
  <c r="D194" i="19"/>
  <c r="L195" i="19"/>
  <c r="O130" i="19"/>
  <c r="L53" i="19"/>
  <c r="M194" i="19"/>
  <c r="L291" i="19"/>
  <c r="G52" i="19"/>
  <c r="I53" i="19"/>
  <c r="I130" i="19"/>
  <c r="L230" i="19"/>
  <c r="O54" i="19"/>
  <c r="O53" i="19" s="1"/>
  <c r="E289" i="19"/>
  <c r="C293" i="19"/>
  <c r="I204" i="19"/>
  <c r="I195" i="19" s="1"/>
  <c r="C84" i="19"/>
  <c r="C216" i="19"/>
  <c r="C205" i="19"/>
  <c r="C179" i="19"/>
  <c r="C69" i="19"/>
  <c r="I76" i="19"/>
  <c r="J75" i="19"/>
  <c r="J52" i="19" s="1"/>
  <c r="J51" i="19" s="1"/>
  <c r="N52" i="19"/>
  <c r="N289" i="19"/>
  <c r="H52" i="19"/>
  <c r="H51" i="19" s="1"/>
  <c r="H289" i="19"/>
  <c r="N51" i="19"/>
  <c r="N290" i="19" s="1"/>
  <c r="C246" i="19"/>
  <c r="C58" i="19"/>
  <c r="F83" i="19"/>
  <c r="I291" i="19"/>
  <c r="K289" i="19"/>
  <c r="C144" i="19"/>
  <c r="C95" i="19"/>
  <c r="L83" i="19"/>
  <c r="L75" i="19" s="1"/>
  <c r="L289" i="19" s="1"/>
  <c r="G289" i="19"/>
  <c r="C116" i="19"/>
  <c r="D75" i="19"/>
  <c r="D289" i="19" s="1"/>
  <c r="C272" i="19"/>
  <c r="I259" i="19"/>
  <c r="F231" i="19"/>
  <c r="C67" i="19"/>
  <c r="F291" i="19"/>
  <c r="C292" i="19"/>
  <c r="M289" i="19"/>
  <c r="M52" i="19"/>
  <c r="M51" i="19" s="1"/>
  <c r="C196" i="19"/>
  <c r="E194" i="19"/>
  <c r="E51" i="19" s="1"/>
  <c r="C151" i="19"/>
  <c r="F283" i="19"/>
  <c r="C283" i="19" s="1"/>
  <c r="C284" i="19"/>
  <c r="F259" i="19"/>
  <c r="C260" i="19"/>
  <c r="G194" i="19"/>
  <c r="F187" i="19"/>
  <c r="C187" i="19" s="1"/>
  <c r="C175" i="19"/>
  <c r="F174" i="19"/>
  <c r="I231" i="19"/>
  <c r="C45" i="19"/>
  <c r="F20" i="19"/>
  <c r="C77" i="19"/>
  <c r="F76" i="19"/>
  <c r="C89" i="19"/>
  <c r="C276" i="19"/>
  <c r="F251" i="19"/>
  <c r="C251" i="19" s="1"/>
  <c r="C252" i="19"/>
  <c r="C286" i="19"/>
  <c r="I270" i="19"/>
  <c r="I269" i="19" s="1"/>
  <c r="O204" i="19"/>
  <c r="O195" i="19" s="1"/>
  <c r="C188" i="19"/>
  <c r="C103" i="19"/>
  <c r="F204" i="19"/>
  <c r="I173" i="19"/>
  <c r="F54" i="19"/>
  <c r="C55" i="19"/>
  <c r="F165" i="19"/>
  <c r="C165" i="19" s="1"/>
  <c r="C166" i="19"/>
  <c r="C122" i="19"/>
  <c r="O83" i="19"/>
  <c r="O75" i="19" s="1"/>
  <c r="O52" i="19" s="1"/>
  <c r="O20" i="19"/>
  <c r="G51" i="19"/>
  <c r="F270" i="19"/>
  <c r="C238" i="19"/>
  <c r="L194" i="19"/>
  <c r="C131" i="19"/>
  <c r="F130" i="19"/>
  <c r="C130" i="19" s="1"/>
  <c r="I83" i="19"/>
  <c r="K51" i="19"/>
  <c r="L26" i="19"/>
  <c r="C31" i="19"/>
  <c r="C204" i="19" l="1"/>
  <c r="I230" i="19"/>
  <c r="N50" i="19"/>
  <c r="I75" i="19"/>
  <c r="I52" i="19" s="1"/>
  <c r="C259" i="19"/>
  <c r="F230" i="19"/>
  <c r="C230" i="19" s="1"/>
  <c r="J289" i="19"/>
  <c r="H290" i="19"/>
  <c r="H50" i="19"/>
  <c r="I194" i="19"/>
  <c r="D52" i="19"/>
  <c r="D51" i="19" s="1"/>
  <c r="D290" i="19" s="1"/>
  <c r="C291" i="19"/>
  <c r="J50" i="19"/>
  <c r="J290" i="19"/>
  <c r="L52" i="19"/>
  <c r="L51" i="19" s="1"/>
  <c r="L50" i="19" s="1"/>
  <c r="I289" i="19"/>
  <c r="C83" i="19"/>
  <c r="M50" i="19"/>
  <c r="M290" i="19"/>
  <c r="K50" i="19"/>
  <c r="K290" i="19"/>
  <c r="O194" i="19"/>
  <c r="O51" i="19" s="1"/>
  <c r="O289" i="19"/>
  <c r="F75" i="19"/>
  <c r="C75" i="19" s="1"/>
  <c r="C76" i="19"/>
  <c r="F173" i="19"/>
  <c r="C173" i="19" s="1"/>
  <c r="C174" i="19"/>
  <c r="E290" i="19"/>
  <c r="E50" i="19"/>
  <c r="C26" i="19"/>
  <c r="L20" i="19"/>
  <c r="C20" i="19" s="1"/>
  <c r="C270" i="19"/>
  <c r="F269" i="19"/>
  <c r="C54" i="19"/>
  <c r="F53" i="19"/>
  <c r="G290" i="19"/>
  <c r="G50" i="19"/>
  <c r="F195" i="19"/>
  <c r="C231" i="19"/>
  <c r="I51" i="19" l="1"/>
  <c r="D50" i="19"/>
  <c r="I50" i="19"/>
  <c r="I290" i="19"/>
  <c r="O50" i="19"/>
  <c r="O290" i="19"/>
  <c r="F194" i="19"/>
  <c r="C194" i="19" s="1"/>
  <c r="C195" i="19"/>
  <c r="C53" i="19"/>
  <c r="F52" i="19"/>
  <c r="C269" i="19"/>
  <c r="F289" i="19"/>
  <c r="C289" i="19" s="1"/>
  <c r="L290" i="19"/>
  <c r="F51" i="19" l="1"/>
  <c r="C52" i="19"/>
  <c r="F290" i="19" l="1"/>
  <c r="C290" i="19" s="1"/>
  <c r="C51" i="19"/>
  <c r="F50" i="19"/>
  <c r="C50" i="19" s="1"/>
  <c r="O301" i="18" l="1"/>
  <c r="L301" i="18"/>
  <c r="I301" i="18"/>
  <c r="F301" i="18"/>
  <c r="O300" i="18"/>
  <c r="L300" i="18"/>
  <c r="I300" i="18"/>
  <c r="F300" i="18"/>
  <c r="O299" i="18"/>
  <c r="L299" i="18"/>
  <c r="I299" i="18"/>
  <c r="F299" i="18"/>
  <c r="C299" i="18" s="1"/>
  <c r="O298" i="18"/>
  <c r="L298" i="18"/>
  <c r="I298" i="18"/>
  <c r="F298" i="18"/>
  <c r="C298" i="18" s="1"/>
  <c r="O297" i="18"/>
  <c r="L297" i="18"/>
  <c r="I297" i="18"/>
  <c r="F297" i="18"/>
  <c r="O296" i="18"/>
  <c r="L296" i="18"/>
  <c r="I296" i="18"/>
  <c r="C296" i="18" s="1"/>
  <c r="F296" i="18"/>
  <c r="O295" i="18"/>
  <c r="L295" i="18"/>
  <c r="I295" i="18"/>
  <c r="F295" i="18"/>
  <c r="O294" i="18"/>
  <c r="L294" i="18"/>
  <c r="I294" i="18"/>
  <c r="I293" i="18" s="1"/>
  <c r="F294" i="18"/>
  <c r="N293" i="18"/>
  <c r="M293" i="18"/>
  <c r="K293" i="18"/>
  <c r="J293" i="18"/>
  <c r="H293" i="18"/>
  <c r="G293" i="18"/>
  <c r="E293" i="18"/>
  <c r="D293" i="18"/>
  <c r="O288" i="18"/>
  <c r="L288" i="18"/>
  <c r="I288" i="18"/>
  <c r="F288" i="18"/>
  <c r="O287" i="18"/>
  <c r="L287" i="18"/>
  <c r="L286" i="18" s="1"/>
  <c r="I287" i="18"/>
  <c r="F287" i="18"/>
  <c r="F286" i="18" s="1"/>
  <c r="O286" i="18"/>
  <c r="N286" i="18"/>
  <c r="M286" i="18"/>
  <c r="K286" i="18"/>
  <c r="J286" i="18"/>
  <c r="H286" i="18"/>
  <c r="G286" i="18"/>
  <c r="E286" i="18"/>
  <c r="D286" i="18"/>
  <c r="O285" i="18"/>
  <c r="L285" i="18"/>
  <c r="L284" i="18" s="1"/>
  <c r="L283" i="18" s="1"/>
  <c r="I285" i="18"/>
  <c r="I284" i="18" s="1"/>
  <c r="I283" i="18" s="1"/>
  <c r="F285" i="18"/>
  <c r="O284" i="18"/>
  <c r="O283" i="18" s="1"/>
  <c r="N284" i="18"/>
  <c r="M284" i="18"/>
  <c r="M283" i="18" s="1"/>
  <c r="K284" i="18"/>
  <c r="K283" i="18" s="1"/>
  <c r="J284" i="18"/>
  <c r="J283" i="18" s="1"/>
  <c r="H284" i="18"/>
  <c r="G284" i="18"/>
  <c r="G283" i="18" s="1"/>
  <c r="E284" i="18"/>
  <c r="E283" i="18" s="1"/>
  <c r="D284" i="18"/>
  <c r="N283" i="18"/>
  <c r="H283" i="18"/>
  <c r="D283" i="18"/>
  <c r="O282" i="18"/>
  <c r="O281" i="18" s="1"/>
  <c r="L282" i="18"/>
  <c r="L281" i="18" s="1"/>
  <c r="I282" i="18"/>
  <c r="I281" i="18" s="1"/>
  <c r="F282" i="18"/>
  <c r="N281" i="18"/>
  <c r="M281" i="18"/>
  <c r="K281" i="18"/>
  <c r="J281" i="18"/>
  <c r="H281" i="18"/>
  <c r="G281" i="18"/>
  <c r="F281" i="18"/>
  <c r="E281" i="18"/>
  <c r="D281" i="18"/>
  <c r="O280" i="18"/>
  <c r="L280" i="18"/>
  <c r="I280" i="18"/>
  <c r="F280" i="18"/>
  <c r="O279" i="18"/>
  <c r="L279" i="18"/>
  <c r="I279" i="18"/>
  <c r="F279" i="18"/>
  <c r="C279" i="18" s="1"/>
  <c r="O278" i="18"/>
  <c r="L278" i="18"/>
  <c r="I278" i="18"/>
  <c r="F278" i="18"/>
  <c r="C278" i="18" s="1"/>
  <c r="O277" i="18"/>
  <c r="L277" i="18"/>
  <c r="L276" i="18" s="1"/>
  <c r="I277" i="18"/>
  <c r="I276" i="18" s="1"/>
  <c r="F277" i="18"/>
  <c r="N276" i="18"/>
  <c r="M276" i="18"/>
  <c r="K276" i="18"/>
  <c r="K270" i="18" s="1"/>
  <c r="K269" i="18" s="1"/>
  <c r="J276" i="18"/>
  <c r="H276" i="18"/>
  <c r="G276" i="18"/>
  <c r="E276" i="18"/>
  <c r="D276" i="18"/>
  <c r="O275" i="18"/>
  <c r="L275" i="18"/>
  <c r="I275" i="18"/>
  <c r="F275" i="18"/>
  <c r="O274" i="18"/>
  <c r="L274" i="18"/>
  <c r="C274" i="18" s="1"/>
  <c r="I274" i="18"/>
  <c r="F274" i="18"/>
  <c r="O273" i="18"/>
  <c r="L273" i="18"/>
  <c r="I273" i="18"/>
  <c r="F273" i="18"/>
  <c r="N272" i="18"/>
  <c r="N270" i="18" s="1"/>
  <c r="N269" i="18" s="1"/>
  <c r="M272" i="18"/>
  <c r="K272" i="18"/>
  <c r="J272" i="18"/>
  <c r="I272" i="18"/>
  <c r="H272" i="18"/>
  <c r="G272" i="18"/>
  <c r="E272" i="18"/>
  <c r="E270" i="18" s="1"/>
  <c r="E269" i="18" s="1"/>
  <c r="D272" i="18"/>
  <c r="D270" i="18" s="1"/>
  <c r="O271" i="18"/>
  <c r="L271" i="18"/>
  <c r="I271" i="18"/>
  <c r="F271" i="18"/>
  <c r="J270" i="18"/>
  <c r="H270" i="18"/>
  <c r="G270" i="18"/>
  <c r="G269" i="18" s="1"/>
  <c r="J269" i="18"/>
  <c r="O268" i="18"/>
  <c r="L268" i="18"/>
  <c r="I268" i="18"/>
  <c r="F268" i="18"/>
  <c r="O267" i="18"/>
  <c r="L267" i="18"/>
  <c r="I267" i="18"/>
  <c r="F267" i="18"/>
  <c r="O266" i="18"/>
  <c r="O264" i="18" s="1"/>
  <c r="L266" i="18"/>
  <c r="I266" i="18"/>
  <c r="F266" i="18"/>
  <c r="C266" i="18" s="1"/>
  <c r="O265" i="18"/>
  <c r="L265" i="18"/>
  <c r="I265" i="18"/>
  <c r="I264" i="18" s="1"/>
  <c r="F265" i="18"/>
  <c r="N264" i="18"/>
  <c r="M264" i="18"/>
  <c r="K264" i="18"/>
  <c r="J264" i="18"/>
  <c r="H264" i="18"/>
  <c r="G264" i="18"/>
  <c r="E264" i="18"/>
  <c r="D264" i="18"/>
  <c r="O263" i="18"/>
  <c r="L263" i="18"/>
  <c r="I263" i="18"/>
  <c r="F263" i="18"/>
  <c r="O262" i="18"/>
  <c r="L262" i="18"/>
  <c r="C262" i="18" s="1"/>
  <c r="I262" i="18"/>
  <c r="F262" i="18"/>
  <c r="O261" i="18"/>
  <c r="L261" i="18"/>
  <c r="I261" i="18"/>
  <c r="F261" i="18"/>
  <c r="N260" i="18"/>
  <c r="M260" i="18"/>
  <c r="K260" i="18"/>
  <c r="K259" i="18" s="1"/>
  <c r="J260" i="18"/>
  <c r="I260" i="18"/>
  <c r="H260" i="18"/>
  <c r="G260" i="18"/>
  <c r="G259" i="18" s="1"/>
  <c r="E260" i="18"/>
  <c r="E259" i="18" s="1"/>
  <c r="D260" i="18"/>
  <c r="N259" i="18"/>
  <c r="J259" i="18"/>
  <c r="H259" i="18"/>
  <c r="D259" i="18"/>
  <c r="O258" i="18"/>
  <c r="L258" i="18"/>
  <c r="I258" i="18"/>
  <c r="F258" i="18"/>
  <c r="C258" i="18" s="1"/>
  <c r="O257" i="18"/>
  <c r="L257" i="18"/>
  <c r="I257" i="18"/>
  <c r="F257" i="18"/>
  <c r="O256" i="18"/>
  <c r="L256" i="18"/>
  <c r="I256" i="18"/>
  <c r="C256" i="18" s="1"/>
  <c r="F256" i="18"/>
  <c r="O255" i="18"/>
  <c r="L255" i="18"/>
  <c r="I255" i="18"/>
  <c r="F255" i="18"/>
  <c r="O254" i="18"/>
  <c r="O252" i="18" s="1"/>
  <c r="O251" i="18" s="1"/>
  <c r="L254" i="18"/>
  <c r="I254" i="18"/>
  <c r="F254" i="18"/>
  <c r="C254" i="18"/>
  <c r="O253" i="18"/>
  <c r="L253" i="18"/>
  <c r="I253" i="18"/>
  <c r="F253" i="18"/>
  <c r="N252" i="18"/>
  <c r="M252" i="18"/>
  <c r="M251" i="18" s="1"/>
  <c r="K252" i="18"/>
  <c r="K251" i="18" s="1"/>
  <c r="J252" i="18"/>
  <c r="J251" i="18" s="1"/>
  <c r="I252" i="18"/>
  <c r="I251" i="18" s="1"/>
  <c r="H252" i="18"/>
  <c r="G252" i="18"/>
  <c r="G251" i="18" s="1"/>
  <c r="E252" i="18"/>
  <c r="E251" i="18" s="1"/>
  <c r="D252" i="18"/>
  <c r="N251" i="18"/>
  <c r="H251" i="18"/>
  <c r="D251" i="18"/>
  <c r="O250" i="18"/>
  <c r="L250" i="18"/>
  <c r="I250" i="18"/>
  <c r="C250" i="18" s="1"/>
  <c r="F250" i="18"/>
  <c r="O249" i="18"/>
  <c r="L249" i="18"/>
  <c r="I249" i="18"/>
  <c r="F249" i="18"/>
  <c r="O248" i="18"/>
  <c r="L248" i="18"/>
  <c r="I248" i="18"/>
  <c r="F248" i="18"/>
  <c r="O247" i="18"/>
  <c r="L247" i="18"/>
  <c r="L246" i="18" s="1"/>
  <c r="I247" i="18"/>
  <c r="F247" i="18"/>
  <c r="F246" i="18" s="1"/>
  <c r="N246" i="18"/>
  <c r="M246" i="18"/>
  <c r="K246" i="18"/>
  <c r="J246" i="18"/>
  <c r="H246" i="18"/>
  <c r="G246" i="18"/>
  <c r="E246" i="18"/>
  <c r="D246" i="18"/>
  <c r="O245" i="18"/>
  <c r="L245" i="18"/>
  <c r="I245" i="18"/>
  <c r="F245" i="18"/>
  <c r="O244" i="18"/>
  <c r="L244" i="18"/>
  <c r="I244" i="18"/>
  <c r="F244" i="18"/>
  <c r="O243" i="18"/>
  <c r="L243" i="18"/>
  <c r="I243" i="18"/>
  <c r="F243" i="18"/>
  <c r="O242" i="18"/>
  <c r="L242" i="18"/>
  <c r="I242" i="18"/>
  <c r="F242" i="18"/>
  <c r="C242" i="18" s="1"/>
  <c r="O241" i="18"/>
  <c r="L241" i="18"/>
  <c r="I241" i="18"/>
  <c r="F241" i="18"/>
  <c r="O240" i="18"/>
  <c r="L240" i="18"/>
  <c r="I240" i="18"/>
  <c r="F240" i="18"/>
  <c r="O239" i="18"/>
  <c r="L239" i="18"/>
  <c r="I239" i="18"/>
  <c r="F239" i="18"/>
  <c r="F238" i="18" s="1"/>
  <c r="O238" i="18"/>
  <c r="N238" i="18"/>
  <c r="M238" i="18"/>
  <c r="K238" i="18"/>
  <c r="J238" i="18"/>
  <c r="H238" i="18"/>
  <c r="G238" i="18"/>
  <c r="E238" i="18"/>
  <c r="D238" i="18"/>
  <c r="O237" i="18"/>
  <c r="L237" i="18"/>
  <c r="I237" i="18"/>
  <c r="F237" i="18"/>
  <c r="O236" i="18"/>
  <c r="O235" i="18" s="1"/>
  <c r="L236" i="18"/>
  <c r="L235" i="18" s="1"/>
  <c r="I236" i="18"/>
  <c r="F236" i="18"/>
  <c r="N235" i="18"/>
  <c r="M235" i="18"/>
  <c r="K235" i="18"/>
  <c r="J235" i="18"/>
  <c r="H235" i="18"/>
  <c r="G235" i="18"/>
  <c r="F235" i="18"/>
  <c r="E235" i="18"/>
  <c r="D235" i="18"/>
  <c r="O234" i="18"/>
  <c r="O233" i="18" s="1"/>
  <c r="L234" i="18"/>
  <c r="I234" i="18"/>
  <c r="I233" i="18" s="1"/>
  <c r="F234" i="18"/>
  <c r="C234" i="18" s="1"/>
  <c r="N233" i="18"/>
  <c r="M233" i="18"/>
  <c r="L233" i="18"/>
  <c r="K233" i="18"/>
  <c r="J233" i="18"/>
  <c r="J231" i="18" s="1"/>
  <c r="H233" i="18"/>
  <c r="H231" i="18" s="1"/>
  <c r="H230" i="18" s="1"/>
  <c r="G233" i="18"/>
  <c r="E233" i="18"/>
  <c r="D233" i="18"/>
  <c r="D231" i="18" s="1"/>
  <c r="D230" i="18" s="1"/>
  <c r="O232" i="18"/>
  <c r="L232" i="18"/>
  <c r="I232" i="18"/>
  <c r="F232" i="18"/>
  <c r="M231" i="18"/>
  <c r="E231" i="18"/>
  <c r="O229" i="18"/>
  <c r="L229" i="18"/>
  <c r="I229" i="18"/>
  <c r="F229" i="18"/>
  <c r="O228" i="18"/>
  <c r="O227" i="18" s="1"/>
  <c r="L228" i="18"/>
  <c r="L227" i="18" s="1"/>
  <c r="I228" i="18"/>
  <c r="F228" i="18"/>
  <c r="N227" i="18"/>
  <c r="M227" i="18"/>
  <c r="K227" i="18"/>
  <c r="J227" i="18"/>
  <c r="H227" i="18"/>
  <c r="G227" i="18"/>
  <c r="F227" i="18"/>
  <c r="E227" i="18"/>
  <c r="D227" i="18"/>
  <c r="O226" i="18"/>
  <c r="L226" i="18"/>
  <c r="I226" i="18"/>
  <c r="F226" i="18"/>
  <c r="C226" i="18" s="1"/>
  <c r="O225" i="18"/>
  <c r="L225" i="18"/>
  <c r="I225" i="18"/>
  <c r="F225" i="18"/>
  <c r="O224" i="18"/>
  <c r="L224" i="18"/>
  <c r="I224" i="18"/>
  <c r="F224" i="18"/>
  <c r="O223" i="18"/>
  <c r="L223" i="18"/>
  <c r="I223" i="18"/>
  <c r="F223" i="18"/>
  <c r="O222" i="18"/>
  <c r="L222" i="18"/>
  <c r="I222" i="18"/>
  <c r="C222" i="18" s="1"/>
  <c r="F222" i="18"/>
  <c r="O221" i="18"/>
  <c r="L221" i="18"/>
  <c r="I221" i="18"/>
  <c r="F221" i="18"/>
  <c r="O220" i="18"/>
  <c r="L220" i="18"/>
  <c r="I220" i="18"/>
  <c r="F220" i="18"/>
  <c r="O219" i="18"/>
  <c r="L219" i="18"/>
  <c r="I219" i="18"/>
  <c r="F219" i="18"/>
  <c r="O218" i="18"/>
  <c r="O216" i="18" s="1"/>
  <c r="L218" i="18"/>
  <c r="I218" i="18"/>
  <c r="F218" i="18"/>
  <c r="C218" i="18"/>
  <c r="O217" i="18"/>
  <c r="L217" i="18"/>
  <c r="I217" i="18"/>
  <c r="I216" i="18" s="1"/>
  <c r="F217" i="18"/>
  <c r="N216" i="18"/>
  <c r="M216" i="18"/>
  <c r="K216" i="18"/>
  <c r="J216" i="18"/>
  <c r="H216" i="18"/>
  <c r="G216" i="18"/>
  <c r="E216" i="18"/>
  <c r="D216" i="18"/>
  <c r="O215" i="18"/>
  <c r="L215" i="18"/>
  <c r="I215" i="18"/>
  <c r="F215" i="18"/>
  <c r="O214" i="18"/>
  <c r="L214" i="18"/>
  <c r="I214" i="18"/>
  <c r="F214" i="18"/>
  <c r="C214" i="18" s="1"/>
  <c r="O213" i="18"/>
  <c r="L213" i="18"/>
  <c r="I213" i="18"/>
  <c r="F213" i="18"/>
  <c r="O212" i="18"/>
  <c r="L212" i="18"/>
  <c r="I212" i="18"/>
  <c r="F212" i="18"/>
  <c r="O211" i="18"/>
  <c r="L211" i="18"/>
  <c r="C211" i="18" s="1"/>
  <c r="I211" i="18"/>
  <c r="F211" i="18"/>
  <c r="O210" i="18"/>
  <c r="L210" i="18"/>
  <c r="C210" i="18" s="1"/>
  <c r="I210" i="18"/>
  <c r="F210" i="18"/>
  <c r="O209" i="18"/>
  <c r="L209" i="18"/>
  <c r="I209" i="18"/>
  <c r="F209" i="18"/>
  <c r="O208" i="18"/>
  <c r="L208" i="18"/>
  <c r="I208" i="18"/>
  <c r="F208" i="18"/>
  <c r="O207" i="18"/>
  <c r="L207" i="18"/>
  <c r="I207" i="18"/>
  <c r="F207" i="18"/>
  <c r="O206" i="18"/>
  <c r="O205" i="18" s="1"/>
  <c r="O204" i="18" s="1"/>
  <c r="L206" i="18"/>
  <c r="I206" i="18"/>
  <c r="F206" i="18"/>
  <c r="C206" i="18"/>
  <c r="N205" i="18"/>
  <c r="M205" i="18"/>
  <c r="K205" i="18"/>
  <c r="K204" i="18" s="1"/>
  <c r="J205" i="18"/>
  <c r="H205" i="18"/>
  <c r="H204" i="18" s="1"/>
  <c r="G205" i="18"/>
  <c r="E205" i="18"/>
  <c r="D205" i="18"/>
  <c r="D204" i="18" s="1"/>
  <c r="D195" i="18" s="1"/>
  <c r="M204" i="18"/>
  <c r="G204" i="18"/>
  <c r="O203" i="18"/>
  <c r="L203" i="18"/>
  <c r="I203" i="18"/>
  <c r="F203" i="18"/>
  <c r="O202" i="18"/>
  <c r="L202" i="18"/>
  <c r="I202" i="18"/>
  <c r="F202" i="18"/>
  <c r="C202" i="18"/>
  <c r="O201" i="18"/>
  <c r="L201" i="18"/>
  <c r="I201" i="18"/>
  <c r="F201" i="18"/>
  <c r="C201" i="18" s="1"/>
  <c r="O200" i="18"/>
  <c r="L200" i="18"/>
  <c r="I200" i="18"/>
  <c r="F200" i="18"/>
  <c r="O199" i="18"/>
  <c r="L199" i="18"/>
  <c r="L198" i="18" s="1"/>
  <c r="I199" i="18"/>
  <c r="F199" i="18"/>
  <c r="F198" i="18" s="1"/>
  <c r="O198" i="18"/>
  <c r="N198" i="18"/>
  <c r="M198" i="18"/>
  <c r="K198" i="18"/>
  <c r="K196" i="18" s="1"/>
  <c r="J198" i="18"/>
  <c r="H198" i="18"/>
  <c r="G198" i="18"/>
  <c r="G196" i="18" s="1"/>
  <c r="G195" i="18" s="1"/>
  <c r="E198" i="18"/>
  <c r="E196" i="18" s="1"/>
  <c r="D198" i="18"/>
  <c r="O197" i="18"/>
  <c r="L197" i="18"/>
  <c r="I197" i="18"/>
  <c r="F197" i="18"/>
  <c r="N196" i="18"/>
  <c r="M196" i="18"/>
  <c r="J196" i="18"/>
  <c r="H196" i="18"/>
  <c r="D196" i="18"/>
  <c r="O193" i="18"/>
  <c r="O192" i="18" s="1"/>
  <c r="O191" i="18" s="1"/>
  <c r="L193" i="18"/>
  <c r="I193" i="18"/>
  <c r="I192" i="18" s="1"/>
  <c r="I191" i="18" s="1"/>
  <c r="F193" i="18"/>
  <c r="F192" i="18" s="1"/>
  <c r="F191" i="18" s="1"/>
  <c r="N192" i="18"/>
  <c r="N191" i="18" s="1"/>
  <c r="M192" i="18"/>
  <c r="M191" i="18" s="1"/>
  <c r="M187" i="18" s="1"/>
  <c r="L192" i="18"/>
  <c r="L191" i="18" s="1"/>
  <c r="L187" i="18" s="1"/>
  <c r="K192" i="18"/>
  <c r="K191" i="18" s="1"/>
  <c r="J192" i="18"/>
  <c r="J191" i="18" s="1"/>
  <c r="H192" i="18"/>
  <c r="H191" i="18" s="1"/>
  <c r="G192" i="18"/>
  <c r="G191" i="18" s="1"/>
  <c r="E192" i="18"/>
  <c r="D192" i="18"/>
  <c r="E191" i="18"/>
  <c r="E187" i="18" s="1"/>
  <c r="D191" i="18"/>
  <c r="O190" i="18"/>
  <c r="L190" i="18"/>
  <c r="I190" i="18"/>
  <c r="F190" i="18"/>
  <c r="O189" i="18"/>
  <c r="O188" i="18" s="1"/>
  <c r="L189" i="18"/>
  <c r="I189" i="18"/>
  <c r="I188" i="18" s="1"/>
  <c r="F189" i="18"/>
  <c r="C189" i="18" s="1"/>
  <c r="N188" i="18"/>
  <c r="M188" i="18"/>
  <c r="L188" i="18"/>
  <c r="K188" i="18"/>
  <c r="J188" i="18"/>
  <c r="H188" i="18"/>
  <c r="G188" i="18"/>
  <c r="G187" i="18" s="1"/>
  <c r="E188" i="18"/>
  <c r="D188" i="18"/>
  <c r="D187" i="18" s="1"/>
  <c r="O186" i="18"/>
  <c r="L186" i="18"/>
  <c r="I186" i="18"/>
  <c r="F186" i="18"/>
  <c r="O185" i="18"/>
  <c r="O184" i="18" s="1"/>
  <c r="L185" i="18"/>
  <c r="L184" i="18" s="1"/>
  <c r="I185" i="18"/>
  <c r="I184" i="18" s="1"/>
  <c r="F185" i="18"/>
  <c r="C185" i="18" s="1"/>
  <c r="N184" i="18"/>
  <c r="M184" i="18"/>
  <c r="K184" i="18"/>
  <c r="J184" i="18"/>
  <c r="H184" i="18"/>
  <c r="G184" i="18"/>
  <c r="E184" i="18"/>
  <c r="D184" i="18"/>
  <c r="O183" i="18"/>
  <c r="L183" i="18"/>
  <c r="I183" i="18"/>
  <c r="F183" i="18"/>
  <c r="O182" i="18"/>
  <c r="L182" i="18"/>
  <c r="I182" i="18"/>
  <c r="F182" i="18"/>
  <c r="O181" i="18"/>
  <c r="L181" i="18"/>
  <c r="I181" i="18"/>
  <c r="F181" i="18"/>
  <c r="C181" i="18" s="1"/>
  <c r="O180" i="18"/>
  <c r="L180" i="18"/>
  <c r="I180" i="18"/>
  <c r="F180" i="18"/>
  <c r="N179" i="18"/>
  <c r="M179" i="18"/>
  <c r="L179" i="18"/>
  <c r="K179" i="18"/>
  <c r="J179" i="18"/>
  <c r="H179" i="18"/>
  <c r="G179" i="18"/>
  <c r="E179" i="18"/>
  <c r="D179" i="18"/>
  <c r="O178" i="18"/>
  <c r="L178" i="18"/>
  <c r="I178" i="18"/>
  <c r="F178" i="18"/>
  <c r="O177" i="18"/>
  <c r="L177" i="18"/>
  <c r="C177" i="18" s="1"/>
  <c r="I177" i="18"/>
  <c r="F177" i="18"/>
  <c r="O176" i="18"/>
  <c r="L176" i="18"/>
  <c r="L175" i="18" s="1"/>
  <c r="L174" i="18" s="1"/>
  <c r="I176" i="18"/>
  <c r="F176" i="18"/>
  <c r="F175" i="18" s="1"/>
  <c r="N175" i="18"/>
  <c r="N174" i="18" s="1"/>
  <c r="N173" i="18" s="1"/>
  <c r="M175" i="18"/>
  <c r="M174" i="18" s="1"/>
  <c r="M173" i="18" s="1"/>
  <c r="K175" i="18"/>
  <c r="K174" i="18" s="1"/>
  <c r="J175" i="18"/>
  <c r="J174" i="18" s="1"/>
  <c r="J173" i="18" s="1"/>
  <c r="H175" i="18"/>
  <c r="H174" i="18" s="1"/>
  <c r="G175" i="18"/>
  <c r="E175" i="18"/>
  <c r="D175" i="18"/>
  <c r="D174" i="18" s="1"/>
  <c r="K173" i="18"/>
  <c r="O172" i="18"/>
  <c r="L172" i="18"/>
  <c r="I172" i="18"/>
  <c r="F172" i="18"/>
  <c r="O171" i="18"/>
  <c r="L171" i="18"/>
  <c r="I171" i="18"/>
  <c r="F171" i="18"/>
  <c r="O170" i="18"/>
  <c r="L170" i="18"/>
  <c r="I170" i="18"/>
  <c r="F170" i="18"/>
  <c r="O169" i="18"/>
  <c r="L169" i="18"/>
  <c r="I169" i="18"/>
  <c r="F169" i="18"/>
  <c r="C169" i="18" s="1"/>
  <c r="O168" i="18"/>
  <c r="L168" i="18"/>
  <c r="I168" i="18"/>
  <c r="F168" i="18"/>
  <c r="O167" i="18"/>
  <c r="L167" i="18"/>
  <c r="I167" i="18"/>
  <c r="I166" i="18" s="1"/>
  <c r="I165" i="18" s="1"/>
  <c r="F167" i="18"/>
  <c r="N166" i="18"/>
  <c r="M166" i="18"/>
  <c r="M165" i="18" s="1"/>
  <c r="K166" i="18"/>
  <c r="J166" i="18"/>
  <c r="J165" i="18" s="1"/>
  <c r="H166" i="18"/>
  <c r="H165" i="18" s="1"/>
  <c r="G166" i="18"/>
  <c r="E166" i="18"/>
  <c r="E165" i="18" s="1"/>
  <c r="D166" i="18"/>
  <c r="D165" i="18" s="1"/>
  <c r="N165" i="18"/>
  <c r="K165" i="18"/>
  <c r="G165" i="18"/>
  <c r="O164" i="18"/>
  <c r="L164" i="18"/>
  <c r="I164" i="18"/>
  <c r="F164" i="18"/>
  <c r="C164" i="18" s="1"/>
  <c r="O163" i="18"/>
  <c r="L163" i="18"/>
  <c r="I163" i="18"/>
  <c r="F163" i="18"/>
  <c r="O162" i="18"/>
  <c r="L162" i="18"/>
  <c r="I162" i="18"/>
  <c r="F162" i="18"/>
  <c r="O161" i="18"/>
  <c r="O160" i="18" s="1"/>
  <c r="L161" i="18"/>
  <c r="I161" i="18"/>
  <c r="I160" i="18" s="1"/>
  <c r="F161" i="18"/>
  <c r="C161" i="18" s="1"/>
  <c r="N160" i="18"/>
  <c r="M160" i="18"/>
  <c r="L160" i="18"/>
  <c r="K160" i="18"/>
  <c r="J160" i="18"/>
  <c r="H160" i="18"/>
  <c r="G160" i="18"/>
  <c r="E160" i="18"/>
  <c r="D160" i="18"/>
  <c r="O159" i="18"/>
  <c r="L159" i="18"/>
  <c r="I159" i="18"/>
  <c r="F159" i="18"/>
  <c r="O158" i="18"/>
  <c r="L158" i="18"/>
  <c r="I158" i="18"/>
  <c r="F158" i="18"/>
  <c r="O157" i="18"/>
  <c r="L157" i="18"/>
  <c r="I157" i="18"/>
  <c r="F157" i="18"/>
  <c r="C157" i="18" s="1"/>
  <c r="O156" i="18"/>
  <c r="L156" i="18"/>
  <c r="I156" i="18"/>
  <c r="F156" i="18"/>
  <c r="O155" i="18"/>
  <c r="L155" i="18"/>
  <c r="I155" i="18"/>
  <c r="F155" i="18"/>
  <c r="O154" i="18"/>
  <c r="L154" i="18"/>
  <c r="I154" i="18"/>
  <c r="F154" i="18"/>
  <c r="O153" i="18"/>
  <c r="L153" i="18"/>
  <c r="I153" i="18"/>
  <c r="C153" i="18" s="1"/>
  <c r="F153" i="18"/>
  <c r="O152" i="18"/>
  <c r="O151" i="18" s="1"/>
  <c r="L152" i="18"/>
  <c r="L151" i="18" s="1"/>
  <c r="I152" i="18"/>
  <c r="F152" i="18"/>
  <c r="N151" i="18"/>
  <c r="M151" i="18"/>
  <c r="K151" i="18"/>
  <c r="J151" i="18"/>
  <c r="I151" i="18"/>
  <c r="H151" i="18"/>
  <c r="G151" i="18"/>
  <c r="E151" i="18"/>
  <c r="D151" i="18"/>
  <c r="O150" i="18"/>
  <c r="L150" i="18"/>
  <c r="I150" i="18"/>
  <c r="F150" i="18"/>
  <c r="O149" i="18"/>
  <c r="L149" i="18"/>
  <c r="I149" i="18"/>
  <c r="C149" i="18" s="1"/>
  <c r="F149" i="18"/>
  <c r="O148" i="18"/>
  <c r="L148" i="18"/>
  <c r="I148" i="18"/>
  <c r="F148" i="18"/>
  <c r="O147" i="18"/>
  <c r="L147" i="18"/>
  <c r="I147" i="18"/>
  <c r="F147" i="18"/>
  <c r="C147" i="18" s="1"/>
  <c r="O146" i="18"/>
  <c r="L146" i="18"/>
  <c r="I146" i="18"/>
  <c r="F146" i="18"/>
  <c r="O145" i="18"/>
  <c r="O144" i="18" s="1"/>
  <c r="L145" i="18"/>
  <c r="C145" i="18" s="1"/>
  <c r="I145" i="18"/>
  <c r="F145" i="18"/>
  <c r="N144" i="18"/>
  <c r="M144" i="18"/>
  <c r="K144" i="18"/>
  <c r="J144" i="18"/>
  <c r="H144" i="18"/>
  <c r="G144" i="18"/>
  <c r="E144" i="18"/>
  <c r="D144" i="18"/>
  <c r="O143" i="18"/>
  <c r="L143" i="18"/>
  <c r="I143" i="18"/>
  <c r="F143" i="18"/>
  <c r="C143" i="18" s="1"/>
  <c r="O142" i="18"/>
  <c r="L142" i="18"/>
  <c r="L141" i="18" s="1"/>
  <c r="I142" i="18"/>
  <c r="F142" i="18"/>
  <c r="F141" i="18" s="1"/>
  <c r="N141" i="18"/>
  <c r="M141" i="18"/>
  <c r="K141" i="18"/>
  <c r="J141" i="18"/>
  <c r="I141" i="18"/>
  <c r="H141" i="18"/>
  <c r="G141" i="18"/>
  <c r="E141" i="18"/>
  <c r="D141" i="18"/>
  <c r="O140" i="18"/>
  <c r="L140" i="18"/>
  <c r="I140" i="18"/>
  <c r="F140" i="18"/>
  <c r="C140" i="18" s="1"/>
  <c r="O139" i="18"/>
  <c r="L139" i="18"/>
  <c r="I139" i="18"/>
  <c r="F139" i="18"/>
  <c r="C139" i="18" s="1"/>
  <c r="O138" i="18"/>
  <c r="L138" i="18"/>
  <c r="I138" i="18"/>
  <c r="F138" i="18"/>
  <c r="O137" i="18"/>
  <c r="L137" i="18"/>
  <c r="I137" i="18"/>
  <c r="F137" i="18"/>
  <c r="C137" i="18" s="1"/>
  <c r="N136" i="18"/>
  <c r="M136" i="18"/>
  <c r="L136" i="18"/>
  <c r="K136" i="18"/>
  <c r="J136" i="18"/>
  <c r="H136" i="18"/>
  <c r="G136" i="18"/>
  <c r="E136" i="18"/>
  <c r="D136" i="18"/>
  <c r="O135" i="18"/>
  <c r="L135" i="18"/>
  <c r="I135" i="18"/>
  <c r="F135" i="18"/>
  <c r="O134" i="18"/>
  <c r="L134" i="18"/>
  <c r="I134" i="18"/>
  <c r="F134" i="18"/>
  <c r="O133" i="18"/>
  <c r="L133" i="18"/>
  <c r="I133" i="18"/>
  <c r="F133" i="18"/>
  <c r="O132" i="18"/>
  <c r="O131" i="18" s="1"/>
  <c r="L132" i="18"/>
  <c r="I132" i="18"/>
  <c r="F132" i="18"/>
  <c r="C132" i="18"/>
  <c r="N131" i="18"/>
  <c r="M131" i="18"/>
  <c r="L131" i="18"/>
  <c r="K131" i="18"/>
  <c r="K130" i="18" s="1"/>
  <c r="J131" i="18"/>
  <c r="H131" i="18"/>
  <c r="G131" i="18"/>
  <c r="E131" i="18"/>
  <c r="D131" i="18"/>
  <c r="J130" i="18"/>
  <c r="E130" i="18"/>
  <c r="O129" i="18"/>
  <c r="O128" i="18" s="1"/>
  <c r="L129" i="18"/>
  <c r="I129" i="18"/>
  <c r="F129" i="18"/>
  <c r="N128" i="18"/>
  <c r="M128" i="18"/>
  <c r="L128" i="18"/>
  <c r="K128" i="18"/>
  <c r="J128" i="18"/>
  <c r="H128" i="18"/>
  <c r="G128" i="18"/>
  <c r="F128" i="18"/>
  <c r="E128" i="18"/>
  <c r="D128" i="18"/>
  <c r="O127" i="18"/>
  <c r="L127" i="18"/>
  <c r="I127" i="18"/>
  <c r="F127" i="18"/>
  <c r="O126" i="18"/>
  <c r="L126" i="18"/>
  <c r="I126" i="18"/>
  <c r="F126" i="18"/>
  <c r="O125" i="18"/>
  <c r="C125" i="18" s="1"/>
  <c r="L125" i="18"/>
  <c r="I125" i="18"/>
  <c r="F125" i="18"/>
  <c r="O124" i="18"/>
  <c r="L124" i="18"/>
  <c r="I124" i="18"/>
  <c r="F124" i="18"/>
  <c r="O123" i="18"/>
  <c r="L123" i="18"/>
  <c r="I123" i="18"/>
  <c r="F123" i="18"/>
  <c r="C123" i="18" s="1"/>
  <c r="N122" i="18"/>
  <c r="M122" i="18"/>
  <c r="L122" i="18"/>
  <c r="K122" i="18"/>
  <c r="J122" i="18"/>
  <c r="I122" i="18"/>
  <c r="H122" i="18"/>
  <c r="G122" i="18"/>
  <c r="E122" i="18"/>
  <c r="D122" i="18"/>
  <c r="O121" i="18"/>
  <c r="L121" i="18"/>
  <c r="I121" i="18"/>
  <c r="C121" i="18" s="1"/>
  <c r="F121" i="18"/>
  <c r="O120" i="18"/>
  <c r="L120" i="18"/>
  <c r="I120" i="18"/>
  <c r="F120" i="18"/>
  <c r="O119" i="18"/>
  <c r="L119" i="18"/>
  <c r="I119" i="18"/>
  <c r="F119" i="18"/>
  <c r="C119" i="18" s="1"/>
  <c r="O118" i="18"/>
  <c r="L118" i="18"/>
  <c r="I118" i="18"/>
  <c r="F118" i="18"/>
  <c r="O117" i="18"/>
  <c r="O116" i="18" s="1"/>
  <c r="L117" i="18"/>
  <c r="I117" i="18"/>
  <c r="F117" i="18"/>
  <c r="C117" i="18"/>
  <c r="N116" i="18"/>
  <c r="M116" i="18"/>
  <c r="K116" i="18"/>
  <c r="J116" i="18"/>
  <c r="H116" i="18"/>
  <c r="G116" i="18"/>
  <c r="E116" i="18"/>
  <c r="D116" i="18"/>
  <c r="O115" i="18"/>
  <c r="L115" i="18"/>
  <c r="I115" i="18"/>
  <c r="F115" i="18"/>
  <c r="C115" i="18" s="1"/>
  <c r="O114" i="18"/>
  <c r="L114" i="18"/>
  <c r="I114" i="18"/>
  <c r="F114" i="18"/>
  <c r="O113" i="18"/>
  <c r="L113" i="18"/>
  <c r="L112" i="18" s="1"/>
  <c r="I113" i="18"/>
  <c r="F113" i="18"/>
  <c r="O112" i="18"/>
  <c r="N112" i="18"/>
  <c r="M112" i="18"/>
  <c r="K112" i="18"/>
  <c r="J112" i="18"/>
  <c r="H112" i="18"/>
  <c r="G112" i="18"/>
  <c r="F112" i="18"/>
  <c r="E112" i="18"/>
  <c r="D112" i="18"/>
  <c r="O111" i="18"/>
  <c r="L111" i="18"/>
  <c r="I111" i="18"/>
  <c r="F111" i="18"/>
  <c r="C111" i="18"/>
  <c r="O110" i="18"/>
  <c r="L110" i="18"/>
  <c r="I110" i="18"/>
  <c r="F110" i="18"/>
  <c r="C110" i="18" s="1"/>
  <c r="O109" i="18"/>
  <c r="L109" i="18"/>
  <c r="I109" i="18"/>
  <c r="F109" i="18"/>
  <c r="C109" i="18" s="1"/>
  <c r="O108" i="18"/>
  <c r="L108" i="18"/>
  <c r="I108" i="18"/>
  <c r="F108" i="18"/>
  <c r="O107" i="18"/>
  <c r="L107" i="18"/>
  <c r="I107" i="18"/>
  <c r="F107" i="18"/>
  <c r="C107" i="18" s="1"/>
  <c r="O106" i="18"/>
  <c r="L106" i="18"/>
  <c r="I106" i="18"/>
  <c r="F106" i="18"/>
  <c r="O105" i="18"/>
  <c r="L105" i="18"/>
  <c r="I105" i="18"/>
  <c r="F105" i="18"/>
  <c r="C105" i="18" s="1"/>
  <c r="O104" i="18"/>
  <c r="L104" i="18"/>
  <c r="I104" i="18"/>
  <c r="F104" i="18"/>
  <c r="N103" i="18"/>
  <c r="M103" i="18"/>
  <c r="L103" i="18"/>
  <c r="K103" i="18"/>
  <c r="J103" i="18"/>
  <c r="I103" i="18"/>
  <c r="H103" i="18"/>
  <c r="G103" i="18"/>
  <c r="E103" i="18"/>
  <c r="D103" i="18"/>
  <c r="O102" i="18"/>
  <c r="L102" i="18"/>
  <c r="I102" i="18"/>
  <c r="F102" i="18"/>
  <c r="O101" i="18"/>
  <c r="L101" i="18"/>
  <c r="I101" i="18"/>
  <c r="F101" i="18"/>
  <c r="O100" i="18"/>
  <c r="L100" i="18"/>
  <c r="I100" i="18"/>
  <c r="F100" i="18"/>
  <c r="O99" i="18"/>
  <c r="L99" i="18"/>
  <c r="I99" i="18"/>
  <c r="F99" i="18"/>
  <c r="O98" i="18"/>
  <c r="L98" i="18"/>
  <c r="I98" i="18"/>
  <c r="F98" i="18"/>
  <c r="O97" i="18"/>
  <c r="L97" i="18"/>
  <c r="I97" i="18"/>
  <c r="F97" i="18"/>
  <c r="C97" i="18" s="1"/>
  <c r="O96" i="18"/>
  <c r="L96" i="18"/>
  <c r="I96" i="18"/>
  <c r="F96" i="18"/>
  <c r="C96" i="18" s="1"/>
  <c r="O95" i="18"/>
  <c r="N95" i="18"/>
  <c r="M95" i="18"/>
  <c r="K95" i="18"/>
  <c r="J95" i="18"/>
  <c r="H95" i="18"/>
  <c r="G95" i="18"/>
  <c r="E95" i="18"/>
  <c r="D95" i="18"/>
  <c r="O94" i="18"/>
  <c r="L94" i="18"/>
  <c r="I94" i="18"/>
  <c r="F94" i="18"/>
  <c r="O93" i="18"/>
  <c r="L93" i="18"/>
  <c r="I93" i="18"/>
  <c r="F93" i="18"/>
  <c r="O92" i="18"/>
  <c r="L92" i="18"/>
  <c r="I92" i="18"/>
  <c r="F92" i="18"/>
  <c r="O91" i="18"/>
  <c r="L91" i="18"/>
  <c r="I91" i="18"/>
  <c r="F91" i="18"/>
  <c r="C91" i="18" s="1"/>
  <c r="O90" i="18"/>
  <c r="O89" i="18" s="1"/>
  <c r="L90" i="18"/>
  <c r="I90" i="18"/>
  <c r="F90" i="18"/>
  <c r="N89" i="18"/>
  <c r="M89" i="18"/>
  <c r="K89" i="18"/>
  <c r="J89" i="18"/>
  <c r="H89" i="18"/>
  <c r="G89" i="18"/>
  <c r="E89" i="18"/>
  <c r="D89" i="18"/>
  <c r="O88" i="18"/>
  <c r="L88" i="18"/>
  <c r="I88" i="18"/>
  <c r="F88" i="18"/>
  <c r="O87" i="18"/>
  <c r="L87" i="18"/>
  <c r="L84" i="18" s="1"/>
  <c r="I87" i="18"/>
  <c r="F87" i="18"/>
  <c r="O86" i="18"/>
  <c r="L86" i="18"/>
  <c r="I86" i="18"/>
  <c r="F86" i="18"/>
  <c r="O85" i="18"/>
  <c r="L85" i="18"/>
  <c r="I85" i="18"/>
  <c r="I84" i="18" s="1"/>
  <c r="F85" i="18"/>
  <c r="C85" i="18" s="1"/>
  <c r="N84" i="18"/>
  <c r="N83" i="18" s="1"/>
  <c r="M84" i="18"/>
  <c r="K84" i="18"/>
  <c r="J84" i="18"/>
  <c r="J83" i="18" s="1"/>
  <c r="H84" i="18"/>
  <c r="G84" i="18"/>
  <c r="E84" i="18"/>
  <c r="E83" i="18" s="1"/>
  <c r="D84" i="18"/>
  <c r="K83" i="18"/>
  <c r="G83" i="18"/>
  <c r="O82" i="18"/>
  <c r="L82" i="18"/>
  <c r="I82" i="18"/>
  <c r="F82" i="18"/>
  <c r="O81" i="18"/>
  <c r="O80" i="18" s="1"/>
  <c r="L81" i="18"/>
  <c r="I81" i="18"/>
  <c r="I80" i="18" s="1"/>
  <c r="F81" i="18"/>
  <c r="N80" i="18"/>
  <c r="M80" i="18"/>
  <c r="L80" i="18"/>
  <c r="K80" i="18"/>
  <c r="J80" i="18"/>
  <c r="H80" i="18"/>
  <c r="G80" i="18"/>
  <c r="F80" i="18"/>
  <c r="E80" i="18"/>
  <c r="D80" i="18"/>
  <c r="O79" i="18"/>
  <c r="L79" i="18"/>
  <c r="I79" i="18"/>
  <c r="F79" i="18"/>
  <c r="C79" i="18"/>
  <c r="O78" i="18"/>
  <c r="L78" i="18"/>
  <c r="I78" i="18"/>
  <c r="F78" i="18"/>
  <c r="N77" i="18"/>
  <c r="M77" i="18"/>
  <c r="M76" i="18" s="1"/>
  <c r="L77" i="18"/>
  <c r="L76" i="18" s="1"/>
  <c r="K77" i="18"/>
  <c r="K76" i="18" s="1"/>
  <c r="K75" i="18" s="1"/>
  <c r="J77" i="18"/>
  <c r="I77" i="18"/>
  <c r="H77" i="18"/>
  <c r="H76" i="18" s="1"/>
  <c r="G77" i="18"/>
  <c r="G76" i="18" s="1"/>
  <c r="E77" i="18"/>
  <c r="E76" i="18" s="1"/>
  <c r="D77" i="18"/>
  <c r="D76" i="18" s="1"/>
  <c r="N76" i="18"/>
  <c r="J76" i="18"/>
  <c r="J75" i="18" s="1"/>
  <c r="O74" i="18"/>
  <c r="L74" i="18"/>
  <c r="I74" i="18"/>
  <c r="F74" i="18"/>
  <c r="C74" i="18" s="1"/>
  <c r="O73" i="18"/>
  <c r="L73" i="18"/>
  <c r="I73" i="18"/>
  <c r="F73" i="18"/>
  <c r="O72" i="18"/>
  <c r="L72" i="18"/>
  <c r="I72" i="18"/>
  <c r="F72" i="18"/>
  <c r="O71" i="18"/>
  <c r="L71" i="18"/>
  <c r="I71" i="18"/>
  <c r="F71" i="18"/>
  <c r="C71" i="18" s="1"/>
  <c r="O70" i="18"/>
  <c r="O69" i="18" s="1"/>
  <c r="L70" i="18"/>
  <c r="I70" i="18"/>
  <c r="F70" i="18"/>
  <c r="N69" i="18"/>
  <c r="M69" i="18"/>
  <c r="M67" i="18" s="1"/>
  <c r="K69" i="18"/>
  <c r="J69" i="18"/>
  <c r="H69" i="18"/>
  <c r="H67" i="18" s="1"/>
  <c r="G69" i="18"/>
  <c r="G67" i="18" s="1"/>
  <c r="E69" i="18"/>
  <c r="E67" i="18" s="1"/>
  <c r="D69" i="18"/>
  <c r="D67" i="18" s="1"/>
  <c r="O68" i="18"/>
  <c r="L68" i="18"/>
  <c r="I68" i="18"/>
  <c r="F68" i="18"/>
  <c r="O67" i="18"/>
  <c r="N67" i="18"/>
  <c r="K67" i="18"/>
  <c r="J67" i="18"/>
  <c r="O66" i="18"/>
  <c r="L66" i="18"/>
  <c r="I66" i="18"/>
  <c r="F66" i="18"/>
  <c r="O65" i="18"/>
  <c r="L65" i="18"/>
  <c r="I65" i="18"/>
  <c r="F65" i="18"/>
  <c r="O64" i="18"/>
  <c r="L64" i="18"/>
  <c r="I64" i="18"/>
  <c r="F64" i="18"/>
  <c r="O63" i="18"/>
  <c r="L63" i="18"/>
  <c r="I63" i="18"/>
  <c r="F63" i="18"/>
  <c r="C63" i="18"/>
  <c r="O62" i="18"/>
  <c r="L62" i="18"/>
  <c r="I62" i="18"/>
  <c r="F62" i="18"/>
  <c r="C62" i="18" s="1"/>
  <c r="O61" i="18"/>
  <c r="L61" i="18"/>
  <c r="I61" i="18"/>
  <c r="F61" i="18"/>
  <c r="O60" i="18"/>
  <c r="L60" i="18"/>
  <c r="I60" i="18"/>
  <c r="F60" i="18"/>
  <c r="O59" i="18"/>
  <c r="O58" i="18" s="1"/>
  <c r="L59" i="18"/>
  <c r="I59" i="18"/>
  <c r="F59" i="18"/>
  <c r="N58" i="18"/>
  <c r="M58" i="18"/>
  <c r="K58" i="18"/>
  <c r="J58" i="18"/>
  <c r="H58" i="18"/>
  <c r="G58" i="18"/>
  <c r="E58" i="18"/>
  <c r="D58" i="18"/>
  <c r="O57" i="18"/>
  <c r="L57" i="18"/>
  <c r="I57" i="18"/>
  <c r="F57" i="18"/>
  <c r="O56" i="18"/>
  <c r="L56" i="18"/>
  <c r="L55" i="18" s="1"/>
  <c r="I56" i="18"/>
  <c r="I55" i="18" s="1"/>
  <c r="F56" i="18"/>
  <c r="C56" i="18" s="1"/>
  <c r="O55" i="18"/>
  <c r="N55" i="18"/>
  <c r="N54" i="18" s="1"/>
  <c r="N53" i="18" s="1"/>
  <c r="M55" i="18"/>
  <c r="M54" i="18" s="1"/>
  <c r="K55" i="18"/>
  <c r="K54" i="18" s="1"/>
  <c r="K53" i="18" s="1"/>
  <c r="J55" i="18"/>
  <c r="J54" i="18" s="1"/>
  <c r="J53" i="18" s="1"/>
  <c r="H55" i="18"/>
  <c r="G55" i="18"/>
  <c r="G54" i="18" s="1"/>
  <c r="F55" i="18"/>
  <c r="C55" i="18" s="1"/>
  <c r="E55" i="18"/>
  <c r="E54" i="18" s="1"/>
  <c r="D55" i="18"/>
  <c r="H54" i="18"/>
  <c r="E53" i="18"/>
  <c r="O47" i="18"/>
  <c r="C47" i="18" s="1"/>
  <c r="O46" i="18"/>
  <c r="O45" i="18" s="1"/>
  <c r="N45" i="18"/>
  <c r="M45" i="18"/>
  <c r="C45" i="18"/>
  <c r="L44" i="18"/>
  <c r="I44" i="18"/>
  <c r="F44" i="18"/>
  <c r="C44" i="18" s="1"/>
  <c r="L43" i="18"/>
  <c r="K43" i="18"/>
  <c r="J43" i="18"/>
  <c r="I43" i="18"/>
  <c r="H43" i="18"/>
  <c r="G43" i="18"/>
  <c r="F43" i="18"/>
  <c r="C43" i="18" s="1"/>
  <c r="E43" i="18"/>
  <c r="D43" i="18"/>
  <c r="F42" i="18"/>
  <c r="F41" i="18" s="1"/>
  <c r="C41" i="18" s="1"/>
  <c r="C42" i="18"/>
  <c r="E41" i="18"/>
  <c r="D41" i="18"/>
  <c r="L40" i="18"/>
  <c r="C40" i="18" s="1"/>
  <c r="L39" i="18"/>
  <c r="C39" i="18"/>
  <c r="L38" i="18"/>
  <c r="C38" i="18" s="1"/>
  <c r="L37" i="18"/>
  <c r="C37" i="18" s="1"/>
  <c r="K36" i="18"/>
  <c r="J36" i="18"/>
  <c r="L35" i="18"/>
  <c r="C35" i="18" s="1"/>
  <c r="L34" i="18"/>
  <c r="C34" i="18" s="1"/>
  <c r="K33" i="18"/>
  <c r="J33" i="18"/>
  <c r="L32" i="18"/>
  <c r="C32" i="18" s="1"/>
  <c r="L31" i="18"/>
  <c r="C31" i="18" s="1"/>
  <c r="K31" i="18"/>
  <c r="K26" i="18" s="1"/>
  <c r="J31" i="18"/>
  <c r="L30" i="18"/>
  <c r="C30" i="18"/>
  <c r="L29" i="18"/>
  <c r="C29" i="18" s="1"/>
  <c r="L28" i="18"/>
  <c r="C28" i="18" s="1"/>
  <c r="K27" i="18"/>
  <c r="J27" i="18"/>
  <c r="J26" i="18"/>
  <c r="F25" i="18"/>
  <c r="C25" i="18" s="1"/>
  <c r="I24" i="18"/>
  <c r="F24" i="18"/>
  <c r="C24" i="18" s="1"/>
  <c r="O23" i="18"/>
  <c r="L23" i="18"/>
  <c r="I23" i="18"/>
  <c r="F23" i="18"/>
  <c r="O22" i="18"/>
  <c r="L22" i="18"/>
  <c r="L21" i="18" s="1"/>
  <c r="I22" i="18"/>
  <c r="I21" i="18" s="1"/>
  <c r="I20" i="18" s="1"/>
  <c r="F22" i="18"/>
  <c r="O21" i="18"/>
  <c r="O292" i="18" s="1"/>
  <c r="N21" i="18"/>
  <c r="M21" i="18"/>
  <c r="M292" i="18" s="1"/>
  <c r="M291" i="18" s="1"/>
  <c r="K21" i="18"/>
  <c r="K292" i="18" s="1"/>
  <c r="K291" i="18" s="1"/>
  <c r="J21" i="18"/>
  <c r="H21" i="18"/>
  <c r="H292" i="18" s="1"/>
  <c r="H291" i="18" s="1"/>
  <c r="G21" i="18"/>
  <c r="F21" i="18"/>
  <c r="C21" i="18" s="1"/>
  <c r="E21" i="18"/>
  <c r="E292" i="18" s="1"/>
  <c r="E291" i="18" s="1"/>
  <c r="D21" i="18"/>
  <c r="D292" i="18" s="1"/>
  <c r="D291" i="18" s="1"/>
  <c r="O20" i="18"/>
  <c r="M20" i="18"/>
  <c r="H20" i="18"/>
  <c r="G20" i="18"/>
  <c r="D20" i="18"/>
  <c r="C191" i="18" l="1"/>
  <c r="L58" i="18"/>
  <c r="L54" i="18" s="1"/>
  <c r="C68" i="18"/>
  <c r="C82" i="18"/>
  <c r="C94" i="18"/>
  <c r="C99" i="18"/>
  <c r="C108" i="18"/>
  <c r="L116" i="18"/>
  <c r="C124" i="18"/>
  <c r="C127" i="18"/>
  <c r="M130" i="18"/>
  <c r="C158" i="18"/>
  <c r="C159" i="18"/>
  <c r="C172" i="18"/>
  <c r="I175" i="18"/>
  <c r="C180" i="18"/>
  <c r="C186" i="18"/>
  <c r="F188" i="18"/>
  <c r="C193" i="18"/>
  <c r="O196" i="18"/>
  <c r="H195" i="18"/>
  <c r="C215" i="18"/>
  <c r="C224" i="18"/>
  <c r="G231" i="18"/>
  <c r="C245" i="18"/>
  <c r="C249" i="18"/>
  <c r="O246" i="18"/>
  <c r="I270" i="18"/>
  <c r="I269" i="18" s="1"/>
  <c r="D269" i="18"/>
  <c r="H269" i="18"/>
  <c r="E20" i="18"/>
  <c r="J52" i="18"/>
  <c r="J51" i="18" s="1"/>
  <c r="J50" i="18" s="1"/>
  <c r="I89" i="18"/>
  <c r="N130" i="18"/>
  <c r="O141" i="18"/>
  <c r="K195" i="18"/>
  <c r="E204" i="18"/>
  <c r="J204" i="18"/>
  <c r="J195" i="18" s="1"/>
  <c r="N204" i="18"/>
  <c r="N195" i="18" s="1"/>
  <c r="N231" i="18"/>
  <c r="N230" i="18" s="1"/>
  <c r="C244" i="18"/>
  <c r="O260" i="18"/>
  <c r="O259" i="18" s="1"/>
  <c r="C268" i="18"/>
  <c r="O272" i="18"/>
  <c r="C280" i="18"/>
  <c r="L293" i="18"/>
  <c r="C57" i="18"/>
  <c r="D54" i="18"/>
  <c r="D53" i="18" s="1"/>
  <c r="M53" i="18"/>
  <c r="I69" i="18"/>
  <c r="C86" i="18"/>
  <c r="C87" i="18"/>
  <c r="L89" i="18"/>
  <c r="L130" i="18"/>
  <c r="C135" i="18"/>
  <c r="D130" i="18"/>
  <c r="L144" i="18"/>
  <c r="L166" i="18"/>
  <c r="L165" i="18" s="1"/>
  <c r="I179" i="18"/>
  <c r="H187" i="18"/>
  <c r="C221" i="18"/>
  <c r="C229" i="18"/>
  <c r="C237" i="18"/>
  <c r="E230" i="18"/>
  <c r="C263" i="18"/>
  <c r="C282" i="18"/>
  <c r="C294" i="18"/>
  <c r="C66" i="18"/>
  <c r="L69" i="18"/>
  <c r="C88" i="18"/>
  <c r="C155" i="18"/>
  <c r="C156" i="18"/>
  <c r="F160" i="18"/>
  <c r="C160" i="18" s="1"/>
  <c r="G174" i="18"/>
  <c r="G173" i="18" s="1"/>
  <c r="F184" i="18"/>
  <c r="C184" i="18"/>
  <c r="J187" i="18"/>
  <c r="N187" i="18"/>
  <c r="C213" i="18"/>
  <c r="C220" i="18"/>
  <c r="C225" i="18"/>
  <c r="F233" i="18"/>
  <c r="C233" i="18" s="1"/>
  <c r="C241" i="18"/>
  <c r="C255" i="18"/>
  <c r="C257" i="18"/>
  <c r="L272" i="18"/>
  <c r="O276" i="18"/>
  <c r="L292" i="18"/>
  <c r="L291" i="18" s="1"/>
  <c r="J292" i="18"/>
  <c r="J291" i="18" s="1"/>
  <c r="J20" i="18"/>
  <c r="C301" i="18"/>
  <c r="G53" i="18"/>
  <c r="N75" i="18"/>
  <c r="C98" i="18"/>
  <c r="F95" i="18"/>
  <c r="C141" i="18"/>
  <c r="L27" i="18"/>
  <c r="C59" i="18"/>
  <c r="F84" i="18"/>
  <c r="O187" i="18"/>
  <c r="C288" i="18"/>
  <c r="I286" i="18"/>
  <c r="I292" i="18" s="1"/>
  <c r="I291" i="18" s="1"/>
  <c r="K20" i="18"/>
  <c r="G292" i="18"/>
  <c r="G291" i="18" s="1"/>
  <c r="C22" i="18"/>
  <c r="L33" i="18"/>
  <c r="C33" i="18" s="1"/>
  <c r="C46" i="18"/>
  <c r="C60" i="18"/>
  <c r="C61" i="18"/>
  <c r="I67" i="18"/>
  <c r="C70" i="18"/>
  <c r="F69" i="18"/>
  <c r="I76" i="18"/>
  <c r="M83" i="18"/>
  <c r="M75" i="18" s="1"/>
  <c r="M52" i="18" s="1"/>
  <c r="C90" i="18"/>
  <c r="F89" i="18"/>
  <c r="C89" i="18" s="1"/>
  <c r="I95" i="18"/>
  <c r="C100" i="18"/>
  <c r="C101" i="18"/>
  <c r="C113" i="18"/>
  <c r="C118" i="18"/>
  <c r="F116" i="18"/>
  <c r="H130" i="18"/>
  <c r="C133" i="18"/>
  <c r="O136" i="18"/>
  <c r="O130" i="18" s="1"/>
  <c r="C146" i="18"/>
  <c r="F144" i="18"/>
  <c r="C197" i="18"/>
  <c r="F196" i="18"/>
  <c r="N292" i="18"/>
  <c r="N291" i="18" s="1"/>
  <c r="N20" i="18"/>
  <c r="C78" i="18"/>
  <c r="F77" i="18"/>
  <c r="F103" i="18"/>
  <c r="C104" i="18"/>
  <c r="F292" i="18"/>
  <c r="F291" i="18" s="1"/>
  <c r="F20" i="18"/>
  <c r="L36" i="18"/>
  <c r="C36" i="18" s="1"/>
  <c r="I128" i="18"/>
  <c r="C128" i="18" s="1"/>
  <c r="C129" i="18"/>
  <c r="F151" i="18"/>
  <c r="C151" i="18" s="1"/>
  <c r="C152" i="18"/>
  <c r="C23" i="18"/>
  <c r="H53" i="18"/>
  <c r="O54" i="18"/>
  <c r="O53" i="18" s="1"/>
  <c r="I58" i="18"/>
  <c r="I54" i="18" s="1"/>
  <c r="I53" i="18" s="1"/>
  <c r="C64" i="18"/>
  <c r="C65" i="18"/>
  <c r="L67" i="18"/>
  <c r="L53" i="18" s="1"/>
  <c r="C72" i="18"/>
  <c r="C73" i="18"/>
  <c r="E75" i="18"/>
  <c r="O77" i="18"/>
  <c r="O76" i="18" s="1"/>
  <c r="C80" i="18"/>
  <c r="C81" i="18"/>
  <c r="D83" i="18"/>
  <c r="D75" i="18" s="1"/>
  <c r="D52" i="18" s="1"/>
  <c r="D51" i="18" s="1"/>
  <c r="H83" i="18"/>
  <c r="H75" i="18" s="1"/>
  <c r="O84" i="18"/>
  <c r="C92" i="18"/>
  <c r="C93" i="18"/>
  <c r="L95" i="18"/>
  <c r="L83" i="18" s="1"/>
  <c r="L75" i="18" s="1"/>
  <c r="O103" i="18"/>
  <c r="C120" i="18"/>
  <c r="C138" i="18"/>
  <c r="F136" i="18"/>
  <c r="C148" i="18"/>
  <c r="C168" i="18"/>
  <c r="F166" i="18"/>
  <c r="E174" i="18"/>
  <c r="E173" i="18" s="1"/>
  <c r="I187" i="18"/>
  <c r="C188" i="18"/>
  <c r="C253" i="18"/>
  <c r="F252" i="18"/>
  <c r="C106" i="18"/>
  <c r="I116" i="18"/>
  <c r="F122" i="18"/>
  <c r="C126" i="18"/>
  <c r="I131" i="18"/>
  <c r="F131" i="18"/>
  <c r="I136" i="18"/>
  <c r="I144" i="18"/>
  <c r="C154" i="18"/>
  <c r="C162" i="18"/>
  <c r="C163" i="18"/>
  <c r="C170" i="18"/>
  <c r="C171" i="18"/>
  <c r="C176" i="18"/>
  <c r="O175" i="18"/>
  <c r="O174" i="18" s="1"/>
  <c r="O173" i="18" s="1"/>
  <c r="O179" i="18"/>
  <c r="F187" i="18"/>
  <c r="C187" i="18" s="1"/>
  <c r="K187" i="18"/>
  <c r="K52" i="18" s="1"/>
  <c r="C192" i="18"/>
  <c r="O195" i="18"/>
  <c r="G230" i="18"/>
  <c r="G194" i="18" s="1"/>
  <c r="C273" i="18"/>
  <c r="F272" i="18"/>
  <c r="C272" i="18" s="1"/>
  <c r="C300" i="18"/>
  <c r="F58" i="18"/>
  <c r="C58" i="18" s="1"/>
  <c r="C114" i="18"/>
  <c r="O122" i="18"/>
  <c r="C134" i="18"/>
  <c r="C142" i="18"/>
  <c r="O166" i="18"/>
  <c r="O165" i="18" s="1"/>
  <c r="H173" i="18"/>
  <c r="L173" i="18"/>
  <c r="C175" i="18"/>
  <c r="F179" i="18"/>
  <c r="C207" i="18"/>
  <c r="L205" i="18"/>
  <c r="L216" i="18"/>
  <c r="C232" i="18"/>
  <c r="F231" i="18"/>
  <c r="L238" i="18"/>
  <c r="L231" i="18" s="1"/>
  <c r="C102" i="18"/>
  <c r="I112" i="18"/>
  <c r="C112" i="18" s="1"/>
  <c r="G130" i="18"/>
  <c r="G75" i="18" s="1"/>
  <c r="C150" i="18"/>
  <c r="C167" i="18"/>
  <c r="D173" i="18"/>
  <c r="C178" i="18"/>
  <c r="C182" i="18"/>
  <c r="C183" i="18"/>
  <c r="C190" i="18"/>
  <c r="D194" i="18"/>
  <c r="C217" i="18"/>
  <c r="F216" i="18"/>
  <c r="J194" i="18"/>
  <c r="J230" i="18"/>
  <c r="J289" i="18" s="1"/>
  <c r="I235" i="18"/>
  <c r="C236" i="18"/>
  <c r="C261" i="18"/>
  <c r="F260" i="18"/>
  <c r="L264" i="18"/>
  <c r="C286" i="18"/>
  <c r="E195" i="18"/>
  <c r="E194" i="18" s="1"/>
  <c r="M195" i="18"/>
  <c r="L196" i="18"/>
  <c r="C209" i="18"/>
  <c r="F205" i="18"/>
  <c r="C219" i="18"/>
  <c r="O231" i="18"/>
  <c r="O230" i="18" s="1"/>
  <c r="K231" i="18"/>
  <c r="K230" i="18" s="1"/>
  <c r="K194" i="18" s="1"/>
  <c r="C248" i="18"/>
  <c r="I246" i="18"/>
  <c r="C246" i="18" s="1"/>
  <c r="L252" i="18"/>
  <c r="L251" i="18" s="1"/>
  <c r="M259" i="18"/>
  <c r="M230" i="18" s="1"/>
  <c r="L260" i="18"/>
  <c r="C265" i="18"/>
  <c r="F264" i="18"/>
  <c r="L270" i="18"/>
  <c r="L269" i="18" s="1"/>
  <c r="C275" i="18"/>
  <c r="C281" i="18"/>
  <c r="C285" i="18"/>
  <c r="F284" i="18"/>
  <c r="O293" i="18"/>
  <c r="C200" i="18"/>
  <c r="I198" i="18"/>
  <c r="C203" i="18"/>
  <c r="H194" i="18"/>
  <c r="C208" i="18"/>
  <c r="I205" i="18"/>
  <c r="C212" i="18"/>
  <c r="C223" i="18"/>
  <c r="I227" i="18"/>
  <c r="C227" i="18" s="1"/>
  <c r="C228" i="18"/>
  <c r="C240" i="18"/>
  <c r="I238" i="18"/>
  <c r="C243" i="18"/>
  <c r="I259" i="18"/>
  <c r="C267" i="18"/>
  <c r="N289" i="18"/>
  <c r="M270" i="18"/>
  <c r="M269" i="18" s="1"/>
  <c r="C277" i="18"/>
  <c r="F276" i="18"/>
  <c r="C276" i="18" s="1"/>
  <c r="C295" i="18"/>
  <c r="C297" i="18"/>
  <c r="F293" i="18"/>
  <c r="O291" i="18"/>
  <c r="C199" i="18"/>
  <c r="C239" i="18"/>
  <c r="C247" i="18"/>
  <c r="C271" i="18"/>
  <c r="C287" i="18"/>
  <c r="I231" i="18" l="1"/>
  <c r="I230" i="18" s="1"/>
  <c r="I130" i="18"/>
  <c r="C144" i="18"/>
  <c r="F270" i="18"/>
  <c r="O270" i="18"/>
  <c r="O269" i="18" s="1"/>
  <c r="I204" i="18"/>
  <c r="L204" i="18"/>
  <c r="N52" i="18"/>
  <c r="N51" i="18" s="1"/>
  <c r="N194" i="18"/>
  <c r="I174" i="18"/>
  <c r="I173" i="18" s="1"/>
  <c r="D289" i="18"/>
  <c r="C235" i="18"/>
  <c r="C238" i="18"/>
  <c r="L259" i="18"/>
  <c r="C216" i="18"/>
  <c r="K51" i="18"/>
  <c r="K290" i="18" s="1"/>
  <c r="I83" i="18"/>
  <c r="E52" i="18"/>
  <c r="E51" i="18" s="1"/>
  <c r="E50" i="18" s="1"/>
  <c r="C95" i="18"/>
  <c r="K50" i="18"/>
  <c r="E290" i="18"/>
  <c r="D290" i="18"/>
  <c r="D50" i="18"/>
  <c r="L52" i="18"/>
  <c r="M289" i="18"/>
  <c r="C166" i="18"/>
  <c r="F165" i="18"/>
  <c r="C165" i="18" s="1"/>
  <c r="C77" i="18"/>
  <c r="F76" i="18"/>
  <c r="C293" i="18"/>
  <c r="C284" i="18"/>
  <c r="F283" i="18"/>
  <c r="C283" i="18" s="1"/>
  <c r="L195" i="18"/>
  <c r="C116" i="18"/>
  <c r="F67" i="18"/>
  <c r="C67" i="18" s="1"/>
  <c r="C69" i="18"/>
  <c r="C198" i="18"/>
  <c r="I196" i="18"/>
  <c r="C264" i="18"/>
  <c r="M194" i="18"/>
  <c r="M51" i="18" s="1"/>
  <c r="K289" i="18"/>
  <c r="C260" i="18"/>
  <c r="F259" i="18"/>
  <c r="C259" i="18" s="1"/>
  <c r="C179" i="18"/>
  <c r="F174" i="18"/>
  <c r="O194" i="18"/>
  <c r="C196" i="18"/>
  <c r="F195" i="18"/>
  <c r="G289" i="18"/>
  <c r="F54" i="18"/>
  <c r="F130" i="18"/>
  <c r="C130" i="18" s="1"/>
  <c r="C131" i="18"/>
  <c r="F269" i="18"/>
  <c r="C270" i="18"/>
  <c r="C291" i="18"/>
  <c r="H289" i="18"/>
  <c r="H52" i="18"/>
  <c r="H51" i="18" s="1"/>
  <c r="C292" i="18"/>
  <c r="L230" i="18"/>
  <c r="L289" i="18" s="1"/>
  <c r="C205" i="18"/>
  <c r="F204" i="18"/>
  <c r="C204" i="18" s="1"/>
  <c r="E289" i="18"/>
  <c r="C231" i="18"/>
  <c r="C122" i="18"/>
  <c r="C252" i="18"/>
  <c r="F251" i="18"/>
  <c r="C251" i="18" s="1"/>
  <c r="C136" i="18"/>
  <c r="O83" i="18"/>
  <c r="O75" i="18" s="1"/>
  <c r="O289" i="18" s="1"/>
  <c r="C103" i="18"/>
  <c r="I75" i="18"/>
  <c r="I52" i="18" s="1"/>
  <c r="F83" i="18"/>
  <c r="C84" i="18"/>
  <c r="L26" i="18"/>
  <c r="C27" i="18"/>
  <c r="G52" i="18"/>
  <c r="G51" i="18" s="1"/>
  <c r="J290" i="18"/>
  <c r="N50" i="18" l="1"/>
  <c r="N290" i="18"/>
  <c r="C83" i="18"/>
  <c r="I51" i="18"/>
  <c r="I290" i="18" s="1"/>
  <c r="I195" i="18"/>
  <c r="I194" i="18" s="1"/>
  <c r="F75" i="18"/>
  <c r="C75" i="18" s="1"/>
  <c r="C76" i="18"/>
  <c r="M50" i="18"/>
  <c r="M290" i="18"/>
  <c r="C195" i="18"/>
  <c r="G290" i="18"/>
  <c r="G50" i="18"/>
  <c r="H290" i="18"/>
  <c r="H50" i="18"/>
  <c r="C269" i="18"/>
  <c r="O52" i="18"/>
  <c r="O51" i="18" s="1"/>
  <c r="L290" i="18"/>
  <c r="C26" i="18"/>
  <c r="L20" i="18"/>
  <c r="C20" i="18" s="1"/>
  <c r="F230" i="18"/>
  <c r="C230" i="18" s="1"/>
  <c r="C174" i="18"/>
  <c r="F173" i="18"/>
  <c r="C173" i="18" s="1"/>
  <c r="L194" i="18"/>
  <c r="I289" i="18"/>
  <c r="C54" i="18"/>
  <c r="F53" i="18"/>
  <c r="L51" i="18"/>
  <c r="L50" i="18" s="1"/>
  <c r="I50" i="18" l="1"/>
  <c r="F194" i="18"/>
  <c r="C194" i="18" s="1"/>
  <c r="F289" i="18"/>
  <c r="C289" i="18" s="1"/>
  <c r="O50" i="18"/>
  <c r="O290" i="18"/>
  <c r="C53" i="18"/>
  <c r="F52" i="18"/>
  <c r="F51" i="18" l="1"/>
  <c r="C52" i="18"/>
  <c r="F290" i="18" l="1"/>
  <c r="C290" i="18" s="1"/>
  <c r="F50" i="18"/>
  <c r="C50" i="18" s="1"/>
  <c r="C51" i="18"/>
  <c r="O301" i="17" l="1"/>
  <c r="L301" i="17"/>
  <c r="I301" i="17"/>
  <c r="F301" i="17"/>
  <c r="O300" i="17"/>
  <c r="L300" i="17"/>
  <c r="I300" i="17"/>
  <c r="F300" i="17"/>
  <c r="O299" i="17"/>
  <c r="L299" i="17"/>
  <c r="I299" i="17"/>
  <c r="F299" i="17"/>
  <c r="C299" i="17" s="1"/>
  <c r="O298" i="17"/>
  <c r="L298" i="17"/>
  <c r="I298" i="17"/>
  <c r="F298" i="17"/>
  <c r="C298" i="17" s="1"/>
  <c r="O297" i="17"/>
  <c r="L297" i="17"/>
  <c r="I297" i="17"/>
  <c r="F297" i="17"/>
  <c r="O296" i="17"/>
  <c r="L296" i="17"/>
  <c r="I296" i="17"/>
  <c r="F296" i="17"/>
  <c r="O295" i="17"/>
  <c r="L295" i="17"/>
  <c r="I295" i="17"/>
  <c r="F295" i="17"/>
  <c r="O294" i="17"/>
  <c r="L294" i="17"/>
  <c r="I294" i="17"/>
  <c r="I293" i="17" s="1"/>
  <c r="F294" i="17"/>
  <c r="N293" i="17"/>
  <c r="M293" i="17"/>
  <c r="K293" i="17"/>
  <c r="J293" i="17"/>
  <c r="H293" i="17"/>
  <c r="G293" i="17"/>
  <c r="E293" i="17"/>
  <c r="D293" i="17"/>
  <c r="O288" i="17"/>
  <c r="L288" i="17"/>
  <c r="I288" i="17"/>
  <c r="F288" i="17"/>
  <c r="O287" i="17"/>
  <c r="O286" i="17" s="1"/>
  <c r="L287" i="17"/>
  <c r="L286" i="17" s="1"/>
  <c r="I287" i="17"/>
  <c r="F287" i="17"/>
  <c r="F286" i="17" s="1"/>
  <c r="N286" i="17"/>
  <c r="M286" i="17"/>
  <c r="K286" i="17"/>
  <c r="J286" i="17"/>
  <c r="H286" i="17"/>
  <c r="G286" i="17"/>
  <c r="E286" i="17"/>
  <c r="D286" i="17"/>
  <c r="O285" i="17"/>
  <c r="L285" i="17"/>
  <c r="L284" i="17" s="1"/>
  <c r="L283" i="17" s="1"/>
  <c r="I285" i="17"/>
  <c r="I284" i="17" s="1"/>
  <c r="I283" i="17" s="1"/>
  <c r="F285" i="17"/>
  <c r="O284" i="17"/>
  <c r="O283" i="17" s="1"/>
  <c r="N284" i="17"/>
  <c r="N283" i="17" s="1"/>
  <c r="M284" i="17"/>
  <c r="M283" i="17" s="1"/>
  <c r="K284" i="17"/>
  <c r="K283" i="17" s="1"/>
  <c r="J284" i="17"/>
  <c r="H284" i="17"/>
  <c r="G284" i="17"/>
  <c r="G283" i="17" s="1"/>
  <c r="E284" i="17"/>
  <c r="E283" i="17" s="1"/>
  <c r="D284" i="17"/>
  <c r="D283" i="17" s="1"/>
  <c r="J283" i="17"/>
  <c r="H283" i="17"/>
  <c r="O282" i="17"/>
  <c r="O281" i="17" s="1"/>
  <c r="L282" i="17"/>
  <c r="L281" i="17" s="1"/>
  <c r="I282" i="17"/>
  <c r="I281" i="17" s="1"/>
  <c r="F282" i="17"/>
  <c r="N281" i="17"/>
  <c r="M281" i="17"/>
  <c r="K281" i="17"/>
  <c r="J281" i="17"/>
  <c r="H281" i="17"/>
  <c r="G281" i="17"/>
  <c r="E281" i="17"/>
  <c r="D281" i="17"/>
  <c r="O280" i="17"/>
  <c r="L280" i="17"/>
  <c r="I280" i="17"/>
  <c r="F280" i="17"/>
  <c r="O279" i="17"/>
  <c r="L279" i="17"/>
  <c r="I279" i="17"/>
  <c r="F279" i="17"/>
  <c r="O278" i="17"/>
  <c r="L278" i="17"/>
  <c r="I278" i="17"/>
  <c r="C278" i="17" s="1"/>
  <c r="F278" i="17"/>
  <c r="O277" i="17"/>
  <c r="L277" i="17"/>
  <c r="L276" i="17" s="1"/>
  <c r="I277" i="17"/>
  <c r="I276" i="17" s="1"/>
  <c r="F277" i="17"/>
  <c r="N276" i="17"/>
  <c r="M276" i="17"/>
  <c r="K276" i="17"/>
  <c r="J276" i="17"/>
  <c r="H276" i="17"/>
  <c r="G276" i="17"/>
  <c r="E276" i="17"/>
  <c r="D276" i="17"/>
  <c r="O275" i="17"/>
  <c r="L275" i="17"/>
  <c r="I275" i="17"/>
  <c r="F275" i="17"/>
  <c r="O274" i="17"/>
  <c r="L274" i="17"/>
  <c r="I274" i="17"/>
  <c r="F274" i="17"/>
  <c r="O273" i="17"/>
  <c r="L273" i="17"/>
  <c r="L272" i="17" s="1"/>
  <c r="I273" i="17"/>
  <c r="F273" i="17"/>
  <c r="N272" i="17"/>
  <c r="N270" i="17" s="1"/>
  <c r="N269" i="17" s="1"/>
  <c r="M272" i="17"/>
  <c r="K272" i="17"/>
  <c r="J272" i="17"/>
  <c r="J270" i="17" s="1"/>
  <c r="J269" i="17" s="1"/>
  <c r="H272" i="17"/>
  <c r="G272" i="17"/>
  <c r="E272" i="17"/>
  <c r="D272" i="17"/>
  <c r="D270" i="17" s="1"/>
  <c r="O271" i="17"/>
  <c r="L271" i="17"/>
  <c r="I271" i="17"/>
  <c r="F271" i="17"/>
  <c r="G270" i="17"/>
  <c r="O268" i="17"/>
  <c r="L268" i="17"/>
  <c r="I268" i="17"/>
  <c r="F268" i="17"/>
  <c r="O267" i="17"/>
  <c r="L267" i="17"/>
  <c r="I267" i="17"/>
  <c r="F267" i="17"/>
  <c r="O266" i="17"/>
  <c r="L266" i="17"/>
  <c r="I266" i="17"/>
  <c r="C266" i="17" s="1"/>
  <c r="F266" i="17"/>
  <c r="O265" i="17"/>
  <c r="L265" i="17"/>
  <c r="I265" i="17"/>
  <c r="F265" i="17"/>
  <c r="N264" i="17"/>
  <c r="M264" i="17"/>
  <c r="K264" i="17"/>
  <c r="J264" i="17"/>
  <c r="H264" i="17"/>
  <c r="G264" i="17"/>
  <c r="E264" i="17"/>
  <c r="D264" i="17"/>
  <c r="O263" i="17"/>
  <c r="L263" i="17"/>
  <c r="I263" i="17"/>
  <c r="F263" i="17"/>
  <c r="O262" i="17"/>
  <c r="L262" i="17"/>
  <c r="I262" i="17"/>
  <c r="F262" i="17"/>
  <c r="O261" i="17"/>
  <c r="L261" i="17"/>
  <c r="I261" i="17"/>
  <c r="I260" i="17" s="1"/>
  <c r="F261" i="17"/>
  <c r="N260" i="17"/>
  <c r="N259" i="17" s="1"/>
  <c r="M260" i="17"/>
  <c r="K260" i="17"/>
  <c r="J260" i="17"/>
  <c r="H260" i="17"/>
  <c r="H259" i="17" s="1"/>
  <c r="G260" i="17"/>
  <c r="G259" i="17" s="1"/>
  <c r="E260" i="17"/>
  <c r="E259" i="17" s="1"/>
  <c r="D260" i="17"/>
  <c r="D259" i="17" s="1"/>
  <c r="K259" i="17"/>
  <c r="O258" i="17"/>
  <c r="L258" i="17"/>
  <c r="I258" i="17"/>
  <c r="F258" i="17"/>
  <c r="O257" i="17"/>
  <c r="L257" i="17"/>
  <c r="I257" i="17"/>
  <c r="F257" i="17"/>
  <c r="O256" i="17"/>
  <c r="L256" i="17"/>
  <c r="I256" i="17"/>
  <c r="F256" i="17"/>
  <c r="O255" i="17"/>
  <c r="L255" i="17"/>
  <c r="I255" i="17"/>
  <c r="F255" i="17"/>
  <c r="O254" i="17"/>
  <c r="L254" i="17"/>
  <c r="I254" i="17"/>
  <c r="C254" i="17" s="1"/>
  <c r="F254" i="17"/>
  <c r="O253" i="17"/>
  <c r="L253" i="17"/>
  <c r="I253" i="17"/>
  <c r="F253" i="17"/>
  <c r="N252" i="17"/>
  <c r="M252" i="17"/>
  <c r="M251" i="17" s="1"/>
  <c r="K252" i="17"/>
  <c r="K251" i="17" s="1"/>
  <c r="J252" i="17"/>
  <c r="J251" i="17" s="1"/>
  <c r="H252" i="17"/>
  <c r="G252" i="17"/>
  <c r="G251" i="17" s="1"/>
  <c r="E252" i="17"/>
  <c r="E251" i="17" s="1"/>
  <c r="D252" i="17"/>
  <c r="N251" i="17"/>
  <c r="H251" i="17"/>
  <c r="D251" i="17"/>
  <c r="O250" i="17"/>
  <c r="L250" i="17"/>
  <c r="I250" i="17"/>
  <c r="F250" i="17"/>
  <c r="O249" i="17"/>
  <c r="L249" i="17"/>
  <c r="I249" i="17"/>
  <c r="F249" i="17"/>
  <c r="O248" i="17"/>
  <c r="L248" i="17"/>
  <c r="I248" i="17"/>
  <c r="F248" i="17"/>
  <c r="O247" i="17"/>
  <c r="L247" i="17"/>
  <c r="I247" i="17"/>
  <c r="F247" i="17"/>
  <c r="O246" i="17"/>
  <c r="N246" i="17"/>
  <c r="M246" i="17"/>
  <c r="K246" i="17"/>
  <c r="J246" i="17"/>
  <c r="H246" i="17"/>
  <c r="G246" i="17"/>
  <c r="E246" i="17"/>
  <c r="D246" i="17"/>
  <c r="O245" i="17"/>
  <c r="L245" i="17"/>
  <c r="I245" i="17"/>
  <c r="F245" i="17"/>
  <c r="O244" i="17"/>
  <c r="L244" i="17"/>
  <c r="I244" i="17"/>
  <c r="F244" i="17"/>
  <c r="O243" i="17"/>
  <c r="L243" i="17"/>
  <c r="I243" i="17"/>
  <c r="F243" i="17"/>
  <c r="O242" i="17"/>
  <c r="L242" i="17"/>
  <c r="I242" i="17"/>
  <c r="F242" i="17"/>
  <c r="O241" i="17"/>
  <c r="L241" i="17"/>
  <c r="I241" i="17"/>
  <c r="F241" i="17"/>
  <c r="O240" i="17"/>
  <c r="L240" i="17"/>
  <c r="I240" i="17"/>
  <c r="F240" i="17"/>
  <c r="O239" i="17"/>
  <c r="L239" i="17"/>
  <c r="I239" i="17"/>
  <c r="F239" i="17"/>
  <c r="O238" i="17"/>
  <c r="N238" i="17"/>
  <c r="M238" i="17"/>
  <c r="K238" i="17"/>
  <c r="J238" i="17"/>
  <c r="H238" i="17"/>
  <c r="G238" i="17"/>
  <c r="E238" i="17"/>
  <c r="D238" i="17"/>
  <c r="O237" i="17"/>
  <c r="L237" i="17"/>
  <c r="I237" i="17"/>
  <c r="F237" i="17"/>
  <c r="O236" i="17"/>
  <c r="O235" i="17" s="1"/>
  <c r="L236" i="17"/>
  <c r="I236" i="17"/>
  <c r="I235" i="17" s="1"/>
  <c r="F236" i="17"/>
  <c r="N235" i="17"/>
  <c r="M235" i="17"/>
  <c r="L235" i="17"/>
  <c r="K235" i="17"/>
  <c r="J235" i="17"/>
  <c r="H235" i="17"/>
  <c r="G235" i="17"/>
  <c r="E235" i="17"/>
  <c r="D235" i="17"/>
  <c r="O234" i="17"/>
  <c r="O233" i="17" s="1"/>
  <c r="L234" i="17"/>
  <c r="L233" i="17" s="1"/>
  <c r="I234" i="17"/>
  <c r="I233" i="17" s="1"/>
  <c r="F234" i="17"/>
  <c r="N233" i="17"/>
  <c r="M233" i="17"/>
  <c r="K233" i="17"/>
  <c r="J233" i="17"/>
  <c r="J231" i="17" s="1"/>
  <c r="H233" i="17"/>
  <c r="G233" i="17"/>
  <c r="F233" i="17"/>
  <c r="E233" i="17"/>
  <c r="D233" i="17"/>
  <c r="O232" i="17"/>
  <c r="L232" i="17"/>
  <c r="I232" i="17"/>
  <c r="F232" i="17"/>
  <c r="M231" i="17"/>
  <c r="O229" i="17"/>
  <c r="L229" i="17"/>
  <c r="I229" i="17"/>
  <c r="F229" i="17"/>
  <c r="O228" i="17"/>
  <c r="O227" i="17" s="1"/>
  <c r="L228" i="17"/>
  <c r="I228" i="17"/>
  <c r="I227" i="17" s="1"/>
  <c r="F228" i="17"/>
  <c r="N227" i="17"/>
  <c r="M227" i="17"/>
  <c r="L227" i="17"/>
  <c r="K227" i="17"/>
  <c r="J227" i="17"/>
  <c r="H227" i="17"/>
  <c r="G227" i="17"/>
  <c r="F227" i="17"/>
  <c r="E227" i="17"/>
  <c r="D227" i="17"/>
  <c r="O226" i="17"/>
  <c r="L226" i="17"/>
  <c r="I226" i="17"/>
  <c r="F226" i="17"/>
  <c r="O225" i="17"/>
  <c r="L225" i="17"/>
  <c r="I225" i="17"/>
  <c r="F225" i="17"/>
  <c r="O224" i="17"/>
  <c r="L224" i="17"/>
  <c r="I224" i="17"/>
  <c r="F224" i="17"/>
  <c r="O223" i="17"/>
  <c r="L223" i="17"/>
  <c r="I223" i="17"/>
  <c r="F223" i="17"/>
  <c r="O222" i="17"/>
  <c r="L222" i="17"/>
  <c r="I222" i="17"/>
  <c r="F222" i="17"/>
  <c r="C222" i="17"/>
  <c r="O221" i="17"/>
  <c r="L221" i="17"/>
  <c r="I221" i="17"/>
  <c r="F221" i="17"/>
  <c r="C221" i="17" s="1"/>
  <c r="O220" i="17"/>
  <c r="L220" i="17"/>
  <c r="I220" i="17"/>
  <c r="F220" i="17"/>
  <c r="O219" i="17"/>
  <c r="L219" i="17"/>
  <c r="I219" i="17"/>
  <c r="F219" i="17"/>
  <c r="C219" i="17" s="1"/>
  <c r="O218" i="17"/>
  <c r="L218" i="17"/>
  <c r="I218" i="17"/>
  <c r="F218" i="17"/>
  <c r="C218" i="17" s="1"/>
  <c r="O217" i="17"/>
  <c r="L217" i="17"/>
  <c r="I217" i="17"/>
  <c r="F217" i="17"/>
  <c r="N216" i="17"/>
  <c r="M216" i="17"/>
  <c r="K216" i="17"/>
  <c r="J216" i="17"/>
  <c r="H216" i="17"/>
  <c r="G216" i="17"/>
  <c r="E216" i="17"/>
  <c r="D216" i="17"/>
  <c r="O215" i="17"/>
  <c r="L215" i="17"/>
  <c r="I215" i="17"/>
  <c r="F215" i="17"/>
  <c r="O214" i="17"/>
  <c r="L214" i="17"/>
  <c r="I214" i="17"/>
  <c r="F214" i="17"/>
  <c r="O213" i="17"/>
  <c r="L213" i="17"/>
  <c r="I213" i="17"/>
  <c r="F213" i="17"/>
  <c r="O212" i="17"/>
  <c r="L212" i="17"/>
  <c r="I212" i="17"/>
  <c r="F212" i="17"/>
  <c r="O211" i="17"/>
  <c r="L211" i="17"/>
  <c r="I211" i="17"/>
  <c r="F211" i="17"/>
  <c r="O210" i="17"/>
  <c r="L210" i="17"/>
  <c r="I210" i="17"/>
  <c r="F210" i="17"/>
  <c r="C210" i="17" s="1"/>
  <c r="O209" i="17"/>
  <c r="L209" i="17"/>
  <c r="I209" i="17"/>
  <c r="F209" i="17"/>
  <c r="O208" i="17"/>
  <c r="L208" i="17"/>
  <c r="I208" i="17"/>
  <c r="F208" i="17"/>
  <c r="O207" i="17"/>
  <c r="L207" i="17"/>
  <c r="I207" i="17"/>
  <c r="F207" i="17"/>
  <c r="O206" i="17"/>
  <c r="L206" i="17"/>
  <c r="I206" i="17"/>
  <c r="F206" i="17"/>
  <c r="C206" i="17" s="1"/>
  <c r="N205" i="17"/>
  <c r="M205" i="17"/>
  <c r="K205" i="17"/>
  <c r="K204" i="17" s="1"/>
  <c r="J205" i="17"/>
  <c r="H205" i="17"/>
  <c r="H204" i="17" s="1"/>
  <c r="G205" i="17"/>
  <c r="E205" i="17"/>
  <c r="E204" i="17" s="1"/>
  <c r="D205" i="17"/>
  <c r="M204" i="17"/>
  <c r="O203" i="17"/>
  <c r="L203" i="17"/>
  <c r="I203" i="17"/>
  <c r="F203" i="17"/>
  <c r="O202" i="17"/>
  <c r="L202" i="17"/>
  <c r="I202" i="17"/>
  <c r="F202" i="17"/>
  <c r="O201" i="17"/>
  <c r="L201" i="17"/>
  <c r="I201" i="17"/>
  <c r="F201" i="17"/>
  <c r="O200" i="17"/>
  <c r="L200" i="17"/>
  <c r="I200" i="17"/>
  <c r="F200" i="17"/>
  <c r="O199" i="17"/>
  <c r="L199" i="17"/>
  <c r="L198" i="17" s="1"/>
  <c r="I199" i="17"/>
  <c r="F199" i="17"/>
  <c r="F198" i="17" s="1"/>
  <c r="O198" i="17"/>
  <c r="N198" i="17"/>
  <c r="M198" i="17"/>
  <c r="K198" i="17"/>
  <c r="K196" i="17" s="1"/>
  <c r="J198" i="17"/>
  <c r="J196" i="17" s="1"/>
  <c r="H198" i="17"/>
  <c r="H196" i="17" s="1"/>
  <c r="G198" i="17"/>
  <c r="G196" i="17" s="1"/>
  <c r="E198" i="17"/>
  <c r="D198" i="17"/>
  <c r="D196" i="17" s="1"/>
  <c r="O197" i="17"/>
  <c r="L197" i="17"/>
  <c r="I197" i="17"/>
  <c r="F197" i="17"/>
  <c r="N196" i="17"/>
  <c r="M196" i="17"/>
  <c r="E196" i="17"/>
  <c r="O193" i="17"/>
  <c r="L193" i="17"/>
  <c r="I193" i="17"/>
  <c r="F193" i="17"/>
  <c r="O192" i="17"/>
  <c r="N192" i="17"/>
  <c r="N191" i="17" s="1"/>
  <c r="M192" i="17"/>
  <c r="M191" i="17" s="1"/>
  <c r="L192" i="17"/>
  <c r="L191" i="17" s="1"/>
  <c r="K192" i="17"/>
  <c r="J192" i="17"/>
  <c r="I192" i="17"/>
  <c r="I191" i="17" s="1"/>
  <c r="H192" i="17"/>
  <c r="H191" i="17" s="1"/>
  <c r="G192" i="17"/>
  <c r="E192" i="17"/>
  <c r="E191" i="17" s="1"/>
  <c r="D192" i="17"/>
  <c r="D191" i="17" s="1"/>
  <c r="O191" i="17"/>
  <c r="K191" i="17"/>
  <c r="J191" i="17"/>
  <c r="G191" i="17"/>
  <c r="O190" i="17"/>
  <c r="L190" i="17"/>
  <c r="I190" i="17"/>
  <c r="F190" i="17"/>
  <c r="O189" i="17"/>
  <c r="L189" i="17"/>
  <c r="L188" i="17" s="1"/>
  <c r="I189" i="17"/>
  <c r="I188" i="17" s="1"/>
  <c r="I187" i="17" s="1"/>
  <c r="F189" i="17"/>
  <c r="N188" i="17"/>
  <c r="M188" i="17"/>
  <c r="K188" i="17"/>
  <c r="K187" i="17" s="1"/>
  <c r="J188" i="17"/>
  <c r="H188" i="17"/>
  <c r="G188" i="17"/>
  <c r="E188" i="17"/>
  <c r="E187" i="17" s="1"/>
  <c r="D188" i="17"/>
  <c r="D187" i="17" s="1"/>
  <c r="O186" i="17"/>
  <c r="L186" i="17"/>
  <c r="I186" i="17"/>
  <c r="F186" i="17"/>
  <c r="O185" i="17"/>
  <c r="L185" i="17"/>
  <c r="L184" i="17" s="1"/>
  <c r="I185" i="17"/>
  <c r="I184" i="17" s="1"/>
  <c r="F185" i="17"/>
  <c r="N184" i="17"/>
  <c r="M184" i="17"/>
  <c r="K184" i="17"/>
  <c r="J184" i="17"/>
  <c r="H184" i="17"/>
  <c r="G184" i="17"/>
  <c r="F184" i="17"/>
  <c r="E184" i="17"/>
  <c r="D184" i="17"/>
  <c r="O183" i="17"/>
  <c r="L183" i="17"/>
  <c r="I183" i="17"/>
  <c r="F183" i="17"/>
  <c r="O182" i="17"/>
  <c r="L182" i="17"/>
  <c r="I182" i="17"/>
  <c r="F182" i="17"/>
  <c r="O181" i="17"/>
  <c r="L181" i="17"/>
  <c r="I181" i="17"/>
  <c r="F181" i="17"/>
  <c r="O180" i="17"/>
  <c r="L180" i="17"/>
  <c r="I180" i="17"/>
  <c r="I179" i="17" s="1"/>
  <c r="F180" i="17"/>
  <c r="O179" i="17"/>
  <c r="N179" i="17"/>
  <c r="M179" i="17"/>
  <c r="K179" i="17"/>
  <c r="J179" i="17"/>
  <c r="H179" i="17"/>
  <c r="G179" i="17"/>
  <c r="E179" i="17"/>
  <c r="D179" i="17"/>
  <c r="O178" i="17"/>
  <c r="L178" i="17"/>
  <c r="I178" i="17"/>
  <c r="F178" i="17"/>
  <c r="O177" i="17"/>
  <c r="L177" i="17"/>
  <c r="I177" i="17"/>
  <c r="F177" i="17"/>
  <c r="O176" i="17"/>
  <c r="L176" i="17"/>
  <c r="L175" i="17" s="1"/>
  <c r="I176" i="17"/>
  <c r="I175" i="17" s="1"/>
  <c r="F176" i="17"/>
  <c r="O175" i="17"/>
  <c r="N175" i="17"/>
  <c r="M175" i="17"/>
  <c r="K175" i="17"/>
  <c r="J175" i="17"/>
  <c r="H175" i="17"/>
  <c r="G175" i="17"/>
  <c r="E175" i="17"/>
  <c r="E174" i="17" s="1"/>
  <c r="E173" i="17" s="1"/>
  <c r="D175" i="17"/>
  <c r="M174" i="17"/>
  <c r="D174" i="17"/>
  <c r="O172" i="17"/>
  <c r="L172" i="17"/>
  <c r="I172" i="17"/>
  <c r="F172" i="17"/>
  <c r="O171" i="17"/>
  <c r="L171" i="17"/>
  <c r="I171" i="17"/>
  <c r="C171" i="17" s="1"/>
  <c r="F171" i="17"/>
  <c r="O170" i="17"/>
  <c r="L170" i="17"/>
  <c r="I170" i="17"/>
  <c r="F170" i="17"/>
  <c r="O169" i="17"/>
  <c r="L169" i="17"/>
  <c r="I169" i="17"/>
  <c r="F169" i="17"/>
  <c r="O168" i="17"/>
  <c r="L168" i="17"/>
  <c r="I168" i="17"/>
  <c r="F168" i="17"/>
  <c r="O167" i="17"/>
  <c r="O166" i="17" s="1"/>
  <c r="L167" i="17"/>
  <c r="I167" i="17"/>
  <c r="F167" i="17"/>
  <c r="N166" i="17"/>
  <c r="M166" i="17"/>
  <c r="K166" i="17"/>
  <c r="K165" i="17" s="1"/>
  <c r="J166" i="17"/>
  <c r="J165" i="17" s="1"/>
  <c r="H166" i="17"/>
  <c r="H165" i="17" s="1"/>
  <c r="G166" i="17"/>
  <c r="G165" i="17" s="1"/>
  <c r="E166" i="17"/>
  <c r="D166" i="17"/>
  <c r="D165" i="17" s="1"/>
  <c r="N165" i="17"/>
  <c r="M165" i="17"/>
  <c r="E165" i="17"/>
  <c r="O164" i="17"/>
  <c r="L164" i="17"/>
  <c r="I164" i="17"/>
  <c r="F164" i="17"/>
  <c r="O163" i="17"/>
  <c r="L163" i="17"/>
  <c r="I163" i="17"/>
  <c r="F163" i="17"/>
  <c r="C163" i="17" s="1"/>
  <c r="O162" i="17"/>
  <c r="L162" i="17"/>
  <c r="I162" i="17"/>
  <c r="F162" i="17"/>
  <c r="O161" i="17"/>
  <c r="L161" i="17"/>
  <c r="L160" i="17" s="1"/>
  <c r="I161" i="17"/>
  <c r="I160" i="17" s="1"/>
  <c r="F161" i="17"/>
  <c r="N160" i="17"/>
  <c r="M160" i="17"/>
  <c r="K160" i="17"/>
  <c r="J160" i="17"/>
  <c r="H160" i="17"/>
  <c r="G160" i="17"/>
  <c r="E160" i="17"/>
  <c r="D160" i="17"/>
  <c r="O159" i="17"/>
  <c r="L159" i="17"/>
  <c r="I159" i="17"/>
  <c r="F159" i="17"/>
  <c r="O158" i="17"/>
  <c r="L158" i="17"/>
  <c r="I158" i="17"/>
  <c r="F158" i="17"/>
  <c r="O157" i="17"/>
  <c r="L157" i="17"/>
  <c r="I157" i="17"/>
  <c r="F157" i="17"/>
  <c r="O156" i="17"/>
  <c r="L156" i="17"/>
  <c r="I156" i="17"/>
  <c r="F156" i="17"/>
  <c r="O155" i="17"/>
  <c r="L155" i="17"/>
  <c r="I155" i="17"/>
  <c r="F155" i="17"/>
  <c r="O154" i="17"/>
  <c r="L154" i="17"/>
  <c r="I154" i="17"/>
  <c r="F154" i="17"/>
  <c r="O153" i="17"/>
  <c r="L153" i="17"/>
  <c r="I153" i="17"/>
  <c r="F153" i="17"/>
  <c r="O152" i="17"/>
  <c r="L152" i="17"/>
  <c r="I152" i="17"/>
  <c r="F152" i="17"/>
  <c r="O151" i="17"/>
  <c r="N151" i="17"/>
  <c r="M151" i="17"/>
  <c r="K151" i="17"/>
  <c r="J151" i="17"/>
  <c r="H151" i="17"/>
  <c r="G151" i="17"/>
  <c r="E151" i="17"/>
  <c r="D151" i="17"/>
  <c r="O150" i="17"/>
  <c r="L150" i="17"/>
  <c r="I150" i="17"/>
  <c r="F150" i="17"/>
  <c r="O149" i="17"/>
  <c r="L149" i="17"/>
  <c r="I149" i="17"/>
  <c r="F149" i="17"/>
  <c r="O148" i="17"/>
  <c r="L148" i="17"/>
  <c r="I148" i="17"/>
  <c r="F148" i="17"/>
  <c r="O147" i="17"/>
  <c r="L147" i="17"/>
  <c r="I147" i="17"/>
  <c r="F147" i="17"/>
  <c r="O146" i="17"/>
  <c r="L146" i="17"/>
  <c r="I146" i="17"/>
  <c r="F146" i="17"/>
  <c r="O145" i="17"/>
  <c r="L145" i="17"/>
  <c r="I145" i="17"/>
  <c r="F145" i="17"/>
  <c r="N144" i="17"/>
  <c r="M144" i="17"/>
  <c r="K144" i="17"/>
  <c r="J144" i="17"/>
  <c r="H144" i="17"/>
  <c r="G144" i="17"/>
  <c r="E144" i="17"/>
  <c r="D144" i="17"/>
  <c r="O143" i="17"/>
  <c r="L143" i="17"/>
  <c r="I143" i="17"/>
  <c r="C143" i="17" s="1"/>
  <c r="F143" i="17"/>
  <c r="O142" i="17"/>
  <c r="L142" i="17"/>
  <c r="L141" i="17" s="1"/>
  <c r="I142" i="17"/>
  <c r="F142" i="17"/>
  <c r="N141" i="17"/>
  <c r="M141" i="17"/>
  <c r="K141" i="17"/>
  <c r="J141" i="17"/>
  <c r="H141" i="17"/>
  <c r="G141" i="17"/>
  <c r="E141" i="17"/>
  <c r="D141" i="17"/>
  <c r="O140" i="17"/>
  <c r="L140" i="17"/>
  <c r="I140" i="17"/>
  <c r="F140" i="17"/>
  <c r="O139" i="17"/>
  <c r="L139" i="17"/>
  <c r="I139" i="17"/>
  <c r="F139" i="17"/>
  <c r="O138" i="17"/>
  <c r="L138" i="17"/>
  <c r="I138" i="17"/>
  <c r="F138" i="17"/>
  <c r="O137" i="17"/>
  <c r="L137" i="17"/>
  <c r="I137" i="17"/>
  <c r="I136" i="17" s="1"/>
  <c r="F137" i="17"/>
  <c r="F136" i="17" s="1"/>
  <c r="N136" i="17"/>
  <c r="M136" i="17"/>
  <c r="K136" i="17"/>
  <c r="J136" i="17"/>
  <c r="H136" i="17"/>
  <c r="G136" i="17"/>
  <c r="E136" i="17"/>
  <c r="D136" i="17"/>
  <c r="O135" i="17"/>
  <c r="L135" i="17"/>
  <c r="I135" i="17"/>
  <c r="F135" i="17"/>
  <c r="C135" i="17" s="1"/>
  <c r="O134" i="17"/>
  <c r="L134" i="17"/>
  <c r="I134" i="17"/>
  <c r="F134" i="17"/>
  <c r="O133" i="17"/>
  <c r="L133" i="17"/>
  <c r="I133" i="17"/>
  <c r="F133" i="17"/>
  <c r="O132" i="17"/>
  <c r="L132" i="17"/>
  <c r="I132" i="17"/>
  <c r="F132" i="17"/>
  <c r="O131" i="17"/>
  <c r="N131" i="17"/>
  <c r="M131" i="17"/>
  <c r="K131" i="17"/>
  <c r="J131" i="17"/>
  <c r="H131" i="17"/>
  <c r="G131" i="17"/>
  <c r="E131" i="17"/>
  <c r="D131" i="17"/>
  <c r="O129" i="17"/>
  <c r="L129" i="17"/>
  <c r="L128" i="17" s="1"/>
  <c r="I129" i="17"/>
  <c r="I128" i="17" s="1"/>
  <c r="F129" i="17"/>
  <c r="O128" i="17"/>
  <c r="N128" i="17"/>
  <c r="M128" i="17"/>
  <c r="K128" i="17"/>
  <c r="J128" i="17"/>
  <c r="H128" i="17"/>
  <c r="G128" i="17"/>
  <c r="E128" i="17"/>
  <c r="D128" i="17"/>
  <c r="O127" i="17"/>
  <c r="L127" i="17"/>
  <c r="I127" i="17"/>
  <c r="F127" i="17"/>
  <c r="O126" i="17"/>
  <c r="L126" i="17"/>
  <c r="I126" i="17"/>
  <c r="F126" i="17"/>
  <c r="O125" i="17"/>
  <c r="L125" i="17"/>
  <c r="I125" i="17"/>
  <c r="F125" i="17"/>
  <c r="O124" i="17"/>
  <c r="L124" i="17"/>
  <c r="I124" i="17"/>
  <c r="F124" i="17"/>
  <c r="O123" i="17"/>
  <c r="L123" i="17"/>
  <c r="L122" i="17" s="1"/>
  <c r="I123" i="17"/>
  <c r="F123" i="17"/>
  <c r="N122" i="17"/>
  <c r="M122" i="17"/>
  <c r="K122" i="17"/>
  <c r="J122" i="17"/>
  <c r="H122" i="17"/>
  <c r="G122" i="17"/>
  <c r="E122" i="17"/>
  <c r="D122" i="17"/>
  <c r="O121" i="17"/>
  <c r="L121" i="17"/>
  <c r="I121" i="17"/>
  <c r="F121" i="17"/>
  <c r="O120" i="17"/>
  <c r="L120" i="17"/>
  <c r="I120" i="17"/>
  <c r="F120" i="17"/>
  <c r="O119" i="17"/>
  <c r="L119" i="17"/>
  <c r="I119" i="17"/>
  <c r="F119" i="17"/>
  <c r="O118" i="17"/>
  <c r="L118" i="17"/>
  <c r="I118" i="17"/>
  <c r="F118" i="17"/>
  <c r="O117" i="17"/>
  <c r="L117" i="17"/>
  <c r="I117" i="17"/>
  <c r="F117" i="17"/>
  <c r="F116" i="17" s="1"/>
  <c r="N116" i="17"/>
  <c r="M116" i="17"/>
  <c r="K116" i="17"/>
  <c r="J116" i="17"/>
  <c r="H116" i="17"/>
  <c r="G116" i="17"/>
  <c r="E116" i="17"/>
  <c r="D116" i="17"/>
  <c r="O115" i="17"/>
  <c r="L115" i="17"/>
  <c r="I115" i="17"/>
  <c r="F115" i="17"/>
  <c r="O114" i="17"/>
  <c r="L114" i="17"/>
  <c r="I114" i="17"/>
  <c r="F114" i="17"/>
  <c r="O113" i="17"/>
  <c r="L113" i="17"/>
  <c r="L112" i="17" s="1"/>
  <c r="I113" i="17"/>
  <c r="F113" i="17"/>
  <c r="N112" i="17"/>
  <c r="M112" i="17"/>
  <c r="K112" i="17"/>
  <c r="J112" i="17"/>
  <c r="H112" i="17"/>
  <c r="G112" i="17"/>
  <c r="E112" i="17"/>
  <c r="D112" i="17"/>
  <c r="O111" i="17"/>
  <c r="L111" i="17"/>
  <c r="I111" i="17"/>
  <c r="C111" i="17" s="1"/>
  <c r="F111" i="17"/>
  <c r="O110" i="17"/>
  <c r="L110" i="17"/>
  <c r="I110" i="17"/>
  <c r="F110" i="17"/>
  <c r="O109" i="17"/>
  <c r="L109" i="17"/>
  <c r="I109" i="17"/>
  <c r="F109" i="17"/>
  <c r="O108" i="17"/>
  <c r="L108" i="17"/>
  <c r="I108" i="17"/>
  <c r="F108" i="17"/>
  <c r="O107" i="17"/>
  <c r="L107" i="17"/>
  <c r="I107" i="17"/>
  <c r="F107" i="17"/>
  <c r="O106" i="17"/>
  <c r="L106" i="17"/>
  <c r="I106" i="17"/>
  <c r="F106" i="17"/>
  <c r="O105" i="17"/>
  <c r="L105" i="17"/>
  <c r="I105" i="17"/>
  <c r="F105" i="17"/>
  <c r="O104" i="17"/>
  <c r="L104" i="17"/>
  <c r="I104" i="17"/>
  <c r="F104" i="17"/>
  <c r="N103" i="17"/>
  <c r="M103" i="17"/>
  <c r="K103" i="17"/>
  <c r="J103" i="17"/>
  <c r="H103" i="17"/>
  <c r="G103" i="17"/>
  <c r="E103" i="17"/>
  <c r="D103" i="17"/>
  <c r="O102" i="17"/>
  <c r="L102" i="17"/>
  <c r="I102" i="17"/>
  <c r="F102" i="17"/>
  <c r="O101" i="17"/>
  <c r="L101" i="17"/>
  <c r="I101" i="17"/>
  <c r="F101" i="17"/>
  <c r="O100" i="17"/>
  <c r="L100" i="17"/>
  <c r="I100" i="17"/>
  <c r="F100" i="17"/>
  <c r="O99" i="17"/>
  <c r="L99" i="17"/>
  <c r="I99" i="17"/>
  <c r="F99" i="17"/>
  <c r="O98" i="17"/>
  <c r="L98" i="17"/>
  <c r="I98" i="17"/>
  <c r="F98" i="17"/>
  <c r="O97" i="17"/>
  <c r="L97" i="17"/>
  <c r="I97" i="17"/>
  <c r="F97" i="17"/>
  <c r="O96" i="17"/>
  <c r="L96" i="17"/>
  <c r="L95" i="17" s="1"/>
  <c r="I96" i="17"/>
  <c r="F96" i="17"/>
  <c r="F95" i="17" s="1"/>
  <c r="N95" i="17"/>
  <c r="M95" i="17"/>
  <c r="K95" i="17"/>
  <c r="J95" i="17"/>
  <c r="H95" i="17"/>
  <c r="G95" i="17"/>
  <c r="E95" i="17"/>
  <c r="D95" i="17"/>
  <c r="O94" i="17"/>
  <c r="L94" i="17"/>
  <c r="I94" i="17"/>
  <c r="F94" i="17"/>
  <c r="O93" i="17"/>
  <c r="L93" i="17"/>
  <c r="I93" i="17"/>
  <c r="F93" i="17"/>
  <c r="O92" i="17"/>
  <c r="L92" i="17"/>
  <c r="I92" i="17"/>
  <c r="F92" i="17"/>
  <c r="O91" i="17"/>
  <c r="L91" i="17"/>
  <c r="I91" i="17"/>
  <c r="F91" i="17"/>
  <c r="O90" i="17"/>
  <c r="L90" i="17"/>
  <c r="I90" i="17"/>
  <c r="F90" i="17"/>
  <c r="N89" i="17"/>
  <c r="M89" i="17"/>
  <c r="K89" i="17"/>
  <c r="J89" i="17"/>
  <c r="I89" i="17"/>
  <c r="H89" i="17"/>
  <c r="G89" i="17"/>
  <c r="E89" i="17"/>
  <c r="D89" i="17"/>
  <c r="O88" i="17"/>
  <c r="L88" i="17"/>
  <c r="I88" i="17"/>
  <c r="F88" i="17"/>
  <c r="C88" i="17" s="1"/>
  <c r="O87" i="17"/>
  <c r="L87" i="17"/>
  <c r="I87" i="17"/>
  <c r="F87" i="17"/>
  <c r="C87" i="17" s="1"/>
  <c r="O86" i="17"/>
  <c r="L86" i="17"/>
  <c r="I86" i="17"/>
  <c r="F86" i="17"/>
  <c r="O85" i="17"/>
  <c r="L85" i="17"/>
  <c r="I85" i="17"/>
  <c r="F85" i="17"/>
  <c r="F84" i="17" s="1"/>
  <c r="N84" i="17"/>
  <c r="M84" i="17"/>
  <c r="K84" i="17"/>
  <c r="J84" i="17"/>
  <c r="H84" i="17"/>
  <c r="G84" i="17"/>
  <c r="E84" i="17"/>
  <c r="E83" i="17" s="1"/>
  <c r="D84" i="17"/>
  <c r="O82" i="17"/>
  <c r="L82" i="17"/>
  <c r="I82" i="17"/>
  <c r="F82" i="17"/>
  <c r="O81" i="17"/>
  <c r="L81" i="17"/>
  <c r="I81" i="17"/>
  <c r="I80" i="17" s="1"/>
  <c r="F81" i="17"/>
  <c r="O80" i="17"/>
  <c r="N80" i="17"/>
  <c r="M80" i="17"/>
  <c r="K80" i="17"/>
  <c r="J80" i="17"/>
  <c r="H80" i="17"/>
  <c r="G80" i="17"/>
  <c r="E80" i="17"/>
  <c r="D80" i="17"/>
  <c r="O79" i="17"/>
  <c r="L79" i="17"/>
  <c r="I79" i="17"/>
  <c r="F79" i="17"/>
  <c r="O78" i="17"/>
  <c r="O77" i="17" s="1"/>
  <c r="O76" i="17" s="1"/>
  <c r="L78" i="17"/>
  <c r="L77" i="17" s="1"/>
  <c r="I78" i="17"/>
  <c r="F78" i="17"/>
  <c r="F77" i="17" s="1"/>
  <c r="N77" i="17"/>
  <c r="M77" i="17"/>
  <c r="K77" i="17"/>
  <c r="J77" i="17"/>
  <c r="J76" i="17" s="1"/>
  <c r="H77" i="17"/>
  <c r="G77" i="17"/>
  <c r="E77" i="17"/>
  <c r="D77" i="17"/>
  <c r="D76" i="17" s="1"/>
  <c r="O74" i="17"/>
  <c r="L74" i="17"/>
  <c r="I74" i="17"/>
  <c r="F74" i="17"/>
  <c r="O73" i="17"/>
  <c r="L73" i="17"/>
  <c r="I73" i="17"/>
  <c r="F73" i="17"/>
  <c r="O72" i="17"/>
  <c r="L72" i="17"/>
  <c r="I72" i="17"/>
  <c r="F72" i="17"/>
  <c r="O71" i="17"/>
  <c r="L71" i="17"/>
  <c r="I71" i="17"/>
  <c r="F71" i="17"/>
  <c r="O70" i="17"/>
  <c r="L70" i="17"/>
  <c r="I70" i="17"/>
  <c r="F70" i="17"/>
  <c r="F69" i="17" s="1"/>
  <c r="N69" i="17"/>
  <c r="N67" i="17" s="1"/>
  <c r="M69" i="17"/>
  <c r="K69" i="17"/>
  <c r="K67" i="17" s="1"/>
  <c r="J69" i="17"/>
  <c r="J67" i="17" s="1"/>
  <c r="H69" i="17"/>
  <c r="H67" i="17" s="1"/>
  <c r="G69" i="17"/>
  <c r="G67" i="17" s="1"/>
  <c r="E69" i="17"/>
  <c r="D69" i="17"/>
  <c r="O68" i="17"/>
  <c r="L68" i="17"/>
  <c r="I68" i="17"/>
  <c r="F68" i="17"/>
  <c r="M67" i="17"/>
  <c r="E67" i="17"/>
  <c r="D67" i="17"/>
  <c r="O66" i="17"/>
  <c r="L66" i="17"/>
  <c r="I66" i="17"/>
  <c r="F66" i="17"/>
  <c r="O65" i="17"/>
  <c r="L65" i="17"/>
  <c r="I65" i="17"/>
  <c r="F65" i="17"/>
  <c r="O64" i="17"/>
  <c r="L64" i="17"/>
  <c r="I64" i="17"/>
  <c r="F64" i="17"/>
  <c r="O63" i="17"/>
  <c r="L63" i="17"/>
  <c r="I63" i="17"/>
  <c r="F63" i="17"/>
  <c r="O62" i="17"/>
  <c r="L62" i="17"/>
  <c r="I62" i="17"/>
  <c r="F62" i="17"/>
  <c r="O61" i="17"/>
  <c r="L61" i="17"/>
  <c r="I61" i="17"/>
  <c r="F61" i="17"/>
  <c r="O60" i="17"/>
  <c r="L60" i="17"/>
  <c r="I60" i="17"/>
  <c r="F60" i="17"/>
  <c r="O59" i="17"/>
  <c r="O58" i="17" s="1"/>
  <c r="L59" i="17"/>
  <c r="I59" i="17"/>
  <c r="F59" i="17"/>
  <c r="C59" i="17"/>
  <c r="N58" i="17"/>
  <c r="M58" i="17"/>
  <c r="K58" i="17"/>
  <c r="J58" i="17"/>
  <c r="H58" i="17"/>
  <c r="G58" i="17"/>
  <c r="F58" i="17"/>
  <c r="E58" i="17"/>
  <c r="D58" i="17"/>
  <c r="O57" i="17"/>
  <c r="L57" i="17"/>
  <c r="I57" i="17"/>
  <c r="C57" i="17" s="1"/>
  <c r="F57" i="17"/>
  <c r="O56" i="17"/>
  <c r="L56" i="17"/>
  <c r="L55" i="17" s="1"/>
  <c r="I56" i="17"/>
  <c r="I55" i="17" s="1"/>
  <c r="F56" i="17"/>
  <c r="O55" i="17"/>
  <c r="N55" i="17"/>
  <c r="M55" i="17"/>
  <c r="M54" i="17" s="1"/>
  <c r="K55" i="17"/>
  <c r="J55" i="17"/>
  <c r="H55" i="17"/>
  <c r="G55" i="17"/>
  <c r="E55" i="17"/>
  <c r="D55" i="17"/>
  <c r="D54" i="17"/>
  <c r="D53" i="17" s="1"/>
  <c r="O47" i="17"/>
  <c r="C47" i="17" s="1"/>
  <c r="O46" i="17"/>
  <c r="C46" i="17" s="1"/>
  <c r="N45" i="17"/>
  <c r="M45" i="17"/>
  <c r="L44" i="17"/>
  <c r="L43" i="17" s="1"/>
  <c r="I44" i="17"/>
  <c r="I43" i="17" s="1"/>
  <c r="F44" i="17"/>
  <c r="K43" i="17"/>
  <c r="J43" i="17"/>
  <c r="H43" i="17"/>
  <c r="G43" i="17"/>
  <c r="F43" i="17"/>
  <c r="E43" i="17"/>
  <c r="D43" i="17"/>
  <c r="F42" i="17"/>
  <c r="C42" i="17" s="1"/>
  <c r="F41" i="17"/>
  <c r="C41" i="17" s="1"/>
  <c r="E41" i="17"/>
  <c r="D41" i="17"/>
  <c r="L40" i="17"/>
  <c r="C40" i="17" s="1"/>
  <c r="L39" i="17"/>
  <c r="C39" i="17" s="1"/>
  <c r="L38" i="17"/>
  <c r="C38" i="17" s="1"/>
  <c r="L37" i="17"/>
  <c r="C37" i="17" s="1"/>
  <c r="K36" i="17"/>
  <c r="J36" i="17"/>
  <c r="L35" i="17"/>
  <c r="C35" i="17" s="1"/>
  <c r="L34" i="17"/>
  <c r="C34" i="17" s="1"/>
  <c r="K33" i="17"/>
  <c r="J33" i="17"/>
  <c r="L32" i="17"/>
  <c r="C32" i="17" s="1"/>
  <c r="K31" i="17"/>
  <c r="J31" i="17"/>
  <c r="L30" i="17"/>
  <c r="C30" i="17" s="1"/>
  <c r="L29" i="17"/>
  <c r="C29" i="17" s="1"/>
  <c r="L28" i="17"/>
  <c r="C28" i="17" s="1"/>
  <c r="K27" i="17"/>
  <c r="J27" i="17"/>
  <c r="F25" i="17"/>
  <c r="C25" i="17" s="1"/>
  <c r="I24" i="17"/>
  <c r="F24" i="17"/>
  <c r="O23" i="17"/>
  <c r="L23" i="17"/>
  <c r="I23" i="17"/>
  <c r="F23" i="17"/>
  <c r="O22" i="17"/>
  <c r="L22" i="17"/>
  <c r="L21" i="17" s="1"/>
  <c r="I22" i="17"/>
  <c r="I21" i="17" s="1"/>
  <c r="F22" i="17"/>
  <c r="N21" i="17"/>
  <c r="N292" i="17" s="1"/>
  <c r="N291" i="17" s="1"/>
  <c r="M21" i="17"/>
  <c r="M292" i="17" s="1"/>
  <c r="M291" i="17" s="1"/>
  <c r="K21" i="17"/>
  <c r="K292" i="17" s="1"/>
  <c r="K291" i="17" s="1"/>
  <c r="J21" i="17"/>
  <c r="H21" i="17"/>
  <c r="H292" i="17" s="1"/>
  <c r="G21" i="17"/>
  <c r="G292" i="17" s="1"/>
  <c r="G291" i="17" s="1"/>
  <c r="E21" i="17"/>
  <c r="E292" i="17" s="1"/>
  <c r="E291" i="17" s="1"/>
  <c r="D21" i="17"/>
  <c r="H20" i="17"/>
  <c r="J54" i="17" l="1"/>
  <c r="J53" i="17" s="1"/>
  <c r="D130" i="17"/>
  <c r="H130" i="17"/>
  <c r="M173" i="17"/>
  <c r="E231" i="17"/>
  <c r="C73" i="17"/>
  <c r="I272" i="17"/>
  <c r="I270" i="17" s="1"/>
  <c r="I269" i="17" s="1"/>
  <c r="K270" i="17"/>
  <c r="K269" i="17" s="1"/>
  <c r="C280" i="17"/>
  <c r="C172" i="17"/>
  <c r="G187" i="17"/>
  <c r="G204" i="17"/>
  <c r="O264" i="17"/>
  <c r="C24" i="17"/>
  <c r="N76" i="17"/>
  <c r="C123" i="17"/>
  <c r="C124" i="17"/>
  <c r="C155" i="17"/>
  <c r="O272" i="17"/>
  <c r="N20" i="17"/>
  <c r="H54" i="17"/>
  <c r="H53" i="17" s="1"/>
  <c r="C61" i="17"/>
  <c r="C72" i="17"/>
  <c r="O69" i="17"/>
  <c r="O67" i="17" s="1"/>
  <c r="K83" i="17"/>
  <c r="C107" i="17"/>
  <c r="C108" i="17"/>
  <c r="C110" i="17"/>
  <c r="O103" i="17"/>
  <c r="C119" i="17"/>
  <c r="L116" i="17"/>
  <c r="C127" i="17"/>
  <c r="O141" i="17"/>
  <c r="O144" i="17"/>
  <c r="C167" i="17"/>
  <c r="L166" i="17"/>
  <c r="L165" i="17" s="1"/>
  <c r="C183" i="17"/>
  <c r="M187" i="17"/>
  <c r="C214" i="17"/>
  <c r="C226" i="17"/>
  <c r="H231" i="17"/>
  <c r="H230" i="17" s="1"/>
  <c r="C236" i="17"/>
  <c r="C296" i="17"/>
  <c r="D292" i="17"/>
  <c r="D291" i="17" s="1"/>
  <c r="C65" i="17"/>
  <c r="G76" i="17"/>
  <c r="M76" i="17"/>
  <c r="C99" i="17"/>
  <c r="C101" i="17"/>
  <c r="C129" i="17"/>
  <c r="C139" i="17"/>
  <c r="C140" i="17"/>
  <c r="I141" i="17"/>
  <c r="H174" i="17"/>
  <c r="H173" i="17" s="1"/>
  <c r="N174" i="17"/>
  <c r="N173" i="17" s="1"/>
  <c r="H187" i="17"/>
  <c r="C202" i="17"/>
  <c r="L205" i="17"/>
  <c r="C211" i="17"/>
  <c r="N231" i="17"/>
  <c r="N230" i="17" s="1"/>
  <c r="C242" i="17"/>
  <c r="O252" i="17"/>
  <c r="C262" i="17"/>
  <c r="J259" i="17"/>
  <c r="C274" i="17"/>
  <c r="H270" i="17"/>
  <c r="H269" i="17" s="1"/>
  <c r="O276" i="17"/>
  <c r="O270" i="17" s="1"/>
  <c r="O269" i="17" s="1"/>
  <c r="L293" i="17"/>
  <c r="G20" i="17"/>
  <c r="L58" i="17"/>
  <c r="L54" i="17" s="1"/>
  <c r="L69" i="17"/>
  <c r="C91" i="17"/>
  <c r="C115" i="17"/>
  <c r="N130" i="17"/>
  <c r="C159" i="17"/>
  <c r="C161" i="17"/>
  <c r="C162" i="17"/>
  <c r="J174" i="17"/>
  <c r="J173" i="17" s="1"/>
  <c r="O174" i="17"/>
  <c r="D204" i="17"/>
  <c r="C234" i="17"/>
  <c r="C250" i="17"/>
  <c r="C258" i="17"/>
  <c r="C282" i="17"/>
  <c r="N187" i="17"/>
  <c r="C227" i="17"/>
  <c r="J292" i="17"/>
  <c r="J291" i="17" s="1"/>
  <c r="K26" i="17"/>
  <c r="C60" i="17"/>
  <c r="C74" i="17"/>
  <c r="O89" i="17"/>
  <c r="G83" i="17"/>
  <c r="C109" i="17"/>
  <c r="C118" i="17"/>
  <c r="O116" i="17"/>
  <c r="H83" i="17"/>
  <c r="C138" i="17"/>
  <c r="O136" i="17"/>
  <c r="C145" i="17"/>
  <c r="C150" i="17"/>
  <c r="D173" i="17"/>
  <c r="L179" i="17"/>
  <c r="C186" i="17"/>
  <c r="J187" i="17"/>
  <c r="C189" i="17"/>
  <c r="C207" i="17"/>
  <c r="I216" i="17"/>
  <c r="C223" i="17"/>
  <c r="C224" i="17"/>
  <c r="C225" i="17"/>
  <c r="C228" i="17"/>
  <c r="C229" i="17"/>
  <c r="K231" i="17"/>
  <c r="K230" i="17" s="1"/>
  <c r="L246" i="17"/>
  <c r="C267" i="17"/>
  <c r="G269" i="17"/>
  <c r="F281" i="17"/>
  <c r="L174" i="17"/>
  <c r="L173" i="17" s="1"/>
  <c r="M20" i="17"/>
  <c r="C22" i="17"/>
  <c r="C23" i="17"/>
  <c r="J26" i="17"/>
  <c r="J20" i="17" s="1"/>
  <c r="E54" i="17"/>
  <c r="E53" i="17" s="1"/>
  <c r="O54" i="17"/>
  <c r="O53" i="17" s="1"/>
  <c r="C64" i="17"/>
  <c r="M53" i="17"/>
  <c r="H76" i="17"/>
  <c r="H75" i="17" s="1"/>
  <c r="H52" i="17" s="1"/>
  <c r="C81" i="17"/>
  <c r="L84" i="17"/>
  <c r="C94" i="17"/>
  <c r="C98" i="17"/>
  <c r="O95" i="17"/>
  <c r="D83" i="17"/>
  <c r="D75" i="17" s="1"/>
  <c r="D52" i="17" s="1"/>
  <c r="M130" i="17"/>
  <c r="C148" i="17"/>
  <c r="C164" i="17"/>
  <c r="C169" i="17"/>
  <c r="C170" i="17"/>
  <c r="K195" i="17"/>
  <c r="C201" i="17"/>
  <c r="H195" i="17"/>
  <c r="H194" i="17" s="1"/>
  <c r="C213" i="17"/>
  <c r="L216" i="17"/>
  <c r="L204" i="17" s="1"/>
  <c r="C232" i="17"/>
  <c r="D231" i="17"/>
  <c r="D230" i="17" s="1"/>
  <c r="G231" i="17"/>
  <c r="G230" i="17" s="1"/>
  <c r="C243" i="17"/>
  <c r="C245" i="17"/>
  <c r="M270" i="17"/>
  <c r="M269" i="17" s="1"/>
  <c r="C294" i="17"/>
  <c r="I131" i="17"/>
  <c r="O184" i="17"/>
  <c r="O173" i="17" s="1"/>
  <c r="O188" i="17"/>
  <c r="O187" i="17" s="1"/>
  <c r="D20" i="17"/>
  <c r="H291" i="17"/>
  <c r="G54" i="17"/>
  <c r="G53" i="17" s="1"/>
  <c r="K54" i="17"/>
  <c r="K53" i="17" s="1"/>
  <c r="N54" i="17"/>
  <c r="N53" i="17" s="1"/>
  <c r="C63" i="17"/>
  <c r="C66" i="17"/>
  <c r="E76" i="17"/>
  <c r="K76" i="17"/>
  <c r="C86" i="17"/>
  <c r="O84" i="17"/>
  <c r="M83" i="17"/>
  <c r="C93" i="17"/>
  <c r="C102" i="17"/>
  <c r="C106" i="17"/>
  <c r="F112" i="17"/>
  <c r="C114" i="17"/>
  <c r="O112" i="17"/>
  <c r="C121" i="17"/>
  <c r="F128" i="17"/>
  <c r="C128" i="17" s="1"/>
  <c r="L136" i="17"/>
  <c r="C136" i="17" s="1"/>
  <c r="E130" i="17"/>
  <c r="L144" i="17"/>
  <c r="I151" i="17"/>
  <c r="C157" i="17"/>
  <c r="C158" i="17"/>
  <c r="O160" i="17"/>
  <c r="L187" i="17"/>
  <c r="L196" i="17"/>
  <c r="G195" i="17"/>
  <c r="C203" i="17"/>
  <c r="D195" i="17"/>
  <c r="C212" i="17"/>
  <c r="J204" i="17"/>
  <c r="J195" i="17" s="1"/>
  <c r="N204" i="17"/>
  <c r="N195" i="17" s="1"/>
  <c r="N194" i="17" s="1"/>
  <c r="L238" i="17"/>
  <c r="C244" i="17"/>
  <c r="C257" i="17"/>
  <c r="O260" i="17"/>
  <c r="O259" i="17" s="1"/>
  <c r="L264" i="17"/>
  <c r="C271" i="17"/>
  <c r="C279" i="17"/>
  <c r="D269" i="17"/>
  <c r="C295" i="17"/>
  <c r="K20" i="17"/>
  <c r="C43" i="17"/>
  <c r="C146" i="17"/>
  <c r="F144" i="17"/>
  <c r="C147" i="17"/>
  <c r="E20" i="17"/>
  <c r="F21" i="17"/>
  <c r="L36" i="17"/>
  <c r="C36" i="17" s="1"/>
  <c r="C56" i="17"/>
  <c r="F55" i="17"/>
  <c r="O130" i="17"/>
  <c r="C268" i="17"/>
  <c r="I264" i="17"/>
  <c r="C68" i="17"/>
  <c r="F67" i="17"/>
  <c r="C301" i="17"/>
  <c r="I20" i="17"/>
  <c r="O21" i="17"/>
  <c r="L27" i="17"/>
  <c r="L31" i="17"/>
  <c r="C31" i="17" s="1"/>
  <c r="C44" i="17"/>
  <c r="I58" i="17"/>
  <c r="I54" i="17" s="1"/>
  <c r="C62" i="17"/>
  <c r="L67" i="17"/>
  <c r="C79" i="17"/>
  <c r="I77" i="17"/>
  <c r="C82" i="17"/>
  <c r="F80" i="17"/>
  <c r="F76" i="17" s="1"/>
  <c r="L292" i="17"/>
  <c r="L291" i="17" s="1"/>
  <c r="L33" i="17"/>
  <c r="C33" i="17" s="1"/>
  <c r="O45" i="17"/>
  <c r="C71" i="17"/>
  <c r="I69" i="17"/>
  <c r="I84" i="17"/>
  <c r="C85" i="17"/>
  <c r="C105" i="17"/>
  <c r="I103" i="17"/>
  <c r="I112" i="17"/>
  <c r="C113" i="17"/>
  <c r="C126" i="17"/>
  <c r="F122" i="17"/>
  <c r="C190" i="17"/>
  <c r="F188" i="17"/>
  <c r="C70" i="17"/>
  <c r="C78" i="17"/>
  <c r="C90" i="17"/>
  <c r="F89" i="17"/>
  <c r="C97" i="17"/>
  <c r="I95" i="17"/>
  <c r="C100" i="17"/>
  <c r="L103" i="17"/>
  <c r="C125" i="17"/>
  <c r="I122" i="17"/>
  <c r="K130" i="17"/>
  <c r="K75" i="17" s="1"/>
  <c r="C133" i="17"/>
  <c r="C134" i="17"/>
  <c r="F131" i="17"/>
  <c r="I144" i="17"/>
  <c r="C149" i="17"/>
  <c r="L151" i="17"/>
  <c r="C156" i="17"/>
  <c r="O165" i="17"/>
  <c r="K174" i="17"/>
  <c r="K173" i="17" s="1"/>
  <c r="C176" i="17"/>
  <c r="C177" i="17"/>
  <c r="C178" i="17"/>
  <c r="F175" i="17"/>
  <c r="C185" i="17"/>
  <c r="C237" i="17"/>
  <c r="F235" i="17"/>
  <c r="C261" i="17"/>
  <c r="F260" i="17"/>
  <c r="N83" i="17"/>
  <c r="N75" i="17" s="1"/>
  <c r="C92" i="17"/>
  <c r="I116" i="17"/>
  <c r="C117" i="17"/>
  <c r="C120" i="17"/>
  <c r="G130" i="17"/>
  <c r="G75" i="17" s="1"/>
  <c r="C142" i="17"/>
  <c r="F141" i="17"/>
  <c r="C141" i="17" s="1"/>
  <c r="G174" i="17"/>
  <c r="G173" i="17" s="1"/>
  <c r="I174" i="17"/>
  <c r="I173" i="17" s="1"/>
  <c r="C208" i="17"/>
  <c r="I205" i="17"/>
  <c r="I204" i="17" s="1"/>
  <c r="O231" i="17"/>
  <c r="C256" i="17"/>
  <c r="I252" i="17"/>
  <c r="I251" i="17" s="1"/>
  <c r="L80" i="17"/>
  <c r="L76" i="17" s="1"/>
  <c r="J83" i="17"/>
  <c r="L89" i="17"/>
  <c r="F103" i="17"/>
  <c r="O122" i="17"/>
  <c r="C132" i="17"/>
  <c r="L131" i="17"/>
  <c r="L130" i="17" s="1"/>
  <c r="J130" i="17"/>
  <c r="C137" i="17"/>
  <c r="C153" i="17"/>
  <c r="C154" i="17"/>
  <c r="F151" i="17"/>
  <c r="F160" i="17"/>
  <c r="C160" i="17" s="1"/>
  <c r="C168" i="17"/>
  <c r="C181" i="17"/>
  <c r="C182" i="17"/>
  <c r="F179" i="17"/>
  <c r="C200" i="17"/>
  <c r="I198" i="17"/>
  <c r="I196" i="17" s="1"/>
  <c r="I195" i="17" s="1"/>
  <c r="C96" i="17"/>
  <c r="C104" i="17"/>
  <c r="C152" i="17"/>
  <c r="I166" i="17"/>
  <c r="I165" i="17" s="1"/>
  <c r="C180" i="17"/>
  <c r="C197" i="17"/>
  <c r="F196" i="17"/>
  <c r="C215" i="17"/>
  <c r="C233" i="17"/>
  <c r="C247" i="17"/>
  <c r="C249" i="17"/>
  <c r="F246" i="17"/>
  <c r="L252" i="17"/>
  <c r="L251" i="17" s="1"/>
  <c r="C255" i="17"/>
  <c r="E270" i="17"/>
  <c r="E269" i="17" s="1"/>
  <c r="C273" i="17"/>
  <c r="F272" i="17"/>
  <c r="C288" i="17"/>
  <c r="I286" i="17"/>
  <c r="C300" i="17"/>
  <c r="F166" i="17"/>
  <c r="O196" i="17"/>
  <c r="O205" i="17"/>
  <c r="C217" i="17"/>
  <c r="F216" i="17"/>
  <c r="O216" i="17"/>
  <c r="J230" i="17"/>
  <c r="C239" i="17"/>
  <c r="C241" i="17"/>
  <c r="F238" i="17"/>
  <c r="C248" i="17"/>
  <c r="I246" i="17"/>
  <c r="E230" i="17"/>
  <c r="C253" i="17"/>
  <c r="F252" i="17"/>
  <c r="O251" i="17"/>
  <c r="M259" i="17"/>
  <c r="M230" i="17" s="1"/>
  <c r="C265" i="17"/>
  <c r="F264" i="17"/>
  <c r="L270" i="17"/>
  <c r="L269" i="17" s="1"/>
  <c r="C275" i="17"/>
  <c r="C281" i="17"/>
  <c r="C285" i="17"/>
  <c r="F284" i="17"/>
  <c r="O293" i="17"/>
  <c r="C193" i="17"/>
  <c r="F192" i="17"/>
  <c r="E195" i="17"/>
  <c r="M195" i="17"/>
  <c r="C209" i="17"/>
  <c r="F205" i="17"/>
  <c r="C220" i="17"/>
  <c r="C240" i="17"/>
  <c r="I238" i="17"/>
  <c r="I259" i="17"/>
  <c r="L260" i="17"/>
  <c r="C263" i="17"/>
  <c r="C277" i="17"/>
  <c r="F276" i="17"/>
  <c r="C276" i="17" s="1"/>
  <c r="C297" i="17"/>
  <c r="F293" i="17"/>
  <c r="C199" i="17"/>
  <c r="C287" i="17"/>
  <c r="L53" i="17" l="1"/>
  <c r="H289" i="17"/>
  <c r="L259" i="17"/>
  <c r="D194" i="17"/>
  <c r="N52" i="17"/>
  <c r="C151" i="17"/>
  <c r="J75" i="17"/>
  <c r="J52" i="17" s="1"/>
  <c r="C103" i="17"/>
  <c r="L83" i="17"/>
  <c r="L75" i="17" s="1"/>
  <c r="L52" i="17" s="1"/>
  <c r="K194" i="17"/>
  <c r="H51" i="17"/>
  <c r="I130" i="17"/>
  <c r="K52" i="17"/>
  <c r="C112" i="17"/>
  <c r="L195" i="17"/>
  <c r="M75" i="17"/>
  <c r="M52" i="17" s="1"/>
  <c r="L231" i="17"/>
  <c r="N51" i="17"/>
  <c r="N50" i="17" s="1"/>
  <c r="N289" i="17"/>
  <c r="D51" i="17"/>
  <c r="D290" i="17" s="1"/>
  <c r="I231" i="17"/>
  <c r="I230" i="17" s="1"/>
  <c r="I194" i="17" s="1"/>
  <c r="C238" i="17"/>
  <c r="C179" i="17"/>
  <c r="C184" i="17"/>
  <c r="K289" i="17"/>
  <c r="C95" i="17"/>
  <c r="C58" i="17"/>
  <c r="E75" i="17"/>
  <c r="E52" i="17" s="1"/>
  <c r="J289" i="17"/>
  <c r="O83" i="17"/>
  <c r="O75" i="17" s="1"/>
  <c r="O52" i="17" s="1"/>
  <c r="O230" i="17"/>
  <c r="C116" i="17"/>
  <c r="D289" i="17"/>
  <c r="C89" i="17"/>
  <c r="G194" i="17"/>
  <c r="G52" i="17"/>
  <c r="G289" i="17"/>
  <c r="F270" i="17"/>
  <c r="C272" i="17"/>
  <c r="C235" i="17"/>
  <c r="F231" i="17"/>
  <c r="F174" i="17"/>
  <c r="C175" i="17"/>
  <c r="I67" i="17"/>
  <c r="C67" i="17" s="1"/>
  <c r="C69" i="17"/>
  <c r="C45" i="17"/>
  <c r="C293" i="17"/>
  <c r="C205" i="17"/>
  <c r="F204" i="17"/>
  <c r="F195" i="17" s="1"/>
  <c r="E194" i="17"/>
  <c r="C284" i="17"/>
  <c r="F283" i="17"/>
  <c r="C283" i="17" s="1"/>
  <c r="C216" i="17"/>
  <c r="C166" i="17"/>
  <c r="F165" i="17"/>
  <c r="C165" i="17" s="1"/>
  <c r="L230" i="17"/>
  <c r="L194" i="17" s="1"/>
  <c r="C196" i="17"/>
  <c r="I83" i="17"/>
  <c r="C55" i="17"/>
  <c r="F54" i="17"/>
  <c r="C144" i="17"/>
  <c r="C188" i="17"/>
  <c r="I76" i="17"/>
  <c r="C77" i="17"/>
  <c r="C192" i="17"/>
  <c r="F191" i="17"/>
  <c r="C191" i="17" s="1"/>
  <c r="C264" i="17"/>
  <c r="C252" i="17"/>
  <c r="F251" i="17"/>
  <c r="C251" i="17" s="1"/>
  <c r="C246" i="17"/>
  <c r="C286" i="17"/>
  <c r="C260" i="17"/>
  <c r="F259" i="17"/>
  <c r="C259" i="17" s="1"/>
  <c r="J194" i="17"/>
  <c r="J51" i="17" s="1"/>
  <c r="F130" i="17"/>
  <c r="C131" i="17"/>
  <c r="C122" i="17"/>
  <c r="C84" i="17"/>
  <c r="C80" i="17"/>
  <c r="C27" i="17"/>
  <c r="L26" i="17"/>
  <c r="I292" i="17"/>
  <c r="I291" i="17" s="1"/>
  <c r="F292" i="17"/>
  <c r="C21" i="17"/>
  <c r="F20" i="17"/>
  <c r="M194" i="17"/>
  <c r="O204" i="17"/>
  <c r="O195" i="17" s="1"/>
  <c r="C198" i="17"/>
  <c r="F83" i="17"/>
  <c r="O292" i="17"/>
  <c r="O291" i="17" s="1"/>
  <c r="O20" i="17"/>
  <c r="C76" i="17"/>
  <c r="C130" i="17" l="1"/>
  <c r="D50" i="17"/>
  <c r="M289" i="17"/>
  <c r="L51" i="17"/>
  <c r="L50" i="17" s="1"/>
  <c r="N290" i="17"/>
  <c r="K51" i="17"/>
  <c r="O194" i="17"/>
  <c r="O51" i="17" s="1"/>
  <c r="O50" i="17" s="1"/>
  <c r="H290" i="17"/>
  <c r="H50" i="17"/>
  <c r="C83" i="17"/>
  <c r="I53" i="17"/>
  <c r="G51" i="17"/>
  <c r="G50" i="17" s="1"/>
  <c r="E289" i="17"/>
  <c r="M51" i="17"/>
  <c r="M50" i="17" s="1"/>
  <c r="E51" i="17"/>
  <c r="E290" i="17" s="1"/>
  <c r="J50" i="17"/>
  <c r="J290" i="17"/>
  <c r="O290" i="17"/>
  <c r="M290" i="17"/>
  <c r="I75" i="17"/>
  <c r="C195" i="17"/>
  <c r="L290" i="17"/>
  <c r="C26" i="17"/>
  <c r="L20" i="17"/>
  <c r="C20" i="17" s="1"/>
  <c r="F53" i="17"/>
  <c r="C54" i="17"/>
  <c r="C204" i="17"/>
  <c r="L289" i="17"/>
  <c r="F75" i="17"/>
  <c r="F187" i="17"/>
  <c r="C187" i="17" s="1"/>
  <c r="C174" i="17"/>
  <c r="F173" i="17"/>
  <c r="C173" i="17" s="1"/>
  <c r="F269" i="17"/>
  <c r="C270" i="17"/>
  <c r="O289" i="17"/>
  <c r="C292" i="17"/>
  <c r="F291" i="17"/>
  <c r="C291" i="17" s="1"/>
  <c r="F230" i="17"/>
  <c r="C230" i="17" s="1"/>
  <c r="C231" i="17"/>
  <c r="G290" i="17" l="1"/>
  <c r="K50" i="17"/>
  <c r="K290" i="17"/>
  <c r="I52" i="17"/>
  <c r="I51" i="17" s="1"/>
  <c r="I290" i="17" s="1"/>
  <c r="C75" i="17"/>
  <c r="E50" i="17"/>
  <c r="I289" i="17"/>
  <c r="C53" i="17"/>
  <c r="F52" i="17"/>
  <c r="C269" i="17"/>
  <c r="F289" i="17"/>
  <c r="F194" i="17"/>
  <c r="C194" i="17" s="1"/>
  <c r="I50" i="17" l="1"/>
  <c r="C289" i="17"/>
  <c r="C52" i="17"/>
  <c r="F51" i="17"/>
  <c r="F290" i="17" l="1"/>
  <c r="C290" i="17" s="1"/>
  <c r="F50" i="17"/>
  <c r="C50" i="17" s="1"/>
  <c r="C51" i="17"/>
  <c r="O301" i="16" l="1"/>
  <c r="L301" i="16"/>
  <c r="I301" i="16"/>
  <c r="F301" i="16"/>
  <c r="O300" i="16"/>
  <c r="L300" i="16"/>
  <c r="I300" i="16"/>
  <c r="F300" i="16"/>
  <c r="O299" i="16"/>
  <c r="L299" i="16"/>
  <c r="I299" i="16"/>
  <c r="F299" i="16"/>
  <c r="C299" i="16" s="1"/>
  <c r="O298" i="16"/>
  <c r="L298" i="16"/>
  <c r="I298" i="16"/>
  <c r="F298" i="16"/>
  <c r="C298" i="16" s="1"/>
  <c r="O297" i="16"/>
  <c r="L297" i="16"/>
  <c r="I297" i="16"/>
  <c r="F297" i="16"/>
  <c r="O296" i="16"/>
  <c r="L296" i="16"/>
  <c r="I296" i="16"/>
  <c r="F296" i="16"/>
  <c r="O295" i="16"/>
  <c r="L295" i="16"/>
  <c r="I295" i="16"/>
  <c r="F295" i="16"/>
  <c r="O294" i="16"/>
  <c r="O293" i="16" s="1"/>
  <c r="L294" i="16"/>
  <c r="I294" i="16"/>
  <c r="I293" i="16" s="1"/>
  <c r="F294" i="16"/>
  <c r="N293" i="16"/>
  <c r="M293" i="16"/>
  <c r="K293" i="16"/>
  <c r="J293" i="16"/>
  <c r="H293" i="16"/>
  <c r="G293" i="16"/>
  <c r="E293" i="16"/>
  <c r="D293" i="16"/>
  <c r="O288" i="16"/>
  <c r="L288" i="16"/>
  <c r="I288" i="16"/>
  <c r="F288" i="16"/>
  <c r="O287" i="16"/>
  <c r="O286" i="16" s="1"/>
  <c r="L287" i="16"/>
  <c r="L286" i="16" s="1"/>
  <c r="I287" i="16"/>
  <c r="F287" i="16"/>
  <c r="F286" i="16" s="1"/>
  <c r="N286" i="16"/>
  <c r="M286" i="16"/>
  <c r="K286" i="16"/>
  <c r="J286" i="16"/>
  <c r="H286" i="16"/>
  <c r="G286" i="16"/>
  <c r="E286" i="16"/>
  <c r="D286" i="16"/>
  <c r="O285" i="16"/>
  <c r="L285" i="16"/>
  <c r="L284" i="16" s="1"/>
  <c r="L283" i="16" s="1"/>
  <c r="I285" i="16"/>
  <c r="I284" i="16" s="1"/>
  <c r="I283" i="16" s="1"/>
  <c r="F285" i="16"/>
  <c r="O284" i="16"/>
  <c r="O283" i="16" s="1"/>
  <c r="N284" i="16"/>
  <c r="N283" i="16" s="1"/>
  <c r="M284" i="16"/>
  <c r="M283" i="16" s="1"/>
  <c r="K284" i="16"/>
  <c r="K283" i="16" s="1"/>
  <c r="J284" i="16"/>
  <c r="H284" i="16"/>
  <c r="G284" i="16"/>
  <c r="G283" i="16" s="1"/>
  <c r="E284" i="16"/>
  <c r="E283" i="16" s="1"/>
  <c r="D284" i="16"/>
  <c r="J283" i="16"/>
  <c r="H283" i="16"/>
  <c r="D283" i="16"/>
  <c r="O282" i="16"/>
  <c r="O281" i="16" s="1"/>
  <c r="L282" i="16"/>
  <c r="L281" i="16" s="1"/>
  <c r="I282" i="16"/>
  <c r="I281" i="16" s="1"/>
  <c r="F282" i="16"/>
  <c r="N281" i="16"/>
  <c r="M281" i="16"/>
  <c r="K281" i="16"/>
  <c r="J281" i="16"/>
  <c r="H281" i="16"/>
  <c r="G281" i="16"/>
  <c r="E281" i="16"/>
  <c r="D281" i="16"/>
  <c r="O280" i="16"/>
  <c r="L280" i="16"/>
  <c r="I280" i="16"/>
  <c r="F280" i="16"/>
  <c r="O279" i="16"/>
  <c r="L279" i="16"/>
  <c r="I279" i="16"/>
  <c r="F279" i="16"/>
  <c r="O278" i="16"/>
  <c r="L278" i="16"/>
  <c r="I278" i="16"/>
  <c r="F278" i="16"/>
  <c r="O277" i="16"/>
  <c r="L277" i="16"/>
  <c r="I277" i="16"/>
  <c r="I276" i="16" s="1"/>
  <c r="F277" i="16"/>
  <c r="N276" i="16"/>
  <c r="M276" i="16"/>
  <c r="K276" i="16"/>
  <c r="J276" i="16"/>
  <c r="H276" i="16"/>
  <c r="G276" i="16"/>
  <c r="E276" i="16"/>
  <c r="D276" i="16"/>
  <c r="O275" i="16"/>
  <c r="L275" i="16"/>
  <c r="I275" i="16"/>
  <c r="F275" i="16"/>
  <c r="O274" i="16"/>
  <c r="L274" i="16"/>
  <c r="I274" i="16"/>
  <c r="F274" i="16"/>
  <c r="O273" i="16"/>
  <c r="L273" i="16"/>
  <c r="L272" i="16" s="1"/>
  <c r="I273" i="16"/>
  <c r="F273" i="16"/>
  <c r="N272" i="16"/>
  <c r="N270" i="16" s="1"/>
  <c r="N269" i="16" s="1"/>
  <c r="M272" i="16"/>
  <c r="K272" i="16"/>
  <c r="J272" i="16"/>
  <c r="H272" i="16"/>
  <c r="G272" i="16"/>
  <c r="E272" i="16"/>
  <c r="D272" i="16"/>
  <c r="D270" i="16" s="1"/>
  <c r="O271" i="16"/>
  <c r="L271" i="16"/>
  <c r="I271" i="16"/>
  <c r="F271" i="16"/>
  <c r="G270" i="16"/>
  <c r="O268" i="16"/>
  <c r="L268" i="16"/>
  <c r="I268" i="16"/>
  <c r="F268" i="16"/>
  <c r="O267" i="16"/>
  <c r="L267" i="16"/>
  <c r="I267" i="16"/>
  <c r="F267" i="16"/>
  <c r="O266" i="16"/>
  <c r="L266" i="16"/>
  <c r="I266" i="16"/>
  <c r="F266" i="16"/>
  <c r="O265" i="16"/>
  <c r="L265" i="16"/>
  <c r="I265" i="16"/>
  <c r="F265" i="16"/>
  <c r="N264" i="16"/>
  <c r="M264" i="16"/>
  <c r="K264" i="16"/>
  <c r="J264" i="16"/>
  <c r="H264" i="16"/>
  <c r="G264" i="16"/>
  <c r="E264" i="16"/>
  <c r="D264" i="16"/>
  <c r="O263" i="16"/>
  <c r="L263" i="16"/>
  <c r="I263" i="16"/>
  <c r="F263" i="16"/>
  <c r="O262" i="16"/>
  <c r="L262" i="16"/>
  <c r="I262" i="16"/>
  <c r="F262" i="16"/>
  <c r="O261" i="16"/>
  <c r="L261" i="16"/>
  <c r="I261" i="16"/>
  <c r="I260" i="16" s="1"/>
  <c r="F261" i="16"/>
  <c r="N260" i="16"/>
  <c r="N259" i="16" s="1"/>
  <c r="M260" i="16"/>
  <c r="K260" i="16"/>
  <c r="J260" i="16"/>
  <c r="H260" i="16"/>
  <c r="H259" i="16" s="1"/>
  <c r="G260" i="16"/>
  <c r="G259" i="16" s="1"/>
  <c r="E260" i="16"/>
  <c r="E259" i="16" s="1"/>
  <c r="D260" i="16"/>
  <c r="K259" i="16"/>
  <c r="D259" i="16"/>
  <c r="O258" i="16"/>
  <c r="L258" i="16"/>
  <c r="I258" i="16"/>
  <c r="F258" i="16"/>
  <c r="O257" i="16"/>
  <c r="L257" i="16"/>
  <c r="I257" i="16"/>
  <c r="F257" i="16"/>
  <c r="O256" i="16"/>
  <c r="L256" i="16"/>
  <c r="I256" i="16"/>
  <c r="F256" i="16"/>
  <c r="O255" i="16"/>
  <c r="L255" i="16"/>
  <c r="I255" i="16"/>
  <c r="F255" i="16"/>
  <c r="O254" i="16"/>
  <c r="L254" i="16"/>
  <c r="I254" i="16"/>
  <c r="F254" i="16"/>
  <c r="O253" i="16"/>
  <c r="L253" i="16"/>
  <c r="I253" i="16"/>
  <c r="F253" i="16"/>
  <c r="N252" i="16"/>
  <c r="M252" i="16"/>
  <c r="M251" i="16" s="1"/>
  <c r="K252" i="16"/>
  <c r="K251" i="16" s="1"/>
  <c r="J252" i="16"/>
  <c r="J251" i="16" s="1"/>
  <c r="H252" i="16"/>
  <c r="G252" i="16"/>
  <c r="G251" i="16" s="1"/>
  <c r="E252" i="16"/>
  <c r="E251" i="16" s="1"/>
  <c r="D252" i="16"/>
  <c r="N251" i="16"/>
  <c r="H251" i="16"/>
  <c r="D251" i="16"/>
  <c r="O250" i="16"/>
  <c r="L250" i="16"/>
  <c r="I250" i="16"/>
  <c r="F250" i="16"/>
  <c r="O249" i="16"/>
  <c r="L249" i="16"/>
  <c r="I249" i="16"/>
  <c r="F249" i="16"/>
  <c r="O248" i="16"/>
  <c r="L248" i="16"/>
  <c r="I248" i="16"/>
  <c r="F248" i="16"/>
  <c r="O247" i="16"/>
  <c r="L247" i="16"/>
  <c r="I247" i="16"/>
  <c r="F247" i="16"/>
  <c r="O246" i="16"/>
  <c r="N246" i="16"/>
  <c r="M246" i="16"/>
  <c r="K246" i="16"/>
  <c r="J246" i="16"/>
  <c r="H246" i="16"/>
  <c r="G246" i="16"/>
  <c r="E246" i="16"/>
  <c r="D246" i="16"/>
  <c r="O245" i="16"/>
  <c r="L245" i="16"/>
  <c r="I245" i="16"/>
  <c r="F245" i="16"/>
  <c r="O244" i="16"/>
  <c r="L244" i="16"/>
  <c r="I244" i="16"/>
  <c r="F244" i="16"/>
  <c r="O243" i="16"/>
  <c r="L243" i="16"/>
  <c r="I243" i="16"/>
  <c r="F243" i="16"/>
  <c r="O242" i="16"/>
  <c r="L242" i="16"/>
  <c r="I242" i="16"/>
  <c r="F242" i="16"/>
  <c r="O241" i="16"/>
  <c r="L241" i="16"/>
  <c r="I241" i="16"/>
  <c r="F241" i="16"/>
  <c r="O240" i="16"/>
  <c r="L240" i="16"/>
  <c r="I240" i="16"/>
  <c r="F240" i="16"/>
  <c r="O239" i="16"/>
  <c r="L239" i="16"/>
  <c r="I239" i="16"/>
  <c r="F239" i="16"/>
  <c r="N238" i="16"/>
  <c r="M238" i="16"/>
  <c r="K238" i="16"/>
  <c r="J238" i="16"/>
  <c r="H238" i="16"/>
  <c r="G238" i="16"/>
  <c r="E238" i="16"/>
  <c r="D238" i="16"/>
  <c r="O237" i="16"/>
  <c r="L237" i="16"/>
  <c r="I237" i="16"/>
  <c r="F237" i="16"/>
  <c r="O236" i="16"/>
  <c r="L236" i="16"/>
  <c r="L235" i="16" s="1"/>
  <c r="I236" i="16"/>
  <c r="F236" i="16"/>
  <c r="O235" i="16"/>
  <c r="N235" i="16"/>
  <c r="M235" i="16"/>
  <c r="K235" i="16"/>
  <c r="J235" i="16"/>
  <c r="H235" i="16"/>
  <c r="G235" i="16"/>
  <c r="E235" i="16"/>
  <c r="D235" i="16"/>
  <c r="O234" i="16"/>
  <c r="O233" i="16" s="1"/>
  <c r="L234" i="16"/>
  <c r="I234" i="16"/>
  <c r="I233" i="16" s="1"/>
  <c r="F234" i="16"/>
  <c r="N233" i="16"/>
  <c r="M233" i="16"/>
  <c r="L233" i="16"/>
  <c r="K233" i="16"/>
  <c r="J233" i="16"/>
  <c r="H233" i="16"/>
  <c r="G233" i="16"/>
  <c r="F233" i="16"/>
  <c r="E233" i="16"/>
  <c r="D233" i="16"/>
  <c r="O232" i="16"/>
  <c r="L232" i="16"/>
  <c r="I232" i="16"/>
  <c r="F232" i="16"/>
  <c r="O229" i="16"/>
  <c r="L229" i="16"/>
  <c r="I229" i="16"/>
  <c r="F229" i="16"/>
  <c r="O228" i="16"/>
  <c r="L228" i="16"/>
  <c r="L227" i="16" s="1"/>
  <c r="I228" i="16"/>
  <c r="F228" i="16"/>
  <c r="F227" i="16" s="1"/>
  <c r="O227" i="16"/>
  <c r="N227" i="16"/>
  <c r="M227" i="16"/>
  <c r="K227" i="16"/>
  <c r="J227" i="16"/>
  <c r="H227" i="16"/>
  <c r="G227" i="16"/>
  <c r="E227" i="16"/>
  <c r="D227" i="16"/>
  <c r="O226" i="16"/>
  <c r="L226" i="16"/>
  <c r="I226" i="16"/>
  <c r="F226" i="16"/>
  <c r="O225" i="16"/>
  <c r="L225" i="16"/>
  <c r="I225" i="16"/>
  <c r="F225" i="16"/>
  <c r="O224" i="16"/>
  <c r="L224" i="16"/>
  <c r="I224" i="16"/>
  <c r="F224" i="16"/>
  <c r="O223" i="16"/>
  <c r="L223" i="16"/>
  <c r="I223" i="16"/>
  <c r="F223" i="16"/>
  <c r="O222" i="16"/>
  <c r="L222" i="16"/>
  <c r="I222" i="16"/>
  <c r="F222" i="16"/>
  <c r="O221" i="16"/>
  <c r="L221" i="16"/>
  <c r="I221" i="16"/>
  <c r="F221" i="16"/>
  <c r="O220" i="16"/>
  <c r="L220" i="16"/>
  <c r="I220" i="16"/>
  <c r="F220" i="16"/>
  <c r="O219" i="16"/>
  <c r="L219" i="16"/>
  <c r="I219" i="16"/>
  <c r="F219" i="16"/>
  <c r="O218" i="16"/>
  <c r="L218" i="16"/>
  <c r="I218" i="16"/>
  <c r="F218" i="16"/>
  <c r="C218" i="16" s="1"/>
  <c r="O217" i="16"/>
  <c r="L217" i="16"/>
  <c r="I217" i="16"/>
  <c r="F217" i="16"/>
  <c r="N216" i="16"/>
  <c r="M216" i="16"/>
  <c r="K216" i="16"/>
  <c r="J216" i="16"/>
  <c r="H216" i="16"/>
  <c r="G216" i="16"/>
  <c r="E216" i="16"/>
  <c r="D216" i="16"/>
  <c r="O215" i="16"/>
  <c r="L215" i="16"/>
  <c r="I215" i="16"/>
  <c r="F215" i="16"/>
  <c r="O214" i="16"/>
  <c r="L214" i="16"/>
  <c r="I214" i="16"/>
  <c r="F214" i="16"/>
  <c r="C214" i="16" s="1"/>
  <c r="O213" i="16"/>
  <c r="L213" i="16"/>
  <c r="I213" i="16"/>
  <c r="F213" i="16"/>
  <c r="O212" i="16"/>
  <c r="L212" i="16"/>
  <c r="I212" i="16"/>
  <c r="F212" i="16"/>
  <c r="O211" i="16"/>
  <c r="L211" i="16"/>
  <c r="I211" i="16"/>
  <c r="F211" i="16"/>
  <c r="O210" i="16"/>
  <c r="L210" i="16"/>
  <c r="I210" i="16"/>
  <c r="F210" i="16"/>
  <c r="O209" i="16"/>
  <c r="L209" i="16"/>
  <c r="I209" i="16"/>
  <c r="F209" i="16"/>
  <c r="O208" i="16"/>
  <c r="L208" i="16"/>
  <c r="I208" i="16"/>
  <c r="F208" i="16"/>
  <c r="O207" i="16"/>
  <c r="L207" i="16"/>
  <c r="I207" i="16"/>
  <c r="F207" i="16"/>
  <c r="O206" i="16"/>
  <c r="L206" i="16"/>
  <c r="I206" i="16"/>
  <c r="F206" i="16"/>
  <c r="C206" i="16" s="1"/>
  <c r="N205" i="16"/>
  <c r="M205" i="16"/>
  <c r="M204" i="16" s="1"/>
  <c r="K205" i="16"/>
  <c r="K204" i="16" s="1"/>
  <c r="J205" i="16"/>
  <c r="H205" i="16"/>
  <c r="G205" i="16"/>
  <c r="E205" i="16"/>
  <c r="D205" i="16"/>
  <c r="O203" i="16"/>
  <c r="L203" i="16"/>
  <c r="I203" i="16"/>
  <c r="F203" i="16"/>
  <c r="O202" i="16"/>
  <c r="L202" i="16"/>
  <c r="I202" i="16"/>
  <c r="F202" i="16"/>
  <c r="O201" i="16"/>
  <c r="L201" i="16"/>
  <c r="I201" i="16"/>
  <c r="F201" i="16"/>
  <c r="O200" i="16"/>
  <c r="L200" i="16"/>
  <c r="I200" i="16"/>
  <c r="F200" i="16"/>
  <c r="O199" i="16"/>
  <c r="O198" i="16" s="1"/>
  <c r="L199" i="16"/>
  <c r="L198" i="16" s="1"/>
  <c r="I199" i="16"/>
  <c r="F199" i="16"/>
  <c r="F198" i="16" s="1"/>
  <c r="N198" i="16"/>
  <c r="N196" i="16" s="1"/>
  <c r="M198" i="16"/>
  <c r="M196" i="16" s="1"/>
  <c r="K198" i="16"/>
  <c r="J198" i="16"/>
  <c r="H198" i="16"/>
  <c r="H196" i="16" s="1"/>
  <c r="G198" i="16"/>
  <c r="G196" i="16" s="1"/>
  <c r="E198" i="16"/>
  <c r="E196" i="16" s="1"/>
  <c r="D198" i="16"/>
  <c r="D196" i="16" s="1"/>
  <c r="O197" i="16"/>
  <c r="L197" i="16"/>
  <c r="I197" i="16"/>
  <c r="F197" i="16"/>
  <c r="K196" i="16"/>
  <c r="J196" i="16"/>
  <c r="O193" i="16"/>
  <c r="L193" i="16"/>
  <c r="L192" i="16" s="1"/>
  <c r="L191" i="16" s="1"/>
  <c r="I193" i="16"/>
  <c r="I192" i="16" s="1"/>
  <c r="I191" i="16" s="1"/>
  <c r="F193" i="16"/>
  <c r="O192" i="16"/>
  <c r="O191" i="16" s="1"/>
  <c r="N192" i="16"/>
  <c r="N191" i="16" s="1"/>
  <c r="M192" i="16"/>
  <c r="M191" i="16" s="1"/>
  <c r="K192" i="16"/>
  <c r="K191" i="16" s="1"/>
  <c r="J192" i="16"/>
  <c r="H192" i="16"/>
  <c r="H191" i="16" s="1"/>
  <c r="G192" i="16"/>
  <c r="G191" i="16" s="1"/>
  <c r="E192" i="16"/>
  <c r="E191" i="16" s="1"/>
  <c r="D192" i="16"/>
  <c r="D191" i="16" s="1"/>
  <c r="J191" i="16"/>
  <c r="O190" i="16"/>
  <c r="L190" i="16"/>
  <c r="I190" i="16"/>
  <c r="F190" i="16"/>
  <c r="O189" i="16"/>
  <c r="L189" i="16"/>
  <c r="I189" i="16"/>
  <c r="I188" i="16" s="1"/>
  <c r="F189" i="16"/>
  <c r="N188" i="16"/>
  <c r="M188" i="16"/>
  <c r="K188" i="16"/>
  <c r="K187" i="16" s="1"/>
  <c r="J188" i="16"/>
  <c r="J187" i="16" s="1"/>
  <c r="H188" i="16"/>
  <c r="G188" i="16"/>
  <c r="G187" i="16" s="1"/>
  <c r="E188" i="16"/>
  <c r="D188" i="16"/>
  <c r="O186" i="16"/>
  <c r="L186" i="16"/>
  <c r="I186" i="16"/>
  <c r="F186" i="16"/>
  <c r="O185" i="16"/>
  <c r="L185" i="16"/>
  <c r="L184" i="16" s="1"/>
  <c r="I185" i="16"/>
  <c r="F185" i="16"/>
  <c r="N184" i="16"/>
  <c r="M184" i="16"/>
  <c r="K184" i="16"/>
  <c r="J184" i="16"/>
  <c r="H184" i="16"/>
  <c r="G184" i="16"/>
  <c r="E184" i="16"/>
  <c r="D184" i="16"/>
  <c r="O183" i="16"/>
  <c r="L183" i="16"/>
  <c r="I183" i="16"/>
  <c r="F183" i="16"/>
  <c r="O182" i="16"/>
  <c r="L182" i="16"/>
  <c r="I182" i="16"/>
  <c r="F182" i="16"/>
  <c r="C182" i="16" s="1"/>
  <c r="O181" i="16"/>
  <c r="L181" i="16"/>
  <c r="I181" i="16"/>
  <c r="F181" i="16"/>
  <c r="O180" i="16"/>
  <c r="L180" i="16"/>
  <c r="I180" i="16"/>
  <c r="F180" i="16"/>
  <c r="N179" i="16"/>
  <c r="M179" i="16"/>
  <c r="K179" i="16"/>
  <c r="J179" i="16"/>
  <c r="H179" i="16"/>
  <c r="G179" i="16"/>
  <c r="E179" i="16"/>
  <c r="D179" i="16"/>
  <c r="O178" i="16"/>
  <c r="L178" i="16"/>
  <c r="I178" i="16"/>
  <c r="F178" i="16"/>
  <c r="O177" i="16"/>
  <c r="L177" i="16"/>
  <c r="I177" i="16"/>
  <c r="F177" i="16"/>
  <c r="O176" i="16"/>
  <c r="L176" i="16"/>
  <c r="I176" i="16"/>
  <c r="F176" i="16"/>
  <c r="N175" i="16"/>
  <c r="M175" i="16"/>
  <c r="L175" i="16"/>
  <c r="K175" i="16"/>
  <c r="K174" i="16" s="1"/>
  <c r="K173" i="16" s="1"/>
  <c r="J175" i="16"/>
  <c r="H175" i="16"/>
  <c r="G175" i="16"/>
  <c r="G174" i="16" s="1"/>
  <c r="G173" i="16" s="1"/>
  <c r="E175" i="16"/>
  <c r="D175" i="16"/>
  <c r="M174" i="16"/>
  <c r="E174" i="16"/>
  <c r="O172" i="16"/>
  <c r="L172" i="16"/>
  <c r="I172" i="16"/>
  <c r="F172" i="16"/>
  <c r="O171" i="16"/>
  <c r="L171" i="16"/>
  <c r="I171" i="16"/>
  <c r="F171" i="16"/>
  <c r="O170" i="16"/>
  <c r="L170" i="16"/>
  <c r="I170" i="16"/>
  <c r="F170" i="16"/>
  <c r="C170" i="16" s="1"/>
  <c r="O169" i="16"/>
  <c r="L169" i="16"/>
  <c r="I169" i="16"/>
  <c r="F169" i="16"/>
  <c r="O168" i="16"/>
  <c r="L168" i="16"/>
  <c r="I168" i="16"/>
  <c r="F168" i="16"/>
  <c r="O167" i="16"/>
  <c r="L167" i="16"/>
  <c r="L166" i="16" s="1"/>
  <c r="I167" i="16"/>
  <c r="F167" i="16"/>
  <c r="N166" i="16"/>
  <c r="M166" i="16"/>
  <c r="M165" i="16" s="1"/>
  <c r="K166" i="16"/>
  <c r="K165" i="16" s="1"/>
  <c r="J166" i="16"/>
  <c r="J165" i="16" s="1"/>
  <c r="H166" i="16"/>
  <c r="G166" i="16"/>
  <c r="G165" i="16" s="1"/>
  <c r="E166" i="16"/>
  <c r="E165" i="16" s="1"/>
  <c r="D166" i="16"/>
  <c r="D165" i="16" s="1"/>
  <c r="N165" i="16"/>
  <c r="L165" i="16"/>
  <c r="H165" i="16"/>
  <c r="O164" i="16"/>
  <c r="L164" i="16"/>
  <c r="I164" i="16"/>
  <c r="F164" i="16"/>
  <c r="O163" i="16"/>
  <c r="L163" i="16"/>
  <c r="I163" i="16"/>
  <c r="F163" i="16"/>
  <c r="O162" i="16"/>
  <c r="L162" i="16"/>
  <c r="I162" i="16"/>
  <c r="F162" i="16"/>
  <c r="O161" i="16"/>
  <c r="L161" i="16"/>
  <c r="L160" i="16" s="1"/>
  <c r="I161" i="16"/>
  <c r="I160" i="16" s="1"/>
  <c r="F161" i="16"/>
  <c r="N160" i="16"/>
  <c r="M160" i="16"/>
  <c r="K160" i="16"/>
  <c r="J160" i="16"/>
  <c r="H160" i="16"/>
  <c r="G160" i="16"/>
  <c r="E160" i="16"/>
  <c r="D160" i="16"/>
  <c r="O159" i="16"/>
  <c r="L159" i="16"/>
  <c r="I159" i="16"/>
  <c r="F159" i="16"/>
  <c r="O158" i="16"/>
  <c r="L158" i="16"/>
  <c r="I158" i="16"/>
  <c r="F158" i="16"/>
  <c r="O157" i="16"/>
  <c r="L157" i="16"/>
  <c r="I157" i="16"/>
  <c r="F157" i="16"/>
  <c r="O156" i="16"/>
  <c r="L156" i="16"/>
  <c r="I156" i="16"/>
  <c r="F156" i="16"/>
  <c r="O155" i="16"/>
  <c r="L155" i="16"/>
  <c r="I155" i="16"/>
  <c r="F155" i="16"/>
  <c r="O154" i="16"/>
  <c r="L154" i="16"/>
  <c r="I154" i="16"/>
  <c r="F154" i="16"/>
  <c r="C154" i="16" s="1"/>
  <c r="O153" i="16"/>
  <c r="L153" i="16"/>
  <c r="I153" i="16"/>
  <c r="F153" i="16"/>
  <c r="O152" i="16"/>
  <c r="L152" i="16"/>
  <c r="I152" i="16"/>
  <c r="F152" i="16"/>
  <c r="N151" i="16"/>
  <c r="M151" i="16"/>
  <c r="K151" i="16"/>
  <c r="J151" i="16"/>
  <c r="H151" i="16"/>
  <c r="G151" i="16"/>
  <c r="E151" i="16"/>
  <c r="D151" i="16"/>
  <c r="O150" i="16"/>
  <c r="L150" i="16"/>
  <c r="I150" i="16"/>
  <c r="F150" i="16"/>
  <c r="O149" i="16"/>
  <c r="L149" i="16"/>
  <c r="I149" i="16"/>
  <c r="F149" i="16"/>
  <c r="O148" i="16"/>
  <c r="L148" i="16"/>
  <c r="I148" i="16"/>
  <c r="F148" i="16"/>
  <c r="O147" i="16"/>
  <c r="L147" i="16"/>
  <c r="I147" i="16"/>
  <c r="F147" i="16"/>
  <c r="O146" i="16"/>
  <c r="L146" i="16"/>
  <c r="I146" i="16"/>
  <c r="C146" i="16" s="1"/>
  <c r="F146" i="16"/>
  <c r="O145" i="16"/>
  <c r="L145" i="16"/>
  <c r="L144" i="16" s="1"/>
  <c r="I145" i="16"/>
  <c r="I144" i="16" s="1"/>
  <c r="F145" i="16"/>
  <c r="N144" i="16"/>
  <c r="M144" i="16"/>
  <c r="K144" i="16"/>
  <c r="J144" i="16"/>
  <c r="H144" i="16"/>
  <c r="G144" i="16"/>
  <c r="E144" i="16"/>
  <c r="D144" i="16"/>
  <c r="O143" i="16"/>
  <c r="L143" i="16"/>
  <c r="I143" i="16"/>
  <c r="F143" i="16"/>
  <c r="O142" i="16"/>
  <c r="O141" i="16" s="1"/>
  <c r="L142" i="16"/>
  <c r="I142" i="16"/>
  <c r="I141" i="16" s="1"/>
  <c r="F142" i="16"/>
  <c r="F141" i="16" s="1"/>
  <c r="N141" i="16"/>
  <c r="M141" i="16"/>
  <c r="K141" i="16"/>
  <c r="J141" i="16"/>
  <c r="H141" i="16"/>
  <c r="G141" i="16"/>
  <c r="E141" i="16"/>
  <c r="D141" i="16"/>
  <c r="O140" i="16"/>
  <c r="L140" i="16"/>
  <c r="I140" i="16"/>
  <c r="F140" i="16"/>
  <c r="O139" i="16"/>
  <c r="L139" i="16"/>
  <c r="I139" i="16"/>
  <c r="F139" i="16"/>
  <c r="O138" i="16"/>
  <c r="L138" i="16"/>
  <c r="I138" i="16"/>
  <c r="F138" i="16"/>
  <c r="O137" i="16"/>
  <c r="L137" i="16"/>
  <c r="L136" i="16" s="1"/>
  <c r="I137" i="16"/>
  <c r="I136" i="16" s="1"/>
  <c r="F137" i="16"/>
  <c r="N136" i="16"/>
  <c r="M136" i="16"/>
  <c r="K136" i="16"/>
  <c r="J136" i="16"/>
  <c r="H136" i="16"/>
  <c r="G136" i="16"/>
  <c r="E136" i="16"/>
  <c r="D136" i="16"/>
  <c r="O135" i="16"/>
  <c r="L135" i="16"/>
  <c r="I135" i="16"/>
  <c r="F135" i="16"/>
  <c r="O134" i="16"/>
  <c r="L134" i="16"/>
  <c r="I134" i="16"/>
  <c r="F134" i="16"/>
  <c r="O133" i="16"/>
  <c r="L133" i="16"/>
  <c r="I133" i="16"/>
  <c r="F133" i="16"/>
  <c r="O132" i="16"/>
  <c r="L132" i="16"/>
  <c r="I132" i="16"/>
  <c r="F132" i="16"/>
  <c r="N131" i="16"/>
  <c r="M131" i="16"/>
  <c r="K131" i="16"/>
  <c r="J131" i="16"/>
  <c r="H131" i="16"/>
  <c r="G131" i="16"/>
  <c r="G130" i="16" s="1"/>
  <c r="E131" i="16"/>
  <c r="D131" i="16"/>
  <c r="O129" i="16"/>
  <c r="L129" i="16"/>
  <c r="L128" i="16" s="1"/>
  <c r="I129" i="16"/>
  <c r="I128" i="16" s="1"/>
  <c r="F129" i="16"/>
  <c r="O128" i="16"/>
  <c r="N128" i="16"/>
  <c r="M128" i="16"/>
  <c r="K128" i="16"/>
  <c r="J128" i="16"/>
  <c r="H128" i="16"/>
  <c r="G128" i="16"/>
  <c r="E128" i="16"/>
  <c r="D128" i="16"/>
  <c r="O127" i="16"/>
  <c r="L127" i="16"/>
  <c r="I127" i="16"/>
  <c r="F127" i="16"/>
  <c r="O126" i="16"/>
  <c r="L126" i="16"/>
  <c r="I126" i="16"/>
  <c r="F126" i="16"/>
  <c r="C126" i="16" s="1"/>
  <c r="O125" i="16"/>
  <c r="L125" i="16"/>
  <c r="I125" i="16"/>
  <c r="F125" i="16"/>
  <c r="O124" i="16"/>
  <c r="L124" i="16"/>
  <c r="I124" i="16"/>
  <c r="F124" i="16"/>
  <c r="O123" i="16"/>
  <c r="L123" i="16"/>
  <c r="I123" i="16"/>
  <c r="F123" i="16"/>
  <c r="N122" i="16"/>
  <c r="M122" i="16"/>
  <c r="K122" i="16"/>
  <c r="J122" i="16"/>
  <c r="H122" i="16"/>
  <c r="G122" i="16"/>
  <c r="E122" i="16"/>
  <c r="D122" i="16"/>
  <c r="O121" i="16"/>
  <c r="L121" i="16"/>
  <c r="I121" i="16"/>
  <c r="F121" i="16"/>
  <c r="O120" i="16"/>
  <c r="L120" i="16"/>
  <c r="I120" i="16"/>
  <c r="F120" i="16"/>
  <c r="O119" i="16"/>
  <c r="L119" i="16"/>
  <c r="I119" i="16"/>
  <c r="F119" i="16"/>
  <c r="O118" i="16"/>
  <c r="L118" i="16"/>
  <c r="I118" i="16"/>
  <c r="F118" i="16"/>
  <c r="O117" i="16"/>
  <c r="L117" i="16"/>
  <c r="L116" i="16" s="1"/>
  <c r="I117" i="16"/>
  <c r="I116" i="16" s="1"/>
  <c r="F117" i="16"/>
  <c r="N116" i="16"/>
  <c r="M116" i="16"/>
  <c r="K116" i="16"/>
  <c r="J116" i="16"/>
  <c r="H116" i="16"/>
  <c r="G116" i="16"/>
  <c r="E116" i="16"/>
  <c r="D116" i="16"/>
  <c r="O115" i="16"/>
  <c r="L115" i="16"/>
  <c r="I115" i="16"/>
  <c r="F115" i="16"/>
  <c r="O114" i="16"/>
  <c r="L114" i="16"/>
  <c r="I114" i="16"/>
  <c r="F114" i="16"/>
  <c r="O113" i="16"/>
  <c r="L113" i="16"/>
  <c r="L112" i="16" s="1"/>
  <c r="I113" i="16"/>
  <c r="F113" i="16"/>
  <c r="F112" i="16" s="1"/>
  <c r="O112" i="16"/>
  <c r="N112" i="16"/>
  <c r="M112" i="16"/>
  <c r="K112" i="16"/>
  <c r="J112" i="16"/>
  <c r="H112" i="16"/>
  <c r="G112" i="16"/>
  <c r="E112" i="16"/>
  <c r="D112" i="16"/>
  <c r="O111" i="16"/>
  <c r="L111" i="16"/>
  <c r="I111" i="16"/>
  <c r="F111" i="16"/>
  <c r="O110" i="16"/>
  <c r="L110" i="16"/>
  <c r="I110" i="16"/>
  <c r="F110" i="16"/>
  <c r="O109" i="16"/>
  <c r="L109" i="16"/>
  <c r="I109" i="16"/>
  <c r="F109" i="16"/>
  <c r="O108" i="16"/>
  <c r="L108" i="16"/>
  <c r="I108" i="16"/>
  <c r="F108" i="16"/>
  <c r="O107" i="16"/>
  <c r="L107" i="16"/>
  <c r="C107" i="16" s="1"/>
  <c r="I107" i="16"/>
  <c r="F107" i="16"/>
  <c r="O106" i="16"/>
  <c r="L106" i="16"/>
  <c r="I106" i="16"/>
  <c r="F106" i="16"/>
  <c r="O105" i="16"/>
  <c r="L105" i="16"/>
  <c r="I105" i="16"/>
  <c r="F105" i="16"/>
  <c r="O104" i="16"/>
  <c r="L104" i="16"/>
  <c r="I104" i="16"/>
  <c r="F104" i="16"/>
  <c r="F103" i="16" s="1"/>
  <c r="N103" i="16"/>
  <c r="M103" i="16"/>
  <c r="K103" i="16"/>
  <c r="J103" i="16"/>
  <c r="H103" i="16"/>
  <c r="G103" i="16"/>
  <c r="E103" i="16"/>
  <c r="D103" i="16"/>
  <c r="O102" i="16"/>
  <c r="L102" i="16"/>
  <c r="I102" i="16"/>
  <c r="F102" i="16"/>
  <c r="O101" i="16"/>
  <c r="L101" i="16"/>
  <c r="I101" i="16"/>
  <c r="F101" i="16"/>
  <c r="O100" i="16"/>
  <c r="L100" i="16"/>
  <c r="I100" i="16"/>
  <c r="F100" i="16"/>
  <c r="O99" i="16"/>
  <c r="L99" i="16"/>
  <c r="I99" i="16"/>
  <c r="F99" i="16"/>
  <c r="O98" i="16"/>
  <c r="L98" i="16"/>
  <c r="I98" i="16"/>
  <c r="F98" i="16"/>
  <c r="O97" i="16"/>
  <c r="L97" i="16"/>
  <c r="I97" i="16"/>
  <c r="F97" i="16"/>
  <c r="O96" i="16"/>
  <c r="L96" i="16"/>
  <c r="I96" i="16"/>
  <c r="F96" i="16"/>
  <c r="O95" i="16"/>
  <c r="N95" i="16"/>
  <c r="M95" i="16"/>
  <c r="K95" i="16"/>
  <c r="J95" i="16"/>
  <c r="H95" i="16"/>
  <c r="G95" i="16"/>
  <c r="E95" i="16"/>
  <c r="D95" i="16"/>
  <c r="O94" i="16"/>
  <c r="L94" i="16"/>
  <c r="I94" i="16"/>
  <c r="F94" i="16"/>
  <c r="O93" i="16"/>
  <c r="L93" i="16"/>
  <c r="I93" i="16"/>
  <c r="F93" i="16"/>
  <c r="O92" i="16"/>
  <c r="L92" i="16"/>
  <c r="I92" i="16"/>
  <c r="F92" i="16"/>
  <c r="O91" i="16"/>
  <c r="L91" i="16"/>
  <c r="I91" i="16"/>
  <c r="F91" i="16"/>
  <c r="O90" i="16"/>
  <c r="L90" i="16"/>
  <c r="I90" i="16"/>
  <c r="F90" i="16"/>
  <c r="N89" i="16"/>
  <c r="M89" i="16"/>
  <c r="K89" i="16"/>
  <c r="J89" i="16"/>
  <c r="H89" i="16"/>
  <c r="G89" i="16"/>
  <c r="E89" i="16"/>
  <c r="D89" i="16"/>
  <c r="O88" i="16"/>
  <c r="L88" i="16"/>
  <c r="I88" i="16"/>
  <c r="F88" i="16"/>
  <c r="O87" i="16"/>
  <c r="L87" i="16"/>
  <c r="I87" i="16"/>
  <c r="F87" i="16"/>
  <c r="O86" i="16"/>
  <c r="L86" i="16"/>
  <c r="I86" i="16"/>
  <c r="F86" i="16"/>
  <c r="C86" i="16" s="1"/>
  <c r="O85" i="16"/>
  <c r="L85" i="16"/>
  <c r="I85" i="16"/>
  <c r="F85" i="16"/>
  <c r="N84" i="16"/>
  <c r="M84" i="16"/>
  <c r="K84" i="16"/>
  <c r="J84" i="16"/>
  <c r="J83" i="16" s="1"/>
  <c r="H84" i="16"/>
  <c r="G84" i="16"/>
  <c r="E84" i="16"/>
  <c r="D84" i="16"/>
  <c r="D83" i="16" s="1"/>
  <c r="O82" i="16"/>
  <c r="L82" i="16"/>
  <c r="I82" i="16"/>
  <c r="F82" i="16"/>
  <c r="O81" i="16"/>
  <c r="O80" i="16" s="1"/>
  <c r="L81" i="16"/>
  <c r="I81" i="16"/>
  <c r="F81" i="16"/>
  <c r="N80" i="16"/>
  <c r="M80" i="16"/>
  <c r="L80" i="16"/>
  <c r="K80" i="16"/>
  <c r="J80" i="16"/>
  <c r="H80" i="16"/>
  <c r="G80" i="16"/>
  <c r="F80" i="16"/>
  <c r="E80" i="16"/>
  <c r="D80" i="16"/>
  <c r="O79" i="16"/>
  <c r="L79" i="16"/>
  <c r="C79" i="16" s="1"/>
  <c r="I79" i="16"/>
  <c r="F79" i="16"/>
  <c r="O78" i="16"/>
  <c r="L78" i="16"/>
  <c r="I78" i="16"/>
  <c r="F78" i="16"/>
  <c r="N77" i="16"/>
  <c r="M77" i="16"/>
  <c r="M76" i="16" s="1"/>
  <c r="K77" i="16"/>
  <c r="J77" i="16"/>
  <c r="H77" i="16"/>
  <c r="H76" i="16" s="1"/>
  <c r="G77" i="16"/>
  <c r="E77" i="16"/>
  <c r="E76" i="16" s="1"/>
  <c r="D77" i="16"/>
  <c r="D76" i="16" s="1"/>
  <c r="N76" i="16"/>
  <c r="O74" i="16"/>
  <c r="L74" i="16"/>
  <c r="I74" i="16"/>
  <c r="F74" i="16"/>
  <c r="O73" i="16"/>
  <c r="L73" i="16"/>
  <c r="I73" i="16"/>
  <c r="F73" i="16"/>
  <c r="O72" i="16"/>
  <c r="L72" i="16"/>
  <c r="I72" i="16"/>
  <c r="F72" i="16"/>
  <c r="O71" i="16"/>
  <c r="L71" i="16"/>
  <c r="I71" i="16"/>
  <c r="F71" i="16"/>
  <c r="O70" i="16"/>
  <c r="L70" i="16"/>
  <c r="I70" i="16"/>
  <c r="I69" i="16" s="1"/>
  <c r="F70" i="16"/>
  <c r="N69" i="16"/>
  <c r="N67" i="16" s="1"/>
  <c r="M69" i="16"/>
  <c r="M67" i="16" s="1"/>
  <c r="K69" i="16"/>
  <c r="K67" i="16" s="1"/>
  <c r="J69" i="16"/>
  <c r="J67" i="16" s="1"/>
  <c r="H69" i="16"/>
  <c r="H67" i="16" s="1"/>
  <c r="G69" i="16"/>
  <c r="G67" i="16" s="1"/>
  <c r="E69" i="16"/>
  <c r="E67" i="16" s="1"/>
  <c r="D69" i="16"/>
  <c r="D67" i="16" s="1"/>
  <c r="O68" i="16"/>
  <c r="L68" i="16"/>
  <c r="I68" i="16"/>
  <c r="F68" i="16"/>
  <c r="O66" i="16"/>
  <c r="L66" i="16"/>
  <c r="I66" i="16"/>
  <c r="F66" i="16"/>
  <c r="O65" i="16"/>
  <c r="L65" i="16"/>
  <c r="I65" i="16"/>
  <c r="F65" i="16"/>
  <c r="O64" i="16"/>
  <c r="L64" i="16"/>
  <c r="I64" i="16"/>
  <c r="F64" i="16"/>
  <c r="O63" i="16"/>
  <c r="L63" i="16"/>
  <c r="I63" i="16"/>
  <c r="F63" i="16"/>
  <c r="O62" i="16"/>
  <c r="L62" i="16"/>
  <c r="I62" i="16"/>
  <c r="F62" i="16"/>
  <c r="O61" i="16"/>
  <c r="L61" i="16"/>
  <c r="I61" i="16"/>
  <c r="F61" i="16"/>
  <c r="O60" i="16"/>
  <c r="L60" i="16"/>
  <c r="I60" i="16"/>
  <c r="F60" i="16"/>
  <c r="O59" i="16"/>
  <c r="L59" i="16"/>
  <c r="I59" i="16"/>
  <c r="F59" i="16"/>
  <c r="N58" i="16"/>
  <c r="M58" i="16"/>
  <c r="K58" i="16"/>
  <c r="J58" i="16"/>
  <c r="H58" i="16"/>
  <c r="G58" i="16"/>
  <c r="E58" i="16"/>
  <c r="D58" i="16"/>
  <c r="O57" i="16"/>
  <c r="L57" i="16"/>
  <c r="I57" i="16"/>
  <c r="F57" i="16"/>
  <c r="O56" i="16"/>
  <c r="L56" i="16"/>
  <c r="L55" i="16" s="1"/>
  <c r="I56" i="16"/>
  <c r="F56" i="16"/>
  <c r="F55" i="16" s="1"/>
  <c r="O55" i="16"/>
  <c r="N55" i="16"/>
  <c r="M55" i="16"/>
  <c r="K55" i="16"/>
  <c r="J55" i="16"/>
  <c r="J54" i="16" s="1"/>
  <c r="J53" i="16" s="1"/>
  <c r="H55" i="16"/>
  <c r="G55" i="16"/>
  <c r="E55" i="16"/>
  <c r="D55" i="16"/>
  <c r="D54" i="16" s="1"/>
  <c r="N54" i="16"/>
  <c r="N53" i="16" s="1"/>
  <c r="O47" i="16"/>
  <c r="C47" i="16" s="1"/>
  <c r="O46" i="16"/>
  <c r="N45" i="16"/>
  <c r="M45" i="16"/>
  <c r="L44" i="16"/>
  <c r="L43" i="16" s="1"/>
  <c r="I44" i="16"/>
  <c r="I43" i="16" s="1"/>
  <c r="F44" i="16"/>
  <c r="C44" i="16" s="1"/>
  <c r="K43" i="16"/>
  <c r="J43" i="16"/>
  <c r="H43" i="16"/>
  <c r="G43" i="16"/>
  <c r="E43" i="16"/>
  <c r="D43" i="16"/>
  <c r="F42" i="16"/>
  <c r="E41" i="16"/>
  <c r="D41" i="16"/>
  <c r="L40" i="16"/>
  <c r="C40" i="16" s="1"/>
  <c r="L39" i="16"/>
  <c r="C39" i="16" s="1"/>
  <c r="L38" i="16"/>
  <c r="C38" i="16" s="1"/>
  <c r="L37" i="16"/>
  <c r="K36" i="16"/>
  <c r="J36" i="16"/>
  <c r="L35" i="16"/>
  <c r="C35" i="16" s="1"/>
  <c r="L34" i="16"/>
  <c r="K33" i="16"/>
  <c r="J33" i="16"/>
  <c r="L32" i="16"/>
  <c r="C32" i="16" s="1"/>
  <c r="K31" i="16"/>
  <c r="J31" i="16"/>
  <c r="L30" i="16"/>
  <c r="C30" i="16" s="1"/>
  <c r="L29" i="16"/>
  <c r="C29" i="16" s="1"/>
  <c r="L28" i="16"/>
  <c r="K27" i="16"/>
  <c r="K26" i="16" s="1"/>
  <c r="J27" i="16"/>
  <c r="F25" i="16"/>
  <c r="C25" i="16" s="1"/>
  <c r="I24" i="16"/>
  <c r="F24" i="16"/>
  <c r="O23" i="16"/>
  <c r="L23" i="16"/>
  <c r="I23" i="16"/>
  <c r="F23" i="16"/>
  <c r="O22" i="16"/>
  <c r="L22" i="16"/>
  <c r="I22" i="16"/>
  <c r="I21" i="16" s="1"/>
  <c r="F22" i="16"/>
  <c r="N21" i="16"/>
  <c r="N292" i="16" s="1"/>
  <c r="N291" i="16" s="1"/>
  <c r="M21" i="16"/>
  <c r="M292" i="16" s="1"/>
  <c r="K21" i="16"/>
  <c r="K292" i="16" s="1"/>
  <c r="K291" i="16" s="1"/>
  <c r="J21" i="16"/>
  <c r="H21" i="16"/>
  <c r="G21" i="16"/>
  <c r="G292" i="16" s="1"/>
  <c r="E21" i="16"/>
  <c r="E292" i="16" s="1"/>
  <c r="E291" i="16" s="1"/>
  <c r="D21" i="16"/>
  <c r="O122" i="16" l="1"/>
  <c r="O166" i="16"/>
  <c r="O165" i="16" s="1"/>
  <c r="C178" i="16"/>
  <c r="C181" i="16"/>
  <c r="O184" i="16"/>
  <c r="C254" i="16"/>
  <c r="C274" i="16"/>
  <c r="H187" i="16"/>
  <c r="N187" i="16"/>
  <c r="G204" i="16"/>
  <c r="I272" i="16"/>
  <c r="I270" i="16" s="1"/>
  <c r="I269" i="16" s="1"/>
  <c r="K270" i="16"/>
  <c r="K269" i="16" s="1"/>
  <c r="C278" i="16"/>
  <c r="C280" i="16"/>
  <c r="C156" i="16"/>
  <c r="C215" i="16"/>
  <c r="O216" i="16"/>
  <c r="C266" i="16"/>
  <c r="G20" i="16"/>
  <c r="C91" i="16"/>
  <c r="C148" i="16"/>
  <c r="I67" i="16"/>
  <c r="J26" i="16"/>
  <c r="J20" i="16" s="1"/>
  <c r="H54" i="16"/>
  <c r="O77" i="16"/>
  <c r="O76" i="16" s="1"/>
  <c r="C99" i="16"/>
  <c r="C102" i="16"/>
  <c r="C106" i="16"/>
  <c r="O103" i="16"/>
  <c r="I122" i="16"/>
  <c r="M130" i="16"/>
  <c r="L141" i="16"/>
  <c r="C141" i="16" s="1"/>
  <c r="C162" i="16"/>
  <c r="C164" i="16"/>
  <c r="O196" i="16"/>
  <c r="C210" i="16"/>
  <c r="C212" i="16"/>
  <c r="C222" i="16"/>
  <c r="C296" i="16"/>
  <c r="G195" i="16"/>
  <c r="C22" i="16"/>
  <c r="F21" i="16"/>
  <c r="F292" i="16" s="1"/>
  <c r="C59" i="16"/>
  <c r="K76" i="16"/>
  <c r="I77" i="16"/>
  <c r="G83" i="16"/>
  <c r="C111" i="16"/>
  <c r="C132" i="16"/>
  <c r="F131" i="16"/>
  <c r="L151" i="16"/>
  <c r="H174" i="16"/>
  <c r="H173" i="16" s="1"/>
  <c r="C186" i="16"/>
  <c r="C197" i="16"/>
  <c r="C226" i="16"/>
  <c r="D231" i="16"/>
  <c r="D230" i="16" s="1"/>
  <c r="H231" i="16"/>
  <c r="H230" i="16" s="1"/>
  <c r="C242" i="16"/>
  <c r="O252" i="16"/>
  <c r="O251" i="16" s="1"/>
  <c r="C262" i="16"/>
  <c r="J259" i="16"/>
  <c r="O264" i="16"/>
  <c r="J270" i="16"/>
  <c r="J269" i="16" s="1"/>
  <c r="O272" i="16"/>
  <c r="O270" i="16" s="1"/>
  <c r="H270" i="16"/>
  <c r="H269" i="16" s="1"/>
  <c r="O276" i="16"/>
  <c r="I187" i="16"/>
  <c r="E20" i="16"/>
  <c r="L31" i="16"/>
  <c r="C31" i="16" s="1"/>
  <c r="C71" i="16"/>
  <c r="C74" i="16"/>
  <c r="L77" i="16"/>
  <c r="C87" i="16"/>
  <c r="C121" i="16"/>
  <c r="C125" i="16"/>
  <c r="E130" i="16"/>
  <c r="K130" i="16"/>
  <c r="C153" i="16"/>
  <c r="F166" i="16"/>
  <c r="C169" i="16"/>
  <c r="D187" i="16"/>
  <c r="C190" i="16"/>
  <c r="H204" i="16"/>
  <c r="C223" i="16"/>
  <c r="N231" i="16"/>
  <c r="N230" i="16" s="1"/>
  <c r="C250" i="16"/>
  <c r="C258" i="16"/>
  <c r="C282" i="16"/>
  <c r="C63" i="16"/>
  <c r="G54" i="16"/>
  <c r="M54" i="16"/>
  <c r="M53" i="16" s="1"/>
  <c r="O21" i="16"/>
  <c r="D53" i="16"/>
  <c r="J292" i="16"/>
  <c r="J291" i="16" s="1"/>
  <c r="I58" i="16"/>
  <c r="C61" i="16"/>
  <c r="C66" i="16"/>
  <c r="C73" i="16"/>
  <c r="G76" i="16"/>
  <c r="G75" i="16" s="1"/>
  <c r="O89" i="16"/>
  <c r="C101" i="16"/>
  <c r="K83" i="16"/>
  <c r="C110" i="16"/>
  <c r="C118" i="16"/>
  <c r="C120" i="16"/>
  <c r="C124" i="16"/>
  <c r="C127" i="16"/>
  <c r="C134" i="16"/>
  <c r="C155" i="16"/>
  <c r="C171" i="16"/>
  <c r="M173" i="16"/>
  <c r="I184" i="16"/>
  <c r="L188" i="16"/>
  <c r="L187" i="16" s="1"/>
  <c r="K195" i="16"/>
  <c r="C199" i="16"/>
  <c r="O195" i="16"/>
  <c r="D204" i="16"/>
  <c r="D195" i="16" s="1"/>
  <c r="O205" i="16"/>
  <c r="O204" i="16" s="1"/>
  <c r="E204" i="16"/>
  <c r="E195" i="16" s="1"/>
  <c r="C221" i="16"/>
  <c r="E231" i="16"/>
  <c r="M231" i="16"/>
  <c r="F238" i="16"/>
  <c r="C241" i="16"/>
  <c r="O238" i="16"/>
  <c r="L246" i="16"/>
  <c r="L252" i="16"/>
  <c r="L251" i="16" s="1"/>
  <c r="C267" i="16"/>
  <c r="G269" i="16"/>
  <c r="F281" i="16"/>
  <c r="G53" i="16"/>
  <c r="H53" i="16"/>
  <c r="L58" i="16"/>
  <c r="L54" i="16" s="1"/>
  <c r="C65" i="16"/>
  <c r="L76" i="16"/>
  <c r="J76" i="16"/>
  <c r="E83" i="16"/>
  <c r="C92" i="16"/>
  <c r="C94" i="16"/>
  <c r="L103" i="16"/>
  <c r="C109" i="16"/>
  <c r="N130" i="16"/>
  <c r="L131" i="16"/>
  <c r="L130" i="16" s="1"/>
  <c r="C138" i="16"/>
  <c r="C140" i="16"/>
  <c r="O144" i="16"/>
  <c r="C150" i="16"/>
  <c r="O160" i="16"/>
  <c r="C172" i="16"/>
  <c r="D174" i="16"/>
  <c r="D173" i="16" s="1"/>
  <c r="C203" i="16"/>
  <c r="C220" i="16"/>
  <c r="C225" i="16"/>
  <c r="C229" i="16"/>
  <c r="O231" i="16"/>
  <c r="K231" i="16"/>
  <c r="K230" i="16" s="1"/>
  <c r="C243" i="16"/>
  <c r="C245" i="16"/>
  <c r="M270" i="16"/>
  <c r="M269" i="16" s="1"/>
  <c r="C294" i="16"/>
  <c r="L293" i="16"/>
  <c r="L21" i="16"/>
  <c r="C21" i="16" s="1"/>
  <c r="E75" i="16"/>
  <c r="O136" i="16"/>
  <c r="J204" i="16"/>
  <c r="J195" i="16" s="1"/>
  <c r="N204" i="16"/>
  <c r="N195" i="16" s="1"/>
  <c r="K20" i="16"/>
  <c r="G291" i="16"/>
  <c r="M291" i="16"/>
  <c r="C24" i="16"/>
  <c r="M20" i="16"/>
  <c r="E54" i="16"/>
  <c r="E53" i="16" s="1"/>
  <c r="K54" i="16"/>
  <c r="K53" i="16" s="1"/>
  <c r="O58" i="16"/>
  <c r="O54" i="16" s="1"/>
  <c r="O69" i="16"/>
  <c r="O67" i="16" s="1"/>
  <c r="C82" i="16"/>
  <c r="H83" i="16"/>
  <c r="N83" i="16"/>
  <c r="N75" i="16" s="1"/>
  <c r="L84" i="16"/>
  <c r="M83" i="16"/>
  <c r="M75" i="16" s="1"/>
  <c r="L89" i="16"/>
  <c r="C93" i="16"/>
  <c r="C98" i="16"/>
  <c r="O116" i="16"/>
  <c r="J130" i="16"/>
  <c r="C149" i="16"/>
  <c r="C158" i="16"/>
  <c r="C177" i="16"/>
  <c r="L179" i="16"/>
  <c r="L174" i="16" s="1"/>
  <c r="L173" i="16" s="1"/>
  <c r="O188" i="16"/>
  <c r="O187" i="16" s="1"/>
  <c r="H195" i="16"/>
  <c r="H194" i="16" s="1"/>
  <c r="C200" i="16"/>
  <c r="C202" i="16"/>
  <c r="C213" i="16"/>
  <c r="C224" i="16"/>
  <c r="J231" i="16"/>
  <c r="L238" i="16"/>
  <c r="C244" i="16"/>
  <c r="F246" i="16"/>
  <c r="C249" i="16"/>
  <c r="C255" i="16"/>
  <c r="C257" i="16"/>
  <c r="O260" i="16"/>
  <c r="O259" i="16" s="1"/>
  <c r="L264" i="16"/>
  <c r="C271" i="16"/>
  <c r="C279" i="16"/>
  <c r="D269" i="16"/>
  <c r="C295" i="16"/>
  <c r="O292" i="16"/>
  <c r="O291" i="16" s="1"/>
  <c r="C28" i="16"/>
  <c r="L27" i="16"/>
  <c r="C57" i="16"/>
  <c r="I55" i="16"/>
  <c r="I54" i="16" s="1"/>
  <c r="I53" i="16" s="1"/>
  <c r="C78" i="16"/>
  <c r="F77" i="16"/>
  <c r="I80" i="16"/>
  <c r="I76" i="16" s="1"/>
  <c r="C81" i="16"/>
  <c r="C114" i="16"/>
  <c r="I112" i="16"/>
  <c r="C112" i="16" s="1"/>
  <c r="C23" i="16"/>
  <c r="C34" i="16"/>
  <c r="L33" i="16"/>
  <c r="C33" i="16" s="1"/>
  <c r="C37" i="16"/>
  <c r="L36" i="16"/>
  <c r="C36" i="16" s="1"/>
  <c r="C46" i="16"/>
  <c r="O45" i="16"/>
  <c r="O20" i="16" s="1"/>
  <c r="C60" i="16"/>
  <c r="C62" i="16"/>
  <c r="F58" i="16"/>
  <c r="C58" i="16" s="1"/>
  <c r="C70" i="16"/>
  <c r="F69" i="16"/>
  <c r="F67" i="16" s="1"/>
  <c r="F84" i="16"/>
  <c r="I84" i="16"/>
  <c r="C85" i="16"/>
  <c r="C88" i="16"/>
  <c r="I89" i="16"/>
  <c r="F95" i="16"/>
  <c r="C105" i="16"/>
  <c r="I103" i="16"/>
  <c r="C103" i="16" s="1"/>
  <c r="C108" i="16"/>
  <c r="D292" i="16"/>
  <c r="D291" i="16" s="1"/>
  <c r="D20" i="16"/>
  <c r="H292" i="16"/>
  <c r="H291" i="16" s="1"/>
  <c r="H20" i="16"/>
  <c r="F43" i="16"/>
  <c r="C43" i="16" s="1"/>
  <c r="C64" i="16"/>
  <c r="C72" i="16"/>
  <c r="C90" i="16"/>
  <c r="F89" i="16"/>
  <c r="C97" i="16"/>
  <c r="I95" i="16"/>
  <c r="C100" i="16"/>
  <c r="I20" i="16"/>
  <c r="C42" i="16"/>
  <c r="F41" i="16"/>
  <c r="C41" i="16" s="1"/>
  <c r="L69" i="16"/>
  <c r="L67" i="16" s="1"/>
  <c r="L53" i="16" s="1"/>
  <c r="O84" i="16"/>
  <c r="O83" i="16" s="1"/>
  <c r="L95" i="16"/>
  <c r="C234" i="16"/>
  <c r="C301" i="16"/>
  <c r="N20" i="16"/>
  <c r="C56" i="16"/>
  <c r="C68" i="16"/>
  <c r="C96" i="16"/>
  <c r="C104" i="16"/>
  <c r="C113" i="16"/>
  <c r="L122" i="16"/>
  <c r="O131" i="16"/>
  <c r="I151" i="16"/>
  <c r="F165" i="16"/>
  <c r="C168" i="16"/>
  <c r="I166" i="16"/>
  <c r="I165" i="16" s="1"/>
  <c r="E173" i="16"/>
  <c r="I175" i="16"/>
  <c r="C176" i="16"/>
  <c r="O179" i="16"/>
  <c r="M187" i="16"/>
  <c r="F196" i="16"/>
  <c r="L205" i="16"/>
  <c r="C217" i="16"/>
  <c r="F216" i="16"/>
  <c r="C268" i="16"/>
  <c r="I264" i="16"/>
  <c r="I259" i="16" s="1"/>
  <c r="C117" i="16"/>
  <c r="F116" i="16"/>
  <c r="C116" i="16" s="1"/>
  <c r="C133" i="16"/>
  <c r="C137" i="16"/>
  <c r="F136" i="16"/>
  <c r="C142" i="16"/>
  <c r="C145" i="16"/>
  <c r="F144" i="16"/>
  <c r="C157" i="16"/>
  <c r="C161" i="16"/>
  <c r="F160" i="16"/>
  <c r="C160" i="16" s="1"/>
  <c r="C261" i="16"/>
  <c r="F260" i="16"/>
  <c r="C129" i="16"/>
  <c r="F128" i="16"/>
  <c r="C128" i="16" s="1"/>
  <c r="F175" i="16"/>
  <c r="C185" i="16"/>
  <c r="F184" i="16"/>
  <c r="C184" i="16" s="1"/>
  <c r="C115" i="16"/>
  <c r="C119" i="16"/>
  <c r="F122" i="16"/>
  <c r="C123" i="16"/>
  <c r="D130" i="16"/>
  <c r="D75" i="16" s="1"/>
  <c r="H130" i="16"/>
  <c r="I131" i="16"/>
  <c r="I130" i="16" s="1"/>
  <c r="C135" i="16"/>
  <c r="C139" i="16"/>
  <c r="C143" i="16"/>
  <c r="C147" i="16"/>
  <c r="F151" i="16"/>
  <c r="C152" i="16"/>
  <c r="O151" i="16"/>
  <c r="C159" i="16"/>
  <c r="C163" i="16"/>
  <c r="J174" i="16"/>
  <c r="J173" i="16" s="1"/>
  <c r="N174" i="16"/>
  <c r="N173" i="16" s="1"/>
  <c r="O175" i="16"/>
  <c r="F179" i="16"/>
  <c r="I179" i="16"/>
  <c r="C180" i="16"/>
  <c r="C183" i="16"/>
  <c r="E187" i="16"/>
  <c r="C189" i="16"/>
  <c r="F188" i="16"/>
  <c r="C193" i="16"/>
  <c r="F192" i="16"/>
  <c r="C237" i="16"/>
  <c r="F235" i="16"/>
  <c r="C256" i="16"/>
  <c r="I252" i="16"/>
  <c r="I251" i="16" s="1"/>
  <c r="C167" i="16"/>
  <c r="M195" i="16"/>
  <c r="I198" i="16"/>
  <c r="C207" i="16"/>
  <c r="C209" i="16"/>
  <c r="F205" i="16"/>
  <c r="C219" i="16"/>
  <c r="L231" i="16"/>
  <c r="I235" i="16"/>
  <c r="C236" i="16"/>
  <c r="E270" i="16"/>
  <c r="E269" i="16" s="1"/>
  <c r="C273" i="16"/>
  <c r="F272" i="16"/>
  <c r="L276" i="16"/>
  <c r="L270" i="16" s="1"/>
  <c r="L269" i="16" s="1"/>
  <c r="C288" i="16"/>
  <c r="I286" i="16"/>
  <c r="I292" i="16" s="1"/>
  <c r="C300" i="16"/>
  <c r="L196" i="16"/>
  <c r="C201" i="16"/>
  <c r="C208" i="16"/>
  <c r="I205" i="16"/>
  <c r="C211" i="16"/>
  <c r="L216" i="16"/>
  <c r="C232" i="16"/>
  <c r="E230" i="16"/>
  <c r="C248" i="16"/>
  <c r="I246" i="16"/>
  <c r="C246" i="16" s="1"/>
  <c r="C253" i="16"/>
  <c r="F252" i="16"/>
  <c r="M259" i="16"/>
  <c r="M230" i="16" s="1"/>
  <c r="C265" i="16"/>
  <c r="F264" i="16"/>
  <c r="C275" i="16"/>
  <c r="C281" i="16"/>
  <c r="C285" i="16"/>
  <c r="F284" i="16"/>
  <c r="I216" i="16"/>
  <c r="I227" i="16"/>
  <c r="C227" i="16" s="1"/>
  <c r="C228" i="16"/>
  <c r="C233" i="16"/>
  <c r="G231" i="16"/>
  <c r="G230" i="16" s="1"/>
  <c r="C240" i="16"/>
  <c r="I238" i="16"/>
  <c r="L260" i="16"/>
  <c r="L259" i="16" s="1"/>
  <c r="C263" i="16"/>
  <c r="O269" i="16"/>
  <c r="C277" i="16"/>
  <c r="F276" i="16"/>
  <c r="C297" i="16"/>
  <c r="F293" i="16"/>
  <c r="C293" i="16" s="1"/>
  <c r="C239" i="16"/>
  <c r="C247" i="16"/>
  <c r="C287" i="16"/>
  <c r="J230" i="16" l="1"/>
  <c r="L83" i="16"/>
  <c r="L75" i="16" s="1"/>
  <c r="C165" i="16"/>
  <c r="C89" i="16"/>
  <c r="M289" i="16"/>
  <c r="E194" i="16"/>
  <c r="L292" i="16"/>
  <c r="L291" i="16" s="1"/>
  <c r="K52" i="16"/>
  <c r="G194" i="16"/>
  <c r="O53" i="16"/>
  <c r="C179" i="16"/>
  <c r="C151" i="16"/>
  <c r="K75" i="16"/>
  <c r="K289" i="16" s="1"/>
  <c r="H75" i="16"/>
  <c r="H52" i="16" s="1"/>
  <c r="H51" i="16" s="1"/>
  <c r="G52" i="16"/>
  <c r="G51" i="16" s="1"/>
  <c r="D289" i="16"/>
  <c r="D52" i="16"/>
  <c r="C292" i="16"/>
  <c r="I291" i="16"/>
  <c r="N194" i="16"/>
  <c r="N289" i="16"/>
  <c r="I174" i="16"/>
  <c r="I173" i="16" s="1"/>
  <c r="C238" i="16"/>
  <c r="C264" i="16"/>
  <c r="C144" i="16"/>
  <c r="C136" i="16"/>
  <c r="M52" i="16"/>
  <c r="E52" i="16"/>
  <c r="E51" i="16" s="1"/>
  <c r="E50" i="16" s="1"/>
  <c r="N52" i="16"/>
  <c r="C286" i="16"/>
  <c r="L52" i="16"/>
  <c r="C95" i="16"/>
  <c r="I83" i="16"/>
  <c r="I75" i="16" s="1"/>
  <c r="I52" i="16" s="1"/>
  <c r="J75" i="16"/>
  <c r="J289" i="16" s="1"/>
  <c r="E289" i="16"/>
  <c r="C55" i="16"/>
  <c r="O230" i="16"/>
  <c r="O194" i="16" s="1"/>
  <c r="D194" i="16"/>
  <c r="K194" i="16"/>
  <c r="H289" i="16"/>
  <c r="F130" i="16"/>
  <c r="C67" i="16"/>
  <c r="C276" i="16"/>
  <c r="I204" i="16"/>
  <c r="C205" i="16"/>
  <c r="F204" i="16"/>
  <c r="M194" i="16"/>
  <c r="C235" i="16"/>
  <c r="F231" i="16"/>
  <c r="O174" i="16"/>
  <c r="O173" i="16" s="1"/>
  <c r="C122" i="16"/>
  <c r="C216" i="16"/>
  <c r="F20" i="16"/>
  <c r="F54" i="16"/>
  <c r="F83" i="16"/>
  <c r="C84" i="16"/>
  <c r="C77" i="16"/>
  <c r="F76" i="16"/>
  <c r="C27" i="16"/>
  <c r="L26" i="16"/>
  <c r="F174" i="16"/>
  <c r="C175" i="16"/>
  <c r="I231" i="16"/>
  <c r="I230" i="16" s="1"/>
  <c r="C188" i="16"/>
  <c r="J194" i="16"/>
  <c r="F291" i="16"/>
  <c r="C80" i="16"/>
  <c r="C69" i="16"/>
  <c r="C166" i="16"/>
  <c r="F270" i="16"/>
  <c r="C272" i="16"/>
  <c r="I196" i="16"/>
  <c r="C198" i="16"/>
  <c r="C260" i="16"/>
  <c r="F259" i="16"/>
  <c r="C259" i="16" s="1"/>
  <c r="G289" i="16"/>
  <c r="L230" i="16"/>
  <c r="O130" i="16"/>
  <c r="O75" i="16" s="1"/>
  <c r="O52" i="16" s="1"/>
  <c r="C284" i="16"/>
  <c r="F283" i="16"/>
  <c r="C283" i="16" s="1"/>
  <c r="C252" i="16"/>
  <c r="F251" i="16"/>
  <c r="C251" i="16" s="1"/>
  <c r="C192" i="16"/>
  <c r="F191" i="16"/>
  <c r="C191" i="16" s="1"/>
  <c r="L204" i="16"/>
  <c r="L195" i="16" s="1"/>
  <c r="C45" i="16"/>
  <c r="C131" i="16"/>
  <c r="O51" i="16" l="1"/>
  <c r="D51" i="16"/>
  <c r="D290" i="16" s="1"/>
  <c r="K51" i="16"/>
  <c r="K50" i="16" s="1"/>
  <c r="C83" i="16"/>
  <c r="E290" i="16"/>
  <c r="C291" i="16"/>
  <c r="L289" i="16"/>
  <c r="N51" i="16"/>
  <c r="M51" i="16"/>
  <c r="M290" i="16" s="1"/>
  <c r="J52" i="16"/>
  <c r="J51" i="16" s="1"/>
  <c r="O50" i="16"/>
  <c r="O290" i="16"/>
  <c r="G290" i="16"/>
  <c r="G50" i="16"/>
  <c r="F269" i="16"/>
  <c r="C270" i="16"/>
  <c r="F187" i="16"/>
  <c r="C187" i="16" s="1"/>
  <c r="F173" i="16"/>
  <c r="C173" i="16" s="1"/>
  <c r="C174" i="16"/>
  <c r="F75" i="16"/>
  <c r="C75" i="16" s="1"/>
  <c r="C76" i="16"/>
  <c r="C54" i="16"/>
  <c r="F53" i="16"/>
  <c r="C130" i="16"/>
  <c r="L194" i="16"/>
  <c r="L51" i="16" s="1"/>
  <c r="L50" i="16" s="1"/>
  <c r="C26" i="16"/>
  <c r="L20" i="16"/>
  <c r="C20" i="16" s="1"/>
  <c r="O289" i="16"/>
  <c r="C204" i="16"/>
  <c r="F195" i="16"/>
  <c r="I195" i="16"/>
  <c r="F230" i="16"/>
  <c r="C230" i="16" s="1"/>
  <c r="C231" i="16"/>
  <c r="C196" i="16"/>
  <c r="H290" i="16"/>
  <c r="H50" i="16"/>
  <c r="D50" i="16" l="1"/>
  <c r="K290" i="16"/>
  <c r="M50" i="16"/>
  <c r="J50" i="16"/>
  <c r="J290" i="16"/>
  <c r="N50" i="16"/>
  <c r="N290" i="16"/>
  <c r="F194" i="16"/>
  <c r="C195" i="16"/>
  <c r="I194" i="16"/>
  <c r="I51" i="16" s="1"/>
  <c r="I289" i="16"/>
  <c r="L290" i="16"/>
  <c r="C53" i="16"/>
  <c r="F52" i="16"/>
  <c r="C269" i="16"/>
  <c r="F289" i="16"/>
  <c r="I290" i="16" l="1"/>
  <c r="I50" i="16"/>
  <c r="F51" i="16"/>
  <c r="C52" i="16"/>
  <c r="C289" i="16"/>
  <c r="C194" i="16"/>
  <c r="F290" i="16" l="1"/>
  <c r="C290" i="16" s="1"/>
  <c r="F50" i="16"/>
  <c r="C50" i="16" s="1"/>
  <c r="C51" i="16"/>
  <c r="O301" i="15" l="1"/>
  <c r="L301" i="15"/>
  <c r="I301" i="15"/>
  <c r="F301" i="15"/>
  <c r="O300" i="15"/>
  <c r="L300" i="15"/>
  <c r="I300" i="15"/>
  <c r="F300" i="15"/>
  <c r="O299" i="15"/>
  <c r="L299" i="15"/>
  <c r="I299" i="15"/>
  <c r="F299" i="15"/>
  <c r="O298" i="15"/>
  <c r="L298" i="15"/>
  <c r="I298" i="15"/>
  <c r="F298" i="15"/>
  <c r="O297" i="15"/>
  <c r="L297" i="15"/>
  <c r="I297" i="15"/>
  <c r="F297" i="15"/>
  <c r="C297" i="15" s="1"/>
  <c r="O296" i="15"/>
  <c r="L296" i="15"/>
  <c r="I296" i="15"/>
  <c r="F296" i="15"/>
  <c r="O295" i="15"/>
  <c r="L295" i="15"/>
  <c r="I295" i="15"/>
  <c r="F295" i="15"/>
  <c r="O294" i="15"/>
  <c r="L294" i="15"/>
  <c r="I294" i="15"/>
  <c r="F294" i="15"/>
  <c r="N293" i="15"/>
  <c r="M293" i="15"/>
  <c r="K293" i="15"/>
  <c r="J293" i="15"/>
  <c r="H293" i="15"/>
  <c r="G293" i="15"/>
  <c r="E293" i="15"/>
  <c r="D293" i="15"/>
  <c r="O288" i="15"/>
  <c r="L288" i="15"/>
  <c r="I288" i="15"/>
  <c r="F288" i="15"/>
  <c r="O287" i="15"/>
  <c r="L287" i="15"/>
  <c r="L286" i="15" s="1"/>
  <c r="I287" i="15"/>
  <c r="I286" i="15" s="1"/>
  <c r="F287" i="15"/>
  <c r="O286" i="15"/>
  <c r="N286" i="15"/>
  <c r="M286" i="15"/>
  <c r="K286" i="15"/>
  <c r="J286" i="15"/>
  <c r="H286" i="15"/>
  <c r="G286" i="15"/>
  <c r="F286" i="15"/>
  <c r="E286" i="15"/>
  <c r="D286" i="15"/>
  <c r="O285" i="15"/>
  <c r="O284" i="15" s="1"/>
  <c r="O283" i="15" s="1"/>
  <c r="L285" i="15"/>
  <c r="L284" i="15" s="1"/>
  <c r="L283" i="15" s="1"/>
  <c r="I285" i="15"/>
  <c r="F285" i="15"/>
  <c r="F284" i="15" s="1"/>
  <c r="N284" i="15"/>
  <c r="N283" i="15" s="1"/>
  <c r="M284" i="15"/>
  <c r="M283" i="15" s="1"/>
  <c r="K284" i="15"/>
  <c r="K283" i="15" s="1"/>
  <c r="J284" i="15"/>
  <c r="I284" i="15"/>
  <c r="H284" i="15"/>
  <c r="H283" i="15" s="1"/>
  <c r="G284" i="15"/>
  <c r="G283" i="15" s="1"/>
  <c r="E284" i="15"/>
  <c r="E283" i="15" s="1"/>
  <c r="D284" i="15"/>
  <c r="D283" i="15" s="1"/>
  <c r="J283" i="15"/>
  <c r="I283" i="15"/>
  <c r="O282" i="15"/>
  <c r="O281" i="15" s="1"/>
  <c r="L282" i="15"/>
  <c r="I282" i="15"/>
  <c r="I281" i="15" s="1"/>
  <c r="F282" i="15"/>
  <c r="N281" i="15"/>
  <c r="M281" i="15"/>
  <c r="K281" i="15"/>
  <c r="J281" i="15"/>
  <c r="H281" i="15"/>
  <c r="G281" i="15"/>
  <c r="F281" i="15"/>
  <c r="E281" i="15"/>
  <c r="D281" i="15"/>
  <c r="O280" i="15"/>
  <c r="L280" i="15"/>
  <c r="I280" i="15"/>
  <c r="F280" i="15"/>
  <c r="O279" i="15"/>
  <c r="L279" i="15"/>
  <c r="I279" i="15"/>
  <c r="F279" i="15"/>
  <c r="O278" i="15"/>
  <c r="L278" i="15"/>
  <c r="I278" i="15"/>
  <c r="F278" i="15"/>
  <c r="O277" i="15"/>
  <c r="O276" i="15" s="1"/>
  <c r="L277" i="15"/>
  <c r="I277" i="15"/>
  <c r="F277" i="15"/>
  <c r="F276" i="15" s="1"/>
  <c r="N276" i="15"/>
  <c r="M276" i="15"/>
  <c r="K276" i="15"/>
  <c r="J276" i="15"/>
  <c r="H276" i="15"/>
  <c r="G276" i="15"/>
  <c r="E276" i="15"/>
  <c r="D276" i="15"/>
  <c r="O275" i="15"/>
  <c r="L275" i="15"/>
  <c r="I275" i="15"/>
  <c r="F275" i="15"/>
  <c r="O274" i="15"/>
  <c r="L274" i="15"/>
  <c r="I274" i="15"/>
  <c r="F274" i="15"/>
  <c r="O273" i="15"/>
  <c r="O272" i="15" s="1"/>
  <c r="L273" i="15"/>
  <c r="I273" i="15"/>
  <c r="I272" i="15" s="1"/>
  <c r="F273" i="15"/>
  <c r="F272" i="15" s="1"/>
  <c r="N272" i="15"/>
  <c r="N270" i="15" s="1"/>
  <c r="N269" i="15" s="1"/>
  <c r="M272" i="15"/>
  <c r="K272" i="15"/>
  <c r="K270" i="15" s="1"/>
  <c r="K269" i="15" s="1"/>
  <c r="J272" i="15"/>
  <c r="H272" i="15"/>
  <c r="G272" i="15"/>
  <c r="G270" i="15" s="1"/>
  <c r="G269" i="15" s="1"/>
  <c r="E272" i="15"/>
  <c r="D272" i="15"/>
  <c r="O271" i="15"/>
  <c r="L271" i="15"/>
  <c r="I271" i="15"/>
  <c r="F271" i="15"/>
  <c r="F270" i="15" s="1"/>
  <c r="J270" i="15"/>
  <c r="J269" i="15" s="1"/>
  <c r="O268" i="15"/>
  <c r="L268" i="15"/>
  <c r="I268" i="15"/>
  <c r="F268" i="15"/>
  <c r="O267" i="15"/>
  <c r="L267" i="15"/>
  <c r="I267" i="15"/>
  <c r="F267" i="15"/>
  <c r="O266" i="15"/>
  <c r="L266" i="15"/>
  <c r="I266" i="15"/>
  <c r="F266" i="15"/>
  <c r="O265" i="15"/>
  <c r="O264" i="15" s="1"/>
  <c r="L265" i="15"/>
  <c r="L264" i="15" s="1"/>
  <c r="I265" i="15"/>
  <c r="F265" i="15"/>
  <c r="N264" i="15"/>
  <c r="M264" i="15"/>
  <c r="K264" i="15"/>
  <c r="J264" i="15"/>
  <c r="H264" i="15"/>
  <c r="G264" i="15"/>
  <c r="E264" i="15"/>
  <c r="D264" i="15"/>
  <c r="O263" i="15"/>
  <c r="L263" i="15"/>
  <c r="I263" i="15"/>
  <c r="F263" i="15"/>
  <c r="O262" i="15"/>
  <c r="L262" i="15"/>
  <c r="I262" i="15"/>
  <c r="F262" i="15"/>
  <c r="O261" i="15"/>
  <c r="O260" i="15" s="1"/>
  <c r="L261" i="15"/>
  <c r="I261" i="15"/>
  <c r="F261" i="15"/>
  <c r="F260" i="15" s="1"/>
  <c r="N260" i="15"/>
  <c r="M260" i="15"/>
  <c r="K260" i="15"/>
  <c r="K259" i="15" s="1"/>
  <c r="J260" i="15"/>
  <c r="J259" i="15" s="1"/>
  <c r="H260" i="15"/>
  <c r="H259" i="15" s="1"/>
  <c r="G260" i="15"/>
  <c r="E260" i="15"/>
  <c r="E259" i="15" s="1"/>
  <c r="D260" i="15"/>
  <c r="D259" i="15" s="1"/>
  <c r="N259" i="15"/>
  <c r="O258" i="15"/>
  <c r="L258" i="15"/>
  <c r="I258" i="15"/>
  <c r="F258" i="15"/>
  <c r="O257" i="15"/>
  <c r="L257" i="15"/>
  <c r="I257" i="15"/>
  <c r="F257" i="15"/>
  <c r="O256" i="15"/>
  <c r="L256" i="15"/>
  <c r="I256" i="15"/>
  <c r="F256" i="15"/>
  <c r="O255" i="15"/>
  <c r="L255" i="15"/>
  <c r="I255" i="15"/>
  <c r="F255" i="15"/>
  <c r="O254" i="15"/>
  <c r="L254" i="15"/>
  <c r="I254" i="15"/>
  <c r="F254" i="15"/>
  <c r="O253" i="15"/>
  <c r="O252" i="15" s="1"/>
  <c r="O251" i="15" s="1"/>
  <c r="L253" i="15"/>
  <c r="I253" i="15"/>
  <c r="C253" i="15" s="1"/>
  <c r="F253" i="15"/>
  <c r="F252" i="15" s="1"/>
  <c r="N252" i="15"/>
  <c r="M252" i="15"/>
  <c r="K252" i="15"/>
  <c r="J252" i="15"/>
  <c r="H252" i="15"/>
  <c r="H251" i="15" s="1"/>
  <c r="G252" i="15"/>
  <c r="G251" i="15" s="1"/>
  <c r="E252" i="15"/>
  <c r="E251" i="15" s="1"/>
  <c r="D252" i="15"/>
  <c r="D251" i="15" s="1"/>
  <c r="N251" i="15"/>
  <c r="M251" i="15"/>
  <c r="K251" i="15"/>
  <c r="J251" i="15"/>
  <c r="O250" i="15"/>
  <c r="L250" i="15"/>
  <c r="I250" i="15"/>
  <c r="F250" i="15"/>
  <c r="O249" i="15"/>
  <c r="L249" i="15"/>
  <c r="I249" i="15"/>
  <c r="F249" i="15"/>
  <c r="O248" i="15"/>
  <c r="L248" i="15"/>
  <c r="I248" i="15"/>
  <c r="F248" i="15"/>
  <c r="O247" i="15"/>
  <c r="L247" i="15"/>
  <c r="I247" i="15"/>
  <c r="F247" i="15"/>
  <c r="N246" i="15"/>
  <c r="M246" i="15"/>
  <c r="K246" i="15"/>
  <c r="J246" i="15"/>
  <c r="H246" i="15"/>
  <c r="G246" i="15"/>
  <c r="E246" i="15"/>
  <c r="D246" i="15"/>
  <c r="O245" i="15"/>
  <c r="L245" i="15"/>
  <c r="I245" i="15"/>
  <c r="F245" i="15"/>
  <c r="O244" i="15"/>
  <c r="L244" i="15"/>
  <c r="I244" i="15"/>
  <c r="F244" i="15"/>
  <c r="O243" i="15"/>
  <c r="L243" i="15"/>
  <c r="I243" i="15"/>
  <c r="F243" i="15"/>
  <c r="O242" i="15"/>
  <c r="L242" i="15"/>
  <c r="I242" i="15"/>
  <c r="F242" i="15"/>
  <c r="O241" i="15"/>
  <c r="L241" i="15"/>
  <c r="I241" i="15"/>
  <c r="F241" i="15"/>
  <c r="O240" i="15"/>
  <c r="L240" i="15"/>
  <c r="I240" i="15"/>
  <c r="F240" i="15"/>
  <c r="O239" i="15"/>
  <c r="L239" i="15"/>
  <c r="I239" i="15"/>
  <c r="F239" i="15"/>
  <c r="F238" i="15" s="1"/>
  <c r="N238" i="15"/>
  <c r="M238" i="15"/>
  <c r="K238" i="15"/>
  <c r="J238" i="15"/>
  <c r="H238" i="15"/>
  <c r="G238" i="15"/>
  <c r="E238" i="15"/>
  <c r="D238" i="15"/>
  <c r="O237" i="15"/>
  <c r="L237" i="15"/>
  <c r="I237" i="15"/>
  <c r="F237" i="15"/>
  <c r="O236" i="15"/>
  <c r="L236" i="15"/>
  <c r="L235" i="15" s="1"/>
  <c r="I236" i="15"/>
  <c r="F236" i="15"/>
  <c r="N235" i="15"/>
  <c r="M235" i="15"/>
  <c r="K235" i="15"/>
  <c r="J235" i="15"/>
  <c r="H235" i="15"/>
  <c r="G235" i="15"/>
  <c r="E235" i="15"/>
  <c r="D235" i="15"/>
  <c r="O234" i="15"/>
  <c r="L234" i="15"/>
  <c r="I234" i="15"/>
  <c r="I233" i="15" s="1"/>
  <c r="F234" i="15"/>
  <c r="F233" i="15" s="1"/>
  <c r="O233" i="15"/>
  <c r="N233" i="15"/>
  <c r="M233" i="15"/>
  <c r="K233" i="15"/>
  <c r="K231" i="15" s="1"/>
  <c r="J233" i="15"/>
  <c r="H233" i="15"/>
  <c r="G233" i="15"/>
  <c r="E233" i="15"/>
  <c r="D233" i="15"/>
  <c r="O232" i="15"/>
  <c r="L232" i="15"/>
  <c r="I232" i="15"/>
  <c r="F232" i="15"/>
  <c r="O229" i="15"/>
  <c r="L229" i="15"/>
  <c r="I229" i="15"/>
  <c r="F229" i="15"/>
  <c r="O228" i="15"/>
  <c r="L228" i="15"/>
  <c r="L227" i="15" s="1"/>
  <c r="I228" i="15"/>
  <c r="F228" i="15"/>
  <c r="O227" i="15"/>
  <c r="N227" i="15"/>
  <c r="M227" i="15"/>
  <c r="K227" i="15"/>
  <c r="J227" i="15"/>
  <c r="I227" i="15"/>
  <c r="H227" i="15"/>
  <c r="G227" i="15"/>
  <c r="E227" i="15"/>
  <c r="D227" i="15"/>
  <c r="O226" i="15"/>
  <c r="L226" i="15"/>
  <c r="I226" i="15"/>
  <c r="F226" i="15"/>
  <c r="O225" i="15"/>
  <c r="L225" i="15"/>
  <c r="I225" i="15"/>
  <c r="F225" i="15"/>
  <c r="O224" i="15"/>
  <c r="L224" i="15"/>
  <c r="I224" i="15"/>
  <c r="F224" i="15"/>
  <c r="O223" i="15"/>
  <c r="L223" i="15"/>
  <c r="I223" i="15"/>
  <c r="F223" i="15"/>
  <c r="O222" i="15"/>
  <c r="L222" i="15"/>
  <c r="I222" i="15"/>
  <c r="F222" i="15"/>
  <c r="O221" i="15"/>
  <c r="L221" i="15"/>
  <c r="I221" i="15"/>
  <c r="F221" i="15"/>
  <c r="O220" i="15"/>
  <c r="L220" i="15"/>
  <c r="I220" i="15"/>
  <c r="F220" i="15"/>
  <c r="O219" i="15"/>
  <c r="L219" i="15"/>
  <c r="I219" i="15"/>
  <c r="F219" i="15"/>
  <c r="O218" i="15"/>
  <c r="L218" i="15"/>
  <c r="I218" i="15"/>
  <c r="F218" i="15"/>
  <c r="O217" i="15"/>
  <c r="O216" i="15" s="1"/>
  <c r="L217" i="15"/>
  <c r="I217" i="15"/>
  <c r="F217" i="15"/>
  <c r="N216" i="15"/>
  <c r="M216" i="15"/>
  <c r="K216" i="15"/>
  <c r="J216" i="15"/>
  <c r="H216" i="15"/>
  <c r="G216" i="15"/>
  <c r="E216" i="15"/>
  <c r="D216" i="15"/>
  <c r="O215" i="15"/>
  <c r="L215" i="15"/>
  <c r="I215" i="15"/>
  <c r="F215" i="15"/>
  <c r="O214" i="15"/>
  <c r="L214" i="15"/>
  <c r="I214" i="15"/>
  <c r="F214" i="15"/>
  <c r="O213" i="15"/>
  <c r="L213" i="15"/>
  <c r="I213" i="15"/>
  <c r="F213" i="15"/>
  <c r="O212" i="15"/>
  <c r="L212" i="15"/>
  <c r="I212" i="15"/>
  <c r="F212" i="15"/>
  <c r="O211" i="15"/>
  <c r="L211" i="15"/>
  <c r="I211" i="15"/>
  <c r="F211" i="15"/>
  <c r="O210" i="15"/>
  <c r="L210" i="15"/>
  <c r="I210" i="15"/>
  <c r="F210" i="15"/>
  <c r="O209" i="15"/>
  <c r="L209" i="15"/>
  <c r="I209" i="15"/>
  <c r="F209" i="15"/>
  <c r="O208" i="15"/>
  <c r="L208" i="15"/>
  <c r="I208" i="15"/>
  <c r="F208" i="15"/>
  <c r="O207" i="15"/>
  <c r="L207" i="15"/>
  <c r="I207" i="15"/>
  <c r="F207" i="15"/>
  <c r="O206" i="15"/>
  <c r="L206" i="15"/>
  <c r="I206" i="15"/>
  <c r="F206" i="15"/>
  <c r="N205" i="15"/>
  <c r="M205" i="15"/>
  <c r="K205" i="15"/>
  <c r="K204" i="15" s="1"/>
  <c r="J205" i="15"/>
  <c r="H205" i="15"/>
  <c r="G205" i="15"/>
  <c r="E205" i="15"/>
  <c r="D205" i="15"/>
  <c r="D204" i="15" s="1"/>
  <c r="O203" i="15"/>
  <c r="L203" i="15"/>
  <c r="I203" i="15"/>
  <c r="F203" i="15"/>
  <c r="O202" i="15"/>
  <c r="L202" i="15"/>
  <c r="I202" i="15"/>
  <c r="F202" i="15"/>
  <c r="O201" i="15"/>
  <c r="L201" i="15"/>
  <c r="I201" i="15"/>
  <c r="F201" i="15"/>
  <c r="O200" i="15"/>
  <c r="L200" i="15"/>
  <c r="I200" i="15"/>
  <c r="F200" i="15"/>
  <c r="O199" i="15"/>
  <c r="L199" i="15"/>
  <c r="L198" i="15" s="1"/>
  <c r="I199" i="15"/>
  <c r="F199" i="15"/>
  <c r="O198" i="15"/>
  <c r="N198" i="15"/>
  <c r="N196" i="15" s="1"/>
  <c r="M198" i="15"/>
  <c r="M196" i="15" s="1"/>
  <c r="K198" i="15"/>
  <c r="K196" i="15" s="1"/>
  <c r="J198" i="15"/>
  <c r="J196" i="15" s="1"/>
  <c r="H198" i="15"/>
  <c r="H196" i="15" s="1"/>
  <c r="G198" i="15"/>
  <c r="G196" i="15" s="1"/>
  <c r="F198" i="15"/>
  <c r="E198" i="15"/>
  <c r="E196" i="15" s="1"/>
  <c r="D198" i="15"/>
  <c r="D196" i="15" s="1"/>
  <c r="O197" i="15"/>
  <c r="L197" i="15"/>
  <c r="I197" i="15"/>
  <c r="F197" i="15"/>
  <c r="O193" i="15"/>
  <c r="O192" i="15" s="1"/>
  <c r="O191" i="15" s="1"/>
  <c r="L193" i="15"/>
  <c r="L192" i="15" s="1"/>
  <c r="L191" i="15" s="1"/>
  <c r="I193" i="15"/>
  <c r="I192" i="15" s="1"/>
  <c r="I191" i="15" s="1"/>
  <c r="F193" i="15"/>
  <c r="N192" i="15"/>
  <c r="N191" i="15" s="1"/>
  <c r="M192" i="15"/>
  <c r="K192" i="15"/>
  <c r="J192" i="15"/>
  <c r="J191" i="15" s="1"/>
  <c r="H192" i="15"/>
  <c r="H191" i="15" s="1"/>
  <c r="G192" i="15"/>
  <c r="G191" i="15" s="1"/>
  <c r="E192" i="15"/>
  <c r="D192" i="15"/>
  <c r="D191" i="15" s="1"/>
  <c r="M191" i="15"/>
  <c r="K191" i="15"/>
  <c r="E191" i="15"/>
  <c r="O190" i="15"/>
  <c r="L190" i="15"/>
  <c r="I190" i="15"/>
  <c r="F190" i="15"/>
  <c r="O189" i="15"/>
  <c r="O188" i="15" s="1"/>
  <c r="L189" i="15"/>
  <c r="I189" i="15"/>
  <c r="F189" i="15"/>
  <c r="N188" i="15"/>
  <c r="M188" i="15"/>
  <c r="K188" i="15"/>
  <c r="J188" i="15"/>
  <c r="J187" i="15" s="1"/>
  <c r="H188" i="15"/>
  <c r="H187" i="15" s="1"/>
  <c r="G188" i="15"/>
  <c r="E188" i="15"/>
  <c r="D188" i="15"/>
  <c r="D187" i="15" s="1"/>
  <c r="K187" i="15"/>
  <c r="O186" i="15"/>
  <c r="L186" i="15"/>
  <c r="I186" i="15"/>
  <c r="F186" i="15"/>
  <c r="O185" i="15"/>
  <c r="O184" i="15" s="1"/>
  <c r="L185" i="15"/>
  <c r="I185" i="15"/>
  <c r="I184" i="15" s="1"/>
  <c r="F185" i="15"/>
  <c r="N184" i="15"/>
  <c r="M184" i="15"/>
  <c r="L184" i="15"/>
  <c r="K184" i="15"/>
  <c r="J184" i="15"/>
  <c r="H184" i="15"/>
  <c r="G184" i="15"/>
  <c r="E184" i="15"/>
  <c r="D184" i="15"/>
  <c r="O183" i="15"/>
  <c r="L183" i="15"/>
  <c r="I183" i="15"/>
  <c r="F183" i="15"/>
  <c r="O182" i="15"/>
  <c r="L182" i="15"/>
  <c r="I182" i="15"/>
  <c r="F182" i="15"/>
  <c r="O181" i="15"/>
  <c r="L181" i="15"/>
  <c r="I181" i="15"/>
  <c r="F181" i="15"/>
  <c r="O180" i="15"/>
  <c r="L180" i="15"/>
  <c r="I180" i="15"/>
  <c r="F180" i="15"/>
  <c r="N179" i="15"/>
  <c r="M179" i="15"/>
  <c r="K179" i="15"/>
  <c r="J179" i="15"/>
  <c r="H179" i="15"/>
  <c r="G179" i="15"/>
  <c r="E179" i="15"/>
  <c r="D179" i="15"/>
  <c r="O178" i="15"/>
  <c r="L178" i="15"/>
  <c r="I178" i="15"/>
  <c r="F178" i="15"/>
  <c r="O177" i="15"/>
  <c r="L177" i="15"/>
  <c r="I177" i="15"/>
  <c r="F177" i="15"/>
  <c r="O176" i="15"/>
  <c r="L176" i="15"/>
  <c r="I176" i="15"/>
  <c r="F176" i="15"/>
  <c r="N175" i="15"/>
  <c r="N174" i="15" s="1"/>
  <c r="N173" i="15" s="1"/>
  <c r="M175" i="15"/>
  <c r="M174" i="15" s="1"/>
  <c r="M173" i="15" s="1"/>
  <c r="K175" i="15"/>
  <c r="J175" i="15"/>
  <c r="I175" i="15"/>
  <c r="H175" i="15"/>
  <c r="G175" i="15"/>
  <c r="E175" i="15"/>
  <c r="D175" i="15"/>
  <c r="D174" i="15" s="1"/>
  <c r="D173" i="15" s="1"/>
  <c r="J174" i="15"/>
  <c r="O172" i="15"/>
  <c r="L172" i="15"/>
  <c r="I172" i="15"/>
  <c r="F172" i="15"/>
  <c r="O171" i="15"/>
  <c r="L171" i="15"/>
  <c r="I171" i="15"/>
  <c r="F171" i="15"/>
  <c r="O170" i="15"/>
  <c r="L170" i="15"/>
  <c r="I170" i="15"/>
  <c r="F170" i="15"/>
  <c r="O169" i="15"/>
  <c r="L169" i="15"/>
  <c r="I169" i="15"/>
  <c r="F169" i="15"/>
  <c r="O168" i="15"/>
  <c r="L168" i="15"/>
  <c r="I168" i="15"/>
  <c r="F168" i="15"/>
  <c r="O167" i="15"/>
  <c r="O166" i="15" s="1"/>
  <c r="O165" i="15" s="1"/>
  <c r="L167" i="15"/>
  <c r="I167" i="15"/>
  <c r="F167" i="15"/>
  <c r="N166" i="15"/>
  <c r="N165" i="15" s="1"/>
  <c r="M166" i="15"/>
  <c r="K166" i="15"/>
  <c r="J166" i="15"/>
  <c r="J165" i="15" s="1"/>
  <c r="H166" i="15"/>
  <c r="H165" i="15" s="1"/>
  <c r="G166" i="15"/>
  <c r="G165" i="15" s="1"/>
  <c r="F166" i="15"/>
  <c r="E166" i="15"/>
  <c r="D166" i="15"/>
  <c r="D165" i="15" s="1"/>
  <c r="M165" i="15"/>
  <c r="K165" i="15"/>
  <c r="E165" i="15"/>
  <c r="O164" i="15"/>
  <c r="L164" i="15"/>
  <c r="I164" i="15"/>
  <c r="F164" i="15"/>
  <c r="O163" i="15"/>
  <c r="L163" i="15"/>
  <c r="I163" i="15"/>
  <c r="F163" i="15"/>
  <c r="O162" i="15"/>
  <c r="L162" i="15"/>
  <c r="I162" i="15"/>
  <c r="F162" i="15"/>
  <c r="O161" i="15"/>
  <c r="O160" i="15" s="1"/>
  <c r="L161" i="15"/>
  <c r="I161" i="15"/>
  <c r="F161" i="15"/>
  <c r="N160" i="15"/>
  <c r="M160" i="15"/>
  <c r="K160" i="15"/>
  <c r="J160" i="15"/>
  <c r="H160" i="15"/>
  <c r="G160" i="15"/>
  <c r="E160" i="15"/>
  <c r="D160" i="15"/>
  <c r="O159" i="15"/>
  <c r="L159" i="15"/>
  <c r="I159" i="15"/>
  <c r="F159" i="15"/>
  <c r="O158" i="15"/>
  <c r="L158" i="15"/>
  <c r="I158" i="15"/>
  <c r="F158" i="15"/>
  <c r="O157" i="15"/>
  <c r="L157" i="15"/>
  <c r="I157" i="15"/>
  <c r="F157" i="15"/>
  <c r="O156" i="15"/>
  <c r="L156" i="15"/>
  <c r="I156" i="15"/>
  <c r="F156" i="15"/>
  <c r="O155" i="15"/>
  <c r="L155" i="15"/>
  <c r="I155" i="15"/>
  <c r="F155" i="15"/>
  <c r="O154" i="15"/>
  <c r="L154" i="15"/>
  <c r="I154" i="15"/>
  <c r="F154" i="15"/>
  <c r="O153" i="15"/>
  <c r="L153" i="15"/>
  <c r="I153" i="15"/>
  <c r="F153" i="15"/>
  <c r="O152" i="15"/>
  <c r="L152" i="15"/>
  <c r="I152" i="15"/>
  <c r="F152" i="15"/>
  <c r="N151" i="15"/>
  <c r="M151" i="15"/>
  <c r="K151" i="15"/>
  <c r="J151" i="15"/>
  <c r="H151" i="15"/>
  <c r="G151" i="15"/>
  <c r="E151" i="15"/>
  <c r="D151" i="15"/>
  <c r="O150" i="15"/>
  <c r="L150" i="15"/>
  <c r="I150" i="15"/>
  <c r="F150" i="15"/>
  <c r="O149" i="15"/>
  <c r="L149" i="15"/>
  <c r="I149" i="15"/>
  <c r="F149" i="15"/>
  <c r="O148" i="15"/>
  <c r="L148" i="15"/>
  <c r="I148" i="15"/>
  <c r="F148" i="15"/>
  <c r="O147" i="15"/>
  <c r="L147" i="15"/>
  <c r="I147" i="15"/>
  <c r="F147" i="15"/>
  <c r="O146" i="15"/>
  <c r="L146" i="15"/>
  <c r="I146" i="15"/>
  <c r="F146" i="15"/>
  <c r="O145" i="15"/>
  <c r="L145" i="15"/>
  <c r="I145" i="15"/>
  <c r="F145" i="15"/>
  <c r="N144" i="15"/>
  <c r="M144" i="15"/>
  <c r="K144" i="15"/>
  <c r="J144" i="15"/>
  <c r="H144" i="15"/>
  <c r="G144" i="15"/>
  <c r="E144" i="15"/>
  <c r="D144" i="15"/>
  <c r="O143" i="15"/>
  <c r="L143" i="15"/>
  <c r="I143" i="15"/>
  <c r="F143" i="15"/>
  <c r="O142" i="15"/>
  <c r="L142" i="15"/>
  <c r="L141" i="15" s="1"/>
  <c r="I142" i="15"/>
  <c r="I141" i="15" s="1"/>
  <c r="F142" i="15"/>
  <c r="N141" i="15"/>
  <c r="M141" i="15"/>
  <c r="K141" i="15"/>
  <c r="J141" i="15"/>
  <c r="H141" i="15"/>
  <c r="G141" i="15"/>
  <c r="E141" i="15"/>
  <c r="D141" i="15"/>
  <c r="O140" i="15"/>
  <c r="L140" i="15"/>
  <c r="I140" i="15"/>
  <c r="F140" i="15"/>
  <c r="O139" i="15"/>
  <c r="L139" i="15"/>
  <c r="I139" i="15"/>
  <c r="F139" i="15"/>
  <c r="O138" i="15"/>
  <c r="L138" i="15"/>
  <c r="I138" i="15"/>
  <c r="F138" i="15"/>
  <c r="O137" i="15"/>
  <c r="L137" i="15"/>
  <c r="I137" i="15"/>
  <c r="F137" i="15"/>
  <c r="N136" i="15"/>
  <c r="M136" i="15"/>
  <c r="K136" i="15"/>
  <c r="J136" i="15"/>
  <c r="H136" i="15"/>
  <c r="G136" i="15"/>
  <c r="E136" i="15"/>
  <c r="D136" i="15"/>
  <c r="O135" i="15"/>
  <c r="L135" i="15"/>
  <c r="I135" i="15"/>
  <c r="F135" i="15"/>
  <c r="O134" i="15"/>
  <c r="L134" i="15"/>
  <c r="I134" i="15"/>
  <c r="F134" i="15"/>
  <c r="O133" i="15"/>
  <c r="L133" i="15"/>
  <c r="I133" i="15"/>
  <c r="F133" i="15"/>
  <c r="O132" i="15"/>
  <c r="L132" i="15"/>
  <c r="L131" i="15" s="1"/>
  <c r="I132" i="15"/>
  <c r="F132" i="15"/>
  <c r="O131" i="15"/>
  <c r="N131" i="15"/>
  <c r="M131" i="15"/>
  <c r="K131" i="15"/>
  <c r="J131" i="15"/>
  <c r="H131" i="15"/>
  <c r="G131" i="15"/>
  <c r="E131" i="15"/>
  <c r="D131" i="15"/>
  <c r="O129" i="15"/>
  <c r="O128" i="15" s="1"/>
  <c r="L129" i="15"/>
  <c r="L128" i="15" s="1"/>
  <c r="I129" i="15"/>
  <c r="I128" i="15" s="1"/>
  <c r="F129" i="15"/>
  <c r="C129" i="15" s="1"/>
  <c r="N128" i="15"/>
  <c r="M128" i="15"/>
  <c r="K128" i="15"/>
  <c r="J128" i="15"/>
  <c r="H128" i="15"/>
  <c r="G128" i="15"/>
  <c r="E128" i="15"/>
  <c r="D128" i="15"/>
  <c r="O127" i="15"/>
  <c r="L127" i="15"/>
  <c r="I127" i="15"/>
  <c r="F127" i="15"/>
  <c r="C127" i="15" s="1"/>
  <c r="O126" i="15"/>
  <c r="L126" i="15"/>
  <c r="I126" i="15"/>
  <c r="F126" i="15"/>
  <c r="O125" i="15"/>
  <c r="L125" i="15"/>
  <c r="I125" i="15"/>
  <c r="F125" i="15"/>
  <c r="C125" i="15" s="1"/>
  <c r="O124" i="15"/>
  <c r="L124" i="15"/>
  <c r="I124" i="15"/>
  <c r="F124" i="15"/>
  <c r="O123" i="15"/>
  <c r="L123" i="15"/>
  <c r="L122" i="15" s="1"/>
  <c r="I123" i="15"/>
  <c r="F123" i="15"/>
  <c r="N122" i="15"/>
  <c r="M122" i="15"/>
  <c r="K122" i="15"/>
  <c r="J122" i="15"/>
  <c r="H122" i="15"/>
  <c r="G122" i="15"/>
  <c r="E122" i="15"/>
  <c r="D122" i="15"/>
  <c r="O121" i="15"/>
  <c r="L121" i="15"/>
  <c r="I121" i="15"/>
  <c r="F121" i="15"/>
  <c r="C121" i="15" s="1"/>
  <c r="O120" i="15"/>
  <c r="L120" i="15"/>
  <c r="I120" i="15"/>
  <c r="F120" i="15"/>
  <c r="O119" i="15"/>
  <c r="L119" i="15"/>
  <c r="I119" i="15"/>
  <c r="F119" i="15"/>
  <c r="O118" i="15"/>
  <c r="L118" i="15"/>
  <c r="I118" i="15"/>
  <c r="F118" i="15"/>
  <c r="O117" i="15"/>
  <c r="L117" i="15"/>
  <c r="I117" i="15"/>
  <c r="F117" i="15"/>
  <c r="N116" i="15"/>
  <c r="M116" i="15"/>
  <c r="K116" i="15"/>
  <c r="J116" i="15"/>
  <c r="H116" i="15"/>
  <c r="G116" i="15"/>
  <c r="E116" i="15"/>
  <c r="D116" i="15"/>
  <c r="O115" i="15"/>
  <c r="L115" i="15"/>
  <c r="I115" i="15"/>
  <c r="F115" i="15"/>
  <c r="O114" i="15"/>
  <c r="L114" i="15"/>
  <c r="I114" i="15"/>
  <c r="F114" i="15"/>
  <c r="O113" i="15"/>
  <c r="L113" i="15"/>
  <c r="I113" i="15"/>
  <c r="F113" i="15"/>
  <c r="N112" i="15"/>
  <c r="M112" i="15"/>
  <c r="K112" i="15"/>
  <c r="J112" i="15"/>
  <c r="H112" i="15"/>
  <c r="G112" i="15"/>
  <c r="E112" i="15"/>
  <c r="D112" i="15"/>
  <c r="O111" i="15"/>
  <c r="L111" i="15"/>
  <c r="I111" i="15"/>
  <c r="F111" i="15"/>
  <c r="O110" i="15"/>
  <c r="L110" i="15"/>
  <c r="I110" i="15"/>
  <c r="F110" i="15"/>
  <c r="O109" i="15"/>
  <c r="L109" i="15"/>
  <c r="I109" i="15"/>
  <c r="F109" i="15"/>
  <c r="O108" i="15"/>
  <c r="L108" i="15"/>
  <c r="I108" i="15"/>
  <c r="F108" i="15"/>
  <c r="O107" i="15"/>
  <c r="L107" i="15"/>
  <c r="I107" i="15"/>
  <c r="F107" i="15"/>
  <c r="O106" i="15"/>
  <c r="L106" i="15"/>
  <c r="I106" i="15"/>
  <c r="F106" i="15"/>
  <c r="O105" i="15"/>
  <c r="L105" i="15"/>
  <c r="I105" i="15"/>
  <c r="C105" i="15" s="1"/>
  <c r="F105" i="15"/>
  <c r="O104" i="15"/>
  <c r="L104" i="15"/>
  <c r="I104" i="15"/>
  <c r="F104" i="15"/>
  <c r="N103" i="15"/>
  <c r="M103" i="15"/>
  <c r="K103" i="15"/>
  <c r="J103" i="15"/>
  <c r="H103" i="15"/>
  <c r="G103" i="15"/>
  <c r="E103" i="15"/>
  <c r="D103" i="15"/>
  <c r="O102" i="15"/>
  <c r="L102" i="15"/>
  <c r="I102" i="15"/>
  <c r="F102" i="15"/>
  <c r="O101" i="15"/>
  <c r="L101" i="15"/>
  <c r="I101" i="15"/>
  <c r="F101" i="15"/>
  <c r="O100" i="15"/>
  <c r="L100" i="15"/>
  <c r="I100" i="15"/>
  <c r="F100" i="15"/>
  <c r="O99" i="15"/>
  <c r="L99" i="15"/>
  <c r="I99" i="15"/>
  <c r="F99" i="15"/>
  <c r="O98" i="15"/>
  <c r="L98" i="15"/>
  <c r="I98" i="15"/>
  <c r="F98" i="15"/>
  <c r="O97" i="15"/>
  <c r="L97" i="15"/>
  <c r="I97" i="15"/>
  <c r="F97" i="15"/>
  <c r="O96" i="15"/>
  <c r="L96" i="15"/>
  <c r="I96" i="15"/>
  <c r="F96" i="15"/>
  <c r="N95" i="15"/>
  <c r="M95" i="15"/>
  <c r="K95" i="15"/>
  <c r="J95" i="15"/>
  <c r="H95" i="15"/>
  <c r="G95" i="15"/>
  <c r="E95" i="15"/>
  <c r="D95" i="15"/>
  <c r="O94" i="15"/>
  <c r="L94" i="15"/>
  <c r="I94" i="15"/>
  <c r="F94" i="15"/>
  <c r="O93" i="15"/>
  <c r="L93" i="15"/>
  <c r="I93" i="15"/>
  <c r="F93" i="15"/>
  <c r="O92" i="15"/>
  <c r="L92" i="15"/>
  <c r="I92" i="15"/>
  <c r="F92" i="15"/>
  <c r="O91" i="15"/>
  <c r="L91" i="15"/>
  <c r="I91" i="15"/>
  <c r="F91" i="15"/>
  <c r="O90" i="15"/>
  <c r="L90" i="15"/>
  <c r="I90" i="15"/>
  <c r="I89" i="15" s="1"/>
  <c r="F90" i="15"/>
  <c r="N89" i="15"/>
  <c r="M89" i="15"/>
  <c r="K89" i="15"/>
  <c r="J89" i="15"/>
  <c r="H89" i="15"/>
  <c r="G89" i="15"/>
  <c r="E89" i="15"/>
  <c r="D89" i="15"/>
  <c r="O88" i="15"/>
  <c r="L88" i="15"/>
  <c r="I88" i="15"/>
  <c r="F88" i="15"/>
  <c r="O87" i="15"/>
  <c r="L87" i="15"/>
  <c r="I87" i="15"/>
  <c r="F87" i="15"/>
  <c r="O86" i="15"/>
  <c r="L86" i="15"/>
  <c r="I86" i="15"/>
  <c r="F86" i="15"/>
  <c r="O85" i="15"/>
  <c r="O84" i="15" s="1"/>
  <c r="L85" i="15"/>
  <c r="I85" i="15"/>
  <c r="I84" i="15" s="1"/>
  <c r="F85" i="15"/>
  <c r="N84" i="15"/>
  <c r="M84" i="15"/>
  <c r="M83" i="15" s="1"/>
  <c r="K84" i="15"/>
  <c r="J84" i="15"/>
  <c r="H84" i="15"/>
  <c r="G84" i="15"/>
  <c r="E84" i="15"/>
  <c r="D84" i="15"/>
  <c r="N83" i="15"/>
  <c r="O82" i="15"/>
  <c r="L82" i="15"/>
  <c r="I82" i="15"/>
  <c r="F82" i="15"/>
  <c r="O81" i="15"/>
  <c r="O80" i="15" s="1"/>
  <c r="L81" i="15"/>
  <c r="I81" i="15"/>
  <c r="I80" i="15" s="1"/>
  <c r="F81" i="15"/>
  <c r="F80" i="15" s="1"/>
  <c r="N80" i="15"/>
  <c r="M80" i="15"/>
  <c r="K80" i="15"/>
  <c r="J80" i="15"/>
  <c r="H80" i="15"/>
  <c r="G80" i="15"/>
  <c r="E80" i="15"/>
  <c r="D80" i="15"/>
  <c r="O79" i="15"/>
  <c r="L79" i="15"/>
  <c r="I79" i="15"/>
  <c r="F79" i="15"/>
  <c r="O78" i="15"/>
  <c r="L78" i="15"/>
  <c r="I78" i="15"/>
  <c r="I77" i="15" s="1"/>
  <c r="F78" i="15"/>
  <c r="O77" i="15"/>
  <c r="O76" i="15" s="1"/>
  <c r="N77" i="15"/>
  <c r="M77" i="15"/>
  <c r="K77" i="15"/>
  <c r="K76" i="15" s="1"/>
  <c r="J77" i="15"/>
  <c r="J76" i="15" s="1"/>
  <c r="H77" i="15"/>
  <c r="G77" i="15"/>
  <c r="G76" i="15" s="1"/>
  <c r="F77" i="15"/>
  <c r="F76" i="15" s="1"/>
  <c r="E77" i="15"/>
  <c r="E76" i="15" s="1"/>
  <c r="D77" i="15"/>
  <c r="O74" i="15"/>
  <c r="L74" i="15"/>
  <c r="I74" i="15"/>
  <c r="F74" i="15"/>
  <c r="O73" i="15"/>
  <c r="L73" i="15"/>
  <c r="I73" i="15"/>
  <c r="F73" i="15"/>
  <c r="O72" i="15"/>
  <c r="L72" i="15"/>
  <c r="I72" i="15"/>
  <c r="F72" i="15"/>
  <c r="O71" i="15"/>
  <c r="L71" i="15"/>
  <c r="I71" i="15"/>
  <c r="F71" i="15"/>
  <c r="O70" i="15"/>
  <c r="O69" i="15" s="1"/>
  <c r="L70" i="15"/>
  <c r="L69" i="15" s="1"/>
  <c r="I70" i="15"/>
  <c r="F70" i="15"/>
  <c r="N69" i="15"/>
  <c r="N67" i="15" s="1"/>
  <c r="M69" i="15"/>
  <c r="M67" i="15" s="1"/>
  <c r="K69" i="15"/>
  <c r="K67" i="15" s="1"/>
  <c r="J69" i="15"/>
  <c r="H69" i="15"/>
  <c r="H67" i="15" s="1"/>
  <c r="G69" i="15"/>
  <c r="G67" i="15" s="1"/>
  <c r="E69" i="15"/>
  <c r="D69" i="15"/>
  <c r="D67" i="15" s="1"/>
  <c r="O68" i="15"/>
  <c r="L68" i="15"/>
  <c r="I68" i="15"/>
  <c r="F68" i="15"/>
  <c r="J67" i="15"/>
  <c r="E67" i="15"/>
  <c r="O66" i="15"/>
  <c r="L66" i="15"/>
  <c r="I66" i="15"/>
  <c r="F66" i="15"/>
  <c r="O65" i="15"/>
  <c r="L65" i="15"/>
  <c r="I65" i="15"/>
  <c r="F65" i="15"/>
  <c r="O64" i="15"/>
  <c r="L64" i="15"/>
  <c r="I64" i="15"/>
  <c r="F64" i="15"/>
  <c r="O63" i="15"/>
  <c r="L63" i="15"/>
  <c r="I63" i="15"/>
  <c r="F63" i="15"/>
  <c r="O62" i="15"/>
  <c r="L62" i="15"/>
  <c r="I62" i="15"/>
  <c r="F62" i="15"/>
  <c r="O61" i="15"/>
  <c r="L61" i="15"/>
  <c r="I61" i="15"/>
  <c r="F61" i="15"/>
  <c r="O60" i="15"/>
  <c r="L60" i="15"/>
  <c r="I60" i="15"/>
  <c r="F60" i="15"/>
  <c r="O59" i="15"/>
  <c r="L59" i="15"/>
  <c r="L58" i="15" s="1"/>
  <c r="I59" i="15"/>
  <c r="F59" i="15"/>
  <c r="O58" i="15"/>
  <c r="N58" i="15"/>
  <c r="M58" i="15"/>
  <c r="K58" i="15"/>
  <c r="J58" i="15"/>
  <c r="H58" i="15"/>
  <c r="G58" i="15"/>
  <c r="E58" i="15"/>
  <c r="D58" i="15"/>
  <c r="O57" i="15"/>
  <c r="L57" i="15"/>
  <c r="I57" i="15"/>
  <c r="F57" i="15"/>
  <c r="O56" i="15"/>
  <c r="O55" i="15" s="1"/>
  <c r="L56" i="15"/>
  <c r="L55" i="15" s="1"/>
  <c r="L54" i="15" s="1"/>
  <c r="I56" i="15"/>
  <c r="I55" i="15" s="1"/>
  <c r="F56" i="15"/>
  <c r="N55" i="15"/>
  <c r="N54" i="15" s="1"/>
  <c r="N53" i="15" s="1"/>
  <c r="M55" i="15"/>
  <c r="M54" i="15" s="1"/>
  <c r="K55" i="15"/>
  <c r="J55" i="15"/>
  <c r="J54" i="15" s="1"/>
  <c r="H55" i="15"/>
  <c r="G55" i="15"/>
  <c r="F55" i="15"/>
  <c r="E55" i="15"/>
  <c r="E54" i="15" s="1"/>
  <c r="E53" i="15" s="1"/>
  <c r="D55" i="15"/>
  <c r="O47" i="15"/>
  <c r="C47" i="15" s="1"/>
  <c r="O46" i="15"/>
  <c r="C46" i="15" s="1"/>
  <c r="N45" i="15"/>
  <c r="M45" i="15"/>
  <c r="L44" i="15"/>
  <c r="L43" i="15" s="1"/>
  <c r="I44" i="15"/>
  <c r="I43" i="15" s="1"/>
  <c r="F44" i="15"/>
  <c r="F43" i="15" s="1"/>
  <c r="K43" i="15"/>
  <c r="J43" i="15"/>
  <c r="H43" i="15"/>
  <c r="G43" i="15"/>
  <c r="E43" i="15"/>
  <c r="D43" i="15"/>
  <c r="F42" i="15"/>
  <c r="C42" i="15" s="1"/>
  <c r="E41" i="15"/>
  <c r="D41" i="15"/>
  <c r="L40" i="15"/>
  <c r="C40" i="15" s="1"/>
  <c r="L39" i="15"/>
  <c r="C39" i="15" s="1"/>
  <c r="L38" i="15"/>
  <c r="C38" i="15" s="1"/>
  <c r="L37" i="15"/>
  <c r="L36" i="15" s="1"/>
  <c r="C36" i="15" s="1"/>
  <c r="K36" i="15"/>
  <c r="J36" i="15"/>
  <c r="L35" i="15"/>
  <c r="C35" i="15" s="1"/>
  <c r="L34" i="15"/>
  <c r="C34" i="15" s="1"/>
  <c r="K33" i="15"/>
  <c r="J33" i="15"/>
  <c r="L32" i="15"/>
  <c r="L31" i="15" s="1"/>
  <c r="K31" i="15"/>
  <c r="J31" i="15"/>
  <c r="L30" i="15"/>
  <c r="C30" i="15" s="1"/>
  <c r="L29" i="15"/>
  <c r="C29" i="15" s="1"/>
  <c r="L28" i="15"/>
  <c r="C28" i="15" s="1"/>
  <c r="K27" i="15"/>
  <c r="J27" i="15"/>
  <c r="F25" i="15"/>
  <c r="C25" i="15" s="1"/>
  <c r="I24" i="15"/>
  <c r="F24" i="15"/>
  <c r="O23" i="15"/>
  <c r="L23" i="15"/>
  <c r="I23" i="15"/>
  <c r="F23" i="15"/>
  <c r="O22" i="15"/>
  <c r="L22" i="15"/>
  <c r="L21" i="15" s="1"/>
  <c r="L292" i="15" s="1"/>
  <c r="I22" i="15"/>
  <c r="I21" i="15" s="1"/>
  <c r="F22" i="15"/>
  <c r="O21" i="15"/>
  <c r="O292" i="15" s="1"/>
  <c r="N21" i="15"/>
  <c r="M21" i="15"/>
  <c r="K21" i="15"/>
  <c r="K292" i="15" s="1"/>
  <c r="J21" i="15"/>
  <c r="H21" i="15"/>
  <c r="H292" i="15" s="1"/>
  <c r="H291" i="15" s="1"/>
  <c r="G21" i="15"/>
  <c r="G20" i="15" s="1"/>
  <c r="E21" i="15"/>
  <c r="D21" i="15"/>
  <c r="D292" i="15" s="1"/>
  <c r="D291" i="15" s="1"/>
  <c r="D20" i="15" l="1"/>
  <c r="L67" i="15"/>
  <c r="C183" i="15"/>
  <c r="C225" i="15"/>
  <c r="O270" i="15"/>
  <c r="L53" i="15"/>
  <c r="N130" i="15"/>
  <c r="C213" i="15"/>
  <c r="C214" i="15"/>
  <c r="C229" i="15"/>
  <c r="C241" i="15"/>
  <c r="C245" i="15"/>
  <c r="O269" i="15"/>
  <c r="O54" i="15"/>
  <c r="E187" i="15"/>
  <c r="M259" i="15"/>
  <c r="C285" i="15"/>
  <c r="C86" i="15"/>
  <c r="C90" i="15"/>
  <c r="C177" i="15"/>
  <c r="C181" i="15"/>
  <c r="C182" i="15"/>
  <c r="C193" i="15"/>
  <c r="C201" i="15"/>
  <c r="N204" i="15"/>
  <c r="K230" i="15"/>
  <c r="C240" i="15"/>
  <c r="O238" i="15"/>
  <c r="C274" i="15"/>
  <c r="M53" i="15"/>
  <c r="F41" i="15"/>
  <c r="C41" i="15" s="1"/>
  <c r="C43" i="15"/>
  <c r="I76" i="15"/>
  <c r="O95" i="15"/>
  <c r="C155" i="15"/>
  <c r="C164" i="15"/>
  <c r="G187" i="15"/>
  <c r="O196" i="15"/>
  <c r="J204" i="15"/>
  <c r="J195" i="15" s="1"/>
  <c r="C209" i="15"/>
  <c r="C221" i="15"/>
  <c r="C224" i="15"/>
  <c r="H204" i="15"/>
  <c r="I235" i="15"/>
  <c r="C267" i="15"/>
  <c r="C268" i="15"/>
  <c r="C301" i="15"/>
  <c r="L27" i="15"/>
  <c r="C27" i="15" s="1"/>
  <c r="J26" i="15"/>
  <c r="K54" i="15"/>
  <c r="K53" i="15" s="1"/>
  <c r="M76" i="15"/>
  <c r="C100" i="15"/>
  <c r="F112" i="15"/>
  <c r="C120" i="15"/>
  <c r="C149" i="15"/>
  <c r="C167" i="15"/>
  <c r="C169" i="15"/>
  <c r="C171" i="15"/>
  <c r="H174" i="15"/>
  <c r="N187" i="15"/>
  <c r="M187" i="15"/>
  <c r="C197" i="15"/>
  <c r="N195" i="15"/>
  <c r="L196" i="15"/>
  <c r="I205" i="15"/>
  <c r="C217" i="15"/>
  <c r="M231" i="15"/>
  <c r="M230" i="15" s="1"/>
  <c r="C249" i="15"/>
  <c r="C257" i="15"/>
  <c r="C261" i="15"/>
  <c r="E270" i="15"/>
  <c r="D130" i="15"/>
  <c r="C107" i="15"/>
  <c r="J83" i="15"/>
  <c r="F116" i="15"/>
  <c r="F160" i="15"/>
  <c r="I276" i="15"/>
  <c r="D83" i="15"/>
  <c r="C109" i="15"/>
  <c r="C115" i="15"/>
  <c r="C119" i="15"/>
  <c r="L144" i="15"/>
  <c r="I216" i="15"/>
  <c r="I204" i="15" s="1"/>
  <c r="F264" i="15"/>
  <c r="C265" i="15"/>
  <c r="C273" i="15"/>
  <c r="L272" i="15"/>
  <c r="C272" i="15" s="1"/>
  <c r="J292" i="15"/>
  <c r="J291" i="15" s="1"/>
  <c r="J20" i="15"/>
  <c r="K26" i="15"/>
  <c r="K20" i="15" s="1"/>
  <c r="L33" i="15"/>
  <c r="C33" i="15" s="1"/>
  <c r="J53" i="15"/>
  <c r="C57" i="15"/>
  <c r="C70" i="15"/>
  <c r="C82" i="15"/>
  <c r="C85" i="15"/>
  <c r="C93" i="15"/>
  <c r="C96" i="15"/>
  <c r="C99" i="15"/>
  <c r="E130" i="15"/>
  <c r="F136" i="15"/>
  <c r="C140" i="15"/>
  <c r="O141" i="15"/>
  <c r="L166" i="15"/>
  <c r="L165" i="15" s="1"/>
  <c r="F192" i="15"/>
  <c r="F191" i="15" s="1"/>
  <c r="C191" i="15" s="1"/>
  <c r="O187" i="15"/>
  <c r="E231" i="15"/>
  <c r="E230" i="15" s="1"/>
  <c r="F188" i="15"/>
  <c r="N292" i="15"/>
  <c r="N291" i="15" s="1"/>
  <c r="N20" i="15"/>
  <c r="C111" i="15"/>
  <c r="J130" i="15"/>
  <c r="C24" i="15"/>
  <c r="C37" i="15"/>
  <c r="O45" i="15"/>
  <c r="O20" i="15" s="1"/>
  <c r="C62" i="15"/>
  <c r="C66" i="15"/>
  <c r="C74" i="15"/>
  <c r="E83" i="15"/>
  <c r="E75" i="15" s="1"/>
  <c r="I103" i="15"/>
  <c r="C153" i="15"/>
  <c r="C154" i="15"/>
  <c r="H173" i="15"/>
  <c r="C185" i="15"/>
  <c r="F184" i="15"/>
  <c r="C184" i="15" s="1"/>
  <c r="C186" i="15"/>
  <c r="C237" i="15"/>
  <c r="I252" i="15"/>
  <c r="I251" i="15" s="1"/>
  <c r="E269" i="15"/>
  <c r="O293" i="15"/>
  <c r="O291" i="15" s="1"/>
  <c r="O205" i="15"/>
  <c r="O204" i="15" s="1"/>
  <c r="C218" i="15"/>
  <c r="C223" i="15"/>
  <c r="G231" i="15"/>
  <c r="C243" i="15"/>
  <c r="K291" i="15"/>
  <c r="C23" i="15"/>
  <c r="C44" i="15"/>
  <c r="C61" i="15"/>
  <c r="C73" i="15"/>
  <c r="C81" i="15"/>
  <c r="C94" i="15"/>
  <c r="C101" i="15"/>
  <c r="L103" i="15"/>
  <c r="L112" i="15"/>
  <c r="L116" i="15"/>
  <c r="F128" i="15"/>
  <c r="C128" i="15" s="1"/>
  <c r="C133" i="15"/>
  <c r="C135" i="15"/>
  <c r="C139" i="15"/>
  <c r="F144" i="15"/>
  <c r="C148" i="15"/>
  <c r="I151" i="15"/>
  <c r="C157" i="15"/>
  <c r="C159" i="15"/>
  <c r="C163" i="15"/>
  <c r="E174" i="15"/>
  <c r="E173" i="15" s="1"/>
  <c r="O175" i="15"/>
  <c r="I179" i="15"/>
  <c r="C202" i="15"/>
  <c r="G204" i="15"/>
  <c r="C211" i="15"/>
  <c r="E204" i="15"/>
  <c r="E195" i="15" s="1"/>
  <c r="H231" i="15"/>
  <c r="H230" i="15" s="1"/>
  <c r="O235" i="15"/>
  <c r="C247" i="15"/>
  <c r="O246" i="15"/>
  <c r="C258" i="15"/>
  <c r="C266" i="15"/>
  <c r="H270" i="15"/>
  <c r="H269" i="15" s="1"/>
  <c r="C275" i="15"/>
  <c r="C277" i="15"/>
  <c r="C212" i="15"/>
  <c r="M204" i="15"/>
  <c r="M195" i="15" s="1"/>
  <c r="C244" i="15"/>
  <c r="C250" i="15"/>
  <c r="I264" i="15"/>
  <c r="G292" i="15"/>
  <c r="G291" i="15" s="1"/>
  <c r="H20" i="15"/>
  <c r="D54" i="15"/>
  <c r="D53" i="15" s="1"/>
  <c r="H54" i="15"/>
  <c r="H53" i="15" s="1"/>
  <c r="G54" i="15"/>
  <c r="G53" i="15" s="1"/>
  <c r="C65" i="15"/>
  <c r="I69" i="15"/>
  <c r="I67" i="15" s="1"/>
  <c r="D76" i="15"/>
  <c r="H76" i="15"/>
  <c r="N76" i="15"/>
  <c r="N75" i="15" s="1"/>
  <c r="C78" i="15"/>
  <c r="K83" i="15"/>
  <c r="C87" i="15"/>
  <c r="C88" i="15"/>
  <c r="C91" i="15"/>
  <c r="O89" i="15"/>
  <c r="C106" i="15"/>
  <c r="C126" i="15"/>
  <c r="L136" i="15"/>
  <c r="C143" i="15"/>
  <c r="C147" i="15"/>
  <c r="C150" i="15"/>
  <c r="O151" i="15"/>
  <c r="L160" i="15"/>
  <c r="C172" i="15"/>
  <c r="K174" i="15"/>
  <c r="K173" i="15" s="1"/>
  <c r="C178" i="15"/>
  <c r="O179" i="15"/>
  <c r="L188" i="15"/>
  <c r="L187" i="15" s="1"/>
  <c r="K195" i="15"/>
  <c r="K194" i="15" s="1"/>
  <c r="C200" i="15"/>
  <c r="C210" i="15"/>
  <c r="C215" i="15"/>
  <c r="C220" i="15"/>
  <c r="C226" i="15"/>
  <c r="D231" i="15"/>
  <c r="D230" i="15" s="1"/>
  <c r="N231" i="15"/>
  <c r="N230" i="15" s="1"/>
  <c r="N194" i="15" s="1"/>
  <c r="C242" i="15"/>
  <c r="I246" i="15"/>
  <c r="C256" i="15"/>
  <c r="G259" i="15"/>
  <c r="I260" i="15"/>
  <c r="C271" i="15"/>
  <c r="M270" i="15"/>
  <c r="M269" i="15" s="1"/>
  <c r="C280" i="15"/>
  <c r="C288" i="15"/>
  <c r="C298" i="15"/>
  <c r="I292" i="15"/>
  <c r="I20" i="15"/>
  <c r="C55" i="15"/>
  <c r="C92" i="15"/>
  <c r="F89" i="15"/>
  <c r="C97" i="15"/>
  <c r="I95" i="15"/>
  <c r="I136" i="15"/>
  <c r="C137" i="15"/>
  <c r="C192" i="15"/>
  <c r="C234" i="15"/>
  <c r="L233" i="15"/>
  <c r="C294" i="15"/>
  <c r="L293" i="15"/>
  <c r="L291" i="15" s="1"/>
  <c r="E292" i="15"/>
  <c r="E291" i="15" s="1"/>
  <c r="E20" i="15"/>
  <c r="C32" i="15"/>
  <c r="C56" i="15"/>
  <c r="F58" i="15"/>
  <c r="C59" i="15"/>
  <c r="C60" i="15"/>
  <c r="L77" i="15"/>
  <c r="L80" i="15"/>
  <c r="C80" i="15" s="1"/>
  <c r="L95" i="15"/>
  <c r="O103" i="15"/>
  <c r="I112" i="15"/>
  <c r="C113" i="15"/>
  <c r="I116" i="15"/>
  <c r="C117" i="15"/>
  <c r="I131" i="15"/>
  <c r="I160" i="15"/>
  <c r="C161" i="15"/>
  <c r="C176" i="15"/>
  <c r="F175" i="15"/>
  <c r="C228" i="15"/>
  <c r="F227" i="15"/>
  <c r="C227" i="15" s="1"/>
  <c r="M292" i="15"/>
  <c r="M291" i="15" s="1"/>
  <c r="M20" i="15"/>
  <c r="I58" i="15"/>
  <c r="I54" i="15" s="1"/>
  <c r="O67" i="15"/>
  <c r="O53" i="15" s="1"/>
  <c r="C79" i="15"/>
  <c r="G83" i="15"/>
  <c r="F103" i="15"/>
  <c r="C104" i="15"/>
  <c r="C124" i="15"/>
  <c r="F122" i="15"/>
  <c r="H130" i="15"/>
  <c r="I144" i="15"/>
  <c r="C145" i="15"/>
  <c r="C152" i="15"/>
  <c r="F151" i="15"/>
  <c r="G174" i="15"/>
  <c r="G173" i="15" s="1"/>
  <c r="C180" i="15"/>
  <c r="F179" i="15"/>
  <c r="I188" i="15"/>
  <c r="I187" i="15" s="1"/>
  <c r="C189" i="15"/>
  <c r="F21" i="15"/>
  <c r="C31" i="15"/>
  <c r="C22" i="15"/>
  <c r="C63" i="15"/>
  <c r="C64" i="15"/>
  <c r="C68" i="15"/>
  <c r="C71" i="15"/>
  <c r="C72" i="15"/>
  <c r="F69" i="15"/>
  <c r="H83" i="15"/>
  <c r="L84" i="15"/>
  <c r="F84" i="15"/>
  <c r="L89" i="15"/>
  <c r="C98" i="15"/>
  <c r="I122" i="15"/>
  <c r="C123" i="15"/>
  <c r="H195" i="15"/>
  <c r="F269" i="15"/>
  <c r="F165" i="15"/>
  <c r="C262" i="15"/>
  <c r="L260" i="15"/>
  <c r="L259" i="15" s="1"/>
  <c r="C264" i="15"/>
  <c r="C108" i="15"/>
  <c r="O112" i="15"/>
  <c r="O116" i="15"/>
  <c r="G130" i="15"/>
  <c r="K130" i="15"/>
  <c r="K75" i="15" s="1"/>
  <c r="C132" i="15"/>
  <c r="F131" i="15"/>
  <c r="O136" i="15"/>
  <c r="O144" i="15"/>
  <c r="L151" i="15"/>
  <c r="C156" i="15"/>
  <c r="C168" i="15"/>
  <c r="J173" i="15"/>
  <c r="I174" i="15"/>
  <c r="I173" i="15" s="1"/>
  <c r="L175" i="15"/>
  <c r="L174" i="15" s="1"/>
  <c r="L173" i="15" s="1"/>
  <c r="L179" i="15"/>
  <c r="D195" i="15"/>
  <c r="C222" i="15"/>
  <c r="L216" i="15"/>
  <c r="I238" i="15"/>
  <c r="C239" i="15"/>
  <c r="C254" i="15"/>
  <c r="L252" i="15"/>
  <c r="L251" i="15" s="1"/>
  <c r="F95" i="15"/>
  <c r="C95" i="15" s="1"/>
  <c r="C102" i="15"/>
  <c r="C110" i="15"/>
  <c r="C114" i="15"/>
  <c r="C118" i="15"/>
  <c r="O122" i="15"/>
  <c r="M130" i="15"/>
  <c r="M75" i="15" s="1"/>
  <c r="M52" i="15" s="1"/>
  <c r="C134" i="15"/>
  <c r="C138" i="15"/>
  <c r="F141" i="15"/>
  <c r="C142" i="15"/>
  <c r="C146" i="15"/>
  <c r="C158" i="15"/>
  <c r="C162" i="15"/>
  <c r="I166" i="15"/>
  <c r="I165" i="15" s="1"/>
  <c r="C170" i="15"/>
  <c r="C190" i="15"/>
  <c r="C248" i="15"/>
  <c r="F246" i="15"/>
  <c r="C278" i="15"/>
  <c r="L276" i="15"/>
  <c r="C276" i="15" s="1"/>
  <c r="F196" i="15"/>
  <c r="G195" i="15"/>
  <c r="I198" i="15"/>
  <c r="I196" i="15" s="1"/>
  <c r="C199" i="15"/>
  <c r="C206" i="15"/>
  <c r="L205" i="15"/>
  <c r="J231" i="15"/>
  <c r="J230" i="15" s="1"/>
  <c r="J194" i="15" s="1"/>
  <c r="O259" i="15"/>
  <c r="D270" i="15"/>
  <c r="D269" i="15" s="1"/>
  <c r="C284" i="15"/>
  <c r="F283" i="15"/>
  <c r="C283" i="15" s="1"/>
  <c r="L246" i="15"/>
  <c r="F251" i="15"/>
  <c r="C255" i="15"/>
  <c r="F259" i="15"/>
  <c r="C263" i="15"/>
  <c r="I270" i="15"/>
  <c r="I269" i="15" s="1"/>
  <c r="C279" i="15"/>
  <c r="C295" i="15"/>
  <c r="C296" i="15"/>
  <c r="F293" i="15"/>
  <c r="C203" i="15"/>
  <c r="C207" i="15"/>
  <c r="C208" i="15"/>
  <c r="F205" i="15"/>
  <c r="F216" i="15"/>
  <c r="C216" i="15" s="1"/>
  <c r="C219" i="15"/>
  <c r="C232" i="15"/>
  <c r="C236" i="15"/>
  <c r="F235" i="15"/>
  <c r="C235" i="15" s="1"/>
  <c r="L238" i="15"/>
  <c r="C282" i="15"/>
  <c r="L281" i="15"/>
  <c r="C281" i="15" s="1"/>
  <c r="C286" i="15"/>
  <c r="C287" i="15"/>
  <c r="I293" i="15"/>
  <c r="C299" i="15"/>
  <c r="C300" i="15"/>
  <c r="C238" i="15" l="1"/>
  <c r="M194" i="15"/>
  <c r="O174" i="15"/>
  <c r="O173" i="15" s="1"/>
  <c r="L204" i="15"/>
  <c r="C166" i="15"/>
  <c r="C136" i="15"/>
  <c r="C260" i="15"/>
  <c r="C165" i="15"/>
  <c r="C45" i="15"/>
  <c r="O231" i="15"/>
  <c r="L195" i="15"/>
  <c r="C116" i="15"/>
  <c r="I53" i="15"/>
  <c r="C198" i="15"/>
  <c r="L130" i="15"/>
  <c r="H194" i="15"/>
  <c r="L76" i="15"/>
  <c r="N52" i="15"/>
  <c r="N51" i="15" s="1"/>
  <c r="N290" i="15" s="1"/>
  <c r="O195" i="15"/>
  <c r="E52" i="15"/>
  <c r="J75" i="15"/>
  <c r="J289" i="15" s="1"/>
  <c r="K52" i="15"/>
  <c r="K51" i="15" s="1"/>
  <c r="K50" i="15" s="1"/>
  <c r="K289" i="15"/>
  <c r="H75" i="15"/>
  <c r="H289" i="15" s="1"/>
  <c r="C144" i="15"/>
  <c r="D75" i="15"/>
  <c r="D289" i="15" s="1"/>
  <c r="E194" i="15"/>
  <c r="E289" i="15"/>
  <c r="N289" i="15"/>
  <c r="C246" i="15"/>
  <c r="C112" i="15"/>
  <c r="L26" i="15"/>
  <c r="G230" i="15"/>
  <c r="G194" i="15" s="1"/>
  <c r="L270" i="15"/>
  <c r="L269" i="15" s="1"/>
  <c r="F231" i="15"/>
  <c r="F230" i="15" s="1"/>
  <c r="I231" i="15"/>
  <c r="J52" i="15"/>
  <c r="J51" i="15" s="1"/>
  <c r="J290" i="15" s="1"/>
  <c r="G75" i="15"/>
  <c r="G52" i="15" s="1"/>
  <c r="C188" i="15"/>
  <c r="O83" i="15"/>
  <c r="C293" i="15"/>
  <c r="I195" i="15"/>
  <c r="C141" i="15"/>
  <c r="O130" i="15"/>
  <c r="C160" i="15"/>
  <c r="M51" i="15"/>
  <c r="I259" i="15"/>
  <c r="C259" i="15" s="1"/>
  <c r="F204" i="15"/>
  <c r="C204" i="15" s="1"/>
  <c r="C205" i="15"/>
  <c r="C69" i="15"/>
  <c r="F67" i="15"/>
  <c r="C67" i="15" s="1"/>
  <c r="C58" i="15"/>
  <c r="F54" i="15"/>
  <c r="C251" i="15"/>
  <c r="C196" i="15"/>
  <c r="C270" i="15"/>
  <c r="C84" i="15"/>
  <c r="F83" i="15"/>
  <c r="C175" i="15"/>
  <c r="F174" i="15"/>
  <c r="L231" i="15"/>
  <c r="L230" i="15" s="1"/>
  <c r="C252" i="15"/>
  <c r="M289" i="15"/>
  <c r="C233" i="15"/>
  <c r="D194" i="15"/>
  <c r="C269" i="15"/>
  <c r="L83" i="15"/>
  <c r="L75" i="15" s="1"/>
  <c r="L52" i="15" s="1"/>
  <c r="F292" i="15"/>
  <c r="C21" i="15"/>
  <c r="F20" i="15"/>
  <c r="C151" i="15"/>
  <c r="C103" i="15"/>
  <c r="F187" i="15"/>
  <c r="C187" i="15" s="1"/>
  <c r="I83" i="15"/>
  <c r="C131" i="15"/>
  <c r="F130" i="15"/>
  <c r="C89" i="15"/>
  <c r="C76" i="15"/>
  <c r="C77" i="15"/>
  <c r="O230" i="15"/>
  <c r="C179" i="15"/>
  <c r="C122" i="15"/>
  <c r="I130" i="15"/>
  <c r="I291" i="15"/>
  <c r="C231" i="15" l="1"/>
  <c r="E51" i="15"/>
  <c r="E50" i="15" s="1"/>
  <c r="H52" i="15"/>
  <c r="H51" i="15" s="1"/>
  <c r="G289" i="15"/>
  <c r="L289" i="15"/>
  <c r="K290" i="15"/>
  <c r="G51" i="15"/>
  <c r="G50" i="15" s="1"/>
  <c r="D52" i="15"/>
  <c r="D51" i="15" s="1"/>
  <c r="D290" i="15" s="1"/>
  <c r="J50" i="15"/>
  <c r="N50" i="15"/>
  <c r="E290" i="15"/>
  <c r="I230" i="15"/>
  <c r="I194" i="15" s="1"/>
  <c r="L20" i="15"/>
  <c r="C20" i="15" s="1"/>
  <c r="C26" i="15"/>
  <c r="M50" i="15"/>
  <c r="M290" i="15"/>
  <c r="F195" i="15"/>
  <c r="C195" i="15" s="1"/>
  <c r="L194" i="15"/>
  <c r="L51" i="15" s="1"/>
  <c r="O75" i="15"/>
  <c r="O52" i="15" s="1"/>
  <c r="C54" i="15"/>
  <c r="F53" i="15"/>
  <c r="C83" i="15"/>
  <c r="F75" i="15"/>
  <c r="O194" i="15"/>
  <c r="C130" i="15"/>
  <c r="C292" i="15"/>
  <c r="F291" i="15"/>
  <c r="C291" i="15" s="1"/>
  <c r="F173" i="15"/>
  <c r="C173" i="15" s="1"/>
  <c r="C174" i="15"/>
  <c r="H290" i="15"/>
  <c r="H50" i="15"/>
  <c r="I75" i="15"/>
  <c r="F194" i="15"/>
  <c r="C230" i="15" l="1"/>
  <c r="C194" i="15"/>
  <c r="G290" i="15"/>
  <c r="D50" i="15"/>
  <c r="O289" i="15"/>
  <c r="F289" i="15"/>
  <c r="L50" i="15"/>
  <c r="L290" i="15"/>
  <c r="O51" i="15"/>
  <c r="O290" i="15" s="1"/>
  <c r="I52" i="15"/>
  <c r="I51" i="15" s="1"/>
  <c r="I289" i="15"/>
  <c r="C75" i="15"/>
  <c r="F52" i="15"/>
  <c r="C53" i="15"/>
  <c r="O50" i="15" l="1"/>
  <c r="C289" i="15"/>
  <c r="F51" i="15"/>
  <c r="C52" i="15"/>
  <c r="I290" i="15"/>
  <c r="I50" i="15"/>
  <c r="F290" i="15" l="1"/>
  <c r="C290" i="15" s="1"/>
  <c r="C51" i="15"/>
  <c r="F50" i="15"/>
  <c r="C50" i="15" s="1"/>
  <c r="O301" i="14" l="1"/>
  <c r="L301" i="14"/>
  <c r="I301" i="14"/>
  <c r="F301" i="14"/>
  <c r="O300" i="14"/>
  <c r="L300" i="14"/>
  <c r="I300" i="14"/>
  <c r="F300" i="14"/>
  <c r="O299" i="14"/>
  <c r="L299" i="14"/>
  <c r="I299" i="14"/>
  <c r="F299" i="14"/>
  <c r="C299" i="14" s="1"/>
  <c r="O298" i="14"/>
  <c r="L298" i="14"/>
  <c r="I298" i="14"/>
  <c r="F298" i="14"/>
  <c r="C298" i="14" s="1"/>
  <c r="O297" i="14"/>
  <c r="L297" i="14"/>
  <c r="I297" i="14"/>
  <c r="F297" i="14"/>
  <c r="O296" i="14"/>
  <c r="L296" i="14"/>
  <c r="I296" i="14"/>
  <c r="F296" i="14"/>
  <c r="O295" i="14"/>
  <c r="L295" i="14"/>
  <c r="I295" i="14"/>
  <c r="F295" i="14"/>
  <c r="O294" i="14"/>
  <c r="L294" i="14"/>
  <c r="I294" i="14"/>
  <c r="I293" i="14" s="1"/>
  <c r="F294" i="14"/>
  <c r="N293" i="14"/>
  <c r="M293" i="14"/>
  <c r="K293" i="14"/>
  <c r="J293" i="14"/>
  <c r="H293" i="14"/>
  <c r="G293" i="14"/>
  <c r="E293" i="14"/>
  <c r="D293" i="14"/>
  <c r="O288" i="14"/>
  <c r="L288" i="14"/>
  <c r="I288" i="14"/>
  <c r="F288" i="14"/>
  <c r="O287" i="14"/>
  <c r="L287" i="14"/>
  <c r="L286" i="14" s="1"/>
  <c r="I287" i="14"/>
  <c r="F287" i="14"/>
  <c r="F286" i="14" s="1"/>
  <c r="O286" i="14"/>
  <c r="N286" i="14"/>
  <c r="M286" i="14"/>
  <c r="K286" i="14"/>
  <c r="J286" i="14"/>
  <c r="H286" i="14"/>
  <c r="G286" i="14"/>
  <c r="E286" i="14"/>
  <c r="D286" i="14"/>
  <c r="O285" i="14"/>
  <c r="L285" i="14"/>
  <c r="L284" i="14" s="1"/>
  <c r="L283" i="14" s="1"/>
  <c r="I285" i="14"/>
  <c r="I284" i="14" s="1"/>
  <c r="I283" i="14" s="1"/>
  <c r="F285" i="14"/>
  <c r="O284" i="14"/>
  <c r="O283" i="14" s="1"/>
  <c r="N284" i="14"/>
  <c r="N283" i="14" s="1"/>
  <c r="M284" i="14"/>
  <c r="M283" i="14" s="1"/>
  <c r="K284" i="14"/>
  <c r="K283" i="14" s="1"/>
  <c r="J284" i="14"/>
  <c r="H284" i="14"/>
  <c r="H283" i="14" s="1"/>
  <c r="G284" i="14"/>
  <c r="G283" i="14" s="1"/>
  <c r="E284" i="14"/>
  <c r="E283" i="14" s="1"/>
  <c r="D284" i="14"/>
  <c r="D283" i="14" s="1"/>
  <c r="J283" i="14"/>
  <c r="O282" i="14"/>
  <c r="O281" i="14" s="1"/>
  <c r="L282" i="14"/>
  <c r="L281" i="14" s="1"/>
  <c r="I282" i="14"/>
  <c r="I281" i="14" s="1"/>
  <c r="F282" i="14"/>
  <c r="N281" i="14"/>
  <c r="M281" i="14"/>
  <c r="K281" i="14"/>
  <c r="J281" i="14"/>
  <c r="H281" i="14"/>
  <c r="G281" i="14"/>
  <c r="E281" i="14"/>
  <c r="D281" i="14"/>
  <c r="O280" i="14"/>
  <c r="L280" i="14"/>
  <c r="I280" i="14"/>
  <c r="F280" i="14"/>
  <c r="O279" i="14"/>
  <c r="L279" i="14"/>
  <c r="I279" i="14"/>
  <c r="F279" i="14"/>
  <c r="O278" i="14"/>
  <c r="L278" i="14"/>
  <c r="I278" i="14"/>
  <c r="F278" i="14"/>
  <c r="O277" i="14"/>
  <c r="L277" i="14"/>
  <c r="L276" i="14" s="1"/>
  <c r="I277" i="14"/>
  <c r="I276" i="14" s="1"/>
  <c r="F277" i="14"/>
  <c r="N276" i="14"/>
  <c r="M276" i="14"/>
  <c r="K276" i="14"/>
  <c r="J276" i="14"/>
  <c r="H276" i="14"/>
  <c r="G276" i="14"/>
  <c r="E276" i="14"/>
  <c r="D276" i="14"/>
  <c r="O275" i="14"/>
  <c r="L275" i="14"/>
  <c r="I275" i="14"/>
  <c r="F275" i="14"/>
  <c r="O274" i="14"/>
  <c r="L274" i="14"/>
  <c r="I274" i="14"/>
  <c r="F274" i="14"/>
  <c r="O273" i="14"/>
  <c r="L273" i="14"/>
  <c r="I273" i="14"/>
  <c r="F273" i="14"/>
  <c r="N272" i="14"/>
  <c r="N270" i="14" s="1"/>
  <c r="N269" i="14" s="1"/>
  <c r="M272" i="14"/>
  <c r="K272" i="14"/>
  <c r="J272" i="14"/>
  <c r="J270" i="14" s="1"/>
  <c r="J269" i="14" s="1"/>
  <c r="H272" i="14"/>
  <c r="G272" i="14"/>
  <c r="E272" i="14"/>
  <c r="D272" i="14"/>
  <c r="D270" i="14" s="1"/>
  <c r="O271" i="14"/>
  <c r="L271" i="14"/>
  <c r="I271" i="14"/>
  <c r="F271" i="14"/>
  <c r="K270" i="14"/>
  <c r="K269" i="14" s="1"/>
  <c r="O268" i="14"/>
  <c r="L268" i="14"/>
  <c r="I268" i="14"/>
  <c r="F268" i="14"/>
  <c r="O267" i="14"/>
  <c r="L267" i="14"/>
  <c r="I267" i="14"/>
  <c r="F267" i="14"/>
  <c r="O266" i="14"/>
  <c r="L266" i="14"/>
  <c r="I266" i="14"/>
  <c r="F266" i="14"/>
  <c r="O265" i="14"/>
  <c r="L265" i="14"/>
  <c r="I265" i="14"/>
  <c r="F265" i="14"/>
  <c r="N264" i="14"/>
  <c r="M264" i="14"/>
  <c r="K264" i="14"/>
  <c r="J264" i="14"/>
  <c r="H264" i="14"/>
  <c r="G264" i="14"/>
  <c r="E264" i="14"/>
  <c r="D264" i="14"/>
  <c r="O263" i="14"/>
  <c r="L263" i="14"/>
  <c r="I263" i="14"/>
  <c r="F263" i="14"/>
  <c r="O262" i="14"/>
  <c r="L262" i="14"/>
  <c r="I262" i="14"/>
  <c r="F262" i="14"/>
  <c r="O261" i="14"/>
  <c r="L261" i="14"/>
  <c r="I261" i="14"/>
  <c r="F261" i="14"/>
  <c r="N260" i="14"/>
  <c r="M260" i="14"/>
  <c r="K260" i="14"/>
  <c r="J260" i="14"/>
  <c r="J259" i="14" s="1"/>
  <c r="H260" i="14"/>
  <c r="G260" i="14"/>
  <c r="E260" i="14"/>
  <c r="E259" i="14" s="1"/>
  <c r="D260" i="14"/>
  <c r="D259" i="14" s="1"/>
  <c r="H259" i="14"/>
  <c r="O258" i="14"/>
  <c r="L258" i="14"/>
  <c r="I258" i="14"/>
  <c r="C258" i="14" s="1"/>
  <c r="F258" i="14"/>
  <c r="O257" i="14"/>
  <c r="L257" i="14"/>
  <c r="I257" i="14"/>
  <c r="F257" i="14"/>
  <c r="O256" i="14"/>
  <c r="L256" i="14"/>
  <c r="I256" i="14"/>
  <c r="F256" i="14"/>
  <c r="O255" i="14"/>
  <c r="L255" i="14"/>
  <c r="I255" i="14"/>
  <c r="F255" i="14"/>
  <c r="O254" i="14"/>
  <c r="L254" i="14"/>
  <c r="I254" i="14"/>
  <c r="F254" i="14"/>
  <c r="O253" i="14"/>
  <c r="L253" i="14"/>
  <c r="I253" i="14"/>
  <c r="I252" i="14" s="1"/>
  <c r="I251" i="14" s="1"/>
  <c r="F253" i="14"/>
  <c r="N252" i="14"/>
  <c r="N251" i="14" s="1"/>
  <c r="M252" i="14"/>
  <c r="M251" i="14" s="1"/>
  <c r="K252" i="14"/>
  <c r="K251" i="14" s="1"/>
  <c r="J252" i="14"/>
  <c r="H252" i="14"/>
  <c r="G252" i="14"/>
  <c r="G251" i="14" s="1"/>
  <c r="E252" i="14"/>
  <c r="E251" i="14" s="1"/>
  <c r="D252" i="14"/>
  <c r="J251" i="14"/>
  <c r="H251" i="14"/>
  <c r="D251" i="14"/>
  <c r="O250" i="14"/>
  <c r="L250" i="14"/>
  <c r="I250" i="14"/>
  <c r="F250" i="14"/>
  <c r="O249" i="14"/>
  <c r="L249" i="14"/>
  <c r="I249" i="14"/>
  <c r="F249" i="14"/>
  <c r="O248" i="14"/>
  <c r="L248" i="14"/>
  <c r="I248" i="14"/>
  <c r="F248" i="14"/>
  <c r="O247" i="14"/>
  <c r="L247" i="14"/>
  <c r="I247" i="14"/>
  <c r="F247" i="14"/>
  <c r="O246" i="14"/>
  <c r="N246" i="14"/>
  <c r="M246" i="14"/>
  <c r="K246" i="14"/>
  <c r="J246" i="14"/>
  <c r="H246" i="14"/>
  <c r="G246" i="14"/>
  <c r="E246" i="14"/>
  <c r="D246" i="14"/>
  <c r="O245" i="14"/>
  <c r="L245" i="14"/>
  <c r="I245" i="14"/>
  <c r="F245" i="14"/>
  <c r="O244" i="14"/>
  <c r="L244" i="14"/>
  <c r="I244" i="14"/>
  <c r="F244" i="14"/>
  <c r="O243" i="14"/>
  <c r="L243" i="14"/>
  <c r="I243" i="14"/>
  <c r="F243" i="14"/>
  <c r="O242" i="14"/>
  <c r="L242" i="14"/>
  <c r="I242" i="14"/>
  <c r="F242" i="14"/>
  <c r="O241" i="14"/>
  <c r="L241" i="14"/>
  <c r="I241" i="14"/>
  <c r="F241" i="14"/>
  <c r="O240" i="14"/>
  <c r="L240" i="14"/>
  <c r="I240" i="14"/>
  <c r="F240" i="14"/>
  <c r="O239" i="14"/>
  <c r="O238" i="14" s="1"/>
  <c r="L239" i="14"/>
  <c r="I239" i="14"/>
  <c r="F239" i="14"/>
  <c r="N238" i="14"/>
  <c r="M238" i="14"/>
  <c r="K238" i="14"/>
  <c r="J238" i="14"/>
  <c r="H238" i="14"/>
  <c r="G238" i="14"/>
  <c r="E238" i="14"/>
  <c r="D238" i="14"/>
  <c r="O237" i="14"/>
  <c r="L237" i="14"/>
  <c r="I237" i="14"/>
  <c r="F237" i="14"/>
  <c r="O236" i="14"/>
  <c r="O235" i="14" s="1"/>
  <c r="L236" i="14"/>
  <c r="L235" i="14" s="1"/>
  <c r="I236" i="14"/>
  <c r="F236" i="14"/>
  <c r="N235" i="14"/>
  <c r="M235" i="14"/>
  <c r="K235" i="14"/>
  <c r="J235" i="14"/>
  <c r="H235" i="14"/>
  <c r="G235" i="14"/>
  <c r="F235" i="14"/>
  <c r="E235" i="14"/>
  <c r="D235" i="14"/>
  <c r="O234" i="14"/>
  <c r="O233" i="14" s="1"/>
  <c r="L234" i="14"/>
  <c r="L233" i="14" s="1"/>
  <c r="I234" i="14"/>
  <c r="F234" i="14"/>
  <c r="N233" i="14"/>
  <c r="M233" i="14"/>
  <c r="K233" i="14"/>
  <c r="J233" i="14"/>
  <c r="J231" i="14" s="1"/>
  <c r="I233" i="14"/>
  <c r="H233" i="14"/>
  <c r="G233" i="14"/>
  <c r="F233" i="14"/>
  <c r="E233" i="14"/>
  <c r="E231" i="14" s="1"/>
  <c r="D233" i="14"/>
  <c r="O232" i="14"/>
  <c r="L232" i="14"/>
  <c r="I232" i="14"/>
  <c r="F232" i="14"/>
  <c r="O229" i="14"/>
  <c r="L229" i="14"/>
  <c r="I229" i="14"/>
  <c r="F229" i="14"/>
  <c r="O228" i="14"/>
  <c r="L228" i="14"/>
  <c r="I228" i="14"/>
  <c r="F228" i="14"/>
  <c r="F227" i="14" s="1"/>
  <c r="O227" i="14"/>
  <c r="N227" i="14"/>
  <c r="M227" i="14"/>
  <c r="L227" i="14"/>
  <c r="K227" i="14"/>
  <c r="J227" i="14"/>
  <c r="H227" i="14"/>
  <c r="G227" i="14"/>
  <c r="E227" i="14"/>
  <c r="D227" i="14"/>
  <c r="O226" i="14"/>
  <c r="L226" i="14"/>
  <c r="I226" i="14"/>
  <c r="F226" i="14"/>
  <c r="O225" i="14"/>
  <c r="L225" i="14"/>
  <c r="I225" i="14"/>
  <c r="F225" i="14"/>
  <c r="O224" i="14"/>
  <c r="L224" i="14"/>
  <c r="I224" i="14"/>
  <c r="F224" i="14"/>
  <c r="O223" i="14"/>
  <c r="L223" i="14"/>
  <c r="I223" i="14"/>
  <c r="F223" i="14"/>
  <c r="O222" i="14"/>
  <c r="L222" i="14"/>
  <c r="I222" i="14"/>
  <c r="F222" i="14"/>
  <c r="O221" i="14"/>
  <c r="L221" i="14"/>
  <c r="I221" i="14"/>
  <c r="F221" i="14"/>
  <c r="O220" i="14"/>
  <c r="L220" i="14"/>
  <c r="I220" i="14"/>
  <c r="F220" i="14"/>
  <c r="O219" i="14"/>
  <c r="L219" i="14"/>
  <c r="I219" i="14"/>
  <c r="F219" i="14"/>
  <c r="O218" i="14"/>
  <c r="L218" i="14"/>
  <c r="I218" i="14"/>
  <c r="F218" i="14"/>
  <c r="O217" i="14"/>
  <c r="L217" i="14"/>
  <c r="I217" i="14"/>
  <c r="F217" i="14"/>
  <c r="N216" i="14"/>
  <c r="M216" i="14"/>
  <c r="K216" i="14"/>
  <c r="J216" i="14"/>
  <c r="I216" i="14"/>
  <c r="H216" i="14"/>
  <c r="G216" i="14"/>
  <c r="E216" i="14"/>
  <c r="D216" i="14"/>
  <c r="O215" i="14"/>
  <c r="L215" i="14"/>
  <c r="I215" i="14"/>
  <c r="F215" i="14"/>
  <c r="O214" i="14"/>
  <c r="L214" i="14"/>
  <c r="I214" i="14"/>
  <c r="F214" i="14"/>
  <c r="O213" i="14"/>
  <c r="L213" i="14"/>
  <c r="I213" i="14"/>
  <c r="F213" i="14"/>
  <c r="O212" i="14"/>
  <c r="L212" i="14"/>
  <c r="I212" i="14"/>
  <c r="F212" i="14"/>
  <c r="O211" i="14"/>
  <c r="L211" i="14"/>
  <c r="I211" i="14"/>
  <c r="F211" i="14"/>
  <c r="O210" i="14"/>
  <c r="L210" i="14"/>
  <c r="I210" i="14"/>
  <c r="F210" i="14"/>
  <c r="O209" i="14"/>
  <c r="L209" i="14"/>
  <c r="I209" i="14"/>
  <c r="F209" i="14"/>
  <c r="O208" i="14"/>
  <c r="L208" i="14"/>
  <c r="I208" i="14"/>
  <c r="F208" i="14"/>
  <c r="O207" i="14"/>
  <c r="L207" i="14"/>
  <c r="I207" i="14"/>
  <c r="F207" i="14"/>
  <c r="O206" i="14"/>
  <c r="L206" i="14"/>
  <c r="L205" i="14" s="1"/>
  <c r="I206" i="14"/>
  <c r="F206" i="14"/>
  <c r="N205" i="14"/>
  <c r="M205" i="14"/>
  <c r="K205" i="14"/>
  <c r="K204" i="14" s="1"/>
  <c r="J205" i="14"/>
  <c r="H205" i="14"/>
  <c r="G205" i="14"/>
  <c r="E205" i="14"/>
  <c r="D205" i="14"/>
  <c r="D204" i="14" s="1"/>
  <c r="O203" i="14"/>
  <c r="L203" i="14"/>
  <c r="I203" i="14"/>
  <c r="F203" i="14"/>
  <c r="O202" i="14"/>
  <c r="L202" i="14"/>
  <c r="I202" i="14"/>
  <c r="F202" i="14"/>
  <c r="O201" i="14"/>
  <c r="L201" i="14"/>
  <c r="I201" i="14"/>
  <c r="F201" i="14"/>
  <c r="O200" i="14"/>
  <c r="L200" i="14"/>
  <c r="I200" i="14"/>
  <c r="F200" i="14"/>
  <c r="O199" i="14"/>
  <c r="L199" i="14"/>
  <c r="L198" i="14" s="1"/>
  <c r="I199" i="14"/>
  <c r="F199" i="14"/>
  <c r="F198" i="14" s="1"/>
  <c r="O198" i="14"/>
  <c r="N198" i="14"/>
  <c r="M198" i="14"/>
  <c r="K198" i="14"/>
  <c r="K196" i="14" s="1"/>
  <c r="J198" i="14"/>
  <c r="H198" i="14"/>
  <c r="H196" i="14" s="1"/>
  <c r="G198" i="14"/>
  <c r="G196" i="14" s="1"/>
  <c r="E198" i="14"/>
  <c r="E196" i="14" s="1"/>
  <c r="D198" i="14"/>
  <c r="D196" i="14" s="1"/>
  <c r="O197" i="14"/>
  <c r="L197" i="14"/>
  <c r="I197" i="14"/>
  <c r="F197" i="14"/>
  <c r="N196" i="14"/>
  <c r="M196" i="14"/>
  <c r="J196" i="14"/>
  <c r="O193" i="14"/>
  <c r="O192" i="14" s="1"/>
  <c r="O191" i="14" s="1"/>
  <c r="L193" i="14"/>
  <c r="L192" i="14" s="1"/>
  <c r="L191" i="14" s="1"/>
  <c r="I193" i="14"/>
  <c r="I192" i="14" s="1"/>
  <c r="I191" i="14" s="1"/>
  <c r="F193" i="14"/>
  <c r="N192" i="14"/>
  <c r="N191" i="14" s="1"/>
  <c r="M192" i="14"/>
  <c r="M191" i="14" s="1"/>
  <c r="K192" i="14"/>
  <c r="K191" i="14" s="1"/>
  <c r="J192" i="14"/>
  <c r="J191" i="14" s="1"/>
  <c r="H192" i="14"/>
  <c r="H191" i="14" s="1"/>
  <c r="G192" i="14"/>
  <c r="G191" i="14" s="1"/>
  <c r="F192" i="14"/>
  <c r="F191" i="14" s="1"/>
  <c r="E192" i="14"/>
  <c r="E191" i="14" s="1"/>
  <c r="D192" i="14"/>
  <c r="D191" i="14" s="1"/>
  <c r="O190" i="14"/>
  <c r="L190" i="14"/>
  <c r="I190" i="14"/>
  <c r="F190" i="14"/>
  <c r="O189" i="14"/>
  <c r="O188" i="14" s="1"/>
  <c r="L189" i="14"/>
  <c r="L188" i="14" s="1"/>
  <c r="I189" i="14"/>
  <c r="F189" i="14"/>
  <c r="N188" i="14"/>
  <c r="M188" i="14"/>
  <c r="K188" i="14"/>
  <c r="J188" i="14"/>
  <c r="H188" i="14"/>
  <c r="H187" i="14" s="1"/>
  <c r="G188" i="14"/>
  <c r="F188" i="14"/>
  <c r="E188" i="14"/>
  <c r="E187" i="14" s="1"/>
  <c r="D188" i="14"/>
  <c r="D187" i="14" s="1"/>
  <c r="O186" i="14"/>
  <c r="L186" i="14"/>
  <c r="I186" i="14"/>
  <c r="F186" i="14"/>
  <c r="O185" i="14"/>
  <c r="O184" i="14" s="1"/>
  <c r="L185" i="14"/>
  <c r="L184" i="14" s="1"/>
  <c r="I185" i="14"/>
  <c r="F185" i="14"/>
  <c r="N184" i="14"/>
  <c r="M184" i="14"/>
  <c r="K184" i="14"/>
  <c r="J184" i="14"/>
  <c r="H184" i="14"/>
  <c r="G184" i="14"/>
  <c r="E184" i="14"/>
  <c r="D184" i="14"/>
  <c r="O183" i="14"/>
  <c r="L183" i="14"/>
  <c r="I183" i="14"/>
  <c r="F183" i="14"/>
  <c r="O182" i="14"/>
  <c r="L182" i="14"/>
  <c r="I182" i="14"/>
  <c r="F182" i="14"/>
  <c r="O181" i="14"/>
  <c r="L181" i="14"/>
  <c r="I181" i="14"/>
  <c r="F181" i="14"/>
  <c r="O180" i="14"/>
  <c r="L180" i="14"/>
  <c r="I180" i="14"/>
  <c r="F180" i="14"/>
  <c r="N179" i="14"/>
  <c r="M179" i="14"/>
  <c r="K179" i="14"/>
  <c r="J179" i="14"/>
  <c r="H179" i="14"/>
  <c r="G179" i="14"/>
  <c r="E179" i="14"/>
  <c r="D179" i="14"/>
  <c r="O178" i="14"/>
  <c r="L178" i="14"/>
  <c r="I178" i="14"/>
  <c r="F178" i="14"/>
  <c r="O177" i="14"/>
  <c r="L177" i="14"/>
  <c r="I177" i="14"/>
  <c r="F177" i="14"/>
  <c r="O176" i="14"/>
  <c r="L176" i="14"/>
  <c r="I176" i="14"/>
  <c r="I175" i="14" s="1"/>
  <c r="F176" i="14"/>
  <c r="N175" i="14"/>
  <c r="N174" i="14" s="1"/>
  <c r="N173" i="14" s="1"/>
  <c r="M175" i="14"/>
  <c r="K175" i="14"/>
  <c r="K174" i="14" s="1"/>
  <c r="K173" i="14" s="1"/>
  <c r="J175" i="14"/>
  <c r="H175" i="14"/>
  <c r="H174" i="14" s="1"/>
  <c r="H173" i="14" s="1"/>
  <c r="G175" i="14"/>
  <c r="G174" i="14" s="1"/>
  <c r="G173" i="14" s="1"/>
  <c r="E175" i="14"/>
  <c r="D175" i="14"/>
  <c r="D174" i="14" s="1"/>
  <c r="D173" i="14" s="1"/>
  <c r="J174" i="14"/>
  <c r="O172" i="14"/>
  <c r="L172" i="14"/>
  <c r="I172" i="14"/>
  <c r="F172" i="14"/>
  <c r="O171" i="14"/>
  <c r="L171" i="14"/>
  <c r="I171" i="14"/>
  <c r="F171" i="14"/>
  <c r="O170" i="14"/>
  <c r="L170" i="14"/>
  <c r="I170" i="14"/>
  <c r="F170" i="14"/>
  <c r="O169" i="14"/>
  <c r="L169" i="14"/>
  <c r="I169" i="14"/>
  <c r="F169" i="14"/>
  <c r="O168" i="14"/>
  <c r="L168" i="14"/>
  <c r="I168" i="14"/>
  <c r="F168" i="14"/>
  <c r="O167" i="14"/>
  <c r="L167" i="14"/>
  <c r="I167" i="14"/>
  <c r="I166" i="14" s="1"/>
  <c r="I165" i="14" s="1"/>
  <c r="F167" i="14"/>
  <c r="N166" i="14"/>
  <c r="N165" i="14" s="1"/>
  <c r="M166" i="14"/>
  <c r="M165" i="14" s="1"/>
  <c r="K166" i="14"/>
  <c r="K165" i="14" s="1"/>
  <c r="J166" i="14"/>
  <c r="J165" i="14" s="1"/>
  <c r="H166" i="14"/>
  <c r="H165" i="14" s="1"/>
  <c r="G166" i="14"/>
  <c r="G165" i="14" s="1"/>
  <c r="F166" i="14"/>
  <c r="E166" i="14"/>
  <c r="E165" i="14" s="1"/>
  <c r="D166" i="14"/>
  <c r="D165" i="14" s="1"/>
  <c r="O164" i="14"/>
  <c r="L164" i="14"/>
  <c r="I164" i="14"/>
  <c r="F164" i="14"/>
  <c r="O163" i="14"/>
  <c r="L163" i="14"/>
  <c r="I163" i="14"/>
  <c r="F163" i="14"/>
  <c r="O162" i="14"/>
  <c r="L162" i="14"/>
  <c r="I162" i="14"/>
  <c r="F162" i="14"/>
  <c r="O161" i="14"/>
  <c r="O160" i="14" s="1"/>
  <c r="L161" i="14"/>
  <c r="L160" i="14" s="1"/>
  <c r="I161" i="14"/>
  <c r="I160" i="14" s="1"/>
  <c r="F161" i="14"/>
  <c r="F160" i="14" s="1"/>
  <c r="N160" i="14"/>
  <c r="M160" i="14"/>
  <c r="K160" i="14"/>
  <c r="J160" i="14"/>
  <c r="H160" i="14"/>
  <c r="G160" i="14"/>
  <c r="E160" i="14"/>
  <c r="D160" i="14"/>
  <c r="O159" i="14"/>
  <c r="L159" i="14"/>
  <c r="I159" i="14"/>
  <c r="F159" i="14"/>
  <c r="O158" i="14"/>
  <c r="L158" i="14"/>
  <c r="I158" i="14"/>
  <c r="F158" i="14"/>
  <c r="O157" i="14"/>
  <c r="L157" i="14"/>
  <c r="I157" i="14"/>
  <c r="F157" i="14"/>
  <c r="C157" i="14" s="1"/>
  <c r="O156" i="14"/>
  <c r="L156" i="14"/>
  <c r="I156" i="14"/>
  <c r="F156" i="14"/>
  <c r="O155" i="14"/>
  <c r="L155" i="14"/>
  <c r="I155" i="14"/>
  <c r="F155" i="14"/>
  <c r="C155" i="14" s="1"/>
  <c r="O154" i="14"/>
  <c r="L154" i="14"/>
  <c r="I154" i="14"/>
  <c r="F154" i="14"/>
  <c r="O153" i="14"/>
  <c r="L153" i="14"/>
  <c r="I153" i="14"/>
  <c r="F153" i="14"/>
  <c r="C153" i="14" s="1"/>
  <c r="O152" i="14"/>
  <c r="L152" i="14"/>
  <c r="I152" i="14"/>
  <c r="I151" i="14" s="1"/>
  <c r="F152" i="14"/>
  <c r="N151" i="14"/>
  <c r="M151" i="14"/>
  <c r="K151" i="14"/>
  <c r="J151" i="14"/>
  <c r="H151" i="14"/>
  <c r="G151" i="14"/>
  <c r="E151" i="14"/>
  <c r="D151" i="14"/>
  <c r="O150" i="14"/>
  <c r="L150" i="14"/>
  <c r="I150" i="14"/>
  <c r="F150" i="14"/>
  <c r="O149" i="14"/>
  <c r="L149" i="14"/>
  <c r="I149" i="14"/>
  <c r="F149" i="14"/>
  <c r="C149" i="14" s="1"/>
  <c r="O148" i="14"/>
  <c r="L148" i="14"/>
  <c r="I148" i="14"/>
  <c r="F148" i="14"/>
  <c r="O147" i="14"/>
  <c r="L147" i="14"/>
  <c r="I147" i="14"/>
  <c r="F147" i="14"/>
  <c r="O146" i="14"/>
  <c r="L146" i="14"/>
  <c r="I146" i="14"/>
  <c r="F146" i="14"/>
  <c r="O145" i="14"/>
  <c r="O144" i="14" s="1"/>
  <c r="L145" i="14"/>
  <c r="I145" i="14"/>
  <c r="F145" i="14"/>
  <c r="F144" i="14" s="1"/>
  <c r="N144" i="14"/>
  <c r="M144" i="14"/>
  <c r="K144" i="14"/>
  <c r="J144" i="14"/>
  <c r="H144" i="14"/>
  <c r="G144" i="14"/>
  <c r="E144" i="14"/>
  <c r="D144" i="14"/>
  <c r="O143" i="14"/>
  <c r="L143" i="14"/>
  <c r="I143" i="14"/>
  <c r="F143" i="14"/>
  <c r="O142" i="14"/>
  <c r="L142" i="14"/>
  <c r="I142" i="14"/>
  <c r="F142" i="14"/>
  <c r="F141" i="14" s="1"/>
  <c r="O141" i="14"/>
  <c r="N141" i="14"/>
  <c r="M141" i="14"/>
  <c r="K141" i="14"/>
  <c r="J141" i="14"/>
  <c r="H141" i="14"/>
  <c r="G141" i="14"/>
  <c r="E141" i="14"/>
  <c r="D141" i="14"/>
  <c r="O140" i="14"/>
  <c r="L140" i="14"/>
  <c r="I140" i="14"/>
  <c r="F140" i="14"/>
  <c r="O139" i="14"/>
  <c r="L139" i="14"/>
  <c r="I139" i="14"/>
  <c r="F139" i="14"/>
  <c r="O138" i="14"/>
  <c r="L138" i="14"/>
  <c r="I138" i="14"/>
  <c r="F138" i="14"/>
  <c r="O137" i="14"/>
  <c r="L137" i="14"/>
  <c r="I137" i="14"/>
  <c r="F137" i="14"/>
  <c r="F136" i="14" s="1"/>
  <c r="N136" i="14"/>
  <c r="M136" i="14"/>
  <c r="K136" i="14"/>
  <c r="J136" i="14"/>
  <c r="H136" i="14"/>
  <c r="G136" i="14"/>
  <c r="E136" i="14"/>
  <c r="D136" i="14"/>
  <c r="O135" i="14"/>
  <c r="L135" i="14"/>
  <c r="I135" i="14"/>
  <c r="F135" i="14"/>
  <c r="O134" i="14"/>
  <c r="L134" i="14"/>
  <c r="I134" i="14"/>
  <c r="F134" i="14"/>
  <c r="O133" i="14"/>
  <c r="L133" i="14"/>
  <c r="I133" i="14"/>
  <c r="F133" i="14"/>
  <c r="O132" i="14"/>
  <c r="L132" i="14"/>
  <c r="I132" i="14"/>
  <c r="F132" i="14"/>
  <c r="N131" i="14"/>
  <c r="M131" i="14"/>
  <c r="K131" i="14"/>
  <c r="J131" i="14"/>
  <c r="H131" i="14"/>
  <c r="G131" i="14"/>
  <c r="E131" i="14"/>
  <c r="D131" i="14"/>
  <c r="N130" i="14"/>
  <c r="O129" i="14"/>
  <c r="O128" i="14" s="1"/>
  <c r="L129" i="14"/>
  <c r="L128" i="14" s="1"/>
  <c r="I129" i="14"/>
  <c r="F129" i="14"/>
  <c r="F128" i="14" s="1"/>
  <c r="N128" i="14"/>
  <c r="M128" i="14"/>
  <c r="K128" i="14"/>
  <c r="J128" i="14"/>
  <c r="I128" i="14"/>
  <c r="H128" i="14"/>
  <c r="G128" i="14"/>
  <c r="E128" i="14"/>
  <c r="D128" i="14"/>
  <c r="O127" i="14"/>
  <c r="L127" i="14"/>
  <c r="I127" i="14"/>
  <c r="F127" i="14"/>
  <c r="O126" i="14"/>
  <c r="L126" i="14"/>
  <c r="I126" i="14"/>
  <c r="F126" i="14"/>
  <c r="O125" i="14"/>
  <c r="L125" i="14"/>
  <c r="I125" i="14"/>
  <c r="F125" i="14"/>
  <c r="O124" i="14"/>
  <c r="L124" i="14"/>
  <c r="I124" i="14"/>
  <c r="F124" i="14"/>
  <c r="O123" i="14"/>
  <c r="L123" i="14"/>
  <c r="I123" i="14"/>
  <c r="F123" i="14"/>
  <c r="N122" i="14"/>
  <c r="M122" i="14"/>
  <c r="K122" i="14"/>
  <c r="J122" i="14"/>
  <c r="H122" i="14"/>
  <c r="G122" i="14"/>
  <c r="E122" i="14"/>
  <c r="D122" i="14"/>
  <c r="O121" i="14"/>
  <c r="L121" i="14"/>
  <c r="I121" i="14"/>
  <c r="C121" i="14" s="1"/>
  <c r="F121" i="14"/>
  <c r="O120" i="14"/>
  <c r="L120" i="14"/>
  <c r="I120" i="14"/>
  <c r="F120" i="14"/>
  <c r="O119" i="14"/>
  <c r="L119" i="14"/>
  <c r="I119" i="14"/>
  <c r="F119" i="14"/>
  <c r="O118" i="14"/>
  <c r="L118" i="14"/>
  <c r="I118" i="14"/>
  <c r="F118" i="14"/>
  <c r="O117" i="14"/>
  <c r="L117" i="14"/>
  <c r="L116" i="14" s="1"/>
  <c r="I117" i="14"/>
  <c r="F117" i="14"/>
  <c r="N116" i="14"/>
  <c r="M116" i="14"/>
  <c r="K116" i="14"/>
  <c r="J116" i="14"/>
  <c r="H116" i="14"/>
  <c r="G116" i="14"/>
  <c r="E116" i="14"/>
  <c r="D116" i="14"/>
  <c r="O115" i="14"/>
  <c r="L115" i="14"/>
  <c r="I115" i="14"/>
  <c r="F115" i="14"/>
  <c r="O114" i="14"/>
  <c r="L114" i="14"/>
  <c r="I114" i="14"/>
  <c r="F114" i="14"/>
  <c r="O113" i="14"/>
  <c r="O112" i="14" s="1"/>
  <c r="L113" i="14"/>
  <c r="I113" i="14"/>
  <c r="F113" i="14"/>
  <c r="N112" i="14"/>
  <c r="M112" i="14"/>
  <c r="K112" i="14"/>
  <c r="J112" i="14"/>
  <c r="H112" i="14"/>
  <c r="G112" i="14"/>
  <c r="F112" i="14"/>
  <c r="E112" i="14"/>
  <c r="D112" i="14"/>
  <c r="O111" i="14"/>
  <c r="L111" i="14"/>
  <c r="I111" i="14"/>
  <c r="F111" i="14"/>
  <c r="O110" i="14"/>
  <c r="L110" i="14"/>
  <c r="I110" i="14"/>
  <c r="F110" i="14"/>
  <c r="O109" i="14"/>
  <c r="L109" i="14"/>
  <c r="I109" i="14"/>
  <c r="F109" i="14"/>
  <c r="O108" i="14"/>
  <c r="L108" i="14"/>
  <c r="I108" i="14"/>
  <c r="F108" i="14"/>
  <c r="O107" i="14"/>
  <c r="L107" i="14"/>
  <c r="I107" i="14"/>
  <c r="F107" i="14"/>
  <c r="O106" i="14"/>
  <c r="L106" i="14"/>
  <c r="I106" i="14"/>
  <c r="F106" i="14"/>
  <c r="O105" i="14"/>
  <c r="L105" i="14"/>
  <c r="I105" i="14"/>
  <c r="F105" i="14"/>
  <c r="O104" i="14"/>
  <c r="L104" i="14"/>
  <c r="I104" i="14"/>
  <c r="I103" i="14" s="1"/>
  <c r="F104" i="14"/>
  <c r="N103" i="14"/>
  <c r="M103" i="14"/>
  <c r="K103" i="14"/>
  <c r="J103" i="14"/>
  <c r="H103" i="14"/>
  <c r="G103" i="14"/>
  <c r="E103" i="14"/>
  <c r="D103" i="14"/>
  <c r="O102" i="14"/>
  <c r="L102" i="14"/>
  <c r="I102" i="14"/>
  <c r="F102" i="14"/>
  <c r="O101" i="14"/>
  <c r="L101" i="14"/>
  <c r="I101" i="14"/>
  <c r="F101" i="14"/>
  <c r="O100" i="14"/>
  <c r="L100" i="14"/>
  <c r="I100" i="14"/>
  <c r="F100" i="14"/>
  <c r="O99" i="14"/>
  <c r="L99" i="14"/>
  <c r="I99" i="14"/>
  <c r="F99" i="14"/>
  <c r="O98" i="14"/>
  <c r="L98" i="14"/>
  <c r="I98" i="14"/>
  <c r="F98" i="14"/>
  <c r="O97" i="14"/>
  <c r="L97" i="14"/>
  <c r="C97" i="14" s="1"/>
  <c r="I97" i="14"/>
  <c r="F97" i="14"/>
  <c r="O96" i="14"/>
  <c r="L96" i="14"/>
  <c r="I96" i="14"/>
  <c r="F96" i="14"/>
  <c r="N95" i="14"/>
  <c r="M95" i="14"/>
  <c r="K95" i="14"/>
  <c r="J95" i="14"/>
  <c r="H95" i="14"/>
  <c r="G95" i="14"/>
  <c r="E95" i="14"/>
  <c r="D95" i="14"/>
  <c r="O94" i="14"/>
  <c r="L94" i="14"/>
  <c r="I94" i="14"/>
  <c r="F94" i="14"/>
  <c r="O93" i="14"/>
  <c r="L93" i="14"/>
  <c r="C93" i="14" s="1"/>
  <c r="I93" i="14"/>
  <c r="F93" i="14"/>
  <c r="O92" i="14"/>
  <c r="L92" i="14"/>
  <c r="I92" i="14"/>
  <c r="F92" i="14"/>
  <c r="O91" i="14"/>
  <c r="L91" i="14"/>
  <c r="I91" i="14"/>
  <c r="F91" i="14"/>
  <c r="O90" i="14"/>
  <c r="L90" i="14"/>
  <c r="I90" i="14"/>
  <c r="I89" i="14" s="1"/>
  <c r="F90" i="14"/>
  <c r="N89" i="14"/>
  <c r="M89" i="14"/>
  <c r="K89" i="14"/>
  <c r="J89" i="14"/>
  <c r="H89" i="14"/>
  <c r="G89" i="14"/>
  <c r="E89" i="14"/>
  <c r="D89" i="14"/>
  <c r="O88" i="14"/>
  <c r="L88" i="14"/>
  <c r="I88" i="14"/>
  <c r="F88" i="14"/>
  <c r="O87" i="14"/>
  <c r="L87" i="14"/>
  <c r="I87" i="14"/>
  <c r="F87" i="14"/>
  <c r="O86" i="14"/>
  <c r="L86" i="14"/>
  <c r="I86" i="14"/>
  <c r="F86" i="14"/>
  <c r="O85" i="14"/>
  <c r="O84" i="14" s="1"/>
  <c r="L85" i="14"/>
  <c r="I85" i="14"/>
  <c r="F85" i="14"/>
  <c r="N84" i="14"/>
  <c r="M84" i="14"/>
  <c r="K84" i="14"/>
  <c r="J84" i="14"/>
  <c r="J83" i="14" s="1"/>
  <c r="H84" i="14"/>
  <c r="H83" i="14" s="1"/>
  <c r="G84" i="14"/>
  <c r="E84" i="14"/>
  <c r="D84" i="14"/>
  <c r="O82" i="14"/>
  <c r="L82" i="14"/>
  <c r="I82" i="14"/>
  <c r="F82" i="14"/>
  <c r="O81" i="14"/>
  <c r="L81" i="14"/>
  <c r="L80" i="14" s="1"/>
  <c r="I81" i="14"/>
  <c r="F81" i="14"/>
  <c r="F80" i="14" s="1"/>
  <c r="O80" i="14"/>
  <c r="N80" i="14"/>
  <c r="M80" i="14"/>
  <c r="K80" i="14"/>
  <c r="J80" i="14"/>
  <c r="H80" i="14"/>
  <c r="G80" i="14"/>
  <c r="E80" i="14"/>
  <c r="D80" i="14"/>
  <c r="O79" i="14"/>
  <c r="L79" i="14"/>
  <c r="I79" i="14"/>
  <c r="F79" i="14"/>
  <c r="O78" i="14"/>
  <c r="O77" i="14" s="1"/>
  <c r="O76" i="14" s="1"/>
  <c r="L78" i="14"/>
  <c r="I78" i="14"/>
  <c r="F78" i="14"/>
  <c r="N77" i="14"/>
  <c r="N76" i="14" s="1"/>
  <c r="M77" i="14"/>
  <c r="L77" i="14"/>
  <c r="K77" i="14"/>
  <c r="J77" i="14"/>
  <c r="J76" i="14" s="1"/>
  <c r="H77" i="14"/>
  <c r="G77" i="14"/>
  <c r="G76" i="14" s="1"/>
  <c r="F77" i="14"/>
  <c r="E77" i="14"/>
  <c r="D77" i="14"/>
  <c r="M76" i="14"/>
  <c r="O74" i="14"/>
  <c r="L74" i="14"/>
  <c r="I74" i="14"/>
  <c r="F74" i="14"/>
  <c r="O73" i="14"/>
  <c r="L73" i="14"/>
  <c r="I73" i="14"/>
  <c r="F73" i="14"/>
  <c r="O72" i="14"/>
  <c r="L72" i="14"/>
  <c r="I72" i="14"/>
  <c r="F72" i="14"/>
  <c r="O71" i="14"/>
  <c r="L71" i="14"/>
  <c r="I71" i="14"/>
  <c r="F71" i="14"/>
  <c r="O70" i="14"/>
  <c r="O69" i="14" s="1"/>
  <c r="L70" i="14"/>
  <c r="I70" i="14"/>
  <c r="F70" i="14"/>
  <c r="F69" i="14" s="1"/>
  <c r="N69" i="14"/>
  <c r="N67" i="14" s="1"/>
  <c r="M69" i="14"/>
  <c r="M67" i="14" s="1"/>
  <c r="K69" i="14"/>
  <c r="K67" i="14" s="1"/>
  <c r="J69" i="14"/>
  <c r="J67" i="14" s="1"/>
  <c r="H69" i="14"/>
  <c r="H67" i="14" s="1"/>
  <c r="G69" i="14"/>
  <c r="G67" i="14" s="1"/>
  <c r="E69" i="14"/>
  <c r="E67" i="14" s="1"/>
  <c r="D69" i="14"/>
  <c r="D67" i="14" s="1"/>
  <c r="O68" i="14"/>
  <c r="O67" i="14" s="1"/>
  <c r="L68" i="14"/>
  <c r="I68" i="14"/>
  <c r="F68" i="14"/>
  <c r="O66" i="14"/>
  <c r="L66" i="14"/>
  <c r="I66" i="14"/>
  <c r="F66" i="14"/>
  <c r="O65" i="14"/>
  <c r="L65" i="14"/>
  <c r="I65" i="14"/>
  <c r="F65" i="14"/>
  <c r="O64" i="14"/>
  <c r="L64" i="14"/>
  <c r="I64" i="14"/>
  <c r="F64" i="14"/>
  <c r="O63" i="14"/>
  <c r="L63" i="14"/>
  <c r="I63" i="14"/>
  <c r="F63" i="14"/>
  <c r="O62" i="14"/>
  <c r="L62" i="14"/>
  <c r="C62" i="14" s="1"/>
  <c r="I62" i="14"/>
  <c r="F62" i="14"/>
  <c r="O61" i="14"/>
  <c r="L61" i="14"/>
  <c r="I61" i="14"/>
  <c r="F61" i="14"/>
  <c r="O60" i="14"/>
  <c r="L60" i="14"/>
  <c r="I60" i="14"/>
  <c r="F60" i="14"/>
  <c r="O59" i="14"/>
  <c r="L59" i="14"/>
  <c r="I59" i="14"/>
  <c r="F59" i="14"/>
  <c r="N58" i="14"/>
  <c r="M58" i="14"/>
  <c r="K58" i="14"/>
  <c r="J58" i="14"/>
  <c r="I58" i="14"/>
  <c r="H58" i="14"/>
  <c r="G58" i="14"/>
  <c r="E58" i="14"/>
  <c r="D58" i="14"/>
  <c r="O57" i="14"/>
  <c r="L57" i="14"/>
  <c r="I57" i="14"/>
  <c r="F57" i="14"/>
  <c r="O56" i="14"/>
  <c r="O55" i="14" s="1"/>
  <c r="L56" i="14"/>
  <c r="L55" i="14" s="1"/>
  <c r="I56" i="14"/>
  <c r="I55" i="14" s="1"/>
  <c r="F56" i="14"/>
  <c r="N55" i="14"/>
  <c r="M55" i="14"/>
  <c r="K55" i="14"/>
  <c r="K54" i="14" s="1"/>
  <c r="J55" i="14"/>
  <c r="J54" i="14" s="1"/>
  <c r="J53" i="14" s="1"/>
  <c r="H55" i="14"/>
  <c r="G55" i="14"/>
  <c r="G54" i="14" s="1"/>
  <c r="E55" i="14"/>
  <c r="D55" i="14"/>
  <c r="O47" i="14"/>
  <c r="C47" i="14" s="1"/>
  <c r="O46" i="14"/>
  <c r="O45" i="14" s="1"/>
  <c r="C45" i="14" s="1"/>
  <c r="N45" i="14"/>
  <c r="M45" i="14"/>
  <c r="L44" i="14"/>
  <c r="I44" i="14"/>
  <c r="C44" i="14" s="1"/>
  <c r="F44" i="14"/>
  <c r="F43" i="14" s="1"/>
  <c r="L43" i="14"/>
  <c r="K43" i="14"/>
  <c r="J43" i="14"/>
  <c r="H43" i="14"/>
  <c r="G43" i="14"/>
  <c r="E43" i="14"/>
  <c r="D43" i="14"/>
  <c r="F42" i="14"/>
  <c r="F41" i="14" s="1"/>
  <c r="C41" i="14" s="1"/>
  <c r="E41" i="14"/>
  <c r="D41" i="14"/>
  <c r="L40" i="14"/>
  <c r="C40" i="14" s="1"/>
  <c r="L39" i="14"/>
  <c r="C39" i="14" s="1"/>
  <c r="L38" i="14"/>
  <c r="C38" i="14" s="1"/>
  <c r="L37" i="14"/>
  <c r="K36" i="14"/>
  <c r="J36" i="14"/>
  <c r="L35" i="14"/>
  <c r="C35" i="14"/>
  <c r="L34" i="14"/>
  <c r="L33" i="14" s="1"/>
  <c r="C33" i="14" s="1"/>
  <c r="K33" i="14"/>
  <c r="J33" i="14"/>
  <c r="L32" i="14"/>
  <c r="C32" i="14" s="1"/>
  <c r="K31" i="14"/>
  <c r="J31" i="14"/>
  <c r="L30" i="14"/>
  <c r="C30" i="14" s="1"/>
  <c r="L29" i="14"/>
  <c r="C29" i="14" s="1"/>
  <c r="L28" i="14"/>
  <c r="C28" i="14" s="1"/>
  <c r="K27" i="14"/>
  <c r="J27" i="14"/>
  <c r="F25" i="14"/>
  <c r="C25" i="14" s="1"/>
  <c r="I24" i="14"/>
  <c r="F24" i="14"/>
  <c r="O23" i="14"/>
  <c r="L23" i="14"/>
  <c r="I23" i="14"/>
  <c r="F23" i="14"/>
  <c r="C23" i="14" s="1"/>
  <c r="O22" i="14"/>
  <c r="L22" i="14"/>
  <c r="L21" i="14" s="1"/>
  <c r="L292" i="14" s="1"/>
  <c r="I22" i="14"/>
  <c r="I21" i="14" s="1"/>
  <c r="F22" i="14"/>
  <c r="N21" i="14"/>
  <c r="N292" i="14" s="1"/>
  <c r="N291" i="14" s="1"/>
  <c r="M21" i="14"/>
  <c r="M292" i="14" s="1"/>
  <c r="K21" i="14"/>
  <c r="J21" i="14"/>
  <c r="J292" i="14" s="1"/>
  <c r="J291" i="14" s="1"/>
  <c r="H21" i="14"/>
  <c r="H292" i="14" s="1"/>
  <c r="G21" i="14"/>
  <c r="E21" i="14"/>
  <c r="E292" i="14" s="1"/>
  <c r="E291" i="14" s="1"/>
  <c r="D21" i="14"/>
  <c r="N20" i="14"/>
  <c r="H20" i="14"/>
  <c r="D20" i="14"/>
  <c r="O21" i="14" l="1"/>
  <c r="D195" i="14"/>
  <c r="C24" i="14"/>
  <c r="C72" i="14"/>
  <c r="C74" i="14"/>
  <c r="C156" i="14"/>
  <c r="M231" i="14"/>
  <c r="I260" i="14"/>
  <c r="C134" i="14"/>
  <c r="C181" i="14"/>
  <c r="C182" i="14"/>
  <c r="C262" i="14"/>
  <c r="I54" i="14"/>
  <c r="C98" i="14"/>
  <c r="K195" i="14"/>
  <c r="C201" i="14"/>
  <c r="C274" i="14"/>
  <c r="G270" i="14"/>
  <c r="L166" i="14"/>
  <c r="L165" i="14" s="1"/>
  <c r="J26" i="14"/>
  <c r="J20" i="14" s="1"/>
  <c r="C234" i="14"/>
  <c r="O260" i="14"/>
  <c r="N259" i="14"/>
  <c r="O272" i="14"/>
  <c r="H270" i="14"/>
  <c r="O276" i="14"/>
  <c r="C296" i="14"/>
  <c r="I179" i="14"/>
  <c r="M187" i="14"/>
  <c r="C57" i="14"/>
  <c r="O89" i="14"/>
  <c r="C206" i="14"/>
  <c r="I43" i="14"/>
  <c r="C43" i="14" s="1"/>
  <c r="E76" i="14"/>
  <c r="C85" i="14"/>
  <c r="C109" i="14"/>
  <c r="C129" i="14"/>
  <c r="C133" i="14"/>
  <c r="C150" i="14"/>
  <c r="C169" i="14"/>
  <c r="F187" i="14"/>
  <c r="C193" i="14"/>
  <c r="C210" i="14"/>
  <c r="C212" i="14"/>
  <c r="C218" i="14"/>
  <c r="C226" i="14"/>
  <c r="M204" i="14"/>
  <c r="C237" i="14"/>
  <c r="C242" i="14"/>
  <c r="C266" i="14"/>
  <c r="C282" i="14"/>
  <c r="L293" i="14"/>
  <c r="L36" i="14"/>
  <c r="C36" i="14" s="1"/>
  <c r="K53" i="14"/>
  <c r="C92" i="14"/>
  <c r="N83" i="14"/>
  <c r="C105" i="14"/>
  <c r="O136" i="14"/>
  <c r="C214" i="14"/>
  <c r="C34" i="14"/>
  <c r="C42" i="14"/>
  <c r="H54" i="14"/>
  <c r="C64" i="14"/>
  <c r="C66" i="14"/>
  <c r="F67" i="14"/>
  <c r="M83" i="14"/>
  <c r="L89" i="14"/>
  <c r="C101" i="14"/>
  <c r="C113" i="14"/>
  <c r="D83" i="14"/>
  <c r="C117" i="14"/>
  <c r="C125" i="14"/>
  <c r="C137" i="14"/>
  <c r="K130" i="14"/>
  <c r="J130" i="14"/>
  <c r="C145" i="14"/>
  <c r="C160" i="14"/>
  <c r="C163" i="14"/>
  <c r="C164" i="14"/>
  <c r="C177" i="14"/>
  <c r="C185" i="14"/>
  <c r="C189" i="14"/>
  <c r="I188" i="14"/>
  <c r="C202" i="14"/>
  <c r="G204" i="14"/>
  <c r="C222" i="14"/>
  <c r="C224" i="14"/>
  <c r="H231" i="14"/>
  <c r="C250" i="14"/>
  <c r="C254" i="14"/>
  <c r="G259" i="14"/>
  <c r="L272" i="14"/>
  <c r="I272" i="14"/>
  <c r="I270" i="14" s="1"/>
  <c r="I269" i="14" s="1"/>
  <c r="C278" i="14"/>
  <c r="C280" i="14"/>
  <c r="O166" i="14"/>
  <c r="O165" i="14" s="1"/>
  <c r="C233" i="14"/>
  <c r="M20" i="14"/>
  <c r="E54" i="14"/>
  <c r="E53" i="14" s="1"/>
  <c r="C61" i="14"/>
  <c r="O58" i="14"/>
  <c r="O54" i="14" s="1"/>
  <c r="O53" i="14" s="1"/>
  <c r="L69" i="14"/>
  <c r="L67" i="14" s="1"/>
  <c r="C79" i="14"/>
  <c r="L84" i="14"/>
  <c r="G83" i="14"/>
  <c r="K83" i="14"/>
  <c r="C91" i="14"/>
  <c r="O95" i="14"/>
  <c r="C102" i="14"/>
  <c r="C108" i="14"/>
  <c r="O131" i="14"/>
  <c r="C138" i="14"/>
  <c r="G130" i="14"/>
  <c r="C148" i="14"/>
  <c r="C168" i="14"/>
  <c r="J173" i="14"/>
  <c r="L179" i="14"/>
  <c r="F184" i="14"/>
  <c r="M195" i="14"/>
  <c r="L196" i="14"/>
  <c r="E204" i="14"/>
  <c r="E195" i="14" s="1"/>
  <c r="J204" i="14"/>
  <c r="J195" i="14" s="1"/>
  <c r="N204" i="14"/>
  <c r="N195" i="14" s="1"/>
  <c r="F238" i="14"/>
  <c r="C241" i="14"/>
  <c r="L246" i="14"/>
  <c r="E230" i="14"/>
  <c r="O252" i="14"/>
  <c r="O251" i="14" s="1"/>
  <c r="K259" i="14"/>
  <c r="O264" i="14"/>
  <c r="O259" i="14" s="1"/>
  <c r="G269" i="14"/>
  <c r="F281" i="14"/>
  <c r="G53" i="14"/>
  <c r="J75" i="14"/>
  <c r="J230" i="14"/>
  <c r="H291" i="14"/>
  <c r="M291" i="14"/>
  <c r="L291" i="14"/>
  <c r="L27" i="14"/>
  <c r="L31" i="14"/>
  <c r="C31" i="14" s="1"/>
  <c r="K26" i="14"/>
  <c r="H53" i="14"/>
  <c r="C60" i="14"/>
  <c r="C63" i="14"/>
  <c r="C71" i="14"/>
  <c r="L76" i="14"/>
  <c r="K76" i="14"/>
  <c r="C100" i="14"/>
  <c r="C110" i="14"/>
  <c r="C118" i="14"/>
  <c r="E130" i="14"/>
  <c r="D130" i="14"/>
  <c r="C171" i="14"/>
  <c r="C172" i="14"/>
  <c r="K187" i="14"/>
  <c r="O187" i="14"/>
  <c r="C191" i="14"/>
  <c r="C207" i="14"/>
  <c r="C219" i="14"/>
  <c r="C221" i="14"/>
  <c r="D231" i="14"/>
  <c r="D230" i="14" s="1"/>
  <c r="H230" i="14"/>
  <c r="G231" i="14"/>
  <c r="G230" i="14" s="1"/>
  <c r="C243" i="14"/>
  <c r="C245" i="14"/>
  <c r="C257" i="14"/>
  <c r="C267" i="14"/>
  <c r="M270" i="14"/>
  <c r="M269" i="14" s="1"/>
  <c r="C294" i="14"/>
  <c r="L175" i="14"/>
  <c r="L174" i="14" s="1"/>
  <c r="L173" i="14" s="1"/>
  <c r="I20" i="14"/>
  <c r="D292" i="14"/>
  <c r="D291" i="14" s="1"/>
  <c r="C37" i="14"/>
  <c r="C46" i="14"/>
  <c r="D54" i="14"/>
  <c r="D53" i="14" s="1"/>
  <c r="N54" i="14"/>
  <c r="N53" i="14" s="1"/>
  <c r="M54" i="14"/>
  <c r="M53" i="14" s="1"/>
  <c r="L58" i="14"/>
  <c r="L54" i="14" s="1"/>
  <c r="L53" i="14" s="1"/>
  <c r="C73" i="14"/>
  <c r="D76" i="14"/>
  <c r="H76" i="14"/>
  <c r="F84" i="14"/>
  <c r="C94" i="14"/>
  <c r="L95" i="14"/>
  <c r="C106" i="14"/>
  <c r="C111" i="14"/>
  <c r="C124" i="14"/>
  <c r="O122" i="14"/>
  <c r="M130" i="14"/>
  <c r="L131" i="14"/>
  <c r="C140" i="14"/>
  <c r="C146" i="14"/>
  <c r="C158" i="14"/>
  <c r="C161" i="14"/>
  <c r="M174" i="14"/>
  <c r="M173" i="14" s="1"/>
  <c r="C178" i="14"/>
  <c r="C190" i="14"/>
  <c r="J187" i="14"/>
  <c r="N187" i="14"/>
  <c r="G195" i="14"/>
  <c r="C197" i="14"/>
  <c r="H204" i="14"/>
  <c r="H195" i="14" s="1"/>
  <c r="C213" i="14"/>
  <c r="C220" i="14"/>
  <c r="C225" i="14"/>
  <c r="C229" i="14"/>
  <c r="N231" i="14"/>
  <c r="N230" i="14" s="1"/>
  <c r="L238" i="14"/>
  <c r="C244" i="14"/>
  <c r="F246" i="14"/>
  <c r="F231" i="14" s="1"/>
  <c r="C249" i="14"/>
  <c r="C256" i="14"/>
  <c r="L264" i="14"/>
  <c r="C279" i="14"/>
  <c r="D269" i="14"/>
  <c r="H269" i="14"/>
  <c r="C295" i="14"/>
  <c r="C107" i="14"/>
  <c r="C127" i="14"/>
  <c r="E83" i="14"/>
  <c r="O292" i="14"/>
  <c r="O20" i="14"/>
  <c r="C22" i="14"/>
  <c r="F21" i="14"/>
  <c r="C87" i="14"/>
  <c r="I84" i="14"/>
  <c r="E20" i="14"/>
  <c r="C65" i="14"/>
  <c r="N75" i="14"/>
  <c r="C82" i="14"/>
  <c r="I80" i="14"/>
  <c r="C80" i="14" s="1"/>
  <c r="C143" i="14"/>
  <c r="I141" i="14"/>
  <c r="C180" i="14"/>
  <c r="F179" i="14"/>
  <c r="K292" i="14"/>
  <c r="K291" i="14" s="1"/>
  <c r="K20" i="14"/>
  <c r="F89" i="14"/>
  <c r="C89" i="14" s="1"/>
  <c r="C90" i="14"/>
  <c r="F55" i="14"/>
  <c r="C56" i="14"/>
  <c r="C59" i="14"/>
  <c r="F58" i="14"/>
  <c r="F76" i="14"/>
  <c r="C114" i="14"/>
  <c r="L112" i="14"/>
  <c r="C120" i="14"/>
  <c r="F116" i="14"/>
  <c r="G292" i="14"/>
  <c r="G291" i="14" s="1"/>
  <c r="G20" i="14"/>
  <c r="C68" i="14"/>
  <c r="I69" i="14"/>
  <c r="I67" i="14" s="1"/>
  <c r="C70" i="14"/>
  <c r="I77" i="14"/>
  <c r="C77" i="14" s="1"/>
  <c r="C78" i="14"/>
  <c r="C99" i="14"/>
  <c r="I95" i="14"/>
  <c r="C135" i="14"/>
  <c r="I131" i="14"/>
  <c r="F165" i="14"/>
  <c r="C165" i="14" s="1"/>
  <c r="C166" i="14"/>
  <c r="C188" i="14"/>
  <c r="I187" i="14"/>
  <c r="C268" i="14"/>
  <c r="I264" i="14"/>
  <c r="I259" i="14" s="1"/>
  <c r="C301" i="14"/>
  <c r="C81" i="14"/>
  <c r="C86" i="14"/>
  <c r="C104" i="14"/>
  <c r="F103" i="14"/>
  <c r="O103" i="14"/>
  <c r="C119" i="14"/>
  <c r="I116" i="14"/>
  <c r="L122" i="14"/>
  <c r="C126" i="14"/>
  <c r="L136" i="14"/>
  <c r="C142" i="14"/>
  <c r="L141" i="14"/>
  <c r="L144" i="14"/>
  <c r="C159" i="14"/>
  <c r="C162" i="14"/>
  <c r="C170" i="14"/>
  <c r="I174" i="14"/>
  <c r="O175" i="14"/>
  <c r="C183" i="14"/>
  <c r="C186" i="14"/>
  <c r="C209" i="14"/>
  <c r="F205" i="14"/>
  <c r="C261" i="14"/>
  <c r="F260" i="14"/>
  <c r="C96" i="14"/>
  <c r="F95" i="14"/>
  <c r="C128" i="14"/>
  <c r="C132" i="14"/>
  <c r="F131" i="14"/>
  <c r="H130" i="14"/>
  <c r="C139" i="14"/>
  <c r="I136" i="14"/>
  <c r="C136" i="14" s="1"/>
  <c r="C147" i="14"/>
  <c r="I144" i="14"/>
  <c r="L151" i="14"/>
  <c r="C154" i="14"/>
  <c r="E174" i="14"/>
  <c r="E173" i="14" s="1"/>
  <c r="C176" i="14"/>
  <c r="F175" i="14"/>
  <c r="C253" i="14"/>
  <c r="F252" i="14"/>
  <c r="C88" i="14"/>
  <c r="L103" i="14"/>
  <c r="C115" i="14"/>
  <c r="I112" i="14"/>
  <c r="O116" i="14"/>
  <c r="F122" i="14"/>
  <c r="I122" i="14"/>
  <c r="C123" i="14"/>
  <c r="C152" i="14"/>
  <c r="F151" i="14"/>
  <c r="O151" i="14"/>
  <c r="O130" i="14" s="1"/>
  <c r="C167" i="14"/>
  <c r="O179" i="14"/>
  <c r="G187" i="14"/>
  <c r="L187" i="14"/>
  <c r="C187" i="14" s="1"/>
  <c r="C192" i="14"/>
  <c r="F196" i="14"/>
  <c r="I184" i="14"/>
  <c r="C184" i="14" s="1"/>
  <c r="C200" i="14"/>
  <c r="I198" i="14"/>
  <c r="I196" i="14" s="1"/>
  <c r="C203" i="14"/>
  <c r="C208" i="14"/>
  <c r="I205" i="14"/>
  <c r="C211" i="14"/>
  <c r="C223" i="14"/>
  <c r="O231" i="14"/>
  <c r="I235" i="14"/>
  <c r="C235" i="14" s="1"/>
  <c r="C236" i="14"/>
  <c r="C255" i="14"/>
  <c r="C263" i="14"/>
  <c r="E270" i="14"/>
  <c r="E269" i="14" s="1"/>
  <c r="C273" i="14"/>
  <c r="F272" i="14"/>
  <c r="C272" i="14" s="1"/>
  <c r="C288" i="14"/>
  <c r="I286" i="14"/>
  <c r="I292" i="14" s="1"/>
  <c r="I291" i="14" s="1"/>
  <c r="C300" i="14"/>
  <c r="C215" i="14"/>
  <c r="L216" i="14"/>
  <c r="L204" i="14" s="1"/>
  <c r="L195" i="14" s="1"/>
  <c r="I227" i="14"/>
  <c r="C227" i="14" s="1"/>
  <c r="C228" i="14"/>
  <c r="K231" i="14"/>
  <c r="K230" i="14" s="1"/>
  <c r="C248" i="14"/>
  <c r="I246" i="14"/>
  <c r="L252" i="14"/>
  <c r="L251" i="14" s="1"/>
  <c r="M259" i="14"/>
  <c r="M230" i="14" s="1"/>
  <c r="L260" i="14"/>
  <c r="L259" i="14" s="1"/>
  <c r="C265" i="14"/>
  <c r="F264" i="14"/>
  <c r="L270" i="14"/>
  <c r="L269" i="14" s="1"/>
  <c r="C275" i="14"/>
  <c r="C281" i="14"/>
  <c r="C285" i="14"/>
  <c r="F284" i="14"/>
  <c r="O293" i="14"/>
  <c r="O196" i="14"/>
  <c r="O205" i="14"/>
  <c r="C217" i="14"/>
  <c r="F216" i="14"/>
  <c r="O216" i="14"/>
  <c r="C232" i="14"/>
  <c r="C240" i="14"/>
  <c r="I238" i="14"/>
  <c r="C277" i="14"/>
  <c r="F276" i="14"/>
  <c r="C276" i="14" s="1"/>
  <c r="C297" i="14"/>
  <c r="F293" i="14"/>
  <c r="C199" i="14"/>
  <c r="C239" i="14"/>
  <c r="C247" i="14"/>
  <c r="C271" i="14"/>
  <c r="C287" i="14"/>
  <c r="C144" i="14" l="1"/>
  <c r="L231" i="14"/>
  <c r="J194" i="14"/>
  <c r="D75" i="14"/>
  <c r="D289" i="14" s="1"/>
  <c r="M75" i="14"/>
  <c r="J52" i="14"/>
  <c r="E75" i="14"/>
  <c r="E52" i="14" s="1"/>
  <c r="M52" i="14"/>
  <c r="D194" i="14"/>
  <c r="E194" i="14"/>
  <c r="G75" i="14"/>
  <c r="G289" i="14" s="1"/>
  <c r="C264" i="14"/>
  <c r="L130" i="14"/>
  <c r="K194" i="14"/>
  <c r="C141" i="14"/>
  <c r="N52" i="14"/>
  <c r="G194" i="14"/>
  <c r="O270" i="14"/>
  <c r="O269" i="14" s="1"/>
  <c r="O291" i="14"/>
  <c r="K75" i="14"/>
  <c r="K289" i="14" s="1"/>
  <c r="J289" i="14"/>
  <c r="N289" i="14"/>
  <c r="N194" i="14"/>
  <c r="H194" i="14"/>
  <c r="O83" i="14"/>
  <c r="O75" i="14" s="1"/>
  <c r="O52" i="14" s="1"/>
  <c r="C238" i="14"/>
  <c r="C216" i="14"/>
  <c r="C246" i="14"/>
  <c r="C112" i="14"/>
  <c r="H75" i="14"/>
  <c r="H52" i="14" s="1"/>
  <c r="C95" i="14"/>
  <c r="F83" i="14"/>
  <c r="C58" i="14"/>
  <c r="O230" i="14"/>
  <c r="O174" i="14"/>
  <c r="O173" i="14" s="1"/>
  <c r="K52" i="14"/>
  <c r="K51" i="14" s="1"/>
  <c r="K50" i="14" s="1"/>
  <c r="L26" i="14"/>
  <c r="C27" i="14"/>
  <c r="O204" i="14"/>
  <c r="O195" i="14" s="1"/>
  <c r="G52" i="14"/>
  <c r="G51" i="14" s="1"/>
  <c r="G290" i="14" s="1"/>
  <c r="C286" i="14"/>
  <c r="I173" i="14"/>
  <c r="D52" i="14"/>
  <c r="C67" i="14"/>
  <c r="I53" i="14"/>
  <c r="M289" i="14"/>
  <c r="M194" i="14"/>
  <c r="F292" i="14"/>
  <c r="F20" i="14"/>
  <c r="C21" i="14"/>
  <c r="C284" i="14"/>
  <c r="F283" i="14"/>
  <c r="C283" i="14" s="1"/>
  <c r="C198" i="14"/>
  <c r="C175" i="14"/>
  <c r="F174" i="14"/>
  <c r="C103" i="14"/>
  <c r="E51" i="14"/>
  <c r="I204" i="14"/>
  <c r="I195" i="14" s="1"/>
  <c r="I194" i="14" s="1"/>
  <c r="C196" i="14"/>
  <c r="C151" i="14"/>
  <c r="C122" i="14"/>
  <c r="L83" i="14"/>
  <c r="L75" i="14" s="1"/>
  <c r="L52" i="14" s="1"/>
  <c r="F270" i="14"/>
  <c r="I76" i="14"/>
  <c r="C76" i="14" s="1"/>
  <c r="C69" i="14"/>
  <c r="I83" i="14"/>
  <c r="C84" i="14"/>
  <c r="C131" i="14"/>
  <c r="F130" i="14"/>
  <c r="C205" i="14"/>
  <c r="F204" i="14"/>
  <c r="I231" i="14"/>
  <c r="I230" i="14" s="1"/>
  <c r="C260" i="14"/>
  <c r="F259" i="14"/>
  <c r="C259" i="14" s="1"/>
  <c r="C293" i="14"/>
  <c r="L230" i="14"/>
  <c r="C252" i="14"/>
  <c r="F251" i="14"/>
  <c r="C251" i="14" s="1"/>
  <c r="I130" i="14"/>
  <c r="C116" i="14"/>
  <c r="C55" i="14"/>
  <c r="F54" i="14"/>
  <c r="C179" i="14"/>
  <c r="N51" i="14" l="1"/>
  <c r="M51" i="14"/>
  <c r="J51" i="14"/>
  <c r="N290" i="14"/>
  <c r="N50" i="14"/>
  <c r="K290" i="14"/>
  <c r="C231" i="14"/>
  <c r="D51" i="14"/>
  <c r="L289" i="14"/>
  <c r="E289" i="14"/>
  <c r="C83" i="14"/>
  <c r="G50" i="14"/>
  <c r="H51" i="14"/>
  <c r="C204" i="14"/>
  <c r="L20" i="14"/>
  <c r="C20" i="14" s="1"/>
  <c r="C26" i="14"/>
  <c r="H289" i="14"/>
  <c r="D50" i="14"/>
  <c r="D290" i="14"/>
  <c r="F269" i="14"/>
  <c r="C270" i="14"/>
  <c r="F195" i="14"/>
  <c r="F173" i="14"/>
  <c r="C173" i="14" s="1"/>
  <c r="C174" i="14"/>
  <c r="F230" i="14"/>
  <c r="C230" i="14" s="1"/>
  <c r="L194" i="14"/>
  <c r="L51" i="14" s="1"/>
  <c r="C54" i="14"/>
  <c r="F53" i="14"/>
  <c r="C130" i="14"/>
  <c r="F75" i="14"/>
  <c r="M50" i="14"/>
  <c r="M290" i="14"/>
  <c r="E290" i="14"/>
  <c r="E50" i="14"/>
  <c r="I75" i="14"/>
  <c r="I289" i="14" s="1"/>
  <c r="O194" i="14"/>
  <c r="O51" i="14" s="1"/>
  <c r="O289" i="14"/>
  <c r="C292" i="14"/>
  <c r="F291" i="14"/>
  <c r="C291" i="14" s="1"/>
  <c r="J50" i="14" l="1"/>
  <c r="J290" i="14"/>
  <c r="H290" i="14"/>
  <c r="H50" i="14"/>
  <c r="O50" i="14"/>
  <c r="O290" i="14"/>
  <c r="L50" i="14"/>
  <c r="L290" i="14"/>
  <c r="C75" i="14"/>
  <c r="F194" i="14"/>
  <c r="C194" i="14" s="1"/>
  <c r="C195" i="14"/>
  <c r="I52" i="14"/>
  <c r="I51" i="14" s="1"/>
  <c r="F52" i="14"/>
  <c r="C53" i="14"/>
  <c r="C269" i="14"/>
  <c r="F289" i="14"/>
  <c r="C289" i="14" s="1"/>
  <c r="F51" i="14" l="1"/>
  <c r="C52" i="14"/>
  <c r="I290" i="14"/>
  <c r="I50" i="14"/>
  <c r="F290" i="14" l="1"/>
  <c r="C290" i="14" s="1"/>
  <c r="C51" i="14"/>
  <c r="F50" i="14"/>
  <c r="C50" i="14" s="1"/>
  <c r="O301" i="13" l="1"/>
  <c r="L301" i="13"/>
  <c r="I301" i="13"/>
  <c r="F301" i="13"/>
  <c r="O300" i="13"/>
  <c r="L300" i="13"/>
  <c r="I300" i="13"/>
  <c r="F300" i="13"/>
  <c r="O299" i="13"/>
  <c r="L299" i="13"/>
  <c r="I299" i="13"/>
  <c r="F299" i="13"/>
  <c r="O298" i="13"/>
  <c r="L298" i="13"/>
  <c r="I298" i="13"/>
  <c r="F298" i="13"/>
  <c r="O297" i="13"/>
  <c r="L297" i="13"/>
  <c r="I297" i="13"/>
  <c r="F297" i="13"/>
  <c r="O296" i="13"/>
  <c r="L296" i="13"/>
  <c r="I296" i="13"/>
  <c r="F296" i="13"/>
  <c r="O295" i="13"/>
  <c r="L295" i="13"/>
  <c r="I295" i="13"/>
  <c r="F295" i="13"/>
  <c r="O294" i="13"/>
  <c r="L294" i="13"/>
  <c r="L293" i="13" s="1"/>
  <c r="I294" i="13"/>
  <c r="F294" i="13"/>
  <c r="F293" i="13" s="1"/>
  <c r="N293" i="13"/>
  <c r="M293" i="13"/>
  <c r="K293" i="13"/>
  <c r="J293" i="13"/>
  <c r="H293" i="13"/>
  <c r="G293" i="13"/>
  <c r="E293" i="13"/>
  <c r="D293" i="13"/>
  <c r="O288" i="13"/>
  <c r="L288" i="13"/>
  <c r="F288" i="13"/>
  <c r="O287" i="13"/>
  <c r="L287" i="13"/>
  <c r="I287" i="13"/>
  <c r="F287" i="13"/>
  <c r="F286" i="13" s="1"/>
  <c r="N286" i="13"/>
  <c r="M286" i="13"/>
  <c r="K286" i="13"/>
  <c r="J286" i="13"/>
  <c r="G286" i="13"/>
  <c r="E286" i="13"/>
  <c r="D286" i="13"/>
  <c r="O285" i="13"/>
  <c r="L285" i="13"/>
  <c r="L284" i="13" s="1"/>
  <c r="L283" i="13" s="1"/>
  <c r="I285" i="13"/>
  <c r="I284" i="13" s="1"/>
  <c r="I283" i="13" s="1"/>
  <c r="F285" i="13"/>
  <c r="O284" i="13"/>
  <c r="O283" i="13" s="1"/>
  <c r="N284" i="13"/>
  <c r="M284" i="13"/>
  <c r="M283" i="13" s="1"/>
  <c r="K284" i="13"/>
  <c r="K283" i="13" s="1"/>
  <c r="J284" i="13"/>
  <c r="J283" i="13" s="1"/>
  <c r="H284" i="13"/>
  <c r="H283" i="13" s="1"/>
  <c r="G284" i="13"/>
  <c r="G283" i="13" s="1"/>
  <c r="E284" i="13"/>
  <c r="E283" i="13" s="1"/>
  <c r="D284" i="13"/>
  <c r="D283" i="13" s="1"/>
  <c r="N283" i="13"/>
  <c r="O282" i="13"/>
  <c r="O281" i="13" s="1"/>
  <c r="L282" i="13"/>
  <c r="L281" i="13" s="1"/>
  <c r="I282" i="13"/>
  <c r="I281" i="13" s="1"/>
  <c r="F282" i="13"/>
  <c r="N281" i="13"/>
  <c r="M281" i="13"/>
  <c r="K281" i="13"/>
  <c r="J281" i="13"/>
  <c r="H281" i="13"/>
  <c r="G281" i="13"/>
  <c r="F281" i="13"/>
  <c r="E281" i="13"/>
  <c r="D281" i="13"/>
  <c r="O280" i="13"/>
  <c r="L280" i="13"/>
  <c r="I280" i="13"/>
  <c r="F280" i="13"/>
  <c r="O279" i="13"/>
  <c r="L279" i="13"/>
  <c r="I279" i="13"/>
  <c r="F279" i="13"/>
  <c r="O278" i="13"/>
  <c r="L278" i="13"/>
  <c r="I278" i="13"/>
  <c r="F278" i="13"/>
  <c r="O277" i="13"/>
  <c r="L277" i="13"/>
  <c r="I277" i="13"/>
  <c r="I276" i="13" s="1"/>
  <c r="F277" i="13"/>
  <c r="N276" i="13"/>
  <c r="M276" i="13"/>
  <c r="K276" i="13"/>
  <c r="J276" i="13"/>
  <c r="H276" i="13"/>
  <c r="G276" i="13"/>
  <c r="E276" i="13"/>
  <c r="D276" i="13"/>
  <c r="O275" i="13"/>
  <c r="L275" i="13"/>
  <c r="I275" i="13"/>
  <c r="F275" i="13"/>
  <c r="O274" i="13"/>
  <c r="L274" i="13"/>
  <c r="I274" i="13"/>
  <c r="F274" i="13"/>
  <c r="O273" i="13"/>
  <c r="L273" i="13"/>
  <c r="I273" i="13"/>
  <c r="I272" i="13" s="1"/>
  <c r="F273" i="13"/>
  <c r="N272" i="13"/>
  <c r="N270" i="13" s="1"/>
  <c r="M272" i="13"/>
  <c r="M270" i="13" s="1"/>
  <c r="K272" i="13"/>
  <c r="K270" i="13" s="1"/>
  <c r="J272" i="13"/>
  <c r="J270" i="13" s="1"/>
  <c r="J269" i="13" s="1"/>
  <c r="H272" i="13"/>
  <c r="G272" i="13"/>
  <c r="E272" i="13"/>
  <c r="D272" i="13"/>
  <c r="O271" i="13"/>
  <c r="L271" i="13"/>
  <c r="I271" i="13"/>
  <c r="F271" i="13"/>
  <c r="H270" i="13"/>
  <c r="O268" i="13"/>
  <c r="L268" i="13"/>
  <c r="I268" i="13"/>
  <c r="F268" i="13"/>
  <c r="O267" i="13"/>
  <c r="L267" i="13"/>
  <c r="I267" i="13"/>
  <c r="F267" i="13"/>
  <c r="O266" i="13"/>
  <c r="L266" i="13"/>
  <c r="I266" i="13"/>
  <c r="F266" i="13"/>
  <c r="O265" i="13"/>
  <c r="L265" i="13"/>
  <c r="I265" i="13"/>
  <c r="F265" i="13"/>
  <c r="N264" i="13"/>
  <c r="M264" i="13"/>
  <c r="K264" i="13"/>
  <c r="J264" i="13"/>
  <c r="H264" i="13"/>
  <c r="G264" i="13"/>
  <c r="E264" i="13"/>
  <c r="D264" i="13"/>
  <c r="O263" i="13"/>
  <c r="L263" i="13"/>
  <c r="I263" i="13"/>
  <c r="F263" i="13"/>
  <c r="O262" i="13"/>
  <c r="L262" i="13"/>
  <c r="I262" i="13"/>
  <c r="F262" i="13"/>
  <c r="O261" i="13"/>
  <c r="L261" i="13"/>
  <c r="I261" i="13"/>
  <c r="F261" i="13"/>
  <c r="N260" i="13"/>
  <c r="M260" i="13"/>
  <c r="K260" i="13"/>
  <c r="J260" i="13"/>
  <c r="J259" i="13" s="1"/>
  <c r="H260" i="13"/>
  <c r="G260" i="13"/>
  <c r="G259" i="13" s="1"/>
  <c r="E260" i="13"/>
  <c r="E259" i="13" s="1"/>
  <c r="D260" i="13"/>
  <c r="D259" i="13" s="1"/>
  <c r="O258" i="13"/>
  <c r="L258" i="13"/>
  <c r="I258" i="13"/>
  <c r="F258" i="13"/>
  <c r="O257" i="13"/>
  <c r="L257" i="13"/>
  <c r="I257" i="13"/>
  <c r="F257" i="13"/>
  <c r="O256" i="13"/>
  <c r="L256" i="13"/>
  <c r="I256" i="13"/>
  <c r="F256" i="13"/>
  <c r="O255" i="13"/>
  <c r="L255" i="13"/>
  <c r="I255" i="13"/>
  <c r="F255" i="13"/>
  <c r="O254" i="13"/>
  <c r="L254" i="13"/>
  <c r="I254" i="13"/>
  <c r="F254" i="13"/>
  <c r="O253" i="13"/>
  <c r="L253" i="13"/>
  <c r="I253" i="13"/>
  <c r="F253" i="13"/>
  <c r="N252" i="13"/>
  <c r="M252" i="13"/>
  <c r="M251" i="13" s="1"/>
  <c r="K252" i="13"/>
  <c r="K251" i="13" s="1"/>
  <c r="J252" i="13"/>
  <c r="J251" i="13" s="1"/>
  <c r="H252" i="13"/>
  <c r="H251" i="13" s="1"/>
  <c r="G252" i="13"/>
  <c r="E252" i="13"/>
  <c r="E251" i="13" s="1"/>
  <c r="D252" i="13"/>
  <c r="D251" i="13" s="1"/>
  <c r="N251" i="13"/>
  <c r="G251" i="13"/>
  <c r="O250" i="13"/>
  <c r="L250" i="13"/>
  <c r="I250" i="13"/>
  <c r="F250" i="13"/>
  <c r="O249" i="13"/>
  <c r="L249" i="13"/>
  <c r="I249" i="13"/>
  <c r="F249" i="13"/>
  <c r="O248" i="13"/>
  <c r="L248" i="13"/>
  <c r="I248" i="13"/>
  <c r="F248" i="13"/>
  <c r="O247" i="13"/>
  <c r="L247" i="13"/>
  <c r="L246" i="13" s="1"/>
  <c r="I247" i="13"/>
  <c r="F247" i="13"/>
  <c r="N246" i="13"/>
  <c r="M246" i="13"/>
  <c r="K246" i="13"/>
  <c r="J246" i="13"/>
  <c r="H246" i="13"/>
  <c r="G246" i="13"/>
  <c r="E246" i="13"/>
  <c r="D246" i="13"/>
  <c r="O245" i="13"/>
  <c r="L245" i="13"/>
  <c r="I245" i="13"/>
  <c r="F245" i="13"/>
  <c r="O244" i="13"/>
  <c r="L244" i="13"/>
  <c r="I244" i="13"/>
  <c r="F244" i="13"/>
  <c r="O243" i="13"/>
  <c r="L243" i="13"/>
  <c r="I243" i="13"/>
  <c r="F243" i="13"/>
  <c r="O242" i="13"/>
  <c r="L242" i="13"/>
  <c r="I242" i="13"/>
  <c r="F242" i="13"/>
  <c r="O241" i="13"/>
  <c r="L241" i="13"/>
  <c r="I241" i="13"/>
  <c r="F241" i="13"/>
  <c r="O240" i="13"/>
  <c r="L240" i="13"/>
  <c r="I240" i="13"/>
  <c r="F240" i="13"/>
  <c r="O239" i="13"/>
  <c r="L239" i="13"/>
  <c r="L238" i="13" s="1"/>
  <c r="I239" i="13"/>
  <c r="F239" i="13"/>
  <c r="N238" i="13"/>
  <c r="M238" i="13"/>
  <c r="K238" i="13"/>
  <c r="J238" i="13"/>
  <c r="H238" i="13"/>
  <c r="G238" i="13"/>
  <c r="E238" i="13"/>
  <c r="D238" i="13"/>
  <c r="O237" i="13"/>
  <c r="L237" i="13"/>
  <c r="I237" i="13"/>
  <c r="F237" i="13"/>
  <c r="O236" i="13"/>
  <c r="L236" i="13"/>
  <c r="L235" i="13" s="1"/>
  <c r="I236" i="13"/>
  <c r="I235" i="13" s="1"/>
  <c r="F236" i="13"/>
  <c r="O235" i="13"/>
  <c r="N235" i="13"/>
  <c r="M235" i="13"/>
  <c r="K235" i="13"/>
  <c r="J235" i="13"/>
  <c r="H235" i="13"/>
  <c r="G235" i="13"/>
  <c r="E235" i="13"/>
  <c r="D235" i="13"/>
  <c r="O234" i="13"/>
  <c r="O233" i="13" s="1"/>
  <c r="L234" i="13"/>
  <c r="L233" i="13" s="1"/>
  <c r="I234" i="13"/>
  <c r="I233" i="13" s="1"/>
  <c r="F234" i="13"/>
  <c r="N233" i="13"/>
  <c r="M233" i="13"/>
  <c r="K233" i="13"/>
  <c r="J233" i="13"/>
  <c r="H233" i="13"/>
  <c r="G233" i="13"/>
  <c r="E233" i="13"/>
  <c r="D233" i="13"/>
  <c r="O232" i="13"/>
  <c r="L232" i="13"/>
  <c r="I232" i="13"/>
  <c r="F232" i="13"/>
  <c r="O229" i="13"/>
  <c r="L229" i="13"/>
  <c r="I229" i="13"/>
  <c r="F229" i="13"/>
  <c r="O228" i="13"/>
  <c r="L228" i="13"/>
  <c r="L227" i="13" s="1"/>
  <c r="I228" i="13"/>
  <c r="I227" i="13" s="1"/>
  <c r="F228" i="13"/>
  <c r="F227" i="13" s="1"/>
  <c r="O227" i="13"/>
  <c r="N227" i="13"/>
  <c r="M227" i="13"/>
  <c r="K227" i="13"/>
  <c r="J227" i="13"/>
  <c r="H227" i="13"/>
  <c r="G227" i="13"/>
  <c r="E227" i="13"/>
  <c r="D227" i="13"/>
  <c r="O226" i="13"/>
  <c r="L226" i="13"/>
  <c r="I226" i="13"/>
  <c r="F226" i="13"/>
  <c r="O225" i="13"/>
  <c r="L225" i="13"/>
  <c r="I225" i="13"/>
  <c r="F225" i="13"/>
  <c r="O224" i="13"/>
  <c r="L224" i="13"/>
  <c r="I224" i="13"/>
  <c r="F224" i="13"/>
  <c r="O223" i="13"/>
  <c r="L223" i="13"/>
  <c r="I223" i="13"/>
  <c r="F223" i="13"/>
  <c r="O222" i="13"/>
  <c r="L222" i="13"/>
  <c r="I222" i="13"/>
  <c r="F222" i="13"/>
  <c r="O221" i="13"/>
  <c r="L221" i="13"/>
  <c r="I221" i="13"/>
  <c r="F221" i="13"/>
  <c r="O220" i="13"/>
  <c r="L220" i="13"/>
  <c r="I220" i="13"/>
  <c r="F220" i="13"/>
  <c r="O219" i="13"/>
  <c r="L219" i="13"/>
  <c r="I219" i="13"/>
  <c r="F219" i="13"/>
  <c r="O218" i="13"/>
  <c r="L218" i="13"/>
  <c r="I218" i="13"/>
  <c r="F218" i="13"/>
  <c r="O217" i="13"/>
  <c r="L217" i="13"/>
  <c r="I217" i="13"/>
  <c r="F217" i="13"/>
  <c r="N216" i="13"/>
  <c r="M216" i="13"/>
  <c r="K216" i="13"/>
  <c r="J216" i="13"/>
  <c r="H216" i="13"/>
  <c r="G216" i="13"/>
  <c r="E216" i="13"/>
  <c r="D216" i="13"/>
  <c r="O215" i="13"/>
  <c r="L215" i="13"/>
  <c r="I215" i="13"/>
  <c r="F215" i="13"/>
  <c r="O214" i="13"/>
  <c r="L214" i="13"/>
  <c r="I214" i="13"/>
  <c r="F214" i="13"/>
  <c r="O213" i="13"/>
  <c r="L213" i="13"/>
  <c r="I213" i="13"/>
  <c r="F213" i="13"/>
  <c r="O212" i="13"/>
  <c r="L212" i="13"/>
  <c r="I212" i="13"/>
  <c r="F212" i="13"/>
  <c r="O211" i="13"/>
  <c r="L211" i="13"/>
  <c r="I211" i="13"/>
  <c r="F211" i="13"/>
  <c r="O210" i="13"/>
  <c r="L210" i="13"/>
  <c r="I210" i="13"/>
  <c r="F210" i="13"/>
  <c r="O209" i="13"/>
  <c r="L209" i="13"/>
  <c r="I209" i="13"/>
  <c r="F209" i="13"/>
  <c r="O208" i="13"/>
  <c r="L208" i="13"/>
  <c r="I208" i="13"/>
  <c r="F208" i="13"/>
  <c r="O207" i="13"/>
  <c r="L207" i="13"/>
  <c r="I207" i="13"/>
  <c r="F207" i="13"/>
  <c r="O206" i="13"/>
  <c r="L206" i="13"/>
  <c r="I206" i="13"/>
  <c r="F206" i="13"/>
  <c r="N205" i="13"/>
  <c r="M205" i="13"/>
  <c r="L205" i="13"/>
  <c r="K205" i="13"/>
  <c r="J205" i="13"/>
  <c r="H205" i="13"/>
  <c r="G205" i="13"/>
  <c r="G204" i="13" s="1"/>
  <c r="E205" i="13"/>
  <c r="D205" i="13"/>
  <c r="O203" i="13"/>
  <c r="L203" i="13"/>
  <c r="I203" i="13"/>
  <c r="F203" i="13"/>
  <c r="O202" i="13"/>
  <c r="L202" i="13"/>
  <c r="I202" i="13"/>
  <c r="F202" i="13"/>
  <c r="O201" i="13"/>
  <c r="L201" i="13"/>
  <c r="I201" i="13"/>
  <c r="F201" i="13"/>
  <c r="O200" i="13"/>
  <c r="L200" i="13"/>
  <c r="I200" i="13"/>
  <c r="F200" i="13"/>
  <c r="O199" i="13"/>
  <c r="L199" i="13"/>
  <c r="L198" i="13" s="1"/>
  <c r="I199" i="13"/>
  <c r="F199" i="13"/>
  <c r="F198" i="13" s="1"/>
  <c r="O198" i="13"/>
  <c r="N198" i="13"/>
  <c r="M198" i="13"/>
  <c r="K198" i="13"/>
  <c r="K196" i="13" s="1"/>
  <c r="J198" i="13"/>
  <c r="J196" i="13" s="1"/>
  <c r="H198" i="13"/>
  <c r="G198" i="13"/>
  <c r="G196" i="13" s="1"/>
  <c r="E198" i="13"/>
  <c r="E196" i="13" s="1"/>
  <c r="D198" i="13"/>
  <c r="D196" i="13" s="1"/>
  <c r="O197" i="13"/>
  <c r="L197" i="13"/>
  <c r="I197" i="13"/>
  <c r="F197" i="13"/>
  <c r="N196" i="13"/>
  <c r="M196" i="13"/>
  <c r="H196" i="13"/>
  <c r="O193" i="13"/>
  <c r="L193" i="13"/>
  <c r="L192" i="13" s="1"/>
  <c r="L191" i="13" s="1"/>
  <c r="I193" i="13"/>
  <c r="F193" i="13"/>
  <c r="O192" i="13"/>
  <c r="O191" i="13" s="1"/>
  <c r="N192" i="13"/>
  <c r="N191" i="13" s="1"/>
  <c r="M192" i="13"/>
  <c r="M191" i="13" s="1"/>
  <c r="K192" i="13"/>
  <c r="J192" i="13"/>
  <c r="I192" i="13"/>
  <c r="I191" i="13" s="1"/>
  <c r="H192" i="13"/>
  <c r="G192" i="13"/>
  <c r="G191" i="13" s="1"/>
  <c r="E192" i="13"/>
  <c r="E191" i="13" s="1"/>
  <c r="D192" i="13"/>
  <c r="D191" i="13" s="1"/>
  <c r="K191" i="13"/>
  <c r="J191" i="13"/>
  <c r="H191" i="13"/>
  <c r="O190" i="13"/>
  <c r="L190" i="13"/>
  <c r="I190" i="13"/>
  <c r="F190" i="13"/>
  <c r="O189" i="13"/>
  <c r="L189" i="13"/>
  <c r="L188" i="13" s="1"/>
  <c r="L187" i="13" s="1"/>
  <c r="I189" i="13"/>
  <c r="F189" i="13"/>
  <c r="N188" i="13"/>
  <c r="M188" i="13"/>
  <c r="M187" i="13" s="1"/>
  <c r="K188" i="13"/>
  <c r="J188" i="13"/>
  <c r="I188" i="13"/>
  <c r="I187" i="13" s="1"/>
  <c r="H188" i="13"/>
  <c r="H187" i="13" s="1"/>
  <c r="G188" i="13"/>
  <c r="E188" i="13"/>
  <c r="D188" i="13"/>
  <c r="O186" i="13"/>
  <c r="L186" i="13"/>
  <c r="I186" i="13"/>
  <c r="F186" i="13"/>
  <c r="O185" i="13"/>
  <c r="L185" i="13"/>
  <c r="I185" i="13"/>
  <c r="I184" i="13" s="1"/>
  <c r="F185" i="13"/>
  <c r="N184" i="13"/>
  <c r="M184" i="13"/>
  <c r="K184" i="13"/>
  <c r="J184" i="13"/>
  <c r="H184" i="13"/>
  <c r="G184" i="13"/>
  <c r="E184" i="13"/>
  <c r="D184" i="13"/>
  <c r="O183" i="13"/>
  <c r="L183" i="13"/>
  <c r="I183" i="13"/>
  <c r="F183" i="13"/>
  <c r="O182" i="13"/>
  <c r="L182" i="13"/>
  <c r="I182" i="13"/>
  <c r="F182" i="13"/>
  <c r="O181" i="13"/>
  <c r="L181" i="13"/>
  <c r="I181" i="13"/>
  <c r="F181" i="13"/>
  <c r="O180" i="13"/>
  <c r="O179" i="13" s="1"/>
  <c r="L180" i="13"/>
  <c r="I180" i="13"/>
  <c r="F180" i="13"/>
  <c r="N179" i="13"/>
  <c r="M179" i="13"/>
  <c r="K179" i="13"/>
  <c r="J179" i="13"/>
  <c r="H179" i="13"/>
  <c r="G179" i="13"/>
  <c r="F179" i="13"/>
  <c r="E179" i="13"/>
  <c r="D179" i="13"/>
  <c r="O178" i="13"/>
  <c r="L178" i="13"/>
  <c r="I178" i="13"/>
  <c r="F178" i="13"/>
  <c r="O177" i="13"/>
  <c r="L177" i="13"/>
  <c r="I177" i="13"/>
  <c r="F177" i="13"/>
  <c r="O176" i="13"/>
  <c r="L176" i="13"/>
  <c r="I176" i="13"/>
  <c r="I175" i="13" s="1"/>
  <c r="F176" i="13"/>
  <c r="N175" i="13"/>
  <c r="M175" i="13"/>
  <c r="K175" i="13"/>
  <c r="J175" i="13"/>
  <c r="H175" i="13"/>
  <c r="G175" i="13"/>
  <c r="G174" i="13" s="1"/>
  <c r="G173" i="13" s="1"/>
  <c r="E175" i="13"/>
  <c r="E174" i="13" s="1"/>
  <c r="D175" i="13"/>
  <c r="O172" i="13"/>
  <c r="L172" i="13"/>
  <c r="I172" i="13"/>
  <c r="F172" i="13"/>
  <c r="O171" i="13"/>
  <c r="L171" i="13"/>
  <c r="I171" i="13"/>
  <c r="F171" i="13"/>
  <c r="O170" i="13"/>
  <c r="L170" i="13"/>
  <c r="I170" i="13"/>
  <c r="F170" i="13"/>
  <c r="O169" i="13"/>
  <c r="L169" i="13"/>
  <c r="I169" i="13"/>
  <c r="F169" i="13"/>
  <c r="O168" i="13"/>
  <c r="L168" i="13"/>
  <c r="I168" i="13"/>
  <c r="F168" i="13"/>
  <c r="O167" i="13"/>
  <c r="L167" i="13"/>
  <c r="I167" i="13"/>
  <c r="I166" i="13" s="1"/>
  <c r="I165" i="13" s="1"/>
  <c r="F167" i="13"/>
  <c r="N166" i="13"/>
  <c r="N165" i="13" s="1"/>
  <c r="M166" i="13"/>
  <c r="M165" i="13" s="1"/>
  <c r="K166" i="13"/>
  <c r="K165" i="13" s="1"/>
  <c r="J166" i="13"/>
  <c r="J165" i="13" s="1"/>
  <c r="H166" i="13"/>
  <c r="H165" i="13" s="1"/>
  <c r="G166" i="13"/>
  <c r="G165" i="13" s="1"/>
  <c r="E166" i="13"/>
  <c r="E165" i="13" s="1"/>
  <c r="D166" i="13"/>
  <c r="D165" i="13" s="1"/>
  <c r="O164" i="13"/>
  <c r="L164" i="13"/>
  <c r="I164" i="13"/>
  <c r="F164" i="13"/>
  <c r="O163" i="13"/>
  <c r="L163" i="13"/>
  <c r="I163" i="13"/>
  <c r="F163" i="13"/>
  <c r="O162" i="13"/>
  <c r="L162" i="13"/>
  <c r="I162" i="13"/>
  <c r="F162" i="13"/>
  <c r="O161" i="13"/>
  <c r="L161" i="13"/>
  <c r="L160" i="13" s="1"/>
  <c r="I161" i="13"/>
  <c r="I160" i="13" s="1"/>
  <c r="F161" i="13"/>
  <c r="N160" i="13"/>
  <c r="M160" i="13"/>
  <c r="K160" i="13"/>
  <c r="J160" i="13"/>
  <c r="H160" i="13"/>
  <c r="G160" i="13"/>
  <c r="E160" i="13"/>
  <c r="D160" i="13"/>
  <c r="O159" i="13"/>
  <c r="L159" i="13"/>
  <c r="I159" i="13"/>
  <c r="F159" i="13"/>
  <c r="O158" i="13"/>
  <c r="L158" i="13"/>
  <c r="I158" i="13"/>
  <c r="F158" i="13"/>
  <c r="O157" i="13"/>
  <c r="L157" i="13"/>
  <c r="I157" i="13"/>
  <c r="F157" i="13"/>
  <c r="O156" i="13"/>
  <c r="L156" i="13"/>
  <c r="I156" i="13"/>
  <c r="F156" i="13"/>
  <c r="O155" i="13"/>
  <c r="L155" i="13"/>
  <c r="I155" i="13"/>
  <c r="F155" i="13"/>
  <c r="O154" i="13"/>
  <c r="L154" i="13"/>
  <c r="I154" i="13"/>
  <c r="F154" i="13"/>
  <c r="O153" i="13"/>
  <c r="L153" i="13"/>
  <c r="I153" i="13"/>
  <c r="F153" i="13"/>
  <c r="O152" i="13"/>
  <c r="L152" i="13"/>
  <c r="I152" i="13"/>
  <c r="F152" i="13"/>
  <c r="N151" i="13"/>
  <c r="M151" i="13"/>
  <c r="K151" i="13"/>
  <c r="J151" i="13"/>
  <c r="H151" i="13"/>
  <c r="G151" i="13"/>
  <c r="E151" i="13"/>
  <c r="D151" i="13"/>
  <c r="O150" i="13"/>
  <c r="L150" i="13"/>
  <c r="I150" i="13"/>
  <c r="F150" i="13"/>
  <c r="O149" i="13"/>
  <c r="L149" i="13"/>
  <c r="I149" i="13"/>
  <c r="F149" i="13"/>
  <c r="O148" i="13"/>
  <c r="L148" i="13"/>
  <c r="I148" i="13"/>
  <c r="F148" i="13"/>
  <c r="O147" i="13"/>
  <c r="L147" i="13"/>
  <c r="I147" i="13"/>
  <c r="F147" i="13"/>
  <c r="O146" i="13"/>
  <c r="L146" i="13"/>
  <c r="I146" i="13"/>
  <c r="F146" i="13"/>
  <c r="O145" i="13"/>
  <c r="L145" i="13"/>
  <c r="I145" i="13"/>
  <c r="I144" i="13" s="1"/>
  <c r="F145" i="13"/>
  <c r="N144" i="13"/>
  <c r="M144" i="13"/>
  <c r="K144" i="13"/>
  <c r="J144" i="13"/>
  <c r="H144" i="13"/>
  <c r="G144" i="13"/>
  <c r="E144" i="13"/>
  <c r="D144" i="13"/>
  <c r="O143" i="13"/>
  <c r="L143" i="13"/>
  <c r="I143" i="13"/>
  <c r="F143" i="13"/>
  <c r="O142" i="13"/>
  <c r="O141" i="13" s="1"/>
  <c r="L142" i="13"/>
  <c r="I142" i="13"/>
  <c r="F142" i="13"/>
  <c r="F141" i="13" s="1"/>
  <c r="N141" i="13"/>
  <c r="M141" i="13"/>
  <c r="K141" i="13"/>
  <c r="J141" i="13"/>
  <c r="H141" i="13"/>
  <c r="G141" i="13"/>
  <c r="E141" i="13"/>
  <c r="D141" i="13"/>
  <c r="O140" i="13"/>
  <c r="L140" i="13"/>
  <c r="I140" i="13"/>
  <c r="F140" i="13"/>
  <c r="O139" i="13"/>
  <c r="L139" i="13"/>
  <c r="I139" i="13"/>
  <c r="F139" i="13"/>
  <c r="O138" i="13"/>
  <c r="L138" i="13"/>
  <c r="I138" i="13"/>
  <c r="F138" i="13"/>
  <c r="O137" i="13"/>
  <c r="L137" i="13"/>
  <c r="I137" i="13"/>
  <c r="I136" i="13" s="1"/>
  <c r="F137" i="13"/>
  <c r="N136" i="13"/>
  <c r="M136" i="13"/>
  <c r="K136" i="13"/>
  <c r="J136" i="13"/>
  <c r="H136" i="13"/>
  <c r="G136" i="13"/>
  <c r="E136" i="13"/>
  <c r="D136" i="13"/>
  <c r="O135" i="13"/>
  <c r="L135" i="13"/>
  <c r="I135" i="13"/>
  <c r="F135" i="13"/>
  <c r="O134" i="13"/>
  <c r="L134" i="13"/>
  <c r="I134" i="13"/>
  <c r="F134" i="13"/>
  <c r="O133" i="13"/>
  <c r="L133" i="13"/>
  <c r="I133" i="13"/>
  <c r="F133" i="13"/>
  <c r="O132" i="13"/>
  <c r="L132" i="13"/>
  <c r="I132" i="13"/>
  <c r="I131" i="13" s="1"/>
  <c r="F132" i="13"/>
  <c r="N131" i="13"/>
  <c r="M131" i="13"/>
  <c r="K131" i="13"/>
  <c r="J131" i="13"/>
  <c r="H131" i="13"/>
  <c r="G131" i="13"/>
  <c r="E131" i="13"/>
  <c r="D131" i="13"/>
  <c r="O129" i="13"/>
  <c r="O128" i="13" s="1"/>
  <c r="L129" i="13"/>
  <c r="L128" i="13" s="1"/>
  <c r="I129" i="13"/>
  <c r="I128" i="13" s="1"/>
  <c r="F129" i="13"/>
  <c r="N128" i="13"/>
  <c r="M128" i="13"/>
  <c r="K128" i="13"/>
  <c r="J128" i="13"/>
  <c r="H128" i="13"/>
  <c r="G128" i="13"/>
  <c r="E128" i="13"/>
  <c r="D128" i="13"/>
  <c r="O127" i="13"/>
  <c r="L127" i="13"/>
  <c r="I127" i="13"/>
  <c r="F127" i="13"/>
  <c r="O126" i="13"/>
  <c r="L126" i="13"/>
  <c r="I126" i="13"/>
  <c r="F126" i="13"/>
  <c r="O125" i="13"/>
  <c r="L125" i="13"/>
  <c r="I125" i="13"/>
  <c r="F125" i="13"/>
  <c r="O124" i="13"/>
  <c r="L124" i="13"/>
  <c r="I124" i="13"/>
  <c r="F124" i="13"/>
  <c r="O123" i="13"/>
  <c r="L123" i="13"/>
  <c r="I123" i="13"/>
  <c r="F123" i="13"/>
  <c r="N122" i="13"/>
  <c r="M122" i="13"/>
  <c r="K122" i="13"/>
  <c r="J122" i="13"/>
  <c r="H122" i="13"/>
  <c r="G122" i="13"/>
  <c r="E122" i="13"/>
  <c r="D122" i="13"/>
  <c r="O121" i="13"/>
  <c r="L121" i="13"/>
  <c r="I121" i="13"/>
  <c r="F121" i="13"/>
  <c r="O120" i="13"/>
  <c r="L120" i="13"/>
  <c r="I120" i="13"/>
  <c r="F120" i="13"/>
  <c r="O119" i="13"/>
  <c r="L119" i="13"/>
  <c r="I119" i="13"/>
  <c r="F119" i="13"/>
  <c r="O118" i="13"/>
  <c r="L118" i="13"/>
  <c r="I118" i="13"/>
  <c r="F118" i="13"/>
  <c r="O117" i="13"/>
  <c r="L117" i="13"/>
  <c r="I117" i="13"/>
  <c r="I116" i="13" s="1"/>
  <c r="F117" i="13"/>
  <c r="N116" i="13"/>
  <c r="M116" i="13"/>
  <c r="K116" i="13"/>
  <c r="J116" i="13"/>
  <c r="H116" i="13"/>
  <c r="G116" i="13"/>
  <c r="E116" i="13"/>
  <c r="D116" i="13"/>
  <c r="O115" i="13"/>
  <c r="L115" i="13"/>
  <c r="I115" i="13"/>
  <c r="F115" i="13"/>
  <c r="O114" i="13"/>
  <c r="L114" i="13"/>
  <c r="I114" i="13"/>
  <c r="F114" i="13"/>
  <c r="O113" i="13"/>
  <c r="L113" i="13"/>
  <c r="I113" i="13"/>
  <c r="I112" i="13" s="1"/>
  <c r="F113" i="13"/>
  <c r="N112" i="13"/>
  <c r="M112" i="13"/>
  <c r="K112" i="13"/>
  <c r="J112" i="13"/>
  <c r="H112" i="13"/>
  <c r="G112" i="13"/>
  <c r="E112" i="13"/>
  <c r="D112" i="13"/>
  <c r="O111" i="13"/>
  <c r="L111" i="13"/>
  <c r="I111" i="13"/>
  <c r="F111" i="13"/>
  <c r="O110" i="13"/>
  <c r="L110" i="13"/>
  <c r="I110" i="13"/>
  <c r="F110" i="13"/>
  <c r="O109" i="13"/>
  <c r="L109" i="13"/>
  <c r="I109" i="13"/>
  <c r="F109" i="13"/>
  <c r="O108" i="13"/>
  <c r="L108" i="13"/>
  <c r="I108" i="13"/>
  <c r="F108" i="13"/>
  <c r="O107" i="13"/>
  <c r="L107" i="13"/>
  <c r="I107" i="13"/>
  <c r="F107" i="13"/>
  <c r="O106" i="13"/>
  <c r="L106" i="13"/>
  <c r="I106" i="13"/>
  <c r="F106" i="13"/>
  <c r="O105" i="13"/>
  <c r="L105" i="13"/>
  <c r="I105" i="13"/>
  <c r="F105" i="13"/>
  <c r="O104" i="13"/>
  <c r="L104" i="13"/>
  <c r="I104" i="13"/>
  <c r="F104" i="13"/>
  <c r="N103" i="13"/>
  <c r="M103" i="13"/>
  <c r="K103" i="13"/>
  <c r="J103" i="13"/>
  <c r="H103" i="13"/>
  <c r="G103" i="13"/>
  <c r="E103" i="13"/>
  <c r="D103" i="13"/>
  <c r="O102" i="13"/>
  <c r="L102" i="13"/>
  <c r="I102" i="13"/>
  <c r="F102" i="13"/>
  <c r="O101" i="13"/>
  <c r="L101" i="13"/>
  <c r="I101" i="13"/>
  <c r="F101" i="13"/>
  <c r="O100" i="13"/>
  <c r="L100" i="13"/>
  <c r="I100" i="13"/>
  <c r="F100" i="13"/>
  <c r="O99" i="13"/>
  <c r="L99" i="13"/>
  <c r="I99" i="13"/>
  <c r="F99" i="13"/>
  <c r="O98" i="13"/>
  <c r="L98" i="13"/>
  <c r="I98" i="13"/>
  <c r="F98" i="13"/>
  <c r="O97" i="13"/>
  <c r="L97" i="13"/>
  <c r="I97" i="13"/>
  <c r="F97" i="13"/>
  <c r="O96" i="13"/>
  <c r="L96" i="13"/>
  <c r="I96" i="13"/>
  <c r="F96" i="13"/>
  <c r="N95" i="13"/>
  <c r="M95" i="13"/>
  <c r="K95" i="13"/>
  <c r="J95" i="13"/>
  <c r="H95" i="13"/>
  <c r="G95" i="13"/>
  <c r="E95" i="13"/>
  <c r="D95" i="13"/>
  <c r="O94" i="13"/>
  <c r="L94" i="13"/>
  <c r="I94" i="13"/>
  <c r="F94" i="13"/>
  <c r="O93" i="13"/>
  <c r="L93" i="13"/>
  <c r="I93" i="13"/>
  <c r="F93" i="13"/>
  <c r="O92" i="13"/>
  <c r="L92" i="13"/>
  <c r="I92" i="13"/>
  <c r="F92" i="13"/>
  <c r="O91" i="13"/>
  <c r="L91" i="13"/>
  <c r="I91" i="13"/>
  <c r="F91" i="13"/>
  <c r="O90" i="13"/>
  <c r="O89" i="13" s="1"/>
  <c r="L90" i="13"/>
  <c r="I90" i="13"/>
  <c r="F90" i="13"/>
  <c r="N89" i="13"/>
  <c r="M89" i="13"/>
  <c r="K89" i="13"/>
  <c r="J89" i="13"/>
  <c r="H89" i="13"/>
  <c r="G89" i="13"/>
  <c r="E89" i="13"/>
  <c r="D89" i="13"/>
  <c r="O88" i="13"/>
  <c r="L88" i="13"/>
  <c r="I88" i="13"/>
  <c r="F88" i="13"/>
  <c r="O87" i="13"/>
  <c r="L87" i="13"/>
  <c r="I87" i="13"/>
  <c r="F87" i="13"/>
  <c r="O86" i="13"/>
  <c r="L86" i="13"/>
  <c r="I86" i="13"/>
  <c r="F86" i="13"/>
  <c r="O85" i="13"/>
  <c r="L85" i="13"/>
  <c r="L84" i="13" s="1"/>
  <c r="I85" i="13"/>
  <c r="F85" i="13"/>
  <c r="N84" i="13"/>
  <c r="M84" i="13"/>
  <c r="K84" i="13"/>
  <c r="J84" i="13"/>
  <c r="J83" i="13" s="1"/>
  <c r="H84" i="13"/>
  <c r="G84" i="13"/>
  <c r="E84" i="13"/>
  <c r="D84" i="13"/>
  <c r="D83" i="13" s="1"/>
  <c r="O82" i="13"/>
  <c r="L82" i="13"/>
  <c r="I82" i="13"/>
  <c r="F82" i="13"/>
  <c r="O81" i="13"/>
  <c r="O80" i="13" s="1"/>
  <c r="L81" i="13"/>
  <c r="L80" i="13" s="1"/>
  <c r="I81" i="13"/>
  <c r="I80" i="13" s="1"/>
  <c r="F81" i="13"/>
  <c r="N80" i="13"/>
  <c r="M80" i="13"/>
  <c r="K80" i="13"/>
  <c r="J80" i="13"/>
  <c r="H80" i="13"/>
  <c r="G80" i="13"/>
  <c r="E80" i="13"/>
  <c r="D80" i="13"/>
  <c r="O79" i="13"/>
  <c r="L79" i="13"/>
  <c r="I79" i="13"/>
  <c r="F79" i="13"/>
  <c r="O78" i="13"/>
  <c r="L78" i="13"/>
  <c r="L77" i="13" s="1"/>
  <c r="I78" i="13"/>
  <c r="F78" i="13"/>
  <c r="F77" i="13" s="1"/>
  <c r="O77" i="13"/>
  <c r="N77" i="13"/>
  <c r="M77" i="13"/>
  <c r="K77" i="13"/>
  <c r="K76" i="13" s="1"/>
  <c r="J77" i="13"/>
  <c r="H77" i="13"/>
  <c r="G77" i="13"/>
  <c r="E77" i="13"/>
  <c r="E76" i="13" s="1"/>
  <c r="D77" i="13"/>
  <c r="O74" i="13"/>
  <c r="L74" i="13"/>
  <c r="I74" i="13"/>
  <c r="F74" i="13"/>
  <c r="O73" i="13"/>
  <c r="O69" i="13" s="1"/>
  <c r="L73" i="13"/>
  <c r="I73" i="13"/>
  <c r="C73" i="13" s="1"/>
  <c r="F73" i="13"/>
  <c r="O72" i="13"/>
  <c r="L72" i="13"/>
  <c r="I72" i="13"/>
  <c r="F72" i="13"/>
  <c r="O71" i="13"/>
  <c r="L71" i="13"/>
  <c r="I71" i="13"/>
  <c r="F71" i="13"/>
  <c r="O70" i="13"/>
  <c r="L70" i="13"/>
  <c r="I70" i="13"/>
  <c r="F70" i="13"/>
  <c r="F69" i="13" s="1"/>
  <c r="N69" i="13"/>
  <c r="N67" i="13" s="1"/>
  <c r="M69" i="13"/>
  <c r="M67" i="13" s="1"/>
  <c r="K69" i="13"/>
  <c r="K67" i="13" s="1"/>
  <c r="J69" i="13"/>
  <c r="J67" i="13" s="1"/>
  <c r="H69" i="13"/>
  <c r="G69" i="13"/>
  <c r="G67" i="13" s="1"/>
  <c r="E69" i="13"/>
  <c r="E67" i="13" s="1"/>
  <c r="D69" i="13"/>
  <c r="D67" i="13" s="1"/>
  <c r="O68" i="13"/>
  <c r="L68" i="13"/>
  <c r="I68" i="13"/>
  <c r="F68" i="13"/>
  <c r="H67" i="13"/>
  <c r="O66" i="13"/>
  <c r="L66" i="13"/>
  <c r="I66" i="13"/>
  <c r="F66" i="13"/>
  <c r="O65" i="13"/>
  <c r="L65" i="13"/>
  <c r="I65" i="13"/>
  <c r="F65" i="13"/>
  <c r="O64" i="13"/>
  <c r="L64" i="13"/>
  <c r="I64" i="13"/>
  <c r="F64" i="13"/>
  <c r="O63" i="13"/>
  <c r="L63" i="13"/>
  <c r="I63" i="13"/>
  <c r="F63" i="13"/>
  <c r="O62" i="13"/>
  <c r="L62" i="13"/>
  <c r="I62" i="13"/>
  <c r="F62" i="13"/>
  <c r="O61" i="13"/>
  <c r="L61" i="13"/>
  <c r="I61" i="13"/>
  <c r="F61" i="13"/>
  <c r="O60" i="13"/>
  <c r="L60" i="13"/>
  <c r="I60" i="13"/>
  <c r="F60" i="13"/>
  <c r="O59" i="13"/>
  <c r="O58" i="13" s="1"/>
  <c r="L59" i="13"/>
  <c r="I59" i="13"/>
  <c r="F59" i="13"/>
  <c r="F58" i="13" s="1"/>
  <c r="N58" i="13"/>
  <c r="M58" i="13"/>
  <c r="K58" i="13"/>
  <c r="J58" i="13"/>
  <c r="H58" i="13"/>
  <c r="G58" i="13"/>
  <c r="E58" i="13"/>
  <c r="D58" i="13"/>
  <c r="O57" i="13"/>
  <c r="L57" i="13"/>
  <c r="I57" i="13"/>
  <c r="F57" i="13"/>
  <c r="O56" i="13"/>
  <c r="L56" i="13"/>
  <c r="I56" i="13"/>
  <c r="F56" i="13"/>
  <c r="N55" i="13"/>
  <c r="M55" i="13"/>
  <c r="K55" i="13"/>
  <c r="J55" i="13"/>
  <c r="J54" i="13" s="1"/>
  <c r="H55" i="13"/>
  <c r="G55" i="13"/>
  <c r="E55" i="13"/>
  <c r="D55" i="13"/>
  <c r="D54" i="13" s="1"/>
  <c r="H54" i="13"/>
  <c r="H53" i="13" s="1"/>
  <c r="O47" i="13"/>
  <c r="C47" i="13" s="1"/>
  <c r="O46" i="13"/>
  <c r="C46" i="13" s="1"/>
  <c r="N45" i="13"/>
  <c r="M45" i="13"/>
  <c r="L44" i="13"/>
  <c r="L43" i="13" s="1"/>
  <c r="I44" i="13"/>
  <c r="I43" i="13" s="1"/>
  <c r="F44" i="13"/>
  <c r="K43" i="13"/>
  <c r="J43" i="13"/>
  <c r="H43" i="13"/>
  <c r="G43" i="13"/>
  <c r="E43" i="13"/>
  <c r="D43" i="13"/>
  <c r="F42" i="13"/>
  <c r="C42" i="13" s="1"/>
  <c r="E41" i="13"/>
  <c r="D41" i="13"/>
  <c r="L40" i="13"/>
  <c r="C40" i="13" s="1"/>
  <c r="L39" i="13"/>
  <c r="C39" i="13" s="1"/>
  <c r="L38" i="13"/>
  <c r="C38" i="13" s="1"/>
  <c r="L37" i="13"/>
  <c r="K36" i="13"/>
  <c r="J36" i="13"/>
  <c r="L35" i="13"/>
  <c r="C35" i="13" s="1"/>
  <c r="L34" i="13"/>
  <c r="C34" i="13" s="1"/>
  <c r="K33" i="13"/>
  <c r="J33" i="13"/>
  <c r="L32" i="13"/>
  <c r="K31" i="13"/>
  <c r="J31" i="13"/>
  <c r="L30" i="13"/>
  <c r="C30" i="13" s="1"/>
  <c r="L29" i="13"/>
  <c r="C29" i="13" s="1"/>
  <c r="L28" i="13"/>
  <c r="C28" i="13" s="1"/>
  <c r="K27" i="13"/>
  <c r="J27" i="13"/>
  <c r="F25" i="13"/>
  <c r="C25" i="13" s="1"/>
  <c r="I24" i="13"/>
  <c r="F24" i="13"/>
  <c r="O23" i="13"/>
  <c r="L23" i="13"/>
  <c r="I23" i="13"/>
  <c r="F23" i="13"/>
  <c r="O22" i="13"/>
  <c r="O21" i="13" s="1"/>
  <c r="L22" i="13"/>
  <c r="L21" i="13" s="1"/>
  <c r="I22" i="13"/>
  <c r="F22" i="13"/>
  <c r="F21" i="13" s="1"/>
  <c r="N21" i="13"/>
  <c r="M21" i="13"/>
  <c r="M292" i="13" s="1"/>
  <c r="M291" i="13" s="1"/>
  <c r="K21" i="13"/>
  <c r="J21" i="13"/>
  <c r="J292" i="13" s="1"/>
  <c r="H21" i="13"/>
  <c r="G21" i="13"/>
  <c r="E21" i="13"/>
  <c r="E292" i="13" s="1"/>
  <c r="E291" i="13" s="1"/>
  <c r="D21" i="13"/>
  <c r="D292" i="13" s="1"/>
  <c r="N187" i="13" l="1"/>
  <c r="C72" i="13"/>
  <c r="O67" i="13"/>
  <c r="E204" i="13"/>
  <c r="K204" i="13"/>
  <c r="K26" i="13"/>
  <c r="D76" i="13"/>
  <c r="G130" i="13"/>
  <c r="C202" i="13"/>
  <c r="C250" i="13"/>
  <c r="J187" i="13"/>
  <c r="C158" i="13"/>
  <c r="C57" i="13"/>
  <c r="N76" i="13"/>
  <c r="O84" i="13"/>
  <c r="C154" i="13"/>
  <c r="C157" i="13"/>
  <c r="C170" i="13"/>
  <c r="H231" i="13"/>
  <c r="E231" i="13"/>
  <c r="C242" i="13"/>
  <c r="N269" i="13"/>
  <c r="C178" i="13"/>
  <c r="D174" i="13"/>
  <c r="D173" i="13" s="1"/>
  <c r="H174" i="13"/>
  <c r="H173" i="13" s="1"/>
  <c r="D231" i="13"/>
  <c r="C258" i="13"/>
  <c r="C274" i="13"/>
  <c r="C278" i="13"/>
  <c r="C279" i="13"/>
  <c r="H269" i="13"/>
  <c r="D291" i="13"/>
  <c r="J291" i="13"/>
  <c r="F41" i="13"/>
  <c r="C41" i="13" s="1"/>
  <c r="N20" i="13"/>
  <c r="C90" i="13"/>
  <c r="C126" i="13"/>
  <c r="L151" i="13"/>
  <c r="E173" i="13"/>
  <c r="K174" i="13"/>
  <c r="K173" i="13" s="1"/>
  <c r="C210" i="13"/>
  <c r="C222" i="13"/>
  <c r="C226" i="13"/>
  <c r="M204" i="13"/>
  <c r="C254" i="13"/>
  <c r="C255" i="13"/>
  <c r="C257" i="13"/>
  <c r="O260" i="13"/>
  <c r="N259" i="13"/>
  <c r="K269" i="13"/>
  <c r="L286" i="13"/>
  <c r="L292" i="13" s="1"/>
  <c r="L291" i="13" s="1"/>
  <c r="O286" i="13"/>
  <c r="D230" i="13"/>
  <c r="C262" i="13"/>
  <c r="H20" i="13"/>
  <c r="J53" i="13"/>
  <c r="O55" i="13"/>
  <c r="N54" i="13"/>
  <c r="N53" i="13" s="1"/>
  <c r="C102" i="13"/>
  <c r="C106" i="13"/>
  <c r="J130" i="13"/>
  <c r="C134" i="13"/>
  <c r="C150" i="13"/>
  <c r="C168" i="13"/>
  <c r="O166" i="13"/>
  <c r="O165" i="13" s="1"/>
  <c r="C186" i="13"/>
  <c r="G187" i="13"/>
  <c r="C190" i="13"/>
  <c r="N231" i="13"/>
  <c r="N230" i="13" s="1"/>
  <c r="G231" i="13"/>
  <c r="G230" i="13" s="1"/>
  <c r="M231" i="13"/>
  <c r="C266" i="13"/>
  <c r="C301" i="13"/>
  <c r="L136" i="13"/>
  <c r="N292" i="13"/>
  <c r="N291" i="13" s="1"/>
  <c r="E54" i="13"/>
  <c r="K54" i="13"/>
  <c r="K53" i="13" s="1"/>
  <c r="I55" i="13"/>
  <c r="C65" i="13"/>
  <c r="C66" i="13"/>
  <c r="L69" i="13"/>
  <c r="L76" i="13"/>
  <c r="C86" i="13"/>
  <c r="C88" i="13"/>
  <c r="C94" i="13"/>
  <c r="C98" i="13"/>
  <c r="C101" i="13"/>
  <c r="C110" i="13"/>
  <c r="C114" i="13"/>
  <c r="C115" i="13"/>
  <c r="O122" i="13"/>
  <c r="K130" i="13"/>
  <c r="C138" i="13"/>
  <c r="C146" i="13"/>
  <c r="C162" i="13"/>
  <c r="N174" i="13"/>
  <c r="C182" i="13"/>
  <c r="C218" i="13"/>
  <c r="C234" i="13"/>
  <c r="J231" i="13"/>
  <c r="J230" i="13" s="1"/>
  <c r="O238" i="13"/>
  <c r="I260" i="13"/>
  <c r="K259" i="13"/>
  <c r="G270" i="13"/>
  <c r="G269" i="13" s="1"/>
  <c r="C297" i="13"/>
  <c r="C299" i="13"/>
  <c r="L89" i="13"/>
  <c r="O293" i="13"/>
  <c r="L55" i="13"/>
  <c r="C61" i="13"/>
  <c r="C63" i="13"/>
  <c r="J76" i="13"/>
  <c r="J75" i="13" s="1"/>
  <c r="O76" i="13"/>
  <c r="G83" i="13"/>
  <c r="M83" i="13"/>
  <c r="C118" i="13"/>
  <c r="L131" i="13"/>
  <c r="C142" i="13"/>
  <c r="L166" i="13"/>
  <c r="L165" i="13" s="1"/>
  <c r="F175" i="13"/>
  <c r="C177" i="13"/>
  <c r="L184" i="13"/>
  <c r="C206" i="13"/>
  <c r="C207" i="13"/>
  <c r="C214" i="13"/>
  <c r="O246" i="13"/>
  <c r="H259" i="13"/>
  <c r="D270" i="13"/>
  <c r="D269" i="13" s="1"/>
  <c r="C37" i="13"/>
  <c r="L36" i="13"/>
  <c r="C36" i="13" s="1"/>
  <c r="D20" i="13"/>
  <c r="F95" i="13"/>
  <c r="D53" i="13"/>
  <c r="C44" i="13"/>
  <c r="F43" i="13"/>
  <c r="C43" i="13" s="1"/>
  <c r="G54" i="13"/>
  <c r="G53" i="13" s="1"/>
  <c r="L58" i="13"/>
  <c r="C74" i="13"/>
  <c r="H76" i="13"/>
  <c r="C87" i="13"/>
  <c r="C100" i="13"/>
  <c r="C105" i="13"/>
  <c r="C109" i="13"/>
  <c r="O116" i="13"/>
  <c r="C127" i="13"/>
  <c r="E130" i="13"/>
  <c r="C155" i="13"/>
  <c r="C159" i="13"/>
  <c r="C163" i="13"/>
  <c r="C171" i="13"/>
  <c r="L179" i="13"/>
  <c r="E187" i="13"/>
  <c r="K195" i="13"/>
  <c r="C201" i="13"/>
  <c r="H204" i="13"/>
  <c r="H195" i="13" s="1"/>
  <c r="C211" i="13"/>
  <c r="C213" i="13"/>
  <c r="J204" i="13"/>
  <c r="J195" i="13" s="1"/>
  <c r="N204" i="13"/>
  <c r="N195" i="13" s="1"/>
  <c r="N194" i="13" s="1"/>
  <c r="O264" i="13"/>
  <c r="O259" i="13" s="1"/>
  <c r="O272" i="13"/>
  <c r="L276" i="13"/>
  <c r="C280" i="13"/>
  <c r="D187" i="13"/>
  <c r="J26" i="13"/>
  <c r="J20" i="13" s="1"/>
  <c r="M54" i="13"/>
  <c r="M53" i="13" s="1"/>
  <c r="C60" i="13"/>
  <c r="H83" i="13"/>
  <c r="N83" i="13"/>
  <c r="L95" i="13"/>
  <c r="C108" i="13"/>
  <c r="C121" i="13"/>
  <c r="C124" i="13"/>
  <c r="N130" i="13"/>
  <c r="D130" i="13"/>
  <c r="D75" i="13" s="1"/>
  <c r="H130" i="13"/>
  <c r="L141" i="13"/>
  <c r="C148" i="13"/>
  <c r="C149" i="13"/>
  <c r="M174" i="13"/>
  <c r="C181" i="13"/>
  <c r="K187" i="13"/>
  <c r="L196" i="13"/>
  <c r="G195" i="13"/>
  <c r="C203" i="13"/>
  <c r="D204" i="13"/>
  <c r="D195" i="13" s="1"/>
  <c r="C212" i="13"/>
  <c r="C219" i="13"/>
  <c r="C221" i="13"/>
  <c r="C227" i="13"/>
  <c r="F233" i="13"/>
  <c r="C233" i="13" s="1"/>
  <c r="C236" i="13"/>
  <c r="L252" i="13"/>
  <c r="L251" i="13" s="1"/>
  <c r="C267" i="13"/>
  <c r="C282" i="13"/>
  <c r="C296" i="13"/>
  <c r="L116" i="13"/>
  <c r="L144" i="13"/>
  <c r="L130" i="13" s="1"/>
  <c r="I270" i="13"/>
  <c r="I269" i="13" s="1"/>
  <c r="C64" i="13"/>
  <c r="G76" i="13"/>
  <c r="E83" i="13"/>
  <c r="C91" i="13"/>
  <c r="C97" i="13"/>
  <c r="O112" i="13"/>
  <c r="C120" i="13"/>
  <c r="K83" i="13"/>
  <c r="I122" i="13"/>
  <c r="C132" i="13"/>
  <c r="C133" i="13"/>
  <c r="C139" i="13"/>
  <c r="C152" i="13"/>
  <c r="C153" i="13"/>
  <c r="N173" i="13"/>
  <c r="O175" i="13"/>
  <c r="O174" i="13" s="1"/>
  <c r="L175" i="13"/>
  <c r="I179" i="13"/>
  <c r="C183" i="13"/>
  <c r="I216" i="13"/>
  <c r="C223" i="13"/>
  <c r="C224" i="13"/>
  <c r="C225" i="13"/>
  <c r="C228" i="13"/>
  <c r="C229" i="13"/>
  <c r="K231" i="13"/>
  <c r="K230" i="13" s="1"/>
  <c r="C243" i="13"/>
  <c r="C245" i="13"/>
  <c r="O252" i="13"/>
  <c r="O251" i="13" s="1"/>
  <c r="L264" i="13"/>
  <c r="M269" i="13"/>
  <c r="L272" i="13"/>
  <c r="L270" i="13" s="1"/>
  <c r="L269" i="13" s="1"/>
  <c r="O276" i="13"/>
  <c r="C298" i="13"/>
  <c r="C24" i="13"/>
  <c r="O292" i="13"/>
  <c r="O291" i="13" s="1"/>
  <c r="K292" i="13"/>
  <c r="K291" i="13" s="1"/>
  <c r="K20" i="13"/>
  <c r="F292" i="13"/>
  <c r="L27" i="13"/>
  <c r="O45" i="13"/>
  <c r="O20" i="13" s="1"/>
  <c r="C68" i="13"/>
  <c r="F67" i="13"/>
  <c r="G292" i="13"/>
  <c r="G291" i="13" s="1"/>
  <c r="G20" i="13"/>
  <c r="C23" i="13"/>
  <c r="I21" i="13"/>
  <c r="L33" i="13"/>
  <c r="C33" i="13" s="1"/>
  <c r="I58" i="13"/>
  <c r="I54" i="13" s="1"/>
  <c r="C59" i="13"/>
  <c r="C62" i="13"/>
  <c r="L67" i="13"/>
  <c r="M76" i="13"/>
  <c r="C79" i="13"/>
  <c r="I77" i="13"/>
  <c r="C82" i="13"/>
  <c r="F80" i="13"/>
  <c r="C80" i="13" s="1"/>
  <c r="C85" i="13"/>
  <c r="F84" i="13"/>
  <c r="C92" i="13"/>
  <c r="I89" i="13"/>
  <c r="C32" i="13"/>
  <c r="L31" i="13"/>
  <c r="C31" i="13" s="1"/>
  <c r="E53" i="13"/>
  <c r="C56" i="13"/>
  <c r="F55" i="13"/>
  <c r="O54" i="13"/>
  <c r="O53" i="13" s="1"/>
  <c r="C71" i="13"/>
  <c r="I69" i="13"/>
  <c r="C125" i="13"/>
  <c r="F122" i="13"/>
  <c r="E20" i="13"/>
  <c r="M20" i="13"/>
  <c r="C22" i="13"/>
  <c r="C70" i="13"/>
  <c r="C78" i="13"/>
  <c r="O95" i="13"/>
  <c r="F103" i="13"/>
  <c r="I103" i="13"/>
  <c r="C104" i="13"/>
  <c r="C107" i="13"/>
  <c r="L112" i="13"/>
  <c r="C117" i="13"/>
  <c r="F116" i="13"/>
  <c r="F131" i="13"/>
  <c r="C135" i="13"/>
  <c r="O136" i="13"/>
  <c r="C147" i="13"/>
  <c r="O151" i="13"/>
  <c r="O160" i="13"/>
  <c r="J174" i="13"/>
  <c r="J173" i="13" s="1"/>
  <c r="C176" i="13"/>
  <c r="O184" i="13"/>
  <c r="C200" i="13"/>
  <c r="I198" i="13"/>
  <c r="I196" i="13" s="1"/>
  <c r="C268" i="13"/>
  <c r="I264" i="13"/>
  <c r="C208" i="13"/>
  <c r="I205" i="13"/>
  <c r="I204" i="13" s="1"/>
  <c r="I95" i="13"/>
  <c r="C96" i="13"/>
  <c r="C99" i="13"/>
  <c r="C111" i="13"/>
  <c r="C119" i="13"/>
  <c r="C123" i="13"/>
  <c r="L122" i="13"/>
  <c r="M130" i="13"/>
  <c r="C137" i="13"/>
  <c r="F136" i="13"/>
  <c r="O144" i="13"/>
  <c r="C161" i="13"/>
  <c r="F160" i="13"/>
  <c r="C160" i="13" s="1"/>
  <c r="C167" i="13"/>
  <c r="C169" i="13"/>
  <c r="F166" i="13"/>
  <c r="F174" i="13"/>
  <c r="I174" i="13"/>
  <c r="I173" i="13" s="1"/>
  <c r="C185" i="13"/>
  <c r="F184" i="13"/>
  <c r="C261" i="13"/>
  <c r="F260" i="13"/>
  <c r="I288" i="13"/>
  <c r="H286" i="13"/>
  <c r="C189" i="13"/>
  <c r="F188" i="13"/>
  <c r="C81" i="13"/>
  <c r="I84" i="13"/>
  <c r="C93" i="13"/>
  <c r="F89" i="13"/>
  <c r="C89" i="13" s="1"/>
  <c r="O103" i="13"/>
  <c r="L103" i="13"/>
  <c r="C113" i="13"/>
  <c r="F112" i="13"/>
  <c r="C129" i="13"/>
  <c r="F128" i="13"/>
  <c r="C128" i="13" s="1"/>
  <c r="O131" i="13"/>
  <c r="C140" i="13"/>
  <c r="C143" i="13"/>
  <c r="C145" i="13"/>
  <c r="F144" i="13"/>
  <c r="F151" i="13"/>
  <c r="I151" i="13"/>
  <c r="C156" i="13"/>
  <c r="C164" i="13"/>
  <c r="C172" i="13"/>
  <c r="M173" i="13"/>
  <c r="C180" i="13"/>
  <c r="O188" i="13"/>
  <c r="O187" i="13" s="1"/>
  <c r="C237" i="13"/>
  <c r="F235" i="13"/>
  <c r="C256" i="13"/>
  <c r="I252" i="13"/>
  <c r="I251" i="13" s="1"/>
  <c r="I141" i="13"/>
  <c r="C197" i="13"/>
  <c r="F196" i="13"/>
  <c r="C215" i="13"/>
  <c r="L216" i="13"/>
  <c r="L204" i="13" s="1"/>
  <c r="L195" i="13" s="1"/>
  <c r="C232" i="13"/>
  <c r="L231" i="13"/>
  <c r="C247" i="13"/>
  <c r="C249" i="13"/>
  <c r="F246" i="13"/>
  <c r="C263" i="13"/>
  <c r="E270" i="13"/>
  <c r="E269" i="13" s="1"/>
  <c r="C273" i="13"/>
  <c r="F272" i="13"/>
  <c r="O196" i="13"/>
  <c r="O205" i="13"/>
  <c r="C217" i="13"/>
  <c r="F216" i="13"/>
  <c r="O216" i="13"/>
  <c r="C239" i="13"/>
  <c r="C241" i="13"/>
  <c r="F238" i="13"/>
  <c r="C248" i="13"/>
  <c r="I246" i="13"/>
  <c r="E230" i="13"/>
  <c r="C253" i="13"/>
  <c r="F252" i="13"/>
  <c r="M259" i="13"/>
  <c r="L260" i="13"/>
  <c r="C265" i="13"/>
  <c r="F264" i="13"/>
  <c r="C275" i="13"/>
  <c r="C281" i="13"/>
  <c r="C285" i="13"/>
  <c r="F284" i="13"/>
  <c r="C193" i="13"/>
  <c r="F192" i="13"/>
  <c r="E195" i="13"/>
  <c r="M195" i="13"/>
  <c r="C209" i="13"/>
  <c r="F205" i="13"/>
  <c r="C220" i="13"/>
  <c r="C240" i="13"/>
  <c r="I238" i="13"/>
  <c r="C244" i="13"/>
  <c r="C277" i="13"/>
  <c r="F276" i="13"/>
  <c r="C295" i="13"/>
  <c r="I293" i="13"/>
  <c r="C293" i="13" s="1"/>
  <c r="C300" i="13"/>
  <c r="F291" i="13"/>
  <c r="C199" i="13"/>
  <c r="C271" i="13"/>
  <c r="C287" i="13"/>
  <c r="C294" i="13"/>
  <c r="H230" i="13" l="1"/>
  <c r="O83" i="13"/>
  <c r="M230" i="13"/>
  <c r="I130" i="13"/>
  <c r="C184" i="13"/>
  <c r="J52" i="13"/>
  <c r="C58" i="13"/>
  <c r="F20" i="13"/>
  <c r="N75" i="13"/>
  <c r="O231" i="13"/>
  <c r="O230" i="13" s="1"/>
  <c r="C276" i="13"/>
  <c r="C144" i="13"/>
  <c r="I259" i="13"/>
  <c r="C179" i="13"/>
  <c r="G75" i="13"/>
  <c r="D289" i="13"/>
  <c r="K75" i="13"/>
  <c r="K52" i="13" s="1"/>
  <c r="K289" i="13"/>
  <c r="G289" i="13"/>
  <c r="I231" i="13"/>
  <c r="I230" i="13" s="1"/>
  <c r="C141" i="13"/>
  <c r="H75" i="13"/>
  <c r="H52" i="13" s="1"/>
  <c r="C216" i="13"/>
  <c r="C95" i="13"/>
  <c r="G194" i="13"/>
  <c r="D194" i="13"/>
  <c r="O270" i="13"/>
  <c r="O269" i="13" s="1"/>
  <c r="L54" i="13"/>
  <c r="L53" i="13" s="1"/>
  <c r="N289" i="13"/>
  <c r="N52" i="13"/>
  <c r="K51" i="13"/>
  <c r="K50" i="13" s="1"/>
  <c r="J194" i="13"/>
  <c r="C122" i="13"/>
  <c r="K194" i="13"/>
  <c r="J289" i="13"/>
  <c r="L259" i="13"/>
  <c r="C175" i="13"/>
  <c r="C136" i="13"/>
  <c r="E75" i="13"/>
  <c r="E289" i="13" s="1"/>
  <c r="O173" i="13"/>
  <c r="H194" i="13"/>
  <c r="G52" i="13"/>
  <c r="D52" i="13"/>
  <c r="D51" i="13" s="1"/>
  <c r="N51" i="13"/>
  <c r="N50" i="13" s="1"/>
  <c r="L83" i="13"/>
  <c r="L75" i="13" s="1"/>
  <c r="I83" i="13"/>
  <c r="C264" i="13"/>
  <c r="C272" i="13"/>
  <c r="C116" i="13"/>
  <c r="M75" i="13"/>
  <c r="M289" i="13" s="1"/>
  <c r="L174" i="13"/>
  <c r="L173" i="13" s="1"/>
  <c r="F173" i="13"/>
  <c r="C103" i="13"/>
  <c r="C252" i="13"/>
  <c r="F251" i="13"/>
  <c r="C251" i="13" s="1"/>
  <c r="L230" i="13"/>
  <c r="L194" i="13" s="1"/>
  <c r="C151" i="13"/>
  <c r="F165" i="13"/>
  <c r="C165" i="13" s="1"/>
  <c r="C166" i="13"/>
  <c r="F130" i="13"/>
  <c r="C131" i="13"/>
  <c r="H292" i="13"/>
  <c r="H291" i="13" s="1"/>
  <c r="C55" i="13"/>
  <c r="F54" i="13"/>
  <c r="C84" i="13"/>
  <c r="F83" i="13"/>
  <c r="I76" i="13"/>
  <c r="C77" i="13"/>
  <c r="I20" i="13"/>
  <c r="C21" i="13"/>
  <c r="F76" i="13"/>
  <c r="C45" i="13"/>
  <c r="C27" i="13"/>
  <c r="L26" i="13"/>
  <c r="C205" i="13"/>
  <c r="F204" i="13"/>
  <c r="F195" i="13" s="1"/>
  <c r="M194" i="13"/>
  <c r="C238" i="13"/>
  <c r="O204" i="13"/>
  <c r="O195" i="13" s="1"/>
  <c r="C246" i="13"/>
  <c r="C112" i="13"/>
  <c r="C260" i="13"/>
  <c r="F259" i="13"/>
  <c r="I195" i="13"/>
  <c r="C198" i="13"/>
  <c r="I67" i="13"/>
  <c r="I53" i="13" s="1"/>
  <c r="C69" i="13"/>
  <c r="C192" i="13"/>
  <c r="F191" i="13"/>
  <c r="C191" i="13" s="1"/>
  <c r="C188" i="13"/>
  <c r="E194" i="13"/>
  <c r="C284" i="13"/>
  <c r="F283" i="13"/>
  <c r="C283" i="13" s="1"/>
  <c r="C196" i="13"/>
  <c r="F270" i="13"/>
  <c r="C235" i="13"/>
  <c r="F231" i="13"/>
  <c r="O130" i="13"/>
  <c r="O75" i="13" s="1"/>
  <c r="C288" i="13"/>
  <c r="I286" i="13"/>
  <c r="I292" i="13" s="1"/>
  <c r="O52" i="13" l="1"/>
  <c r="C259" i="13"/>
  <c r="J51" i="13"/>
  <c r="E52" i="13"/>
  <c r="E51" i="13" s="1"/>
  <c r="E290" i="13" s="1"/>
  <c r="O194" i="13"/>
  <c r="O51" i="13" s="1"/>
  <c r="O50" i="13" s="1"/>
  <c r="F187" i="13"/>
  <c r="C187" i="13" s="1"/>
  <c r="H51" i="13"/>
  <c r="H290" i="13" s="1"/>
  <c r="I75" i="13"/>
  <c r="I289" i="13" s="1"/>
  <c r="C174" i="13"/>
  <c r="G51" i="13"/>
  <c r="G290" i="13" s="1"/>
  <c r="I194" i="13"/>
  <c r="M52" i="13"/>
  <c r="M51" i="13" s="1"/>
  <c r="H289" i="13"/>
  <c r="I291" i="13"/>
  <c r="C291" i="13" s="1"/>
  <c r="C292" i="13"/>
  <c r="D50" i="13"/>
  <c r="D290" i="13"/>
  <c r="L52" i="13"/>
  <c r="L51" i="13" s="1"/>
  <c r="K290" i="13"/>
  <c r="H50" i="13"/>
  <c r="C83" i="13"/>
  <c r="C173" i="13"/>
  <c r="N290" i="13"/>
  <c r="G50" i="13"/>
  <c r="O289" i="13"/>
  <c r="F269" i="13"/>
  <c r="C270" i="13"/>
  <c r="C67" i="13"/>
  <c r="C204" i="13"/>
  <c r="J50" i="13"/>
  <c r="J290" i="13"/>
  <c r="E50" i="13"/>
  <c r="C195" i="13"/>
  <c r="C286" i="13"/>
  <c r="F230" i="13"/>
  <c r="C230" i="13" s="1"/>
  <c r="C231" i="13"/>
  <c r="C26" i="13"/>
  <c r="L20" i="13"/>
  <c r="C20" i="13" s="1"/>
  <c r="C76" i="13"/>
  <c r="F75" i="13"/>
  <c r="C75" i="13" s="1"/>
  <c r="F53" i="13"/>
  <c r="C54" i="13"/>
  <c r="C130" i="13"/>
  <c r="L289" i="13"/>
  <c r="I52" i="13" l="1"/>
  <c r="I51" i="13" s="1"/>
  <c r="L50" i="13"/>
  <c r="L290" i="13"/>
  <c r="O290" i="13"/>
  <c r="F194" i="13"/>
  <c r="C194" i="13" s="1"/>
  <c r="C269" i="13"/>
  <c r="F289" i="13"/>
  <c r="C289" i="13" s="1"/>
  <c r="M50" i="13"/>
  <c r="M290" i="13"/>
  <c r="F52" i="13"/>
  <c r="C53" i="13"/>
  <c r="I50" i="13" l="1"/>
  <c r="I290" i="13"/>
  <c r="C52" i="13"/>
  <c r="F51" i="13"/>
  <c r="F290" i="13" l="1"/>
  <c r="C290" i="13" s="1"/>
  <c r="C51" i="13"/>
  <c r="F50" i="13"/>
  <c r="C50" i="13" s="1"/>
  <c r="I41" i="10" l="1"/>
  <c r="I40" i="10"/>
  <c r="I39" i="10"/>
  <c r="I38" i="10"/>
  <c r="I37" i="10"/>
  <c r="I36" i="10"/>
  <c r="I35" i="10"/>
  <c r="I34" i="10"/>
  <c r="I33" i="10"/>
  <c r="I32" i="10"/>
  <c r="H31" i="10"/>
  <c r="G31" i="10"/>
  <c r="E31" i="10"/>
  <c r="D31" i="10"/>
  <c r="C31" i="10"/>
  <c r="I26" i="10"/>
  <c r="I24" i="10" s="1"/>
  <c r="I25" i="10"/>
  <c r="H24" i="10"/>
  <c r="G24" i="10"/>
  <c r="E24" i="10"/>
  <c r="D24" i="10"/>
  <c r="C24" i="10"/>
  <c r="I19" i="10"/>
  <c r="I18" i="10"/>
  <c r="I17" i="10"/>
  <c r="I16" i="10"/>
  <c r="I15" i="10"/>
  <c r="I14" i="10"/>
  <c r="I13" i="10"/>
  <c r="I12" i="10"/>
  <c r="H11" i="10"/>
  <c r="G11" i="10"/>
  <c r="E11" i="10"/>
  <c r="D11" i="10"/>
  <c r="C11" i="10"/>
  <c r="I31" i="10" l="1"/>
  <c r="I11" i="10"/>
  <c r="O301" i="9"/>
  <c r="L301" i="9"/>
  <c r="I301" i="9"/>
  <c r="F301" i="9"/>
  <c r="O300" i="9"/>
  <c r="L300" i="9"/>
  <c r="I300" i="9"/>
  <c r="F300" i="9"/>
  <c r="O299" i="9"/>
  <c r="L299" i="9"/>
  <c r="I299" i="9"/>
  <c r="F299" i="9"/>
  <c r="O298" i="9"/>
  <c r="L298" i="9"/>
  <c r="I298" i="9"/>
  <c r="F298" i="9"/>
  <c r="O297" i="9"/>
  <c r="L297" i="9"/>
  <c r="I297" i="9"/>
  <c r="F297" i="9"/>
  <c r="O296" i="9"/>
  <c r="L296" i="9"/>
  <c r="I296" i="9"/>
  <c r="F296" i="9"/>
  <c r="O295" i="9"/>
  <c r="L295" i="9"/>
  <c r="I295" i="9"/>
  <c r="F295" i="9"/>
  <c r="O294" i="9"/>
  <c r="L294" i="9"/>
  <c r="L293" i="9" s="1"/>
  <c r="I294" i="9"/>
  <c r="I293" i="9" s="1"/>
  <c r="F294" i="9"/>
  <c r="N293" i="9"/>
  <c r="M293" i="9"/>
  <c r="K293" i="9"/>
  <c r="J293" i="9"/>
  <c r="H293" i="9"/>
  <c r="G293" i="9"/>
  <c r="E293" i="9"/>
  <c r="D293" i="9"/>
  <c r="O288" i="9"/>
  <c r="L288" i="9"/>
  <c r="I288" i="9"/>
  <c r="F288" i="9"/>
  <c r="O287" i="9"/>
  <c r="L287" i="9"/>
  <c r="L286" i="9" s="1"/>
  <c r="I287" i="9"/>
  <c r="F287" i="9"/>
  <c r="F286" i="9" s="1"/>
  <c r="O286" i="9"/>
  <c r="N286" i="9"/>
  <c r="M286" i="9"/>
  <c r="K286" i="9"/>
  <c r="J286" i="9"/>
  <c r="H286" i="9"/>
  <c r="G286" i="9"/>
  <c r="E286" i="9"/>
  <c r="D286" i="9"/>
  <c r="O285" i="9"/>
  <c r="L285" i="9"/>
  <c r="L284" i="9" s="1"/>
  <c r="L283" i="9" s="1"/>
  <c r="I285" i="9"/>
  <c r="I284" i="9" s="1"/>
  <c r="I283" i="9" s="1"/>
  <c r="F285" i="9"/>
  <c r="O284" i="9"/>
  <c r="O283" i="9" s="1"/>
  <c r="N284" i="9"/>
  <c r="M284" i="9"/>
  <c r="M283" i="9" s="1"/>
  <c r="K284" i="9"/>
  <c r="K283" i="9" s="1"/>
  <c r="J284" i="9"/>
  <c r="J283" i="9" s="1"/>
  <c r="H284" i="9"/>
  <c r="H283" i="9" s="1"/>
  <c r="G284" i="9"/>
  <c r="G283" i="9" s="1"/>
  <c r="E284" i="9"/>
  <c r="E283" i="9" s="1"/>
  <c r="D284" i="9"/>
  <c r="D283" i="9" s="1"/>
  <c r="N283" i="9"/>
  <c r="O282" i="9"/>
  <c r="O281" i="9" s="1"/>
  <c r="L282" i="9"/>
  <c r="L281" i="9" s="1"/>
  <c r="I282" i="9"/>
  <c r="I281" i="9" s="1"/>
  <c r="F282" i="9"/>
  <c r="C282" i="9"/>
  <c r="N281" i="9"/>
  <c r="M281" i="9"/>
  <c r="K281" i="9"/>
  <c r="J281" i="9"/>
  <c r="H281" i="9"/>
  <c r="G281" i="9"/>
  <c r="F281" i="9"/>
  <c r="E281" i="9"/>
  <c r="D281" i="9"/>
  <c r="O280" i="9"/>
  <c r="L280" i="9"/>
  <c r="I280" i="9"/>
  <c r="F280" i="9"/>
  <c r="O279" i="9"/>
  <c r="L279" i="9"/>
  <c r="I279" i="9"/>
  <c r="F279" i="9"/>
  <c r="O278" i="9"/>
  <c r="L278" i="9"/>
  <c r="C278" i="9" s="1"/>
  <c r="I278" i="9"/>
  <c r="F278" i="9"/>
  <c r="O277" i="9"/>
  <c r="L277" i="9"/>
  <c r="I277" i="9"/>
  <c r="I276" i="9" s="1"/>
  <c r="F277" i="9"/>
  <c r="N276" i="9"/>
  <c r="M276" i="9"/>
  <c r="K276" i="9"/>
  <c r="J276" i="9"/>
  <c r="H276" i="9"/>
  <c r="G276" i="9"/>
  <c r="E276" i="9"/>
  <c r="D276" i="9"/>
  <c r="O275" i="9"/>
  <c r="L275" i="9"/>
  <c r="I275" i="9"/>
  <c r="F275" i="9"/>
  <c r="O274" i="9"/>
  <c r="L274" i="9"/>
  <c r="I274" i="9"/>
  <c r="F274" i="9"/>
  <c r="O273" i="9"/>
  <c r="L273" i="9"/>
  <c r="L272" i="9" s="1"/>
  <c r="I273" i="9"/>
  <c r="I272" i="9" s="1"/>
  <c r="F273" i="9"/>
  <c r="N272" i="9"/>
  <c r="M272" i="9"/>
  <c r="K272" i="9"/>
  <c r="K270" i="9" s="1"/>
  <c r="J272" i="9"/>
  <c r="H272" i="9"/>
  <c r="H270" i="9" s="1"/>
  <c r="H269" i="9" s="1"/>
  <c r="G272" i="9"/>
  <c r="G270" i="9" s="1"/>
  <c r="G269" i="9" s="1"/>
  <c r="E272" i="9"/>
  <c r="D272" i="9"/>
  <c r="O271" i="9"/>
  <c r="L271" i="9"/>
  <c r="I271" i="9"/>
  <c r="F271" i="9"/>
  <c r="N270" i="9"/>
  <c r="N269" i="9" s="1"/>
  <c r="O268" i="9"/>
  <c r="L268" i="9"/>
  <c r="I268" i="9"/>
  <c r="F268" i="9"/>
  <c r="O267" i="9"/>
  <c r="L267" i="9"/>
  <c r="I267" i="9"/>
  <c r="F267" i="9"/>
  <c r="O266" i="9"/>
  <c r="L266" i="9"/>
  <c r="I266" i="9"/>
  <c r="F266" i="9"/>
  <c r="O265" i="9"/>
  <c r="L265" i="9"/>
  <c r="L264" i="9" s="1"/>
  <c r="I265" i="9"/>
  <c r="F265" i="9"/>
  <c r="N264" i="9"/>
  <c r="M264" i="9"/>
  <c r="K264" i="9"/>
  <c r="J264" i="9"/>
  <c r="H264" i="9"/>
  <c r="G264" i="9"/>
  <c r="E264" i="9"/>
  <c r="D264" i="9"/>
  <c r="O263" i="9"/>
  <c r="L263" i="9"/>
  <c r="I263" i="9"/>
  <c r="F263" i="9"/>
  <c r="O262" i="9"/>
  <c r="L262" i="9"/>
  <c r="I262" i="9"/>
  <c r="F262" i="9"/>
  <c r="O261" i="9"/>
  <c r="L261" i="9"/>
  <c r="I261" i="9"/>
  <c r="F261" i="9"/>
  <c r="N260" i="9"/>
  <c r="M260" i="9"/>
  <c r="K260" i="9"/>
  <c r="J260" i="9"/>
  <c r="H260" i="9"/>
  <c r="H259" i="9" s="1"/>
  <c r="G260" i="9"/>
  <c r="G259" i="9" s="1"/>
  <c r="E260" i="9"/>
  <c r="D260" i="9"/>
  <c r="D259" i="9" s="1"/>
  <c r="N259" i="9"/>
  <c r="J259" i="9"/>
  <c r="O258" i="9"/>
  <c r="L258" i="9"/>
  <c r="I258" i="9"/>
  <c r="C258" i="9" s="1"/>
  <c r="F258" i="9"/>
  <c r="O257" i="9"/>
  <c r="L257" i="9"/>
  <c r="I257" i="9"/>
  <c r="F257" i="9"/>
  <c r="O256" i="9"/>
  <c r="L256" i="9"/>
  <c r="I256" i="9"/>
  <c r="F256" i="9"/>
  <c r="O255" i="9"/>
  <c r="L255" i="9"/>
  <c r="I255" i="9"/>
  <c r="F255" i="9"/>
  <c r="O254" i="9"/>
  <c r="L254" i="9"/>
  <c r="I254" i="9"/>
  <c r="F254" i="9"/>
  <c r="O253" i="9"/>
  <c r="L253" i="9"/>
  <c r="I253" i="9"/>
  <c r="F253" i="9"/>
  <c r="N252" i="9"/>
  <c r="M252" i="9"/>
  <c r="M251" i="9" s="1"/>
  <c r="K252" i="9"/>
  <c r="K251" i="9" s="1"/>
  <c r="J252" i="9"/>
  <c r="J251" i="9" s="1"/>
  <c r="H252" i="9"/>
  <c r="H251" i="9" s="1"/>
  <c r="G252" i="9"/>
  <c r="E252" i="9"/>
  <c r="E251" i="9" s="1"/>
  <c r="D252" i="9"/>
  <c r="D251" i="9" s="1"/>
  <c r="N251" i="9"/>
  <c r="G251" i="9"/>
  <c r="O250" i="9"/>
  <c r="L250" i="9"/>
  <c r="I250" i="9"/>
  <c r="F250" i="9"/>
  <c r="C250" i="9" s="1"/>
  <c r="O249" i="9"/>
  <c r="L249" i="9"/>
  <c r="I249" i="9"/>
  <c r="F249" i="9"/>
  <c r="O248" i="9"/>
  <c r="L248" i="9"/>
  <c r="I248" i="9"/>
  <c r="F248" i="9"/>
  <c r="O247" i="9"/>
  <c r="L247" i="9"/>
  <c r="I247" i="9"/>
  <c r="F247" i="9"/>
  <c r="O246" i="9"/>
  <c r="N246" i="9"/>
  <c r="M246" i="9"/>
  <c r="K246" i="9"/>
  <c r="J246" i="9"/>
  <c r="H246" i="9"/>
  <c r="G246" i="9"/>
  <c r="E246" i="9"/>
  <c r="D246" i="9"/>
  <c r="O245" i="9"/>
  <c r="L245" i="9"/>
  <c r="I245" i="9"/>
  <c r="F245" i="9"/>
  <c r="O244" i="9"/>
  <c r="L244" i="9"/>
  <c r="I244" i="9"/>
  <c r="F244" i="9"/>
  <c r="O243" i="9"/>
  <c r="L243" i="9"/>
  <c r="I243" i="9"/>
  <c r="F243" i="9"/>
  <c r="O242" i="9"/>
  <c r="L242" i="9"/>
  <c r="I242" i="9"/>
  <c r="F242" i="9"/>
  <c r="C242" i="9" s="1"/>
  <c r="O241" i="9"/>
  <c r="L241" i="9"/>
  <c r="I241" i="9"/>
  <c r="F241" i="9"/>
  <c r="O240" i="9"/>
  <c r="L240" i="9"/>
  <c r="I240" i="9"/>
  <c r="F240" i="9"/>
  <c r="O239" i="9"/>
  <c r="L239" i="9"/>
  <c r="L238" i="9" s="1"/>
  <c r="I239" i="9"/>
  <c r="F239" i="9"/>
  <c r="N238" i="9"/>
  <c r="M238" i="9"/>
  <c r="K238" i="9"/>
  <c r="J238" i="9"/>
  <c r="H238" i="9"/>
  <c r="G238" i="9"/>
  <c r="E238" i="9"/>
  <c r="D238" i="9"/>
  <c r="O237" i="9"/>
  <c r="L237" i="9"/>
  <c r="I237" i="9"/>
  <c r="F237" i="9"/>
  <c r="O236" i="9"/>
  <c r="O235" i="9" s="1"/>
  <c r="L236" i="9"/>
  <c r="L235" i="9" s="1"/>
  <c r="I236" i="9"/>
  <c r="F236" i="9"/>
  <c r="N235" i="9"/>
  <c r="M235" i="9"/>
  <c r="K235" i="9"/>
  <c r="J235" i="9"/>
  <c r="H235" i="9"/>
  <c r="G235" i="9"/>
  <c r="F235" i="9"/>
  <c r="E235" i="9"/>
  <c r="D235" i="9"/>
  <c r="O234" i="9"/>
  <c r="O233" i="9" s="1"/>
  <c r="L234" i="9"/>
  <c r="I234" i="9"/>
  <c r="F234" i="9"/>
  <c r="F233" i="9" s="1"/>
  <c r="N233" i="9"/>
  <c r="M233" i="9"/>
  <c r="L233" i="9"/>
  <c r="K233" i="9"/>
  <c r="J233" i="9"/>
  <c r="I233" i="9"/>
  <c r="H233" i="9"/>
  <c r="G233" i="9"/>
  <c r="E233" i="9"/>
  <c r="D233" i="9"/>
  <c r="O232" i="9"/>
  <c r="L232" i="9"/>
  <c r="I232" i="9"/>
  <c r="F232" i="9"/>
  <c r="M231" i="9"/>
  <c r="O229" i="9"/>
  <c r="L229" i="9"/>
  <c r="I229" i="9"/>
  <c r="F229" i="9"/>
  <c r="O228" i="9"/>
  <c r="L228" i="9"/>
  <c r="L227" i="9" s="1"/>
  <c r="I228" i="9"/>
  <c r="F228" i="9"/>
  <c r="O227" i="9"/>
  <c r="N227" i="9"/>
  <c r="M227" i="9"/>
  <c r="K227" i="9"/>
  <c r="J227" i="9"/>
  <c r="H227" i="9"/>
  <c r="G227" i="9"/>
  <c r="F227" i="9"/>
  <c r="E227" i="9"/>
  <c r="D227" i="9"/>
  <c r="O226" i="9"/>
  <c r="L226" i="9"/>
  <c r="I226" i="9"/>
  <c r="F226" i="9"/>
  <c r="O225" i="9"/>
  <c r="L225" i="9"/>
  <c r="I225" i="9"/>
  <c r="F225" i="9"/>
  <c r="O224" i="9"/>
  <c r="L224" i="9"/>
  <c r="I224" i="9"/>
  <c r="F224" i="9"/>
  <c r="O223" i="9"/>
  <c r="L223" i="9"/>
  <c r="I223" i="9"/>
  <c r="F223" i="9"/>
  <c r="O222" i="9"/>
  <c r="L222" i="9"/>
  <c r="C222" i="9" s="1"/>
  <c r="I222" i="9"/>
  <c r="F222" i="9"/>
  <c r="O221" i="9"/>
  <c r="L221" i="9"/>
  <c r="I221" i="9"/>
  <c r="F221" i="9"/>
  <c r="O220" i="9"/>
  <c r="L220" i="9"/>
  <c r="I220" i="9"/>
  <c r="F220" i="9"/>
  <c r="O219" i="9"/>
  <c r="L219" i="9"/>
  <c r="I219" i="9"/>
  <c r="F219" i="9"/>
  <c r="O218" i="9"/>
  <c r="L218" i="9"/>
  <c r="I218" i="9"/>
  <c r="F218" i="9"/>
  <c r="O217" i="9"/>
  <c r="L217" i="9"/>
  <c r="I217" i="9"/>
  <c r="F217" i="9"/>
  <c r="N216" i="9"/>
  <c r="M216" i="9"/>
  <c r="K216" i="9"/>
  <c r="J216" i="9"/>
  <c r="H216" i="9"/>
  <c r="G216" i="9"/>
  <c r="E216" i="9"/>
  <c r="D216" i="9"/>
  <c r="O215" i="9"/>
  <c r="L215" i="9"/>
  <c r="I215" i="9"/>
  <c r="F215" i="9"/>
  <c r="O214" i="9"/>
  <c r="L214" i="9"/>
  <c r="I214" i="9"/>
  <c r="F214" i="9"/>
  <c r="O213" i="9"/>
  <c r="L213" i="9"/>
  <c r="I213" i="9"/>
  <c r="F213" i="9"/>
  <c r="O212" i="9"/>
  <c r="L212" i="9"/>
  <c r="I212" i="9"/>
  <c r="F212" i="9"/>
  <c r="O211" i="9"/>
  <c r="L211" i="9"/>
  <c r="C211" i="9" s="1"/>
  <c r="I211" i="9"/>
  <c r="F211" i="9"/>
  <c r="O210" i="9"/>
  <c r="L210" i="9"/>
  <c r="I210" i="9"/>
  <c r="F210" i="9"/>
  <c r="O209" i="9"/>
  <c r="L209" i="9"/>
  <c r="I209" i="9"/>
  <c r="F209" i="9"/>
  <c r="O208" i="9"/>
  <c r="L208" i="9"/>
  <c r="I208" i="9"/>
  <c r="F208" i="9"/>
  <c r="O207" i="9"/>
  <c r="L207" i="9"/>
  <c r="I207" i="9"/>
  <c r="F207" i="9"/>
  <c r="O206" i="9"/>
  <c r="L206" i="9"/>
  <c r="L205" i="9" s="1"/>
  <c r="I206" i="9"/>
  <c r="F206" i="9"/>
  <c r="C206" i="9" s="1"/>
  <c r="N205" i="9"/>
  <c r="M205" i="9"/>
  <c r="K205" i="9"/>
  <c r="K204" i="9" s="1"/>
  <c r="J205" i="9"/>
  <c r="H205" i="9"/>
  <c r="H204" i="9" s="1"/>
  <c r="G205" i="9"/>
  <c r="E205" i="9"/>
  <c r="D205" i="9"/>
  <c r="D204" i="9" s="1"/>
  <c r="M204" i="9"/>
  <c r="G204" i="9"/>
  <c r="E204" i="9"/>
  <c r="O203" i="9"/>
  <c r="L203" i="9"/>
  <c r="I203" i="9"/>
  <c r="F203" i="9"/>
  <c r="O202" i="9"/>
  <c r="L202" i="9"/>
  <c r="I202" i="9"/>
  <c r="F202" i="9"/>
  <c r="O201" i="9"/>
  <c r="L201" i="9"/>
  <c r="I201" i="9"/>
  <c r="F201" i="9"/>
  <c r="O200" i="9"/>
  <c r="L200" i="9"/>
  <c r="I200" i="9"/>
  <c r="F200" i="9"/>
  <c r="O199" i="9"/>
  <c r="L199" i="9"/>
  <c r="L198" i="9" s="1"/>
  <c r="I199" i="9"/>
  <c r="F199" i="9"/>
  <c r="O198" i="9"/>
  <c r="N198" i="9"/>
  <c r="M198" i="9"/>
  <c r="M196" i="9" s="1"/>
  <c r="M195" i="9" s="1"/>
  <c r="K198" i="9"/>
  <c r="K196" i="9" s="1"/>
  <c r="K195" i="9" s="1"/>
  <c r="J198" i="9"/>
  <c r="H198" i="9"/>
  <c r="H196" i="9" s="1"/>
  <c r="G198" i="9"/>
  <c r="G196" i="9" s="1"/>
  <c r="G195" i="9" s="1"/>
  <c r="F198" i="9"/>
  <c r="E198" i="9"/>
  <c r="D198" i="9"/>
  <c r="O197" i="9"/>
  <c r="L197" i="9"/>
  <c r="I197" i="9"/>
  <c r="F197" i="9"/>
  <c r="N196" i="9"/>
  <c r="J196" i="9"/>
  <c r="E196" i="9"/>
  <c r="D196" i="9"/>
  <c r="O193" i="9"/>
  <c r="L193" i="9"/>
  <c r="I193" i="9"/>
  <c r="F193" i="9"/>
  <c r="O192" i="9"/>
  <c r="N192" i="9"/>
  <c r="M192" i="9"/>
  <c r="M191" i="9" s="1"/>
  <c r="L192" i="9"/>
  <c r="L191" i="9" s="1"/>
  <c r="K192" i="9"/>
  <c r="K191" i="9" s="1"/>
  <c r="K187" i="9" s="1"/>
  <c r="J192" i="9"/>
  <c r="I192" i="9"/>
  <c r="I191" i="9" s="1"/>
  <c r="H192" i="9"/>
  <c r="H191" i="9" s="1"/>
  <c r="G192" i="9"/>
  <c r="E192" i="9"/>
  <c r="D192" i="9"/>
  <c r="D191" i="9" s="1"/>
  <c r="O191" i="9"/>
  <c r="N191" i="9"/>
  <c r="J191" i="9"/>
  <c r="G191" i="9"/>
  <c r="E191" i="9"/>
  <c r="O190" i="9"/>
  <c r="L190" i="9"/>
  <c r="I190" i="9"/>
  <c r="F190" i="9"/>
  <c r="O189" i="9"/>
  <c r="O188" i="9" s="1"/>
  <c r="L189" i="9"/>
  <c r="I189" i="9"/>
  <c r="I188" i="9" s="1"/>
  <c r="F189" i="9"/>
  <c r="N188" i="9"/>
  <c r="M188" i="9"/>
  <c r="L188" i="9"/>
  <c r="L187" i="9" s="1"/>
  <c r="K188" i="9"/>
  <c r="J188" i="9"/>
  <c r="H188" i="9"/>
  <c r="H187" i="9" s="1"/>
  <c r="G188" i="9"/>
  <c r="E188" i="9"/>
  <c r="D188" i="9"/>
  <c r="N187" i="9"/>
  <c r="G187" i="9"/>
  <c r="O186" i="9"/>
  <c r="L186" i="9"/>
  <c r="I186" i="9"/>
  <c r="F186" i="9"/>
  <c r="C186" i="9" s="1"/>
  <c r="O185" i="9"/>
  <c r="L185" i="9"/>
  <c r="I185" i="9"/>
  <c r="I184" i="9" s="1"/>
  <c r="F185" i="9"/>
  <c r="N184" i="9"/>
  <c r="M184" i="9"/>
  <c r="L184" i="9"/>
  <c r="K184" i="9"/>
  <c r="J184" i="9"/>
  <c r="H184" i="9"/>
  <c r="G184" i="9"/>
  <c r="E184" i="9"/>
  <c r="D184" i="9"/>
  <c r="O183" i="9"/>
  <c r="L183" i="9"/>
  <c r="I183" i="9"/>
  <c r="F183" i="9"/>
  <c r="O182" i="9"/>
  <c r="L182" i="9"/>
  <c r="I182" i="9"/>
  <c r="F182" i="9"/>
  <c r="O181" i="9"/>
  <c r="L181" i="9"/>
  <c r="I181" i="9"/>
  <c r="F181" i="9"/>
  <c r="O180" i="9"/>
  <c r="L180" i="9"/>
  <c r="I180" i="9"/>
  <c r="I179" i="9" s="1"/>
  <c r="F180" i="9"/>
  <c r="N179" i="9"/>
  <c r="M179" i="9"/>
  <c r="K179" i="9"/>
  <c r="J179" i="9"/>
  <c r="H179" i="9"/>
  <c r="G179" i="9"/>
  <c r="E179" i="9"/>
  <c r="D179" i="9"/>
  <c r="O178" i="9"/>
  <c r="L178" i="9"/>
  <c r="I178" i="9"/>
  <c r="F178" i="9"/>
  <c r="O177" i="9"/>
  <c r="L177" i="9"/>
  <c r="I177" i="9"/>
  <c r="F177" i="9"/>
  <c r="O176" i="9"/>
  <c r="L176" i="9"/>
  <c r="L175" i="9" s="1"/>
  <c r="I176" i="9"/>
  <c r="I175" i="9" s="1"/>
  <c r="F176" i="9"/>
  <c r="N175" i="9"/>
  <c r="M175" i="9"/>
  <c r="M174" i="9" s="1"/>
  <c r="M173" i="9" s="1"/>
  <c r="K175" i="9"/>
  <c r="K174" i="9" s="1"/>
  <c r="J175" i="9"/>
  <c r="J174" i="9" s="1"/>
  <c r="J173" i="9" s="1"/>
  <c r="H175" i="9"/>
  <c r="G175" i="9"/>
  <c r="G174" i="9" s="1"/>
  <c r="G173" i="9" s="1"/>
  <c r="E175" i="9"/>
  <c r="E174" i="9" s="1"/>
  <c r="E173" i="9" s="1"/>
  <c r="D175" i="9"/>
  <c r="D174" i="9" s="1"/>
  <c r="D173" i="9" s="1"/>
  <c r="O172" i="9"/>
  <c r="L172" i="9"/>
  <c r="I172" i="9"/>
  <c r="F172" i="9"/>
  <c r="O171" i="9"/>
  <c r="L171" i="9"/>
  <c r="C171" i="9" s="1"/>
  <c r="I171" i="9"/>
  <c r="F171" i="9"/>
  <c r="O170" i="9"/>
  <c r="L170" i="9"/>
  <c r="C170" i="9" s="1"/>
  <c r="I170" i="9"/>
  <c r="F170" i="9"/>
  <c r="O169" i="9"/>
  <c r="L169" i="9"/>
  <c r="I169" i="9"/>
  <c r="F169" i="9"/>
  <c r="O168" i="9"/>
  <c r="L168" i="9"/>
  <c r="I168" i="9"/>
  <c r="F168" i="9"/>
  <c r="O167" i="9"/>
  <c r="L167" i="9"/>
  <c r="I167" i="9"/>
  <c r="F167" i="9"/>
  <c r="O166" i="9"/>
  <c r="O165" i="9" s="1"/>
  <c r="N166" i="9"/>
  <c r="M166" i="9"/>
  <c r="K166" i="9"/>
  <c r="K165" i="9" s="1"/>
  <c r="J166" i="9"/>
  <c r="H166" i="9"/>
  <c r="G166" i="9"/>
  <c r="G165" i="9" s="1"/>
  <c r="E166" i="9"/>
  <c r="E165" i="9" s="1"/>
  <c r="D166" i="9"/>
  <c r="D165" i="9" s="1"/>
  <c r="N165" i="9"/>
  <c r="M165" i="9"/>
  <c r="J165" i="9"/>
  <c r="H165" i="9"/>
  <c r="O164" i="9"/>
  <c r="L164" i="9"/>
  <c r="I164" i="9"/>
  <c r="F164" i="9"/>
  <c r="C164" i="9" s="1"/>
  <c r="O163" i="9"/>
  <c r="L163" i="9"/>
  <c r="I163" i="9"/>
  <c r="F163" i="9"/>
  <c r="C163" i="9" s="1"/>
  <c r="O162" i="9"/>
  <c r="L162" i="9"/>
  <c r="I162" i="9"/>
  <c r="F162" i="9"/>
  <c r="C162" i="9" s="1"/>
  <c r="O161" i="9"/>
  <c r="L161" i="9"/>
  <c r="I161" i="9"/>
  <c r="I160" i="9" s="1"/>
  <c r="F161" i="9"/>
  <c r="N160" i="9"/>
  <c r="M160" i="9"/>
  <c r="L160" i="9"/>
  <c r="K160" i="9"/>
  <c r="J160" i="9"/>
  <c r="H160" i="9"/>
  <c r="G160" i="9"/>
  <c r="E160" i="9"/>
  <c r="D160" i="9"/>
  <c r="O159" i="9"/>
  <c r="L159" i="9"/>
  <c r="I159" i="9"/>
  <c r="F159" i="9"/>
  <c r="O158" i="9"/>
  <c r="L158" i="9"/>
  <c r="I158" i="9"/>
  <c r="F158" i="9"/>
  <c r="C158" i="9" s="1"/>
  <c r="O157" i="9"/>
  <c r="L157" i="9"/>
  <c r="I157" i="9"/>
  <c r="F157" i="9"/>
  <c r="O156" i="9"/>
  <c r="L156" i="9"/>
  <c r="I156" i="9"/>
  <c r="F156" i="9"/>
  <c r="O155" i="9"/>
  <c r="L155" i="9"/>
  <c r="I155" i="9"/>
  <c r="F155" i="9"/>
  <c r="O154" i="9"/>
  <c r="L154" i="9"/>
  <c r="I154" i="9"/>
  <c r="F154" i="9"/>
  <c r="O153" i="9"/>
  <c r="L153" i="9"/>
  <c r="I153" i="9"/>
  <c r="F153" i="9"/>
  <c r="O152" i="9"/>
  <c r="L152" i="9"/>
  <c r="I152" i="9"/>
  <c r="F152" i="9"/>
  <c r="N151" i="9"/>
  <c r="M151" i="9"/>
  <c r="K151" i="9"/>
  <c r="J151" i="9"/>
  <c r="H151" i="9"/>
  <c r="G151" i="9"/>
  <c r="F151" i="9"/>
  <c r="E151" i="9"/>
  <c r="D151" i="9"/>
  <c r="O150" i="9"/>
  <c r="L150" i="9"/>
  <c r="I150" i="9"/>
  <c r="F150" i="9"/>
  <c r="O149" i="9"/>
  <c r="L149" i="9"/>
  <c r="I149" i="9"/>
  <c r="F149" i="9"/>
  <c r="O148" i="9"/>
  <c r="L148" i="9"/>
  <c r="I148" i="9"/>
  <c r="F148" i="9"/>
  <c r="O147" i="9"/>
  <c r="L147" i="9"/>
  <c r="I147" i="9"/>
  <c r="F147" i="9"/>
  <c r="O146" i="9"/>
  <c r="L146" i="9"/>
  <c r="I146" i="9"/>
  <c r="F146" i="9"/>
  <c r="O145" i="9"/>
  <c r="L145" i="9"/>
  <c r="I145" i="9"/>
  <c r="F145" i="9"/>
  <c r="N144" i="9"/>
  <c r="M144" i="9"/>
  <c r="K144" i="9"/>
  <c r="J144" i="9"/>
  <c r="I144" i="9"/>
  <c r="H144" i="9"/>
  <c r="G144" i="9"/>
  <c r="E144" i="9"/>
  <c r="D144" i="9"/>
  <c r="O143" i="9"/>
  <c r="L143" i="9"/>
  <c r="I143" i="9"/>
  <c r="F143" i="9"/>
  <c r="O142" i="9"/>
  <c r="O141" i="9" s="1"/>
  <c r="L142" i="9"/>
  <c r="I142" i="9"/>
  <c r="F142" i="9"/>
  <c r="F141" i="9" s="1"/>
  <c r="N141" i="9"/>
  <c r="M141" i="9"/>
  <c r="L141" i="9"/>
  <c r="K141" i="9"/>
  <c r="J141" i="9"/>
  <c r="I141" i="9"/>
  <c r="H141" i="9"/>
  <c r="G141" i="9"/>
  <c r="E141" i="9"/>
  <c r="D141" i="9"/>
  <c r="O140" i="9"/>
  <c r="L140" i="9"/>
  <c r="I140" i="9"/>
  <c r="F140" i="9"/>
  <c r="O139" i="9"/>
  <c r="L139" i="9"/>
  <c r="I139" i="9"/>
  <c r="F139" i="9"/>
  <c r="O138" i="9"/>
  <c r="L138" i="9"/>
  <c r="I138" i="9"/>
  <c r="F138" i="9"/>
  <c r="O137" i="9"/>
  <c r="L137" i="9"/>
  <c r="L136" i="9" s="1"/>
  <c r="I137" i="9"/>
  <c r="I136" i="9" s="1"/>
  <c r="F137" i="9"/>
  <c r="N136" i="9"/>
  <c r="M136" i="9"/>
  <c r="K136" i="9"/>
  <c r="J136" i="9"/>
  <c r="H136" i="9"/>
  <c r="G136" i="9"/>
  <c r="E136" i="9"/>
  <c r="D136" i="9"/>
  <c r="O135" i="9"/>
  <c r="L135" i="9"/>
  <c r="I135" i="9"/>
  <c r="F135" i="9"/>
  <c r="O134" i="9"/>
  <c r="L134" i="9"/>
  <c r="I134" i="9"/>
  <c r="F134" i="9"/>
  <c r="O133" i="9"/>
  <c r="L133" i="9"/>
  <c r="I133" i="9"/>
  <c r="F133" i="9"/>
  <c r="O132" i="9"/>
  <c r="L132" i="9"/>
  <c r="I132" i="9"/>
  <c r="F132" i="9"/>
  <c r="N131" i="9"/>
  <c r="N130" i="9" s="1"/>
  <c r="M131" i="9"/>
  <c r="K131" i="9"/>
  <c r="J131" i="9"/>
  <c r="H131" i="9"/>
  <c r="G131" i="9"/>
  <c r="E131" i="9"/>
  <c r="D131" i="9"/>
  <c r="K130" i="9"/>
  <c r="O129" i="9"/>
  <c r="L129" i="9"/>
  <c r="L128" i="9" s="1"/>
  <c r="I129" i="9"/>
  <c r="I128" i="9" s="1"/>
  <c r="F129" i="9"/>
  <c r="O128" i="9"/>
  <c r="N128" i="9"/>
  <c r="M128" i="9"/>
  <c r="K128" i="9"/>
  <c r="J128" i="9"/>
  <c r="H128" i="9"/>
  <c r="G128" i="9"/>
  <c r="E128" i="9"/>
  <c r="D128" i="9"/>
  <c r="O127" i="9"/>
  <c r="L127" i="9"/>
  <c r="I127" i="9"/>
  <c r="F127" i="9"/>
  <c r="O126" i="9"/>
  <c r="L126" i="9"/>
  <c r="I126" i="9"/>
  <c r="F126" i="9"/>
  <c r="O125" i="9"/>
  <c r="L125" i="9"/>
  <c r="I125" i="9"/>
  <c r="F125" i="9"/>
  <c r="O124" i="9"/>
  <c r="L124" i="9"/>
  <c r="I124" i="9"/>
  <c r="F124" i="9"/>
  <c r="O123" i="9"/>
  <c r="L123" i="9"/>
  <c r="I123" i="9"/>
  <c r="F123" i="9"/>
  <c r="N122" i="9"/>
  <c r="M122" i="9"/>
  <c r="K122" i="9"/>
  <c r="J122" i="9"/>
  <c r="H122" i="9"/>
  <c r="G122" i="9"/>
  <c r="E122" i="9"/>
  <c r="D122" i="9"/>
  <c r="O121" i="9"/>
  <c r="L121" i="9"/>
  <c r="I121" i="9"/>
  <c r="F121" i="9"/>
  <c r="O120" i="9"/>
  <c r="L120" i="9"/>
  <c r="I120" i="9"/>
  <c r="F120" i="9"/>
  <c r="O119" i="9"/>
  <c r="L119" i="9"/>
  <c r="I119" i="9"/>
  <c r="F119" i="9"/>
  <c r="O118" i="9"/>
  <c r="L118" i="9"/>
  <c r="I118" i="9"/>
  <c r="F118" i="9"/>
  <c r="C118" i="9" s="1"/>
  <c r="O117" i="9"/>
  <c r="L117" i="9"/>
  <c r="I117" i="9"/>
  <c r="F117" i="9"/>
  <c r="N116" i="9"/>
  <c r="M116" i="9"/>
  <c r="K116" i="9"/>
  <c r="J116" i="9"/>
  <c r="H116" i="9"/>
  <c r="G116" i="9"/>
  <c r="E116" i="9"/>
  <c r="D116" i="9"/>
  <c r="O115" i="9"/>
  <c r="L115" i="9"/>
  <c r="I115" i="9"/>
  <c r="F115" i="9"/>
  <c r="O114" i="9"/>
  <c r="L114" i="9"/>
  <c r="I114" i="9"/>
  <c r="F114" i="9"/>
  <c r="O113" i="9"/>
  <c r="L113" i="9"/>
  <c r="I113" i="9"/>
  <c r="F113" i="9"/>
  <c r="N112" i="9"/>
  <c r="M112" i="9"/>
  <c r="K112" i="9"/>
  <c r="J112" i="9"/>
  <c r="H112" i="9"/>
  <c r="G112" i="9"/>
  <c r="E112" i="9"/>
  <c r="D112" i="9"/>
  <c r="O111" i="9"/>
  <c r="L111" i="9"/>
  <c r="I111" i="9"/>
  <c r="F111" i="9"/>
  <c r="O110" i="9"/>
  <c r="L110" i="9"/>
  <c r="I110" i="9"/>
  <c r="F110" i="9"/>
  <c r="O109" i="9"/>
  <c r="L109" i="9"/>
  <c r="I109" i="9"/>
  <c r="F109" i="9"/>
  <c r="O108" i="9"/>
  <c r="L108" i="9"/>
  <c r="I108" i="9"/>
  <c r="F108" i="9"/>
  <c r="O107" i="9"/>
  <c r="L107" i="9"/>
  <c r="I107" i="9"/>
  <c r="F107" i="9"/>
  <c r="O106" i="9"/>
  <c r="L106" i="9"/>
  <c r="I106" i="9"/>
  <c r="F106" i="9"/>
  <c r="O105" i="9"/>
  <c r="L105" i="9"/>
  <c r="I105" i="9"/>
  <c r="F105" i="9"/>
  <c r="O104" i="9"/>
  <c r="L104" i="9"/>
  <c r="I104" i="9"/>
  <c r="F104" i="9"/>
  <c r="N103" i="9"/>
  <c r="M103" i="9"/>
  <c r="K103" i="9"/>
  <c r="J103" i="9"/>
  <c r="H103" i="9"/>
  <c r="G103" i="9"/>
  <c r="E103" i="9"/>
  <c r="D103" i="9"/>
  <c r="O102" i="9"/>
  <c r="L102" i="9"/>
  <c r="I102" i="9"/>
  <c r="F102" i="9"/>
  <c r="O101" i="9"/>
  <c r="L101" i="9"/>
  <c r="I101" i="9"/>
  <c r="F101" i="9"/>
  <c r="O100" i="9"/>
  <c r="L100" i="9"/>
  <c r="I100" i="9"/>
  <c r="F100" i="9"/>
  <c r="O99" i="9"/>
  <c r="L99" i="9"/>
  <c r="I99" i="9"/>
  <c r="F99" i="9"/>
  <c r="O98" i="9"/>
  <c r="L98" i="9"/>
  <c r="I98" i="9"/>
  <c r="F98" i="9"/>
  <c r="O97" i="9"/>
  <c r="L97" i="9"/>
  <c r="I97" i="9"/>
  <c r="F97" i="9"/>
  <c r="O96" i="9"/>
  <c r="L96" i="9"/>
  <c r="I96" i="9"/>
  <c r="F96" i="9"/>
  <c r="N95" i="9"/>
  <c r="M95" i="9"/>
  <c r="K95" i="9"/>
  <c r="J95" i="9"/>
  <c r="H95" i="9"/>
  <c r="G95" i="9"/>
  <c r="E95" i="9"/>
  <c r="D95" i="9"/>
  <c r="O94" i="9"/>
  <c r="L94" i="9"/>
  <c r="I94" i="9"/>
  <c r="C94" i="9" s="1"/>
  <c r="F94" i="9"/>
  <c r="O93" i="9"/>
  <c r="L93" i="9"/>
  <c r="I93" i="9"/>
  <c r="F93" i="9"/>
  <c r="O92" i="9"/>
  <c r="L92" i="9"/>
  <c r="I92" i="9"/>
  <c r="F92" i="9"/>
  <c r="O91" i="9"/>
  <c r="L91" i="9"/>
  <c r="I91" i="9"/>
  <c r="F91" i="9"/>
  <c r="O90" i="9"/>
  <c r="L90" i="9"/>
  <c r="L89" i="9" s="1"/>
  <c r="I90" i="9"/>
  <c r="F90" i="9"/>
  <c r="N89" i="9"/>
  <c r="M89" i="9"/>
  <c r="K89" i="9"/>
  <c r="J89" i="9"/>
  <c r="H89" i="9"/>
  <c r="G89" i="9"/>
  <c r="E89" i="9"/>
  <c r="D89" i="9"/>
  <c r="O88" i="9"/>
  <c r="L88" i="9"/>
  <c r="I88" i="9"/>
  <c r="F88" i="9"/>
  <c r="O87" i="9"/>
  <c r="L87" i="9"/>
  <c r="I87" i="9"/>
  <c r="F87" i="9"/>
  <c r="O86" i="9"/>
  <c r="O84" i="9" s="1"/>
  <c r="L86" i="9"/>
  <c r="I86" i="9"/>
  <c r="F86" i="9"/>
  <c r="C86" i="9" s="1"/>
  <c r="O85" i="9"/>
  <c r="L85" i="9"/>
  <c r="I85" i="9"/>
  <c r="F85" i="9"/>
  <c r="N84" i="9"/>
  <c r="M84" i="9"/>
  <c r="K84" i="9"/>
  <c r="J84" i="9"/>
  <c r="H84" i="9"/>
  <c r="G84" i="9"/>
  <c r="E84" i="9"/>
  <c r="D84" i="9"/>
  <c r="O82" i="9"/>
  <c r="L82" i="9"/>
  <c r="I82" i="9"/>
  <c r="F82" i="9"/>
  <c r="O81" i="9"/>
  <c r="L81" i="9"/>
  <c r="I81" i="9"/>
  <c r="I80" i="9" s="1"/>
  <c r="F81" i="9"/>
  <c r="N80" i="9"/>
  <c r="M80" i="9"/>
  <c r="L80" i="9"/>
  <c r="K80" i="9"/>
  <c r="J80" i="9"/>
  <c r="H80" i="9"/>
  <c r="G80" i="9"/>
  <c r="E80" i="9"/>
  <c r="D80" i="9"/>
  <c r="O79" i="9"/>
  <c r="L79" i="9"/>
  <c r="I79" i="9"/>
  <c r="C79" i="9" s="1"/>
  <c r="F79" i="9"/>
  <c r="O78" i="9"/>
  <c r="L78" i="9"/>
  <c r="L77" i="9" s="1"/>
  <c r="L76" i="9" s="1"/>
  <c r="I78" i="9"/>
  <c r="F78" i="9"/>
  <c r="O77" i="9"/>
  <c r="N77" i="9"/>
  <c r="M77" i="9"/>
  <c r="M76" i="9" s="1"/>
  <c r="K77" i="9"/>
  <c r="J77" i="9"/>
  <c r="J76" i="9" s="1"/>
  <c r="H77" i="9"/>
  <c r="H76" i="9" s="1"/>
  <c r="G77" i="9"/>
  <c r="G76" i="9" s="1"/>
  <c r="F77" i="9"/>
  <c r="E77" i="9"/>
  <c r="D77" i="9"/>
  <c r="N76" i="9"/>
  <c r="O74" i="9"/>
  <c r="L74" i="9"/>
  <c r="I74" i="9"/>
  <c r="F74" i="9"/>
  <c r="O73" i="9"/>
  <c r="L73" i="9"/>
  <c r="I73" i="9"/>
  <c r="F73" i="9"/>
  <c r="O72" i="9"/>
  <c r="L72" i="9"/>
  <c r="I72" i="9"/>
  <c r="F72" i="9"/>
  <c r="O71" i="9"/>
  <c r="L71" i="9"/>
  <c r="I71" i="9"/>
  <c r="F71" i="9"/>
  <c r="O70" i="9"/>
  <c r="L70" i="9"/>
  <c r="L69" i="9" s="1"/>
  <c r="L67" i="9" s="1"/>
  <c r="I70" i="9"/>
  <c r="I69" i="9" s="1"/>
  <c r="F70" i="9"/>
  <c r="O69" i="9"/>
  <c r="N69" i="9"/>
  <c r="N67" i="9" s="1"/>
  <c r="M69" i="9"/>
  <c r="K69" i="9"/>
  <c r="K67" i="9" s="1"/>
  <c r="J69" i="9"/>
  <c r="J67" i="9" s="1"/>
  <c r="H69" i="9"/>
  <c r="H67" i="9" s="1"/>
  <c r="G69" i="9"/>
  <c r="G67" i="9" s="1"/>
  <c r="E69" i="9"/>
  <c r="E67" i="9" s="1"/>
  <c r="D69" i="9"/>
  <c r="D67" i="9" s="1"/>
  <c r="O68" i="9"/>
  <c r="L68" i="9"/>
  <c r="I68" i="9"/>
  <c r="F68" i="9"/>
  <c r="M67" i="9"/>
  <c r="O66" i="9"/>
  <c r="L66" i="9"/>
  <c r="I66" i="9"/>
  <c r="F66" i="9"/>
  <c r="O65" i="9"/>
  <c r="L65" i="9"/>
  <c r="I65" i="9"/>
  <c r="F65" i="9"/>
  <c r="O64" i="9"/>
  <c r="L64" i="9"/>
  <c r="I64" i="9"/>
  <c r="F64" i="9"/>
  <c r="O63" i="9"/>
  <c r="L63" i="9"/>
  <c r="I63" i="9"/>
  <c r="F63" i="9"/>
  <c r="O62" i="9"/>
  <c r="L62" i="9"/>
  <c r="I62" i="9"/>
  <c r="F62" i="9"/>
  <c r="O61" i="9"/>
  <c r="L61" i="9"/>
  <c r="I61" i="9"/>
  <c r="C61" i="9" s="1"/>
  <c r="F61" i="9"/>
  <c r="O60" i="9"/>
  <c r="L60" i="9"/>
  <c r="I60" i="9"/>
  <c r="F60" i="9"/>
  <c r="O59" i="9"/>
  <c r="L59" i="9"/>
  <c r="I59" i="9"/>
  <c r="F59" i="9"/>
  <c r="F58" i="9" s="1"/>
  <c r="N58" i="9"/>
  <c r="M58" i="9"/>
  <c r="K58" i="9"/>
  <c r="J58" i="9"/>
  <c r="H58" i="9"/>
  <c r="G58" i="9"/>
  <c r="E58" i="9"/>
  <c r="D58" i="9"/>
  <c r="O57" i="9"/>
  <c r="L57" i="9"/>
  <c r="I57" i="9"/>
  <c r="F57" i="9"/>
  <c r="O56" i="9"/>
  <c r="O55" i="9" s="1"/>
  <c r="L56" i="9"/>
  <c r="L55" i="9" s="1"/>
  <c r="I56" i="9"/>
  <c r="F56" i="9"/>
  <c r="N55" i="9"/>
  <c r="N54" i="9" s="1"/>
  <c r="M55" i="9"/>
  <c r="M54" i="9" s="1"/>
  <c r="M53" i="9" s="1"/>
  <c r="K55" i="9"/>
  <c r="J55" i="9"/>
  <c r="H55" i="9"/>
  <c r="G55" i="9"/>
  <c r="E55" i="9"/>
  <c r="D55" i="9"/>
  <c r="D54" i="9" s="1"/>
  <c r="H54" i="9"/>
  <c r="H53" i="9" s="1"/>
  <c r="G54" i="9"/>
  <c r="O47" i="9"/>
  <c r="C47" i="9" s="1"/>
  <c r="O46" i="9"/>
  <c r="C46" i="9"/>
  <c r="O45" i="9"/>
  <c r="C45" i="9" s="1"/>
  <c r="N45" i="9"/>
  <c r="M45" i="9"/>
  <c r="L44" i="9"/>
  <c r="L43" i="9" s="1"/>
  <c r="I44" i="9"/>
  <c r="F44" i="9"/>
  <c r="K43" i="9"/>
  <c r="J43" i="9"/>
  <c r="I43" i="9"/>
  <c r="H43" i="9"/>
  <c r="G43" i="9"/>
  <c r="F43" i="9"/>
  <c r="E43" i="9"/>
  <c r="D43" i="9"/>
  <c r="F42" i="9"/>
  <c r="C42" i="9"/>
  <c r="F41" i="9"/>
  <c r="C41" i="9" s="1"/>
  <c r="E41" i="9"/>
  <c r="D41" i="9"/>
  <c r="L40" i="9"/>
  <c r="C40" i="9" s="1"/>
  <c r="L39" i="9"/>
  <c r="C39" i="9" s="1"/>
  <c r="L38" i="9"/>
  <c r="C38" i="9" s="1"/>
  <c r="L37" i="9"/>
  <c r="C37" i="9" s="1"/>
  <c r="K36" i="9"/>
  <c r="J36" i="9"/>
  <c r="L35" i="9"/>
  <c r="C35" i="9" s="1"/>
  <c r="L34" i="9"/>
  <c r="K33" i="9"/>
  <c r="J33" i="9"/>
  <c r="L32" i="9"/>
  <c r="C32" i="9" s="1"/>
  <c r="K31" i="9"/>
  <c r="J31" i="9"/>
  <c r="L30" i="9"/>
  <c r="C30" i="9" s="1"/>
  <c r="L29" i="9"/>
  <c r="C29" i="9" s="1"/>
  <c r="L28" i="9"/>
  <c r="C28" i="9" s="1"/>
  <c r="K27" i="9"/>
  <c r="K26" i="9" s="1"/>
  <c r="K20" i="9" s="1"/>
  <c r="J27" i="9"/>
  <c r="F25" i="9"/>
  <c r="C25" i="9" s="1"/>
  <c r="I24" i="9"/>
  <c r="F24" i="9"/>
  <c r="C24" i="9" s="1"/>
  <c r="O23" i="9"/>
  <c r="L23" i="9"/>
  <c r="I23" i="9"/>
  <c r="F23" i="9"/>
  <c r="O22" i="9"/>
  <c r="O21" i="9" s="1"/>
  <c r="L22" i="9"/>
  <c r="L21" i="9" s="1"/>
  <c r="L292" i="9" s="1"/>
  <c r="L291" i="9" s="1"/>
  <c r="I22" i="9"/>
  <c r="I21" i="9" s="1"/>
  <c r="F22" i="9"/>
  <c r="F21" i="9" s="1"/>
  <c r="N21" i="9"/>
  <c r="N292" i="9" s="1"/>
  <c r="M21" i="9"/>
  <c r="M292" i="9" s="1"/>
  <c r="M291" i="9" s="1"/>
  <c r="K21" i="9"/>
  <c r="J21" i="9"/>
  <c r="J292" i="9" s="1"/>
  <c r="H21" i="9"/>
  <c r="H292" i="9" s="1"/>
  <c r="G21" i="9"/>
  <c r="E21" i="9"/>
  <c r="E20" i="9" s="1"/>
  <c r="D21" i="9"/>
  <c r="D292" i="9" s="1"/>
  <c r="D291" i="9" s="1"/>
  <c r="J54" i="9" l="1"/>
  <c r="J53" i="9" s="1"/>
  <c r="C60" i="9"/>
  <c r="C65" i="9"/>
  <c r="C90" i="9"/>
  <c r="C126" i="9"/>
  <c r="H174" i="9"/>
  <c r="H173" i="9" s="1"/>
  <c r="J187" i="9"/>
  <c r="C233" i="9"/>
  <c r="O272" i="9"/>
  <c r="I55" i="9"/>
  <c r="K54" i="9"/>
  <c r="I58" i="9"/>
  <c r="C58" i="9" s="1"/>
  <c r="D76" i="9"/>
  <c r="C110" i="9"/>
  <c r="C114" i="9"/>
  <c r="O116" i="9"/>
  <c r="C154" i="9"/>
  <c r="C155" i="9"/>
  <c r="C157" i="9"/>
  <c r="C176" i="9"/>
  <c r="C177" i="9"/>
  <c r="C190" i="9"/>
  <c r="D195" i="9"/>
  <c r="C218" i="9"/>
  <c r="D231" i="9"/>
  <c r="C254" i="9"/>
  <c r="C274" i="9"/>
  <c r="D270" i="9"/>
  <c r="D269" i="9" s="1"/>
  <c r="C82" i="9"/>
  <c r="C108" i="9"/>
  <c r="I112" i="9"/>
  <c r="I116" i="9"/>
  <c r="G130" i="9"/>
  <c r="C142" i="9"/>
  <c r="O160" i="9"/>
  <c r="C199" i="9"/>
  <c r="C200" i="9"/>
  <c r="C201" i="9"/>
  <c r="C214" i="9"/>
  <c r="O238" i="9"/>
  <c r="O231" i="9" s="1"/>
  <c r="C266" i="9"/>
  <c r="C267" i="9"/>
  <c r="I270" i="9"/>
  <c r="I269" i="9" s="1"/>
  <c r="J270" i="9"/>
  <c r="J269" i="9" s="1"/>
  <c r="C294" i="9"/>
  <c r="C298" i="9"/>
  <c r="C299" i="9"/>
  <c r="C68" i="9"/>
  <c r="D53" i="9"/>
  <c r="C73" i="9"/>
  <c r="O136" i="9"/>
  <c r="O144" i="9"/>
  <c r="C182" i="9"/>
  <c r="C183" i="9"/>
  <c r="C234" i="9"/>
  <c r="E231" i="9"/>
  <c r="E230" i="9" s="1"/>
  <c r="J231" i="9"/>
  <c r="K259" i="9"/>
  <c r="M270" i="9"/>
  <c r="M269" i="9" s="1"/>
  <c r="C296" i="9"/>
  <c r="C66" i="9"/>
  <c r="N83" i="9"/>
  <c r="C121" i="9"/>
  <c r="C138" i="9"/>
  <c r="H130" i="9"/>
  <c r="C180" i="9"/>
  <c r="F179" i="9"/>
  <c r="O179" i="9"/>
  <c r="L252" i="9"/>
  <c r="L251" i="9" s="1"/>
  <c r="M20" i="9"/>
  <c r="G292" i="9"/>
  <c r="G291" i="9" s="1"/>
  <c r="G20" i="9"/>
  <c r="C34" i="9"/>
  <c r="L33" i="9"/>
  <c r="C33" i="9" s="1"/>
  <c r="C43" i="9"/>
  <c r="N53" i="9"/>
  <c r="K76" i="9"/>
  <c r="C78" i="9"/>
  <c r="D75" i="9"/>
  <c r="O80" i="9"/>
  <c r="O76" i="9" s="1"/>
  <c r="L84" i="9"/>
  <c r="I89" i="9"/>
  <c r="C98" i="9"/>
  <c r="C102" i="9"/>
  <c r="F95" i="9"/>
  <c r="J83" i="9"/>
  <c r="J75" i="9" s="1"/>
  <c r="J52" i="9" s="1"/>
  <c r="C104" i="9"/>
  <c r="C105" i="9"/>
  <c r="C109" i="9"/>
  <c r="L112" i="9"/>
  <c r="C134" i="9"/>
  <c r="C139" i="9"/>
  <c r="D130" i="9"/>
  <c r="C150" i="9"/>
  <c r="K173" i="9"/>
  <c r="D187" i="9"/>
  <c r="I198" i="9"/>
  <c r="I196" i="9" s="1"/>
  <c r="C210" i="9"/>
  <c r="C226" i="9"/>
  <c r="N204" i="9"/>
  <c r="N195" i="9" s="1"/>
  <c r="L95" i="9"/>
  <c r="C62" i="9"/>
  <c r="C64" i="9"/>
  <c r="O122" i="9"/>
  <c r="C181" i="9"/>
  <c r="E54" i="9"/>
  <c r="E53" i="9" s="1"/>
  <c r="C57" i="9"/>
  <c r="O67" i="9"/>
  <c r="N75" i="9"/>
  <c r="H83" i="9"/>
  <c r="H75" i="9" s="1"/>
  <c r="C100" i="9"/>
  <c r="C153" i="9"/>
  <c r="C207" i="9"/>
  <c r="J204" i="9"/>
  <c r="J195" i="9" s="1"/>
  <c r="C262" i="9"/>
  <c r="I260" i="9"/>
  <c r="K269" i="9"/>
  <c r="C221" i="9"/>
  <c r="D230" i="9"/>
  <c r="G231" i="9"/>
  <c r="G230" i="9" s="1"/>
  <c r="G194" i="9" s="1"/>
  <c r="C243" i="9"/>
  <c r="O252" i="9"/>
  <c r="L260" i="9"/>
  <c r="L259" i="9" s="1"/>
  <c r="E292" i="9"/>
  <c r="E291" i="9" s="1"/>
  <c r="J291" i="9"/>
  <c r="N291" i="9"/>
  <c r="L27" i="9"/>
  <c r="C27" i="9" s="1"/>
  <c r="J26" i="9"/>
  <c r="C56" i="9"/>
  <c r="C63" i="9"/>
  <c r="K53" i="9"/>
  <c r="C70" i="9"/>
  <c r="C71" i="9"/>
  <c r="C72" i="9"/>
  <c r="C74" i="9"/>
  <c r="E83" i="9"/>
  <c r="D83" i="9"/>
  <c r="C91" i="9"/>
  <c r="C97" i="9"/>
  <c r="O112" i="9"/>
  <c r="K83" i="9"/>
  <c r="J130" i="9"/>
  <c r="C132" i="9"/>
  <c r="C133" i="9"/>
  <c r="O131" i="9"/>
  <c r="M130" i="9"/>
  <c r="C140" i="9"/>
  <c r="C149" i="9"/>
  <c r="C156" i="9"/>
  <c r="C172" i="9"/>
  <c r="E187" i="9"/>
  <c r="O187" i="9"/>
  <c r="C220" i="9"/>
  <c r="C225" i="9"/>
  <c r="C229" i="9"/>
  <c r="N231" i="9"/>
  <c r="N230" i="9" s="1"/>
  <c r="C248" i="9"/>
  <c r="C255" i="9"/>
  <c r="C257" i="9"/>
  <c r="E259" i="9"/>
  <c r="O260" i="9"/>
  <c r="C271" i="9"/>
  <c r="C279" i="9"/>
  <c r="C219" i="9"/>
  <c r="H231" i="9"/>
  <c r="H230" i="9" s="1"/>
  <c r="C245" i="9"/>
  <c r="O276" i="9"/>
  <c r="O270" i="9" s="1"/>
  <c r="O269" i="9" s="1"/>
  <c r="F292" i="9"/>
  <c r="K292" i="9"/>
  <c r="K291" i="9" s="1"/>
  <c r="C22" i="9"/>
  <c r="C23" i="9"/>
  <c r="D20" i="9"/>
  <c r="H20" i="9"/>
  <c r="C44" i="9"/>
  <c r="O58" i="9"/>
  <c r="L58" i="9"/>
  <c r="L54" i="9" s="1"/>
  <c r="L53" i="9" s="1"/>
  <c r="G53" i="9"/>
  <c r="I67" i="9"/>
  <c r="E76" i="9"/>
  <c r="C87" i="9"/>
  <c r="I84" i="9"/>
  <c r="O89" i="9"/>
  <c r="C101" i="9"/>
  <c r="O103" i="9"/>
  <c r="L116" i="9"/>
  <c r="G83" i="9"/>
  <c r="G75" i="9" s="1"/>
  <c r="G289" i="9" s="1"/>
  <c r="I131" i="9"/>
  <c r="C143" i="9"/>
  <c r="C148" i="9"/>
  <c r="L151" i="9"/>
  <c r="L166" i="9"/>
  <c r="L165" i="9" s="1"/>
  <c r="N174" i="9"/>
  <c r="N173" i="9" s="1"/>
  <c r="O175" i="9"/>
  <c r="L179" i="9"/>
  <c r="L174" i="9" s="1"/>
  <c r="L173" i="9" s="1"/>
  <c r="O184" i="9"/>
  <c r="E195" i="9"/>
  <c r="C202" i="9"/>
  <c r="H195" i="9"/>
  <c r="C212" i="9"/>
  <c r="C213" i="9"/>
  <c r="C224" i="9"/>
  <c r="C237" i="9"/>
  <c r="I246" i="9"/>
  <c r="O264" i="9"/>
  <c r="E270" i="9"/>
  <c r="E269" i="9" s="1"/>
  <c r="L276" i="9"/>
  <c r="L270" i="9" s="1"/>
  <c r="L269" i="9" s="1"/>
  <c r="C280" i="9"/>
  <c r="C295" i="9"/>
  <c r="O292" i="9"/>
  <c r="O20" i="9"/>
  <c r="I20" i="9"/>
  <c r="O54" i="9"/>
  <c r="E75" i="9"/>
  <c r="E52" i="9" s="1"/>
  <c r="C106" i="9"/>
  <c r="C21" i="9"/>
  <c r="F55" i="9"/>
  <c r="C88" i="9"/>
  <c r="O95" i="9"/>
  <c r="F103" i="9"/>
  <c r="I103" i="9"/>
  <c r="C107" i="9"/>
  <c r="C115" i="9"/>
  <c r="C117" i="9"/>
  <c r="F116" i="9"/>
  <c r="C116" i="9" s="1"/>
  <c r="C124" i="9"/>
  <c r="I122" i="9"/>
  <c r="C127" i="9"/>
  <c r="F131" i="9"/>
  <c r="C141" i="9"/>
  <c r="C147" i="9"/>
  <c r="C159" i="9"/>
  <c r="C167" i="9"/>
  <c r="C169" i="9"/>
  <c r="F166" i="9"/>
  <c r="F175" i="9"/>
  <c r="I174" i="9"/>
  <c r="I173" i="9" s="1"/>
  <c r="C185" i="9"/>
  <c r="F184" i="9"/>
  <c r="C184" i="9" s="1"/>
  <c r="C189" i="9"/>
  <c r="F188" i="9"/>
  <c r="C261" i="9"/>
  <c r="F260" i="9"/>
  <c r="C145" i="9"/>
  <c r="F144" i="9"/>
  <c r="C144" i="9" s="1"/>
  <c r="C301" i="9"/>
  <c r="H291" i="9"/>
  <c r="L31" i="9"/>
  <c r="C31" i="9" s="1"/>
  <c r="C59" i="9"/>
  <c r="I77" i="9"/>
  <c r="F80" i="9"/>
  <c r="M83" i="9"/>
  <c r="I95" i="9"/>
  <c r="C96" i="9"/>
  <c r="C99" i="9"/>
  <c r="C111" i="9"/>
  <c r="C120" i="9"/>
  <c r="C123" i="9"/>
  <c r="L122" i="9"/>
  <c r="E130" i="9"/>
  <c r="C137" i="9"/>
  <c r="F136" i="9"/>
  <c r="C136" i="9" s="1"/>
  <c r="L144" i="9"/>
  <c r="C168" i="9"/>
  <c r="I166" i="9"/>
  <c r="I165" i="9" s="1"/>
  <c r="C256" i="9"/>
  <c r="I252" i="9"/>
  <c r="I251" i="9" s="1"/>
  <c r="L36" i="9"/>
  <c r="C36" i="9" s="1"/>
  <c r="C85" i="9"/>
  <c r="F84" i="9"/>
  <c r="C125" i="9"/>
  <c r="F122" i="9"/>
  <c r="C122" i="9" s="1"/>
  <c r="C146" i="9"/>
  <c r="I151" i="9"/>
  <c r="C152" i="9"/>
  <c r="C178" i="9"/>
  <c r="C268" i="9"/>
  <c r="I264" i="9"/>
  <c r="F20" i="9"/>
  <c r="J20" i="9"/>
  <c r="N20" i="9"/>
  <c r="F69" i="9"/>
  <c r="C69" i="9" s="1"/>
  <c r="C81" i="9"/>
  <c r="C92" i="9"/>
  <c r="C93" i="9"/>
  <c r="F89" i="9"/>
  <c r="L103" i="9"/>
  <c r="L83" i="9" s="1"/>
  <c r="C113" i="9"/>
  <c r="F112" i="9"/>
  <c r="C112" i="9" s="1"/>
  <c r="C119" i="9"/>
  <c r="C129" i="9"/>
  <c r="F128" i="9"/>
  <c r="C128" i="9" s="1"/>
  <c r="L131" i="9"/>
  <c r="C135" i="9"/>
  <c r="O151" i="9"/>
  <c r="C161" i="9"/>
  <c r="F160" i="9"/>
  <c r="C160" i="9" s="1"/>
  <c r="I187" i="9"/>
  <c r="M187" i="9"/>
  <c r="C209" i="9"/>
  <c r="F205" i="9"/>
  <c r="C197" i="9"/>
  <c r="F196" i="9"/>
  <c r="C203" i="9"/>
  <c r="C208" i="9"/>
  <c r="I205" i="9"/>
  <c r="L216" i="9"/>
  <c r="L204" i="9" s="1"/>
  <c r="C223" i="9"/>
  <c r="I235" i="9"/>
  <c r="C235" i="9" s="1"/>
  <c r="C236" i="9"/>
  <c r="C249" i="9"/>
  <c r="F246" i="9"/>
  <c r="C263" i="9"/>
  <c r="C273" i="9"/>
  <c r="F272" i="9"/>
  <c r="C288" i="9"/>
  <c r="I286" i="9"/>
  <c r="C300" i="9"/>
  <c r="L196" i="9"/>
  <c r="C215" i="9"/>
  <c r="I216" i="9"/>
  <c r="I227" i="9"/>
  <c r="C227" i="9" s="1"/>
  <c r="C228" i="9"/>
  <c r="L231" i="9"/>
  <c r="K231" i="9"/>
  <c r="K230" i="9" s="1"/>
  <c r="K194" i="9" s="1"/>
  <c r="C239" i="9"/>
  <c r="C241" i="9"/>
  <c r="F238" i="9"/>
  <c r="F231" i="9" s="1"/>
  <c r="C253" i="9"/>
  <c r="F252" i="9"/>
  <c r="O251" i="9"/>
  <c r="M259" i="9"/>
  <c r="M230" i="9" s="1"/>
  <c r="C265" i="9"/>
  <c r="F264" i="9"/>
  <c r="C275" i="9"/>
  <c r="C281" i="9"/>
  <c r="C285" i="9"/>
  <c r="F284" i="9"/>
  <c r="O293" i="9"/>
  <c r="C193" i="9"/>
  <c r="F192" i="9"/>
  <c r="O196" i="9"/>
  <c r="O205" i="9"/>
  <c r="C217" i="9"/>
  <c r="F216" i="9"/>
  <c r="O216" i="9"/>
  <c r="J230" i="9"/>
  <c r="C232" i="9"/>
  <c r="C240" i="9"/>
  <c r="I238" i="9"/>
  <c r="C244" i="9"/>
  <c r="C247" i="9"/>
  <c r="L246" i="9"/>
  <c r="I259" i="9"/>
  <c r="C277" i="9"/>
  <c r="F276" i="9"/>
  <c r="C276" i="9" s="1"/>
  <c r="C297" i="9"/>
  <c r="F293" i="9"/>
  <c r="O291" i="9"/>
  <c r="C287" i="9"/>
  <c r="H194" i="9" l="1"/>
  <c r="C179" i="9"/>
  <c r="C89" i="9"/>
  <c r="O83" i="9"/>
  <c r="I54" i="9"/>
  <c r="I53" i="9" s="1"/>
  <c r="D289" i="9"/>
  <c r="O130" i="9"/>
  <c r="O75" i="9" s="1"/>
  <c r="O52" i="9" s="1"/>
  <c r="I231" i="9"/>
  <c r="I230" i="9" s="1"/>
  <c r="H52" i="9"/>
  <c r="H51" i="9" s="1"/>
  <c r="H289" i="9"/>
  <c r="N194" i="9"/>
  <c r="N289" i="9"/>
  <c r="D194" i="9"/>
  <c r="I83" i="9"/>
  <c r="D52" i="9"/>
  <c r="C246" i="9"/>
  <c r="I130" i="9"/>
  <c r="M75" i="9"/>
  <c r="M52" i="9" s="1"/>
  <c r="F67" i="9"/>
  <c r="C67" i="9" s="1"/>
  <c r="O53" i="9"/>
  <c r="O259" i="9"/>
  <c r="O230" i="9" s="1"/>
  <c r="C216" i="9"/>
  <c r="C264" i="9"/>
  <c r="G52" i="9"/>
  <c r="G51" i="9" s="1"/>
  <c r="N52" i="9"/>
  <c r="N51" i="9" s="1"/>
  <c r="J194" i="9"/>
  <c r="J51" i="9" s="1"/>
  <c r="O204" i="9"/>
  <c r="O195" i="9" s="1"/>
  <c r="E194" i="9"/>
  <c r="O174" i="9"/>
  <c r="O173" i="9" s="1"/>
  <c r="K75" i="9"/>
  <c r="K289" i="9" s="1"/>
  <c r="C198" i="9"/>
  <c r="C231" i="9"/>
  <c r="E51" i="9"/>
  <c r="M194" i="9"/>
  <c r="F174" i="9"/>
  <c r="C175" i="9"/>
  <c r="C293" i="9"/>
  <c r="L195" i="9"/>
  <c r="C205" i="9"/>
  <c r="F204" i="9"/>
  <c r="F195" i="9" s="1"/>
  <c r="C95" i="9"/>
  <c r="F291" i="9"/>
  <c r="F165" i="9"/>
  <c r="C165" i="9" s="1"/>
  <c r="C166" i="9"/>
  <c r="C103" i="9"/>
  <c r="F54" i="9"/>
  <c r="C55" i="9"/>
  <c r="L26" i="9"/>
  <c r="C192" i="9"/>
  <c r="F191" i="9"/>
  <c r="C191" i="9" s="1"/>
  <c r="C252" i="9"/>
  <c r="F251" i="9"/>
  <c r="C251" i="9" s="1"/>
  <c r="F270" i="9"/>
  <c r="C272" i="9"/>
  <c r="I76" i="9"/>
  <c r="C77" i="9"/>
  <c r="J289" i="9"/>
  <c r="C84" i="9"/>
  <c r="F83" i="9"/>
  <c r="E289" i="9"/>
  <c r="F130" i="9"/>
  <c r="C131" i="9"/>
  <c r="C284" i="9"/>
  <c r="F283" i="9"/>
  <c r="C283" i="9" s="1"/>
  <c r="C238" i="9"/>
  <c r="L230" i="9"/>
  <c r="I204" i="9"/>
  <c r="I195" i="9" s="1"/>
  <c r="I194" i="9" s="1"/>
  <c r="C196" i="9"/>
  <c r="L130" i="9"/>
  <c r="L75" i="9" s="1"/>
  <c r="L52" i="9" s="1"/>
  <c r="C80" i="9"/>
  <c r="F76" i="9"/>
  <c r="C151" i="9"/>
  <c r="C286" i="9"/>
  <c r="C260" i="9"/>
  <c r="F259" i="9"/>
  <c r="C259" i="9" s="1"/>
  <c r="C188" i="9"/>
  <c r="I292" i="9"/>
  <c r="I75" i="9" l="1"/>
  <c r="I52" i="9" s="1"/>
  <c r="C83" i="9"/>
  <c r="M51" i="9"/>
  <c r="O194" i="9"/>
  <c r="O51" i="9" s="1"/>
  <c r="O290" i="9" s="1"/>
  <c r="O289" i="9"/>
  <c r="H50" i="9"/>
  <c r="H290" i="9"/>
  <c r="K52" i="9"/>
  <c r="K51" i="9" s="1"/>
  <c r="L289" i="9"/>
  <c r="C130" i="9"/>
  <c r="L194" i="9"/>
  <c r="L51" i="9" s="1"/>
  <c r="M289" i="9"/>
  <c r="N50" i="9"/>
  <c r="N290" i="9"/>
  <c r="G50" i="9"/>
  <c r="G290" i="9"/>
  <c r="D51" i="9"/>
  <c r="M50" i="9"/>
  <c r="M290" i="9"/>
  <c r="F187" i="9"/>
  <c r="C187" i="9" s="1"/>
  <c r="I51" i="9"/>
  <c r="C26" i="9"/>
  <c r="L20" i="9"/>
  <c r="C20" i="9" s="1"/>
  <c r="F230" i="9"/>
  <c r="C230" i="9" s="1"/>
  <c r="I291" i="9"/>
  <c r="C291" i="9" s="1"/>
  <c r="C292" i="9"/>
  <c r="J50" i="9"/>
  <c r="J290" i="9"/>
  <c r="I289" i="9"/>
  <c r="F53" i="9"/>
  <c r="C54" i="9"/>
  <c r="F173" i="9"/>
  <c r="C173" i="9" s="1"/>
  <c r="C174" i="9"/>
  <c r="C195" i="9"/>
  <c r="C204" i="9"/>
  <c r="E290" i="9"/>
  <c r="E50" i="9"/>
  <c r="C76" i="9"/>
  <c r="F75" i="9"/>
  <c r="C75" i="9" s="1"/>
  <c r="F269" i="9"/>
  <c r="C270" i="9"/>
  <c r="L50" i="9" l="1"/>
  <c r="L290" i="9"/>
  <c r="D290" i="9"/>
  <c r="D50" i="9"/>
  <c r="O50" i="9"/>
  <c r="K290" i="9"/>
  <c r="K50" i="9"/>
  <c r="C269" i="9"/>
  <c r="F289" i="9"/>
  <c r="C289" i="9" s="1"/>
  <c r="F194" i="9"/>
  <c r="C194" i="9" s="1"/>
  <c r="F52" i="9"/>
  <c r="C53" i="9"/>
  <c r="I290" i="9"/>
  <c r="I50" i="9"/>
  <c r="C52" i="9" l="1"/>
  <c r="F51" i="9"/>
  <c r="F290" i="9" l="1"/>
  <c r="C290" i="9" s="1"/>
  <c r="F50" i="9"/>
  <c r="C50" i="9" s="1"/>
  <c r="C51" i="9"/>
  <c r="O301" i="7" l="1"/>
  <c r="L301" i="7"/>
  <c r="I301" i="7"/>
  <c r="F301" i="7"/>
  <c r="O300" i="7"/>
  <c r="L300" i="7"/>
  <c r="I300" i="7"/>
  <c r="F300" i="7"/>
  <c r="O299" i="7"/>
  <c r="L299" i="7"/>
  <c r="I299" i="7"/>
  <c r="F299" i="7"/>
  <c r="O298" i="7"/>
  <c r="L298" i="7"/>
  <c r="I298" i="7"/>
  <c r="F298" i="7"/>
  <c r="O297" i="7"/>
  <c r="L297" i="7"/>
  <c r="I297" i="7"/>
  <c r="F297" i="7"/>
  <c r="O296" i="7"/>
  <c r="L296" i="7"/>
  <c r="I296" i="7"/>
  <c r="F296" i="7"/>
  <c r="O295" i="7"/>
  <c r="L295" i="7"/>
  <c r="I295" i="7"/>
  <c r="F295" i="7"/>
  <c r="O294" i="7"/>
  <c r="O293" i="7" s="1"/>
  <c r="L294" i="7"/>
  <c r="I294" i="7"/>
  <c r="F294" i="7"/>
  <c r="N293" i="7"/>
  <c r="M293" i="7"/>
  <c r="K293" i="7"/>
  <c r="J293" i="7"/>
  <c r="H293" i="7"/>
  <c r="G293" i="7"/>
  <c r="E293" i="7"/>
  <c r="D293" i="7"/>
  <c r="O288" i="7"/>
  <c r="L288" i="7"/>
  <c r="I288" i="7"/>
  <c r="F288" i="7"/>
  <c r="O287" i="7"/>
  <c r="L287" i="7"/>
  <c r="I287" i="7"/>
  <c r="F287" i="7"/>
  <c r="O286" i="7"/>
  <c r="N286" i="7"/>
  <c r="M286" i="7"/>
  <c r="K286" i="7"/>
  <c r="J286" i="7"/>
  <c r="H286" i="7"/>
  <c r="G286" i="7"/>
  <c r="F286" i="7"/>
  <c r="E286" i="7"/>
  <c r="D286" i="7"/>
  <c r="O285" i="7"/>
  <c r="L285" i="7"/>
  <c r="L284" i="7" s="1"/>
  <c r="L283" i="7" s="1"/>
  <c r="I285" i="7"/>
  <c r="I284" i="7" s="1"/>
  <c r="I283" i="7" s="1"/>
  <c r="F285" i="7"/>
  <c r="O284" i="7"/>
  <c r="O283" i="7" s="1"/>
  <c r="N284" i="7"/>
  <c r="N283" i="7" s="1"/>
  <c r="M284" i="7"/>
  <c r="M283" i="7" s="1"/>
  <c r="K284" i="7"/>
  <c r="K283" i="7" s="1"/>
  <c r="J284" i="7"/>
  <c r="J283" i="7" s="1"/>
  <c r="H284" i="7"/>
  <c r="H283" i="7" s="1"/>
  <c r="G284" i="7"/>
  <c r="G283" i="7" s="1"/>
  <c r="F284" i="7"/>
  <c r="E284" i="7"/>
  <c r="E283" i="7" s="1"/>
  <c r="D284" i="7"/>
  <c r="D283" i="7" s="1"/>
  <c r="O282" i="7"/>
  <c r="O281" i="7" s="1"/>
  <c r="L282" i="7"/>
  <c r="I282" i="7"/>
  <c r="I281" i="7" s="1"/>
  <c r="F282" i="7"/>
  <c r="F281" i="7" s="1"/>
  <c r="N281" i="7"/>
  <c r="M281" i="7"/>
  <c r="L281" i="7"/>
  <c r="K281" i="7"/>
  <c r="J281" i="7"/>
  <c r="H281" i="7"/>
  <c r="G281" i="7"/>
  <c r="E281" i="7"/>
  <c r="D281" i="7"/>
  <c r="O280" i="7"/>
  <c r="L280" i="7"/>
  <c r="I280" i="7"/>
  <c r="F280" i="7"/>
  <c r="O279" i="7"/>
  <c r="L279" i="7"/>
  <c r="I279" i="7"/>
  <c r="F279" i="7"/>
  <c r="O278" i="7"/>
  <c r="L278" i="7"/>
  <c r="I278" i="7"/>
  <c r="F278" i="7"/>
  <c r="O277" i="7"/>
  <c r="L277" i="7"/>
  <c r="I277" i="7"/>
  <c r="F277" i="7"/>
  <c r="N276" i="7"/>
  <c r="M276" i="7"/>
  <c r="K276" i="7"/>
  <c r="J276" i="7"/>
  <c r="H276" i="7"/>
  <c r="G276" i="7"/>
  <c r="E276" i="7"/>
  <c r="D276" i="7"/>
  <c r="O275" i="7"/>
  <c r="L275" i="7"/>
  <c r="I275" i="7"/>
  <c r="F275" i="7"/>
  <c r="O274" i="7"/>
  <c r="L274" i="7"/>
  <c r="I274" i="7"/>
  <c r="F274" i="7"/>
  <c r="O273" i="7"/>
  <c r="L273" i="7"/>
  <c r="L272" i="7" s="1"/>
  <c r="I273" i="7"/>
  <c r="I272" i="7" s="1"/>
  <c r="F273" i="7"/>
  <c r="N272" i="7"/>
  <c r="N270" i="7" s="1"/>
  <c r="M272" i="7"/>
  <c r="K272" i="7"/>
  <c r="K270" i="7" s="1"/>
  <c r="K269" i="7" s="1"/>
  <c r="J272" i="7"/>
  <c r="H272" i="7"/>
  <c r="H270" i="7" s="1"/>
  <c r="G272" i="7"/>
  <c r="E272" i="7"/>
  <c r="E270" i="7" s="1"/>
  <c r="D272" i="7"/>
  <c r="D270" i="7" s="1"/>
  <c r="D269" i="7" s="1"/>
  <c r="O271" i="7"/>
  <c r="L271" i="7"/>
  <c r="I271" i="7"/>
  <c r="F271" i="7"/>
  <c r="O268" i="7"/>
  <c r="L268" i="7"/>
  <c r="I268" i="7"/>
  <c r="F268" i="7"/>
  <c r="O267" i="7"/>
  <c r="L267" i="7"/>
  <c r="I267" i="7"/>
  <c r="F267" i="7"/>
  <c r="O266" i="7"/>
  <c r="L266" i="7"/>
  <c r="I266" i="7"/>
  <c r="F266" i="7"/>
  <c r="O265" i="7"/>
  <c r="L265" i="7"/>
  <c r="I265" i="7"/>
  <c r="F265" i="7"/>
  <c r="F264" i="7" s="1"/>
  <c r="N264" i="7"/>
  <c r="M264" i="7"/>
  <c r="K264" i="7"/>
  <c r="J264" i="7"/>
  <c r="H264" i="7"/>
  <c r="G264" i="7"/>
  <c r="E264" i="7"/>
  <c r="D264" i="7"/>
  <c r="O263" i="7"/>
  <c r="L263" i="7"/>
  <c r="I263" i="7"/>
  <c r="F263" i="7"/>
  <c r="O262" i="7"/>
  <c r="L262" i="7"/>
  <c r="I262" i="7"/>
  <c r="F262" i="7"/>
  <c r="O261" i="7"/>
  <c r="L261" i="7"/>
  <c r="I261" i="7"/>
  <c r="I260" i="7" s="1"/>
  <c r="F261" i="7"/>
  <c r="N260" i="7"/>
  <c r="M260" i="7"/>
  <c r="K260" i="7"/>
  <c r="K259" i="7" s="1"/>
  <c r="J260" i="7"/>
  <c r="H260" i="7"/>
  <c r="H259" i="7" s="1"/>
  <c r="G260" i="7"/>
  <c r="E260" i="7"/>
  <c r="E259" i="7" s="1"/>
  <c r="D260" i="7"/>
  <c r="O258" i="7"/>
  <c r="L258" i="7"/>
  <c r="I258" i="7"/>
  <c r="F258" i="7"/>
  <c r="O257" i="7"/>
  <c r="L257" i="7"/>
  <c r="I257" i="7"/>
  <c r="F257" i="7"/>
  <c r="O256" i="7"/>
  <c r="L256" i="7"/>
  <c r="I256" i="7"/>
  <c r="F256" i="7"/>
  <c r="O255" i="7"/>
  <c r="L255" i="7"/>
  <c r="I255" i="7"/>
  <c r="F255" i="7"/>
  <c r="O254" i="7"/>
  <c r="L254" i="7"/>
  <c r="I254" i="7"/>
  <c r="F254" i="7"/>
  <c r="O253" i="7"/>
  <c r="L253" i="7"/>
  <c r="I253" i="7"/>
  <c r="I252" i="7" s="1"/>
  <c r="I251" i="7" s="1"/>
  <c r="F253" i="7"/>
  <c r="N252" i="7"/>
  <c r="N251" i="7" s="1"/>
  <c r="M252" i="7"/>
  <c r="M251" i="7" s="1"/>
  <c r="K252" i="7"/>
  <c r="K251" i="7" s="1"/>
  <c r="J252" i="7"/>
  <c r="J251" i="7" s="1"/>
  <c r="H252" i="7"/>
  <c r="G252" i="7"/>
  <c r="G251" i="7" s="1"/>
  <c r="E252" i="7"/>
  <c r="E251" i="7" s="1"/>
  <c r="D252" i="7"/>
  <c r="D251" i="7" s="1"/>
  <c r="H251" i="7"/>
  <c r="O250" i="7"/>
  <c r="L250" i="7"/>
  <c r="I250" i="7"/>
  <c r="F250" i="7"/>
  <c r="O249" i="7"/>
  <c r="L249" i="7"/>
  <c r="I249" i="7"/>
  <c r="F249" i="7"/>
  <c r="O248" i="7"/>
  <c r="L248" i="7"/>
  <c r="I248" i="7"/>
  <c r="F248" i="7"/>
  <c r="O247" i="7"/>
  <c r="L247" i="7"/>
  <c r="I247" i="7"/>
  <c r="F247" i="7"/>
  <c r="O246" i="7"/>
  <c r="N246" i="7"/>
  <c r="M246" i="7"/>
  <c r="K246" i="7"/>
  <c r="J246" i="7"/>
  <c r="H246" i="7"/>
  <c r="G246" i="7"/>
  <c r="E246" i="7"/>
  <c r="D246" i="7"/>
  <c r="O245" i="7"/>
  <c r="L245" i="7"/>
  <c r="I245" i="7"/>
  <c r="F245" i="7"/>
  <c r="O244" i="7"/>
  <c r="L244" i="7"/>
  <c r="I244" i="7"/>
  <c r="F244" i="7"/>
  <c r="O243" i="7"/>
  <c r="L243" i="7"/>
  <c r="I243" i="7"/>
  <c r="F243" i="7"/>
  <c r="O242" i="7"/>
  <c r="L242" i="7"/>
  <c r="I242" i="7"/>
  <c r="F242" i="7"/>
  <c r="O241" i="7"/>
  <c r="L241" i="7"/>
  <c r="I241" i="7"/>
  <c r="F241" i="7"/>
  <c r="O240" i="7"/>
  <c r="L240" i="7"/>
  <c r="I240" i="7"/>
  <c r="F240" i="7"/>
  <c r="O239" i="7"/>
  <c r="L239" i="7"/>
  <c r="I239" i="7"/>
  <c r="F239" i="7"/>
  <c r="N238" i="7"/>
  <c r="M238" i="7"/>
  <c r="K238" i="7"/>
  <c r="J238" i="7"/>
  <c r="H238" i="7"/>
  <c r="G238" i="7"/>
  <c r="E238" i="7"/>
  <c r="D238" i="7"/>
  <c r="O237" i="7"/>
  <c r="L237" i="7"/>
  <c r="I237" i="7"/>
  <c r="F237" i="7"/>
  <c r="O236" i="7"/>
  <c r="L236" i="7"/>
  <c r="L235" i="7" s="1"/>
  <c r="I236" i="7"/>
  <c r="I235" i="7" s="1"/>
  <c r="F236" i="7"/>
  <c r="O235" i="7"/>
  <c r="N235" i="7"/>
  <c r="M235" i="7"/>
  <c r="K235" i="7"/>
  <c r="J235" i="7"/>
  <c r="H235" i="7"/>
  <c r="G235" i="7"/>
  <c r="F235" i="7"/>
  <c r="E235" i="7"/>
  <c r="D235" i="7"/>
  <c r="O234" i="7"/>
  <c r="O233" i="7" s="1"/>
  <c r="L234" i="7"/>
  <c r="L233" i="7" s="1"/>
  <c r="I234" i="7"/>
  <c r="I233" i="7" s="1"/>
  <c r="F234" i="7"/>
  <c r="F233" i="7" s="1"/>
  <c r="N233" i="7"/>
  <c r="M233" i="7"/>
  <c r="K233" i="7"/>
  <c r="J233" i="7"/>
  <c r="H233" i="7"/>
  <c r="G233" i="7"/>
  <c r="E233" i="7"/>
  <c r="D233" i="7"/>
  <c r="O232" i="7"/>
  <c r="L232" i="7"/>
  <c r="I232" i="7"/>
  <c r="F232" i="7"/>
  <c r="K231" i="7"/>
  <c r="O229" i="7"/>
  <c r="L229" i="7"/>
  <c r="I229" i="7"/>
  <c r="F229" i="7"/>
  <c r="O228" i="7"/>
  <c r="L228" i="7"/>
  <c r="L227" i="7" s="1"/>
  <c r="I228" i="7"/>
  <c r="I227" i="7" s="1"/>
  <c r="F228" i="7"/>
  <c r="O227" i="7"/>
  <c r="N227" i="7"/>
  <c r="M227" i="7"/>
  <c r="K227" i="7"/>
  <c r="J227" i="7"/>
  <c r="H227" i="7"/>
  <c r="G227" i="7"/>
  <c r="F227" i="7"/>
  <c r="E227" i="7"/>
  <c r="D227" i="7"/>
  <c r="O226" i="7"/>
  <c r="L226" i="7"/>
  <c r="I226" i="7"/>
  <c r="F226" i="7"/>
  <c r="O225" i="7"/>
  <c r="L225" i="7"/>
  <c r="I225" i="7"/>
  <c r="F225" i="7"/>
  <c r="O224" i="7"/>
  <c r="L224" i="7"/>
  <c r="I224" i="7"/>
  <c r="F224" i="7"/>
  <c r="O223" i="7"/>
  <c r="L223" i="7"/>
  <c r="I223" i="7"/>
  <c r="F223" i="7"/>
  <c r="O222" i="7"/>
  <c r="L222" i="7"/>
  <c r="I222" i="7"/>
  <c r="F222" i="7"/>
  <c r="O221" i="7"/>
  <c r="L221" i="7"/>
  <c r="I221" i="7"/>
  <c r="F221" i="7"/>
  <c r="O220" i="7"/>
  <c r="L220" i="7"/>
  <c r="I220" i="7"/>
  <c r="F220" i="7"/>
  <c r="O219" i="7"/>
  <c r="L219" i="7"/>
  <c r="I219" i="7"/>
  <c r="F219" i="7"/>
  <c r="O218" i="7"/>
  <c r="L218" i="7"/>
  <c r="I218" i="7"/>
  <c r="F218" i="7"/>
  <c r="O217" i="7"/>
  <c r="L217" i="7"/>
  <c r="I217" i="7"/>
  <c r="F217" i="7"/>
  <c r="F216" i="7" s="1"/>
  <c r="N216" i="7"/>
  <c r="M216" i="7"/>
  <c r="K216" i="7"/>
  <c r="J216" i="7"/>
  <c r="H216" i="7"/>
  <c r="G216" i="7"/>
  <c r="E216" i="7"/>
  <c r="D216" i="7"/>
  <c r="O215" i="7"/>
  <c r="L215" i="7"/>
  <c r="I215" i="7"/>
  <c r="F215" i="7"/>
  <c r="O214" i="7"/>
  <c r="L214" i="7"/>
  <c r="I214" i="7"/>
  <c r="F214" i="7"/>
  <c r="O213" i="7"/>
  <c r="L213" i="7"/>
  <c r="I213" i="7"/>
  <c r="F213" i="7"/>
  <c r="O212" i="7"/>
  <c r="L212" i="7"/>
  <c r="I212" i="7"/>
  <c r="F212" i="7"/>
  <c r="O211" i="7"/>
  <c r="L211" i="7"/>
  <c r="I211" i="7"/>
  <c r="F211" i="7"/>
  <c r="O210" i="7"/>
  <c r="L210" i="7"/>
  <c r="I210" i="7"/>
  <c r="F210" i="7"/>
  <c r="O209" i="7"/>
  <c r="L209" i="7"/>
  <c r="I209" i="7"/>
  <c r="F209" i="7"/>
  <c r="O208" i="7"/>
  <c r="L208" i="7"/>
  <c r="I208" i="7"/>
  <c r="F208" i="7"/>
  <c r="O207" i="7"/>
  <c r="L207" i="7"/>
  <c r="I207" i="7"/>
  <c r="F207" i="7"/>
  <c r="O206" i="7"/>
  <c r="L206" i="7"/>
  <c r="I206" i="7"/>
  <c r="F206" i="7"/>
  <c r="N205" i="7"/>
  <c r="M205" i="7"/>
  <c r="M204" i="7" s="1"/>
  <c r="K205" i="7"/>
  <c r="J205" i="7"/>
  <c r="H205" i="7"/>
  <c r="G205" i="7"/>
  <c r="E205" i="7"/>
  <c r="D205" i="7"/>
  <c r="D204" i="7" s="1"/>
  <c r="O203" i="7"/>
  <c r="L203" i="7"/>
  <c r="I203" i="7"/>
  <c r="F203" i="7"/>
  <c r="O202" i="7"/>
  <c r="L202" i="7"/>
  <c r="I202" i="7"/>
  <c r="F202" i="7"/>
  <c r="O201" i="7"/>
  <c r="L201" i="7"/>
  <c r="I201" i="7"/>
  <c r="F201" i="7"/>
  <c r="O200" i="7"/>
  <c r="L200" i="7"/>
  <c r="I200" i="7"/>
  <c r="F200" i="7"/>
  <c r="O199" i="7"/>
  <c r="L199" i="7"/>
  <c r="I199" i="7"/>
  <c r="F199" i="7"/>
  <c r="F198" i="7" s="1"/>
  <c r="N198" i="7"/>
  <c r="M198" i="7"/>
  <c r="M196" i="7" s="1"/>
  <c r="K198" i="7"/>
  <c r="K196" i="7" s="1"/>
  <c r="J198" i="7"/>
  <c r="H198" i="7"/>
  <c r="H196" i="7" s="1"/>
  <c r="G198" i="7"/>
  <c r="G196" i="7" s="1"/>
  <c r="E198" i="7"/>
  <c r="E196" i="7" s="1"/>
  <c r="D198" i="7"/>
  <c r="D196" i="7" s="1"/>
  <c r="O197" i="7"/>
  <c r="L197" i="7"/>
  <c r="I197" i="7"/>
  <c r="F197" i="7"/>
  <c r="N196" i="7"/>
  <c r="J196" i="7"/>
  <c r="O193" i="7"/>
  <c r="L193" i="7"/>
  <c r="I193" i="7"/>
  <c r="I192" i="7" s="1"/>
  <c r="I191" i="7" s="1"/>
  <c r="F193" i="7"/>
  <c r="F192" i="7" s="1"/>
  <c r="O192" i="7"/>
  <c r="O191" i="7" s="1"/>
  <c r="N192" i="7"/>
  <c r="M192" i="7"/>
  <c r="M191" i="7" s="1"/>
  <c r="K192" i="7"/>
  <c r="K191" i="7" s="1"/>
  <c r="J192" i="7"/>
  <c r="H192" i="7"/>
  <c r="H191" i="7" s="1"/>
  <c r="G192" i="7"/>
  <c r="G191" i="7" s="1"/>
  <c r="E192" i="7"/>
  <c r="E191" i="7" s="1"/>
  <c r="D192" i="7"/>
  <c r="D191" i="7" s="1"/>
  <c r="N191" i="7"/>
  <c r="J191" i="7"/>
  <c r="O190" i="7"/>
  <c r="L190" i="7"/>
  <c r="I190" i="7"/>
  <c r="F190" i="7"/>
  <c r="O189" i="7"/>
  <c r="L189" i="7"/>
  <c r="I189" i="7"/>
  <c r="F189" i="7"/>
  <c r="F188" i="7" s="1"/>
  <c r="O188" i="7"/>
  <c r="O187" i="7" s="1"/>
  <c r="N188" i="7"/>
  <c r="M188" i="7"/>
  <c r="K188" i="7"/>
  <c r="J188" i="7"/>
  <c r="J187" i="7" s="1"/>
  <c r="H188" i="7"/>
  <c r="G188" i="7"/>
  <c r="E188" i="7"/>
  <c r="D188" i="7"/>
  <c r="D187" i="7" s="1"/>
  <c r="O186" i="7"/>
  <c r="L186" i="7"/>
  <c r="I186" i="7"/>
  <c r="F186" i="7"/>
  <c r="O185" i="7"/>
  <c r="L185" i="7"/>
  <c r="I185" i="7"/>
  <c r="F185" i="7"/>
  <c r="F184" i="7" s="1"/>
  <c r="O184" i="7"/>
  <c r="N184" i="7"/>
  <c r="M184" i="7"/>
  <c r="K184" i="7"/>
  <c r="J184" i="7"/>
  <c r="H184" i="7"/>
  <c r="G184" i="7"/>
  <c r="E184" i="7"/>
  <c r="D184" i="7"/>
  <c r="O183" i="7"/>
  <c r="L183" i="7"/>
  <c r="I183" i="7"/>
  <c r="F183" i="7"/>
  <c r="O182" i="7"/>
  <c r="L182" i="7"/>
  <c r="I182" i="7"/>
  <c r="F182" i="7"/>
  <c r="O181" i="7"/>
  <c r="L181" i="7"/>
  <c r="I181" i="7"/>
  <c r="F181" i="7"/>
  <c r="O180" i="7"/>
  <c r="O179" i="7" s="1"/>
  <c r="L180" i="7"/>
  <c r="I180" i="7"/>
  <c r="F180" i="7"/>
  <c r="F179" i="7" s="1"/>
  <c r="N179" i="7"/>
  <c r="M179" i="7"/>
  <c r="K179" i="7"/>
  <c r="J179" i="7"/>
  <c r="H179" i="7"/>
  <c r="G179" i="7"/>
  <c r="E179" i="7"/>
  <c r="D179" i="7"/>
  <c r="O178" i="7"/>
  <c r="L178" i="7"/>
  <c r="I178" i="7"/>
  <c r="F178" i="7"/>
  <c r="O177" i="7"/>
  <c r="L177" i="7"/>
  <c r="I177" i="7"/>
  <c r="F177" i="7"/>
  <c r="O176" i="7"/>
  <c r="O175" i="7" s="1"/>
  <c r="O174" i="7" s="1"/>
  <c r="L176" i="7"/>
  <c r="I176" i="7"/>
  <c r="F176" i="7"/>
  <c r="F175" i="7" s="1"/>
  <c r="F174" i="7" s="1"/>
  <c r="N175" i="7"/>
  <c r="M175" i="7"/>
  <c r="M174" i="7" s="1"/>
  <c r="K175" i="7"/>
  <c r="K174" i="7" s="1"/>
  <c r="K173" i="7" s="1"/>
  <c r="J175" i="7"/>
  <c r="J174" i="7" s="1"/>
  <c r="J173" i="7" s="1"/>
  <c r="H175" i="7"/>
  <c r="G175" i="7"/>
  <c r="G174" i="7" s="1"/>
  <c r="G173" i="7" s="1"/>
  <c r="E175" i="7"/>
  <c r="D175" i="7"/>
  <c r="D174" i="7" s="1"/>
  <c r="O172" i="7"/>
  <c r="L172" i="7"/>
  <c r="I172" i="7"/>
  <c r="F172" i="7"/>
  <c r="O171" i="7"/>
  <c r="L171" i="7"/>
  <c r="I171" i="7"/>
  <c r="F171" i="7"/>
  <c r="O170" i="7"/>
  <c r="L170" i="7"/>
  <c r="I170" i="7"/>
  <c r="F170" i="7"/>
  <c r="O169" i="7"/>
  <c r="L169" i="7"/>
  <c r="I169" i="7"/>
  <c r="F169" i="7"/>
  <c r="O168" i="7"/>
  <c r="L168" i="7"/>
  <c r="I168" i="7"/>
  <c r="F168" i="7"/>
  <c r="O167" i="7"/>
  <c r="O166" i="7" s="1"/>
  <c r="O165" i="7" s="1"/>
  <c r="L167" i="7"/>
  <c r="I167" i="7"/>
  <c r="F167" i="7"/>
  <c r="N166" i="7"/>
  <c r="N165" i="7" s="1"/>
  <c r="M166" i="7"/>
  <c r="K166" i="7"/>
  <c r="K165" i="7" s="1"/>
  <c r="J166" i="7"/>
  <c r="J165" i="7" s="1"/>
  <c r="H166" i="7"/>
  <c r="H165" i="7" s="1"/>
  <c r="G166" i="7"/>
  <c r="G165" i="7" s="1"/>
  <c r="F166" i="7"/>
  <c r="E166" i="7"/>
  <c r="D166" i="7"/>
  <c r="D165" i="7" s="1"/>
  <c r="M165" i="7"/>
  <c r="E165" i="7"/>
  <c r="O164" i="7"/>
  <c r="L164" i="7"/>
  <c r="I164" i="7"/>
  <c r="F164" i="7"/>
  <c r="O163" i="7"/>
  <c r="L163" i="7"/>
  <c r="I163" i="7"/>
  <c r="F163" i="7"/>
  <c r="O162" i="7"/>
  <c r="L162" i="7"/>
  <c r="I162" i="7"/>
  <c r="F162" i="7"/>
  <c r="O161" i="7"/>
  <c r="L161" i="7"/>
  <c r="I161" i="7"/>
  <c r="I160" i="7" s="1"/>
  <c r="F161" i="7"/>
  <c r="O160" i="7"/>
  <c r="N160" i="7"/>
  <c r="M160" i="7"/>
  <c r="K160" i="7"/>
  <c r="J160" i="7"/>
  <c r="H160" i="7"/>
  <c r="G160" i="7"/>
  <c r="F160" i="7"/>
  <c r="E160" i="7"/>
  <c r="D160" i="7"/>
  <c r="O159" i="7"/>
  <c r="L159" i="7"/>
  <c r="I159" i="7"/>
  <c r="F159" i="7"/>
  <c r="O158" i="7"/>
  <c r="L158" i="7"/>
  <c r="I158" i="7"/>
  <c r="F158" i="7"/>
  <c r="O157" i="7"/>
  <c r="L157" i="7"/>
  <c r="I157" i="7"/>
  <c r="F157" i="7"/>
  <c r="O156" i="7"/>
  <c r="L156" i="7"/>
  <c r="I156" i="7"/>
  <c r="F156" i="7"/>
  <c r="O155" i="7"/>
  <c r="L155" i="7"/>
  <c r="I155" i="7"/>
  <c r="F155" i="7"/>
  <c r="O154" i="7"/>
  <c r="L154" i="7"/>
  <c r="I154" i="7"/>
  <c r="F154" i="7"/>
  <c r="O153" i="7"/>
  <c r="L153" i="7"/>
  <c r="I153" i="7"/>
  <c r="F153" i="7"/>
  <c r="O152" i="7"/>
  <c r="L152" i="7"/>
  <c r="I152" i="7"/>
  <c r="I151" i="7" s="1"/>
  <c r="F152" i="7"/>
  <c r="N151" i="7"/>
  <c r="M151" i="7"/>
  <c r="K151" i="7"/>
  <c r="J151" i="7"/>
  <c r="H151" i="7"/>
  <c r="G151" i="7"/>
  <c r="E151" i="7"/>
  <c r="D151" i="7"/>
  <c r="O150" i="7"/>
  <c r="L150" i="7"/>
  <c r="I150" i="7"/>
  <c r="F150" i="7"/>
  <c r="O149" i="7"/>
  <c r="L149" i="7"/>
  <c r="I149" i="7"/>
  <c r="F149" i="7"/>
  <c r="O148" i="7"/>
  <c r="L148" i="7"/>
  <c r="I148" i="7"/>
  <c r="F148" i="7"/>
  <c r="O147" i="7"/>
  <c r="L147" i="7"/>
  <c r="I147" i="7"/>
  <c r="F147" i="7"/>
  <c r="O146" i="7"/>
  <c r="L146" i="7"/>
  <c r="I146" i="7"/>
  <c r="F146" i="7"/>
  <c r="O145" i="7"/>
  <c r="L145" i="7"/>
  <c r="I145" i="7"/>
  <c r="F145" i="7"/>
  <c r="N144" i="7"/>
  <c r="M144" i="7"/>
  <c r="K144" i="7"/>
  <c r="J144" i="7"/>
  <c r="H144" i="7"/>
  <c r="G144" i="7"/>
  <c r="E144" i="7"/>
  <c r="D144" i="7"/>
  <c r="O143" i="7"/>
  <c r="L143" i="7"/>
  <c r="I143" i="7"/>
  <c r="F143" i="7"/>
  <c r="O142" i="7"/>
  <c r="L142" i="7"/>
  <c r="L141" i="7" s="1"/>
  <c r="I142" i="7"/>
  <c r="I141" i="7" s="1"/>
  <c r="F142" i="7"/>
  <c r="O141" i="7"/>
  <c r="N141" i="7"/>
  <c r="M141" i="7"/>
  <c r="K141" i="7"/>
  <c r="J141" i="7"/>
  <c r="H141" i="7"/>
  <c r="G141" i="7"/>
  <c r="F141" i="7"/>
  <c r="E141" i="7"/>
  <c r="D141" i="7"/>
  <c r="O140" i="7"/>
  <c r="L140" i="7"/>
  <c r="I140" i="7"/>
  <c r="F140" i="7"/>
  <c r="O139" i="7"/>
  <c r="L139" i="7"/>
  <c r="I139" i="7"/>
  <c r="F139" i="7"/>
  <c r="O138" i="7"/>
  <c r="L138" i="7"/>
  <c r="I138" i="7"/>
  <c r="F138" i="7"/>
  <c r="O137" i="7"/>
  <c r="L137" i="7"/>
  <c r="I137" i="7"/>
  <c r="I136" i="7" s="1"/>
  <c r="F137" i="7"/>
  <c r="N136" i="7"/>
  <c r="M136" i="7"/>
  <c r="K136" i="7"/>
  <c r="J136" i="7"/>
  <c r="H136" i="7"/>
  <c r="G136" i="7"/>
  <c r="E136" i="7"/>
  <c r="D136" i="7"/>
  <c r="O135" i="7"/>
  <c r="L135" i="7"/>
  <c r="I135" i="7"/>
  <c r="F135" i="7"/>
  <c r="O134" i="7"/>
  <c r="L134" i="7"/>
  <c r="I134" i="7"/>
  <c r="F134" i="7"/>
  <c r="O133" i="7"/>
  <c r="L133" i="7"/>
  <c r="I133" i="7"/>
  <c r="F133" i="7"/>
  <c r="O132" i="7"/>
  <c r="O131" i="7" s="1"/>
  <c r="L132" i="7"/>
  <c r="I132" i="7"/>
  <c r="F132" i="7"/>
  <c r="F131" i="7" s="1"/>
  <c r="N131" i="7"/>
  <c r="M131" i="7"/>
  <c r="K131" i="7"/>
  <c r="J131" i="7"/>
  <c r="H131" i="7"/>
  <c r="G131" i="7"/>
  <c r="E131" i="7"/>
  <c r="D131" i="7"/>
  <c r="O129" i="7"/>
  <c r="O128" i="7" s="1"/>
  <c r="L129" i="7"/>
  <c r="L128" i="7" s="1"/>
  <c r="I129" i="7"/>
  <c r="I128" i="7" s="1"/>
  <c r="F129" i="7"/>
  <c r="F128" i="7" s="1"/>
  <c r="N128" i="7"/>
  <c r="M128" i="7"/>
  <c r="K128" i="7"/>
  <c r="J128" i="7"/>
  <c r="H128" i="7"/>
  <c r="G128" i="7"/>
  <c r="E128" i="7"/>
  <c r="D128" i="7"/>
  <c r="O127" i="7"/>
  <c r="L127" i="7"/>
  <c r="I127" i="7"/>
  <c r="F127" i="7"/>
  <c r="O126" i="7"/>
  <c r="L126" i="7"/>
  <c r="I126" i="7"/>
  <c r="F126" i="7"/>
  <c r="O125" i="7"/>
  <c r="L125" i="7"/>
  <c r="I125" i="7"/>
  <c r="F125" i="7"/>
  <c r="O124" i="7"/>
  <c r="L124" i="7"/>
  <c r="I124" i="7"/>
  <c r="F124" i="7"/>
  <c r="O123" i="7"/>
  <c r="L123" i="7"/>
  <c r="I123" i="7"/>
  <c r="F123" i="7"/>
  <c r="F122" i="7" s="1"/>
  <c r="N122" i="7"/>
  <c r="M122" i="7"/>
  <c r="K122" i="7"/>
  <c r="J122" i="7"/>
  <c r="H122" i="7"/>
  <c r="G122" i="7"/>
  <c r="E122" i="7"/>
  <c r="D122" i="7"/>
  <c r="O121" i="7"/>
  <c r="L121" i="7"/>
  <c r="I121" i="7"/>
  <c r="F121" i="7"/>
  <c r="O120" i="7"/>
  <c r="L120" i="7"/>
  <c r="I120" i="7"/>
  <c r="F120" i="7"/>
  <c r="O119" i="7"/>
  <c r="L119" i="7"/>
  <c r="I119" i="7"/>
  <c r="F119" i="7"/>
  <c r="O118" i="7"/>
  <c r="L118" i="7"/>
  <c r="I118" i="7"/>
  <c r="F118" i="7"/>
  <c r="O117" i="7"/>
  <c r="L117" i="7"/>
  <c r="I117" i="7"/>
  <c r="F117" i="7"/>
  <c r="N116" i="7"/>
  <c r="M116" i="7"/>
  <c r="K116" i="7"/>
  <c r="J116" i="7"/>
  <c r="H116" i="7"/>
  <c r="G116" i="7"/>
  <c r="E116" i="7"/>
  <c r="D116" i="7"/>
  <c r="O115" i="7"/>
  <c r="L115" i="7"/>
  <c r="I115" i="7"/>
  <c r="F115" i="7"/>
  <c r="O114" i="7"/>
  <c r="L114" i="7"/>
  <c r="I114" i="7"/>
  <c r="F114" i="7"/>
  <c r="O113" i="7"/>
  <c r="O112" i="7" s="1"/>
  <c r="L113" i="7"/>
  <c r="L112" i="7" s="1"/>
  <c r="I113" i="7"/>
  <c r="F113" i="7"/>
  <c r="F112" i="7" s="1"/>
  <c r="N112" i="7"/>
  <c r="M112" i="7"/>
  <c r="K112" i="7"/>
  <c r="J112" i="7"/>
  <c r="H112" i="7"/>
  <c r="G112" i="7"/>
  <c r="E112" i="7"/>
  <c r="D112" i="7"/>
  <c r="O111" i="7"/>
  <c r="L111" i="7"/>
  <c r="I111" i="7"/>
  <c r="F111" i="7"/>
  <c r="O110" i="7"/>
  <c r="L110" i="7"/>
  <c r="I110" i="7"/>
  <c r="F110" i="7"/>
  <c r="O109" i="7"/>
  <c r="L109" i="7"/>
  <c r="I109" i="7"/>
  <c r="F109" i="7"/>
  <c r="O108" i="7"/>
  <c r="L108" i="7"/>
  <c r="I108" i="7"/>
  <c r="F108" i="7"/>
  <c r="O107" i="7"/>
  <c r="L107" i="7"/>
  <c r="I107" i="7"/>
  <c r="F107" i="7"/>
  <c r="O106" i="7"/>
  <c r="L106" i="7"/>
  <c r="I106" i="7"/>
  <c r="F106" i="7"/>
  <c r="O105" i="7"/>
  <c r="L105" i="7"/>
  <c r="I105" i="7"/>
  <c r="F105" i="7"/>
  <c r="O104" i="7"/>
  <c r="L104" i="7"/>
  <c r="I104" i="7"/>
  <c r="I103" i="7" s="1"/>
  <c r="F104" i="7"/>
  <c r="N103" i="7"/>
  <c r="M103" i="7"/>
  <c r="K103" i="7"/>
  <c r="J103" i="7"/>
  <c r="H103" i="7"/>
  <c r="G103" i="7"/>
  <c r="E103" i="7"/>
  <c r="D103" i="7"/>
  <c r="O102" i="7"/>
  <c r="L102" i="7"/>
  <c r="I102" i="7"/>
  <c r="F102" i="7"/>
  <c r="O101" i="7"/>
  <c r="L101" i="7"/>
  <c r="I101" i="7"/>
  <c r="F101" i="7"/>
  <c r="O100" i="7"/>
  <c r="L100" i="7"/>
  <c r="I100" i="7"/>
  <c r="F100" i="7"/>
  <c r="O99" i="7"/>
  <c r="L99" i="7"/>
  <c r="I99" i="7"/>
  <c r="F99" i="7"/>
  <c r="O98" i="7"/>
  <c r="L98" i="7"/>
  <c r="I98" i="7"/>
  <c r="F98" i="7"/>
  <c r="O97" i="7"/>
  <c r="L97" i="7"/>
  <c r="I97" i="7"/>
  <c r="F97" i="7"/>
  <c r="O96" i="7"/>
  <c r="L96" i="7"/>
  <c r="I96" i="7"/>
  <c r="I95" i="7" s="1"/>
  <c r="F96" i="7"/>
  <c r="N95" i="7"/>
  <c r="M95" i="7"/>
  <c r="K95" i="7"/>
  <c r="J95" i="7"/>
  <c r="H95" i="7"/>
  <c r="G95" i="7"/>
  <c r="E95" i="7"/>
  <c r="D95" i="7"/>
  <c r="O94" i="7"/>
  <c r="L94" i="7"/>
  <c r="I94" i="7"/>
  <c r="F94" i="7"/>
  <c r="O93" i="7"/>
  <c r="L93" i="7"/>
  <c r="I93" i="7"/>
  <c r="F93" i="7"/>
  <c r="O92" i="7"/>
  <c r="L92" i="7"/>
  <c r="I92" i="7"/>
  <c r="F92" i="7"/>
  <c r="O91" i="7"/>
  <c r="L91" i="7"/>
  <c r="I91" i="7"/>
  <c r="F91" i="7"/>
  <c r="O90" i="7"/>
  <c r="L90" i="7"/>
  <c r="I90" i="7"/>
  <c r="F90" i="7"/>
  <c r="F89" i="7" s="1"/>
  <c r="N89" i="7"/>
  <c r="M89" i="7"/>
  <c r="K89" i="7"/>
  <c r="J89" i="7"/>
  <c r="H89" i="7"/>
  <c r="G89" i="7"/>
  <c r="E89" i="7"/>
  <c r="D89" i="7"/>
  <c r="O88" i="7"/>
  <c r="L88" i="7"/>
  <c r="I88" i="7"/>
  <c r="F88" i="7"/>
  <c r="O87" i="7"/>
  <c r="L87" i="7"/>
  <c r="I87" i="7"/>
  <c r="F87" i="7"/>
  <c r="O86" i="7"/>
  <c r="L86" i="7"/>
  <c r="I86" i="7"/>
  <c r="F86" i="7"/>
  <c r="O85" i="7"/>
  <c r="L85" i="7"/>
  <c r="I85" i="7"/>
  <c r="I84" i="7" s="1"/>
  <c r="F85" i="7"/>
  <c r="N84" i="7"/>
  <c r="N83" i="7" s="1"/>
  <c r="M84" i="7"/>
  <c r="K84" i="7"/>
  <c r="J84" i="7"/>
  <c r="H84" i="7"/>
  <c r="G84" i="7"/>
  <c r="E84" i="7"/>
  <c r="D84" i="7"/>
  <c r="O82" i="7"/>
  <c r="L82" i="7"/>
  <c r="I82" i="7"/>
  <c r="F82" i="7"/>
  <c r="O81" i="7"/>
  <c r="O80" i="7" s="1"/>
  <c r="L81" i="7"/>
  <c r="I81" i="7"/>
  <c r="I80" i="7" s="1"/>
  <c r="F81" i="7"/>
  <c r="F80" i="7" s="1"/>
  <c r="N80" i="7"/>
  <c r="M80" i="7"/>
  <c r="K80" i="7"/>
  <c r="J80" i="7"/>
  <c r="H80" i="7"/>
  <c r="G80" i="7"/>
  <c r="E80" i="7"/>
  <c r="D80" i="7"/>
  <c r="O79" i="7"/>
  <c r="L79" i="7"/>
  <c r="I79" i="7"/>
  <c r="F79" i="7"/>
  <c r="O78" i="7"/>
  <c r="L78" i="7"/>
  <c r="I78" i="7"/>
  <c r="F78" i="7"/>
  <c r="F77" i="7" s="1"/>
  <c r="F76" i="7" s="1"/>
  <c r="O77" i="7"/>
  <c r="N77" i="7"/>
  <c r="M77" i="7"/>
  <c r="M76" i="7" s="1"/>
  <c r="K77" i="7"/>
  <c r="J77" i="7"/>
  <c r="H77" i="7"/>
  <c r="H76" i="7" s="1"/>
  <c r="G77" i="7"/>
  <c r="E77" i="7"/>
  <c r="E76" i="7" s="1"/>
  <c r="D77" i="7"/>
  <c r="J76" i="7"/>
  <c r="O74" i="7"/>
  <c r="L74" i="7"/>
  <c r="I74" i="7"/>
  <c r="F74" i="7"/>
  <c r="O73" i="7"/>
  <c r="L73" i="7"/>
  <c r="I73" i="7"/>
  <c r="F73" i="7"/>
  <c r="O72" i="7"/>
  <c r="L72" i="7"/>
  <c r="I72" i="7"/>
  <c r="F72" i="7"/>
  <c r="O71" i="7"/>
  <c r="L71" i="7"/>
  <c r="I71" i="7"/>
  <c r="F71" i="7"/>
  <c r="O70" i="7"/>
  <c r="L70" i="7"/>
  <c r="I70" i="7"/>
  <c r="F70" i="7"/>
  <c r="O69" i="7"/>
  <c r="N69" i="7"/>
  <c r="M69" i="7"/>
  <c r="K69" i="7"/>
  <c r="K67" i="7" s="1"/>
  <c r="J69" i="7"/>
  <c r="J67" i="7" s="1"/>
  <c r="H69" i="7"/>
  <c r="H67" i="7" s="1"/>
  <c r="G69" i="7"/>
  <c r="G67" i="7" s="1"/>
  <c r="E69" i="7"/>
  <c r="D69" i="7"/>
  <c r="D67" i="7" s="1"/>
  <c r="O68" i="7"/>
  <c r="L68" i="7"/>
  <c r="I68" i="7"/>
  <c r="F68" i="7"/>
  <c r="N67" i="7"/>
  <c r="M67" i="7"/>
  <c r="E67" i="7"/>
  <c r="O66" i="7"/>
  <c r="L66" i="7"/>
  <c r="I66" i="7"/>
  <c r="F66" i="7"/>
  <c r="O65" i="7"/>
  <c r="L65" i="7"/>
  <c r="I65" i="7"/>
  <c r="F65" i="7"/>
  <c r="O64" i="7"/>
  <c r="L64" i="7"/>
  <c r="I64" i="7"/>
  <c r="F64" i="7"/>
  <c r="O63" i="7"/>
  <c r="L63" i="7"/>
  <c r="I63" i="7"/>
  <c r="F63" i="7"/>
  <c r="O62" i="7"/>
  <c r="L62" i="7"/>
  <c r="I62" i="7"/>
  <c r="F62" i="7"/>
  <c r="O61" i="7"/>
  <c r="L61" i="7"/>
  <c r="I61" i="7"/>
  <c r="F61" i="7"/>
  <c r="O60" i="7"/>
  <c r="L60" i="7"/>
  <c r="I60" i="7"/>
  <c r="F60" i="7"/>
  <c r="O59" i="7"/>
  <c r="L59" i="7"/>
  <c r="I59" i="7"/>
  <c r="F59" i="7"/>
  <c r="F58" i="7" s="1"/>
  <c r="N58" i="7"/>
  <c r="M58" i="7"/>
  <c r="K58" i="7"/>
  <c r="J58" i="7"/>
  <c r="H58" i="7"/>
  <c r="G58" i="7"/>
  <c r="E58" i="7"/>
  <c r="D58" i="7"/>
  <c r="O57" i="7"/>
  <c r="L57" i="7"/>
  <c r="I57" i="7"/>
  <c r="F57" i="7"/>
  <c r="O56" i="7"/>
  <c r="L56" i="7"/>
  <c r="I56" i="7"/>
  <c r="I55" i="7" s="1"/>
  <c r="F56" i="7"/>
  <c r="F55" i="7" s="1"/>
  <c r="N55" i="7"/>
  <c r="M55" i="7"/>
  <c r="K55" i="7"/>
  <c r="J55" i="7"/>
  <c r="H55" i="7"/>
  <c r="H54" i="7" s="1"/>
  <c r="G55" i="7"/>
  <c r="G54" i="7" s="1"/>
  <c r="E55" i="7"/>
  <c r="D55" i="7"/>
  <c r="D54" i="7" s="1"/>
  <c r="D53" i="7" s="1"/>
  <c r="N54" i="7"/>
  <c r="N53" i="7" s="1"/>
  <c r="O47" i="7"/>
  <c r="C47" i="7" s="1"/>
  <c r="O46" i="7"/>
  <c r="C46" i="7" s="1"/>
  <c r="N45" i="7"/>
  <c r="M45" i="7"/>
  <c r="L44" i="7"/>
  <c r="L43" i="7" s="1"/>
  <c r="I44" i="7"/>
  <c r="I43" i="7" s="1"/>
  <c r="F44" i="7"/>
  <c r="F43" i="7" s="1"/>
  <c r="K43" i="7"/>
  <c r="J43" i="7"/>
  <c r="H43" i="7"/>
  <c r="G43" i="7"/>
  <c r="E43" i="7"/>
  <c r="D43" i="7"/>
  <c r="F42" i="7"/>
  <c r="C42" i="7" s="1"/>
  <c r="E41" i="7"/>
  <c r="D41" i="7"/>
  <c r="L40" i="7"/>
  <c r="C40" i="7" s="1"/>
  <c r="L39" i="7"/>
  <c r="C39" i="7" s="1"/>
  <c r="L38" i="7"/>
  <c r="C38" i="7" s="1"/>
  <c r="L37" i="7"/>
  <c r="C37" i="7" s="1"/>
  <c r="K36" i="7"/>
  <c r="J36" i="7"/>
  <c r="L35" i="7"/>
  <c r="C35" i="7" s="1"/>
  <c r="L34" i="7"/>
  <c r="L33" i="7" s="1"/>
  <c r="C33" i="7" s="1"/>
  <c r="K33" i="7"/>
  <c r="J33" i="7"/>
  <c r="L32" i="7"/>
  <c r="K31" i="7"/>
  <c r="J31" i="7"/>
  <c r="L30" i="7"/>
  <c r="C30" i="7" s="1"/>
  <c r="L29" i="7"/>
  <c r="C29" i="7" s="1"/>
  <c r="L28" i="7"/>
  <c r="C28" i="7" s="1"/>
  <c r="K27" i="7"/>
  <c r="J27" i="7"/>
  <c r="F25" i="7"/>
  <c r="C25" i="7" s="1"/>
  <c r="I24" i="7"/>
  <c r="F24" i="7"/>
  <c r="O23" i="7"/>
  <c r="L23" i="7"/>
  <c r="I23" i="7"/>
  <c r="F23" i="7"/>
  <c r="O22" i="7"/>
  <c r="O21" i="7" s="1"/>
  <c r="O292" i="7" s="1"/>
  <c r="O291" i="7" s="1"/>
  <c r="L22" i="7"/>
  <c r="L21" i="7" s="1"/>
  <c r="I22" i="7"/>
  <c r="F22" i="7"/>
  <c r="F21" i="7" s="1"/>
  <c r="N21" i="7"/>
  <c r="M21" i="7"/>
  <c r="M292" i="7" s="1"/>
  <c r="K21" i="7"/>
  <c r="J21" i="7"/>
  <c r="H21" i="7"/>
  <c r="H292" i="7" s="1"/>
  <c r="G21" i="7"/>
  <c r="G292" i="7" s="1"/>
  <c r="G291" i="7" s="1"/>
  <c r="E21" i="7"/>
  <c r="E292" i="7" s="1"/>
  <c r="E291" i="7" s="1"/>
  <c r="D21" i="7"/>
  <c r="D292" i="7" s="1"/>
  <c r="F292" i="7" l="1"/>
  <c r="G53" i="7"/>
  <c r="K187" i="7"/>
  <c r="K292" i="7"/>
  <c r="K291" i="7" s="1"/>
  <c r="K76" i="7"/>
  <c r="G76" i="7"/>
  <c r="F173" i="7"/>
  <c r="C155" i="7"/>
  <c r="C176" i="7"/>
  <c r="C242" i="7"/>
  <c r="D20" i="7"/>
  <c r="C121" i="7"/>
  <c r="C206" i="7"/>
  <c r="C210" i="7"/>
  <c r="C223" i="7"/>
  <c r="J130" i="7"/>
  <c r="O173" i="7"/>
  <c r="C109" i="7"/>
  <c r="C113" i="7"/>
  <c r="C214" i="7"/>
  <c r="C258" i="7"/>
  <c r="C298" i="7"/>
  <c r="C300" i="7"/>
  <c r="N76" i="7"/>
  <c r="N75" i="7" s="1"/>
  <c r="N52" i="7" s="1"/>
  <c r="M187" i="7"/>
  <c r="O276" i="7"/>
  <c r="H20" i="7"/>
  <c r="M20" i="7"/>
  <c r="C66" i="7"/>
  <c r="N187" i="7"/>
  <c r="C226" i="7"/>
  <c r="C228" i="7"/>
  <c r="C229" i="7"/>
  <c r="C278" i="7"/>
  <c r="E269" i="7"/>
  <c r="L27" i="7"/>
  <c r="C27" i="7" s="1"/>
  <c r="C34" i="7"/>
  <c r="C61" i="7"/>
  <c r="D83" i="7"/>
  <c r="C86" i="7"/>
  <c r="C101" i="7"/>
  <c r="C105" i="7"/>
  <c r="C108" i="7"/>
  <c r="C125" i="7"/>
  <c r="C127" i="7"/>
  <c r="D130" i="7"/>
  <c r="C148" i="7"/>
  <c r="G130" i="7"/>
  <c r="G75" i="7" s="1"/>
  <c r="G52" i="7" s="1"/>
  <c r="L151" i="7"/>
  <c r="C167" i="7"/>
  <c r="C168" i="7"/>
  <c r="C180" i="7"/>
  <c r="C181" i="7"/>
  <c r="C218" i="7"/>
  <c r="C222" i="7"/>
  <c r="L252" i="7"/>
  <c r="L251" i="7" s="1"/>
  <c r="C262" i="7"/>
  <c r="D259" i="7"/>
  <c r="C271" i="7"/>
  <c r="N269" i="7"/>
  <c r="C294" i="7"/>
  <c r="N130" i="7"/>
  <c r="D291" i="7"/>
  <c r="F41" i="7"/>
  <c r="C41" i="7" s="1"/>
  <c r="O45" i="7"/>
  <c r="C45" i="7" s="1"/>
  <c r="O55" i="7"/>
  <c r="C74" i="7"/>
  <c r="C93" i="7"/>
  <c r="E130" i="7"/>
  <c r="C159" i="7"/>
  <c r="C164" i="7"/>
  <c r="N174" i="7"/>
  <c r="N173" i="7" s="1"/>
  <c r="D195" i="7"/>
  <c r="O198" i="7"/>
  <c r="O196" i="7" s="1"/>
  <c r="C215" i="7"/>
  <c r="C239" i="7"/>
  <c r="C240" i="7"/>
  <c r="N231" i="7"/>
  <c r="C266" i="7"/>
  <c r="C275" i="7"/>
  <c r="C277" i="7"/>
  <c r="H269" i="7"/>
  <c r="O95" i="7"/>
  <c r="C24" i="7"/>
  <c r="C44" i="7"/>
  <c r="E54" i="7"/>
  <c r="J54" i="7"/>
  <c r="C56" i="7"/>
  <c r="O67" i="7"/>
  <c r="O76" i="7"/>
  <c r="C82" i="7"/>
  <c r="L84" i="7"/>
  <c r="G83" i="7"/>
  <c r="C102" i="7"/>
  <c r="F116" i="7"/>
  <c r="C120" i="7"/>
  <c r="O122" i="7"/>
  <c r="M130" i="7"/>
  <c r="C139" i="7"/>
  <c r="C140" i="7"/>
  <c r="C147" i="7"/>
  <c r="C153" i="7"/>
  <c r="C154" i="7"/>
  <c r="C171" i="7"/>
  <c r="E187" i="7"/>
  <c r="C203" i="7"/>
  <c r="H204" i="7"/>
  <c r="H195" i="7" s="1"/>
  <c r="C211" i="7"/>
  <c r="C234" i="7"/>
  <c r="C255" i="7"/>
  <c r="C257" i="7"/>
  <c r="G259" i="7"/>
  <c r="M259" i="7"/>
  <c r="G270" i="7"/>
  <c r="G269" i="7" s="1"/>
  <c r="J53" i="7"/>
  <c r="E83" i="7"/>
  <c r="K230" i="7"/>
  <c r="J26" i="7"/>
  <c r="J20" i="7" s="1"/>
  <c r="E20" i="7"/>
  <c r="C62" i="7"/>
  <c r="C73" i="7"/>
  <c r="C81" i="7"/>
  <c r="C85" i="7"/>
  <c r="C94" i="7"/>
  <c r="C100" i="7"/>
  <c r="C107" i="7"/>
  <c r="C114" i="7"/>
  <c r="C126" i="7"/>
  <c r="C129" i="7"/>
  <c r="O136" i="7"/>
  <c r="O144" i="7"/>
  <c r="C158" i="7"/>
  <c r="C163" i="7"/>
  <c r="C172" i="7"/>
  <c r="C185" i="7"/>
  <c r="G187" i="7"/>
  <c r="H187" i="7"/>
  <c r="C202" i="7"/>
  <c r="C213" i="7"/>
  <c r="I216" i="7"/>
  <c r="C216" i="7" s="1"/>
  <c r="C224" i="7"/>
  <c r="C225" i="7"/>
  <c r="G204" i="7"/>
  <c r="G195" i="7" s="1"/>
  <c r="G231" i="7"/>
  <c r="G230" i="7" s="1"/>
  <c r="I238" i="7"/>
  <c r="C256" i="7"/>
  <c r="C265" i="7"/>
  <c r="O264" i="7"/>
  <c r="O259" i="7" s="1"/>
  <c r="M270" i="7"/>
  <c r="M269" i="7" s="1"/>
  <c r="I276" i="7"/>
  <c r="I270" i="7" s="1"/>
  <c r="I269" i="7" s="1"/>
  <c r="C288" i="7"/>
  <c r="I293" i="7"/>
  <c r="C295" i="7"/>
  <c r="L293" i="7"/>
  <c r="C97" i="7"/>
  <c r="C132" i="7"/>
  <c r="K204" i="7"/>
  <c r="K195" i="7" s="1"/>
  <c r="K194" i="7" s="1"/>
  <c r="M291" i="7"/>
  <c r="K26" i="7"/>
  <c r="K20" i="7" s="1"/>
  <c r="M54" i="7"/>
  <c r="M53" i="7" s="1"/>
  <c r="L55" i="7"/>
  <c r="C55" i="7" s="1"/>
  <c r="C60" i="7"/>
  <c r="O58" i="7"/>
  <c r="O54" i="7" s="1"/>
  <c r="O53" i="7" s="1"/>
  <c r="C78" i="7"/>
  <c r="C88" i="7"/>
  <c r="C92" i="7"/>
  <c r="O89" i="7"/>
  <c r="C99" i="7"/>
  <c r="C106" i="7"/>
  <c r="C111" i="7"/>
  <c r="C118" i="7"/>
  <c r="J83" i="7"/>
  <c r="J75" i="7" s="1"/>
  <c r="C124" i="7"/>
  <c r="C143" i="7"/>
  <c r="C157" i="7"/>
  <c r="C170" i="7"/>
  <c r="M173" i="7"/>
  <c r="C189" i="7"/>
  <c r="C193" i="7"/>
  <c r="C212" i="7"/>
  <c r="N204" i="7"/>
  <c r="N195" i="7" s="1"/>
  <c r="M231" i="7"/>
  <c r="J231" i="7"/>
  <c r="C250" i="7"/>
  <c r="N259" i="7"/>
  <c r="N230" i="7" s="1"/>
  <c r="O272" i="7"/>
  <c r="I286" i="7"/>
  <c r="C299" i="7"/>
  <c r="O20" i="7"/>
  <c r="C57" i="7"/>
  <c r="C141" i="7"/>
  <c r="H291" i="7"/>
  <c r="K54" i="7"/>
  <c r="K53" i="7" s="1"/>
  <c r="C65" i="7"/>
  <c r="H53" i="7"/>
  <c r="C70" i="7"/>
  <c r="D76" i="7"/>
  <c r="M83" i="7"/>
  <c r="M75" i="7" s="1"/>
  <c r="K83" i="7"/>
  <c r="C98" i="7"/>
  <c r="C110" i="7"/>
  <c r="C117" i="7"/>
  <c r="O116" i="7"/>
  <c r="C133" i="7"/>
  <c r="L136" i="7"/>
  <c r="C149" i="7"/>
  <c r="O151" i="7"/>
  <c r="C156" i="7"/>
  <c r="C169" i="7"/>
  <c r="H174" i="7"/>
  <c r="H173" i="7" s="1"/>
  <c r="C177" i="7"/>
  <c r="C197" i="7"/>
  <c r="O205" i="7"/>
  <c r="E204" i="7"/>
  <c r="E195" i="7" s="1"/>
  <c r="J204" i="7"/>
  <c r="J195" i="7" s="1"/>
  <c r="C217" i="7"/>
  <c r="O216" i="7"/>
  <c r="E231" i="7"/>
  <c r="E230" i="7" s="1"/>
  <c r="C236" i="7"/>
  <c r="C237" i="7"/>
  <c r="O238" i="7"/>
  <c r="O231" i="7" s="1"/>
  <c r="C243" i="7"/>
  <c r="F260" i="7"/>
  <c r="C261" i="7"/>
  <c r="O260" i="7"/>
  <c r="C268" i="7"/>
  <c r="C274" i="7"/>
  <c r="L276" i="7"/>
  <c r="L270" i="7" s="1"/>
  <c r="L269" i="7" s="1"/>
  <c r="C282" i="7"/>
  <c r="C287" i="7"/>
  <c r="F293" i="7"/>
  <c r="C297" i="7"/>
  <c r="C90" i="7"/>
  <c r="L89" i="7"/>
  <c r="C96" i="7"/>
  <c r="F95" i="7"/>
  <c r="C186" i="7"/>
  <c r="I184" i="7"/>
  <c r="C207" i="7"/>
  <c r="L205" i="7"/>
  <c r="C301" i="7"/>
  <c r="G20" i="7"/>
  <c r="J292" i="7"/>
  <c r="J291" i="7" s="1"/>
  <c r="C43" i="7"/>
  <c r="I58" i="7"/>
  <c r="C59" i="7"/>
  <c r="L69" i="7"/>
  <c r="L67" i="7" s="1"/>
  <c r="L77" i="7"/>
  <c r="L80" i="7"/>
  <c r="C80" i="7" s="1"/>
  <c r="C87" i="7"/>
  <c r="L103" i="7"/>
  <c r="L116" i="7"/>
  <c r="L122" i="7"/>
  <c r="L131" i="7"/>
  <c r="C138" i="7"/>
  <c r="F136" i="7"/>
  <c r="C146" i="7"/>
  <c r="F144" i="7"/>
  <c r="F165" i="7"/>
  <c r="D173" i="7"/>
  <c r="E174" i="7"/>
  <c r="E173" i="7" s="1"/>
  <c r="N20" i="7"/>
  <c r="N292" i="7"/>
  <c r="N291" i="7" s="1"/>
  <c r="C115" i="7"/>
  <c r="I112" i="7"/>
  <c r="C112" i="7" s="1"/>
  <c r="I122" i="7"/>
  <c r="C123" i="7"/>
  <c r="C23" i="7"/>
  <c r="L36" i="7"/>
  <c r="C36" i="7" s="1"/>
  <c r="L58" i="7"/>
  <c r="L54" i="7" s="1"/>
  <c r="C64" i="7"/>
  <c r="C68" i="7"/>
  <c r="F69" i="7"/>
  <c r="C72" i="7"/>
  <c r="O84" i="7"/>
  <c r="L95" i="7"/>
  <c r="I116" i="7"/>
  <c r="C119" i="7"/>
  <c r="H130" i="7"/>
  <c r="I131" i="7"/>
  <c r="C135" i="7"/>
  <c r="C161" i="7"/>
  <c r="L160" i="7"/>
  <c r="C160" i="7" s="1"/>
  <c r="C178" i="7"/>
  <c r="I175" i="7"/>
  <c r="C190" i="7"/>
  <c r="I188" i="7"/>
  <c r="F191" i="7"/>
  <c r="L260" i="7"/>
  <c r="C263" i="7"/>
  <c r="I21" i="7"/>
  <c r="C22" i="7"/>
  <c r="C32" i="7"/>
  <c r="L31" i="7"/>
  <c r="F54" i="7"/>
  <c r="E53" i="7"/>
  <c r="I54" i="7"/>
  <c r="C63" i="7"/>
  <c r="I69" i="7"/>
  <c r="I67" i="7" s="1"/>
  <c r="C71" i="7"/>
  <c r="I77" i="7"/>
  <c r="C79" i="7"/>
  <c r="H83" i="7"/>
  <c r="F84" i="7"/>
  <c r="C91" i="7"/>
  <c r="I89" i="7"/>
  <c r="C104" i="7"/>
  <c r="F103" i="7"/>
  <c r="O103" i="7"/>
  <c r="C128" i="7"/>
  <c r="L144" i="7"/>
  <c r="F151" i="7"/>
  <c r="C152" i="7"/>
  <c r="C182" i="7"/>
  <c r="I179" i="7"/>
  <c r="I144" i="7"/>
  <c r="M195" i="7"/>
  <c r="O204" i="7"/>
  <c r="O195" i="7" s="1"/>
  <c r="L216" i="7"/>
  <c r="C219" i="7"/>
  <c r="C248" i="7"/>
  <c r="I246" i="7"/>
  <c r="I231" i="7" s="1"/>
  <c r="J259" i="7"/>
  <c r="O270" i="7"/>
  <c r="O269" i="7" s="1"/>
  <c r="C284" i="7"/>
  <c r="F283" i="7"/>
  <c r="C283" i="7" s="1"/>
  <c r="C134" i="7"/>
  <c r="C142" i="7"/>
  <c r="C162" i="7"/>
  <c r="L166" i="7"/>
  <c r="L165" i="7" s="1"/>
  <c r="L175" i="7"/>
  <c r="L179" i="7"/>
  <c r="L184" i="7"/>
  <c r="L188" i="7"/>
  <c r="C200" i="7"/>
  <c r="I198" i="7"/>
  <c r="L238" i="7"/>
  <c r="L231" i="7" s="1"/>
  <c r="C241" i="7"/>
  <c r="F238" i="7"/>
  <c r="C247" i="7"/>
  <c r="L246" i="7"/>
  <c r="F259" i="7"/>
  <c r="K130" i="7"/>
  <c r="C137" i="7"/>
  <c r="C145" i="7"/>
  <c r="C150" i="7"/>
  <c r="I166" i="7"/>
  <c r="I165" i="7" s="1"/>
  <c r="C183" i="7"/>
  <c r="F187" i="7"/>
  <c r="L192" i="7"/>
  <c r="L191" i="7" s="1"/>
  <c r="F196" i="7"/>
  <c r="C199" i="7"/>
  <c r="L198" i="7"/>
  <c r="L196" i="7" s="1"/>
  <c r="C208" i="7"/>
  <c r="I205" i="7"/>
  <c r="C227" i="7"/>
  <c r="C235" i="7"/>
  <c r="C254" i="7"/>
  <c r="F252" i="7"/>
  <c r="I264" i="7"/>
  <c r="L264" i="7"/>
  <c r="C267" i="7"/>
  <c r="C273" i="7"/>
  <c r="F272" i="7"/>
  <c r="F276" i="7"/>
  <c r="C279" i="7"/>
  <c r="C281" i="7"/>
  <c r="F205" i="7"/>
  <c r="H231" i="7"/>
  <c r="H230" i="7" s="1"/>
  <c r="C233" i="7"/>
  <c r="C280" i="7"/>
  <c r="C201" i="7"/>
  <c r="C209" i="7"/>
  <c r="C220" i="7"/>
  <c r="C221" i="7"/>
  <c r="C232" i="7"/>
  <c r="D231" i="7"/>
  <c r="D230" i="7" s="1"/>
  <c r="D194" i="7" s="1"/>
  <c r="M230" i="7"/>
  <c r="C244" i="7"/>
  <c r="C245" i="7"/>
  <c r="C249" i="7"/>
  <c r="F246" i="7"/>
  <c r="C253" i="7"/>
  <c r="O252" i="7"/>
  <c r="O251" i="7" s="1"/>
  <c r="J270" i="7"/>
  <c r="J269" i="7" s="1"/>
  <c r="C285" i="7"/>
  <c r="L286" i="7"/>
  <c r="C296" i="7"/>
  <c r="F20" i="7" l="1"/>
  <c r="I204" i="7"/>
  <c r="C179" i="7"/>
  <c r="J230" i="7"/>
  <c r="J194" i="7" s="1"/>
  <c r="C260" i="7"/>
  <c r="H75" i="7"/>
  <c r="H52" i="7" s="1"/>
  <c r="N289" i="7"/>
  <c r="C122" i="7"/>
  <c r="C293" i="7"/>
  <c r="O130" i="7"/>
  <c r="M52" i="7"/>
  <c r="C58" i="7"/>
  <c r="C276" i="7"/>
  <c r="D75" i="7"/>
  <c r="D52" i="7" s="1"/>
  <c r="D51" i="7" s="1"/>
  <c r="E75" i="7"/>
  <c r="E52" i="7" s="1"/>
  <c r="G194" i="7"/>
  <c r="G51" i="7" s="1"/>
  <c r="G290" i="7" s="1"/>
  <c r="G289" i="7"/>
  <c r="O230" i="7"/>
  <c r="O194" i="7" s="1"/>
  <c r="H289" i="7"/>
  <c r="O83" i="7"/>
  <c r="C116" i="7"/>
  <c r="C95" i="7"/>
  <c r="K75" i="7"/>
  <c r="K289" i="7" s="1"/>
  <c r="C151" i="7"/>
  <c r="L53" i="7"/>
  <c r="C166" i="7"/>
  <c r="F291" i="7"/>
  <c r="C184" i="7"/>
  <c r="J52" i="7"/>
  <c r="C246" i="7"/>
  <c r="C264" i="7"/>
  <c r="M194" i="7"/>
  <c r="K52" i="7"/>
  <c r="K51" i="7" s="1"/>
  <c r="F270" i="7"/>
  <c r="C272" i="7"/>
  <c r="E194" i="7"/>
  <c r="C54" i="7"/>
  <c r="C192" i="7"/>
  <c r="H194" i="7"/>
  <c r="H51" i="7" s="1"/>
  <c r="C205" i="7"/>
  <c r="F204" i="7"/>
  <c r="C252" i="7"/>
  <c r="F251" i="7"/>
  <c r="C251" i="7" s="1"/>
  <c r="C198" i="7"/>
  <c r="I196" i="7"/>
  <c r="I195" i="7" s="1"/>
  <c r="L187" i="7"/>
  <c r="L174" i="7"/>
  <c r="L173" i="7" s="1"/>
  <c r="I292" i="7"/>
  <c r="I20" i="7"/>
  <c r="C21" i="7"/>
  <c r="L259" i="7"/>
  <c r="L230" i="7" s="1"/>
  <c r="C191" i="7"/>
  <c r="C144" i="7"/>
  <c r="L130" i="7"/>
  <c r="L76" i="7"/>
  <c r="L204" i="7"/>
  <c r="L195" i="7" s="1"/>
  <c r="M289" i="7"/>
  <c r="C103" i="7"/>
  <c r="C84" i="7"/>
  <c r="F83" i="7"/>
  <c r="C77" i="7"/>
  <c r="I76" i="7"/>
  <c r="I53" i="7"/>
  <c r="C31" i="7"/>
  <c r="L26" i="7"/>
  <c r="I259" i="7"/>
  <c r="C188" i="7"/>
  <c r="I187" i="7"/>
  <c r="I130" i="7"/>
  <c r="C131" i="7"/>
  <c r="C69" i="7"/>
  <c r="F67" i="7"/>
  <c r="C67" i="7" s="1"/>
  <c r="C238" i="7"/>
  <c r="F231" i="7"/>
  <c r="C89" i="7"/>
  <c r="I83" i="7"/>
  <c r="L292" i="7"/>
  <c r="L291" i="7" s="1"/>
  <c r="C175" i="7"/>
  <c r="I174" i="7"/>
  <c r="C286" i="7"/>
  <c r="N194" i="7"/>
  <c r="N51" i="7" s="1"/>
  <c r="L83" i="7"/>
  <c r="C165" i="7"/>
  <c r="C136" i="7"/>
  <c r="F130" i="7"/>
  <c r="J289" i="7" l="1"/>
  <c r="O75" i="7"/>
  <c r="O52" i="7" s="1"/>
  <c r="O51" i="7" s="1"/>
  <c r="E51" i="7"/>
  <c r="E289" i="7"/>
  <c r="D50" i="7"/>
  <c r="D290" i="7"/>
  <c r="D289" i="7"/>
  <c r="C204" i="7"/>
  <c r="C187" i="7"/>
  <c r="M51" i="7"/>
  <c r="O289" i="7"/>
  <c r="L289" i="7"/>
  <c r="F195" i="7"/>
  <c r="C195" i="7" s="1"/>
  <c r="G50" i="7"/>
  <c r="L75" i="7"/>
  <c r="L52" i="7" s="1"/>
  <c r="C259" i="7"/>
  <c r="J51" i="7"/>
  <c r="J290" i="7" s="1"/>
  <c r="E290" i="7"/>
  <c r="E50" i="7"/>
  <c r="C26" i="7"/>
  <c r="L20" i="7"/>
  <c r="C20" i="7" s="1"/>
  <c r="C196" i="7"/>
  <c r="C83" i="7"/>
  <c r="F75" i="7"/>
  <c r="I291" i="7"/>
  <c r="C291" i="7" s="1"/>
  <c r="C292" i="7"/>
  <c r="I230" i="7"/>
  <c r="I194" i="7" s="1"/>
  <c r="F53" i="7"/>
  <c r="F269" i="7"/>
  <c r="C270" i="7"/>
  <c r="K50" i="7"/>
  <c r="K290" i="7"/>
  <c r="L194" i="7"/>
  <c r="H290" i="7"/>
  <c r="H50" i="7"/>
  <c r="C130" i="7"/>
  <c r="M50" i="7"/>
  <c r="M290" i="7"/>
  <c r="I173" i="7"/>
  <c r="C173" i="7" s="1"/>
  <c r="C174" i="7"/>
  <c r="N50" i="7"/>
  <c r="N290" i="7"/>
  <c r="F230" i="7"/>
  <c r="C231" i="7"/>
  <c r="I75" i="7"/>
  <c r="C76" i="7"/>
  <c r="O50" i="7" l="1"/>
  <c r="O290" i="7"/>
  <c r="I52" i="7"/>
  <c r="I51" i="7" s="1"/>
  <c r="J50" i="7"/>
  <c r="L51" i="7"/>
  <c r="L50" i="7" s="1"/>
  <c r="C230" i="7"/>
  <c r="C75" i="7"/>
  <c r="F52" i="7"/>
  <c r="C53" i="7"/>
  <c r="F194" i="7"/>
  <c r="C194" i="7" s="1"/>
  <c r="I290" i="7"/>
  <c r="I50" i="7"/>
  <c r="C269" i="7"/>
  <c r="F289" i="7"/>
  <c r="I289" i="7"/>
  <c r="L290" i="7" l="1"/>
  <c r="C289" i="7"/>
  <c r="C52" i="7"/>
  <c r="F51" i="7"/>
  <c r="F290" i="7" l="1"/>
  <c r="C290" i="7" s="1"/>
  <c r="C51" i="7"/>
  <c r="F50" i="7"/>
  <c r="C50" i="7" s="1"/>
  <c r="F58" i="6" l="1"/>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E20" i="6"/>
  <c r="F20" i="6" s="1"/>
  <c r="F19" i="6"/>
  <c r="F18" i="6"/>
  <c r="E17" i="6"/>
  <c r="F17" i="6" s="1"/>
  <c r="F16" i="6"/>
  <c r="F15" i="6"/>
  <c r="F14" i="6"/>
  <c r="F13" i="6"/>
  <c r="E12" i="6"/>
  <c r="D12" i="6"/>
  <c r="F12" i="6" l="1"/>
  <c r="O301" i="5" l="1"/>
  <c r="L301" i="5"/>
  <c r="I301" i="5"/>
  <c r="F301" i="5"/>
  <c r="O300" i="5"/>
  <c r="L300" i="5"/>
  <c r="I300" i="5"/>
  <c r="F300" i="5"/>
  <c r="C300" i="5" s="1"/>
  <c r="O299" i="5"/>
  <c r="L299" i="5"/>
  <c r="I299" i="5"/>
  <c r="F299" i="5"/>
  <c r="C299" i="5" s="1"/>
  <c r="O298" i="5"/>
  <c r="L298" i="5"/>
  <c r="I298" i="5"/>
  <c r="F298" i="5"/>
  <c r="O297" i="5"/>
  <c r="L297" i="5"/>
  <c r="I297" i="5"/>
  <c r="F297" i="5"/>
  <c r="O296" i="5"/>
  <c r="L296" i="5"/>
  <c r="I296" i="5"/>
  <c r="F296" i="5"/>
  <c r="O295" i="5"/>
  <c r="L295" i="5"/>
  <c r="I295" i="5"/>
  <c r="F295" i="5"/>
  <c r="O294" i="5"/>
  <c r="O293" i="5" s="1"/>
  <c r="L294" i="5"/>
  <c r="I294" i="5"/>
  <c r="F294" i="5"/>
  <c r="N293" i="5"/>
  <c r="M293" i="5"/>
  <c r="K293" i="5"/>
  <c r="J293" i="5"/>
  <c r="H293" i="5"/>
  <c r="G293" i="5"/>
  <c r="E293" i="5"/>
  <c r="D293" i="5"/>
  <c r="O288" i="5"/>
  <c r="L288" i="5"/>
  <c r="I288" i="5"/>
  <c r="F288" i="5"/>
  <c r="O287" i="5"/>
  <c r="L287" i="5"/>
  <c r="I287" i="5"/>
  <c r="F287" i="5"/>
  <c r="O286" i="5"/>
  <c r="N286" i="5"/>
  <c r="M286" i="5"/>
  <c r="K286" i="5"/>
  <c r="J286" i="5"/>
  <c r="H286" i="5"/>
  <c r="G286" i="5"/>
  <c r="F286" i="5"/>
  <c r="E286" i="5"/>
  <c r="D286" i="5"/>
  <c r="O285" i="5"/>
  <c r="O284" i="5" s="1"/>
  <c r="O283" i="5" s="1"/>
  <c r="L285" i="5"/>
  <c r="L284" i="5" s="1"/>
  <c r="L283" i="5" s="1"/>
  <c r="I285" i="5"/>
  <c r="F285" i="5"/>
  <c r="N284" i="5"/>
  <c r="M284" i="5"/>
  <c r="M283" i="5" s="1"/>
  <c r="K284" i="5"/>
  <c r="J284" i="5"/>
  <c r="J283" i="5" s="1"/>
  <c r="I284" i="5"/>
  <c r="I283" i="5" s="1"/>
  <c r="H284" i="5"/>
  <c r="H283" i="5" s="1"/>
  <c r="G284" i="5"/>
  <c r="G283" i="5" s="1"/>
  <c r="F284" i="5"/>
  <c r="E284" i="5"/>
  <c r="E283" i="5" s="1"/>
  <c r="D284" i="5"/>
  <c r="D283" i="5" s="1"/>
  <c r="N283" i="5"/>
  <c r="K283" i="5"/>
  <c r="O282" i="5"/>
  <c r="O281" i="5" s="1"/>
  <c r="L282" i="5"/>
  <c r="L281" i="5" s="1"/>
  <c r="I282" i="5"/>
  <c r="F282" i="5"/>
  <c r="F281" i="5" s="1"/>
  <c r="N281" i="5"/>
  <c r="M281" i="5"/>
  <c r="K281" i="5"/>
  <c r="J281" i="5"/>
  <c r="I281" i="5"/>
  <c r="H281" i="5"/>
  <c r="G281" i="5"/>
  <c r="E281" i="5"/>
  <c r="D281" i="5"/>
  <c r="O280" i="5"/>
  <c r="L280" i="5"/>
  <c r="I280" i="5"/>
  <c r="F280" i="5"/>
  <c r="O279" i="5"/>
  <c r="L279" i="5"/>
  <c r="I279" i="5"/>
  <c r="F279" i="5"/>
  <c r="O278" i="5"/>
  <c r="L278" i="5"/>
  <c r="I278" i="5"/>
  <c r="F278" i="5"/>
  <c r="C278" i="5" s="1"/>
  <c r="O277" i="5"/>
  <c r="L277" i="5"/>
  <c r="I277" i="5"/>
  <c r="I276" i="5" s="1"/>
  <c r="F277" i="5"/>
  <c r="N276" i="5"/>
  <c r="M276" i="5"/>
  <c r="K276" i="5"/>
  <c r="J276" i="5"/>
  <c r="H276" i="5"/>
  <c r="G276" i="5"/>
  <c r="E276" i="5"/>
  <c r="D276" i="5"/>
  <c r="O275" i="5"/>
  <c r="L275" i="5"/>
  <c r="I275" i="5"/>
  <c r="F275" i="5"/>
  <c r="O274" i="5"/>
  <c r="L274" i="5"/>
  <c r="I274" i="5"/>
  <c r="F274" i="5"/>
  <c r="O273" i="5"/>
  <c r="L273" i="5"/>
  <c r="L272" i="5" s="1"/>
  <c r="I273" i="5"/>
  <c r="I272" i="5" s="1"/>
  <c r="F273" i="5"/>
  <c r="N272" i="5"/>
  <c r="M272" i="5"/>
  <c r="M270" i="5" s="1"/>
  <c r="K272" i="5"/>
  <c r="K270" i="5" s="1"/>
  <c r="K269" i="5" s="1"/>
  <c r="J272" i="5"/>
  <c r="H272" i="5"/>
  <c r="H270" i="5" s="1"/>
  <c r="H269" i="5" s="1"/>
  <c r="G272" i="5"/>
  <c r="G270" i="5" s="1"/>
  <c r="G269" i="5" s="1"/>
  <c r="E272" i="5"/>
  <c r="D272" i="5"/>
  <c r="D270" i="5" s="1"/>
  <c r="D269" i="5" s="1"/>
  <c r="O271" i="5"/>
  <c r="L271" i="5"/>
  <c r="I271" i="5"/>
  <c r="F271" i="5"/>
  <c r="C271" i="5" s="1"/>
  <c r="O268" i="5"/>
  <c r="L268" i="5"/>
  <c r="I268" i="5"/>
  <c r="F268" i="5"/>
  <c r="O267" i="5"/>
  <c r="L267" i="5"/>
  <c r="I267" i="5"/>
  <c r="F267" i="5"/>
  <c r="O266" i="5"/>
  <c r="L266" i="5"/>
  <c r="I266" i="5"/>
  <c r="F266" i="5"/>
  <c r="O265" i="5"/>
  <c r="O264" i="5" s="1"/>
  <c r="L265" i="5"/>
  <c r="I265" i="5"/>
  <c r="F265" i="5"/>
  <c r="F264" i="5" s="1"/>
  <c r="N264" i="5"/>
  <c r="M264" i="5"/>
  <c r="K264" i="5"/>
  <c r="J264" i="5"/>
  <c r="H264" i="5"/>
  <c r="G264" i="5"/>
  <c r="E264" i="5"/>
  <c r="D264" i="5"/>
  <c r="O263" i="5"/>
  <c r="L263" i="5"/>
  <c r="I263" i="5"/>
  <c r="F263" i="5"/>
  <c r="O262" i="5"/>
  <c r="L262" i="5"/>
  <c r="I262" i="5"/>
  <c r="F262" i="5"/>
  <c r="O261" i="5"/>
  <c r="L261" i="5"/>
  <c r="I261" i="5"/>
  <c r="F261" i="5"/>
  <c r="N260" i="5"/>
  <c r="N259" i="5" s="1"/>
  <c r="M260" i="5"/>
  <c r="K260" i="5"/>
  <c r="K259" i="5" s="1"/>
  <c r="J260" i="5"/>
  <c r="I260" i="5"/>
  <c r="H260" i="5"/>
  <c r="G260" i="5"/>
  <c r="E260" i="5"/>
  <c r="D260" i="5"/>
  <c r="D259" i="5" s="1"/>
  <c r="H259" i="5"/>
  <c r="O258" i="5"/>
  <c r="L258" i="5"/>
  <c r="I258" i="5"/>
  <c r="F258" i="5"/>
  <c r="O257" i="5"/>
  <c r="L257" i="5"/>
  <c r="I257" i="5"/>
  <c r="F257" i="5"/>
  <c r="O256" i="5"/>
  <c r="L256" i="5"/>
  <c r="I256" i="5"/>
  <c r="F256" i="5"/>
  <c r="O255" i="5"/>
  <c r="L255" i="5"/>
  <c r="I255" i="5"/>
  <c r="F255" i="5"/>
  <c r="C255" i="5" s="1"/>
  <c r="O254" i="5"/>
  <c r="L254" i="5"/>
  <c r="I254" i="5"/>
  <c r="F254" i="5"/>
  <c r="O253" i="5"/>
  <c r="L253" i="5"/>
  <c r="I253" i="5"/>
  <c r="F253" i="5"/>
  <c r="N252" i="5"/>
  <c r="M252" i="5"/>
  <c r="M251" i="5" s="1"/>
  <c r="K252" i="5"/>
  <c r="J252" i="5"/>
  <c r="J251" i="5" s="1"/>
  <c r="H252" i="5"/>
  <c r="H251" i="5" s="1"/>
  <c r="G252" i="5"/>
  <c r="G251" i="5" s="1"/>
  <c r="E252" i="5"/>
  <c r="E251" i="5" s="1"/>
  <c r="D252" i="5"/>
  <c r="D251" i="5" s="1"/>
  <c r="N251" i="5"/>
  <c r="K251" i="5"/>
  <c r="O250" i="5"/>
  <c r="L250" i="5"/>
  <c r="I250" i="5"/>
  <c r="F250" i="5"/>
  <c r="O249" i="5"/>
  <c r="L249" i="5"/>
  <c r="I249" i="5"/>
  <c r="F249" i="5"/>
  <c r="O248" i="5"/>
  <c r="L248" i="5"/>
  <c r="I248" i="5"/>
  <c r="F248" i="5"/>
  <c r="O247" i="5"/>
  <c r="L247" i="5"/>
  <c r="I247" i="5"/>
  <c r="F247" i="5"/>
  <c r="O246" i="5"/>
  <c r="N246" i="5"/>
  <c r="M246" i="5"/>
  <c r="K246" i="5"/>
  <c r="J246" i="5"/>
  <c r="H246" i="5"/>
  <c r="G246" i="5"/>
  <c r="E246" i="5"/>
  <c r="D246" i="5"/>
  <c r="O245" i="5"/>
  <c r="L245" i="5"/>
  <c r="I245" i="5"/>
  <c r="F245" i="5"/>
  <c r="O244" i="5"/>
  <c r="L244" i="5"/>
  <c r="I244" i="5"/>
  <c r="F244" i="5"/>
  <c r="O243" i="5"/>
  <c r="L243" i="5"/>
  <c r="I243" i="5"/>
  <c r="F243" i="5"/>
  <c r="O242" i="5"/>
  <c r="L242" i="5"/>
  <c r="I242" i="5"/>
  <c r="F242" i="5"/>
  <c r="C242" i="5"/>
  <c r="O241" i="5"/>
  <c r="L241" i="5"/>
  <c r="I241" i="5"/>
  <c r="F241" i="5"/>
  <c r="O240" i="5"/>
  <c r="L240" i="5"/>
  <c r="I240" i="5"/>
  <c r="F240" i="5"/>
  <c r="O239" i="5"/>
  <c r="L239" i="5"/>
  <c r="L238" i="5" s="1"/>
  <c r="I239" i="5"/>
  <c r="F239" i="5"/>
  <c r="C239" i="5" s="1"/>
  <c r="N238" i="5"/>
  <c r="M238" i="5"/>
  <c r="K238" i="5"/>
  <c r="J238" i="5"/>
  <c r="H238" i="5"/>
  <c r="G238" i="5"/>
  <c r="E238" i="5"/>
  <c r="D238" i="5"/>
  <c r="O237" i="5"/>
  <c r="L237" i="5"/>
  <c r="I237" i="5"/>
  <c r="F237" i="5"/>
  <c r="O236" i="5"/>
  <c r="L236" i="5"/>
  <c r="L235" i="5" s="1"/>
  <c r="I236" i="5"/>
  <c r="I235" i="5" s="1"/>
  <c r="F236" i="5"/>
  <c r="O235" i="5"/>
  <c r="N235" i="5"/>
  <c r="M235" i="5"/>
  <c r="K235" i="5"/>
  <c r="J235" i="5"/>
  <c r="H235" i="5"/>
  <c r="G235" i="5"/>
  <c r="F235" i="5"/>
  <c r="E235" i="5"/>
  <c r="D235" i="5"/>
  <c r="O234" i="5"/>
  <c r="O233" i="5" s="1"/>
  <c r="L234" i="5"/>
  <c r="L233" i="5" s="1"/>
  <c r="I234" i="5"/>
  <c r="F234" i="5"/>
  <c r="F233" i="5" s="1"/>
  <c r="N233" i="5"/>
  <c r="N231" i="5" s="1"/>
  <c r="M233" i="5"/>
  <c r="K233" i="5"/>
  <c r="J233" i="5"/>
  <c r="I233" i="5"/>
  <c r="H233" i="5"/>
  <c r="G233" i="5"/>
  <c r="E233" i="5"/>
  <c r="E231" i="5" s="1"/>
  <c r="D233" i="5"/>
  <c r="O232" i="5"/>
  <c r="L232" i="5"/>
  <c r="I232" i="5"/>
  <c r="F232" i="5"/>
  <c r="O229" i="5"/>
  <c r="L229" i="5"/>
  <c r="I229" i="5"/>
  <c r="F229" i="5"/>
  <c r="O228" i="5"/>
  <c r="L228" i="5"/>
  <c r="L227" i="5" s="1"/>
  <c r="I228" i="5"/>
  <c r="I227" i="5" s="1"/>
  <c r="F228" i="5"/>
  <c r="O227" i="5"/>
  <c r="N227" i="5"/>
  <c r="M227" i="5"/>
  <c r="K227" i="5"/>
  <c r="J227" i="5"/>
  <c r="H227" i="5"/>
  <c r="G227" i="5"/>
  <c r="F227" i="5"/>
  <c r="E227" i="5"/>
  <c r="D227" i="5"/>
  <c r="O226" i="5"/>
  <c r="L226" i="5"/>
  <c r="I226" i="5"/>
  <c r="F226" i="5"/>
  <c r="C226" i="5" s="1"/>
  <c r="O225" i="5"/>
  <c r="L225" i="5"/>
  <c r="I225" i="5"/>
  <c r="F225" i="5"/>
  <c r="O224" i="5"/>
  <c r="L224" i="5"/>
  <c r="I224" i="5"/>
  <c r="F224" i="5"/>
  <c r="O223" i="5"/>
  <c r="L223" i="5"/>
  <c r="I223" i="5"/>
  <c r="F223" i="5"/>
  <c r="C223" i="5" s="1"/>
  <c r="O222" i="5"/>
  <c r="L222" i="5"/>
  <c r="I222" i="5"/>
  <c r="F222" i="5"/>
  <c r="O221" i="5"/>
  <c r="L221" i="5"/>
  <c r="I221" i="5"/>
  <c r="F221" i="5"/>
  <c r="O220" i="5"/>
  <c r="L220" i="5"/>
  <c r="I220" i="5"/>
  <c r="F220" i="5"/>
  <c r="O219" i="5"/>
  <c r="L219" i="5"/>
  <c r="I219" i="5"/>
  <c r="F219" i="5"/>
  <c r="O218" i="5"/>
  <c r="L218" i="5"/>
  <c r="I218" i="5"/>
  <c r="F218" i="5"/>
  <c r="O217" i="5"/>
  <c r="L217" i="5"/>
  <c r="I217" i="5"/>
  <c r="F217" i="5"/>
  <c r="N216" i="5"/>
  <c r="M216" i="5"/>
  <c r="K216" i="5"/>
  <c r="J216" i="5"/>
  <c r="H216" i="5"/>
  <c r="G216" i="5"/>
  <c r="E216" i="5"/>
  <c r="D216" i="5"/>
  <c r="O215" i="5"/>
  <c r="L215" i="5"/>
  <c r="I215" i="5"/>
  <c r="F215" i="5"/>
  <c r="O214" i="5"/>
  <c r="L214" i="5"/>
  <c r="I214" i="5"/>
  <c r="C214" i="5" s="1"/>
  <c r="F214" i="5"/>
  <c r="O213" i="5"/>
  <c r="L213" i="5"/>
  <c r="I213" i="5"/>
  <c r="F213" i="5"/>
  <c r="O212" i="5"/>
  <c r="L212" i="5"/>
  <c r="I212" i="5"/>
  <c r="F212" i="5"/>
  <c r="O211" i="5"/>
  <c r="L211" i="5"/>
  <c r="I211" i="5"/>
  <c r="F211" i="5"/>
  <c r="O210" i="5"/>
  <c r="L210" i="5"/>
  <c r="I210" i="5"/>
  <c r="F210" i="5"/>
  <c r="O209" i="5"/>
  <c r="L209" i="5"/>
  <c r="I209" i="5"/>
  <c r="F209" i="5"/>
  <c r="O208" i="5"/>
  <c r="L208" i="5"/>
  <c r="I208" i="5"/>
  <c r="F208" i="5"/>
  <c r="O207" i="5"/>
  <c r="L207" i="5"/>
  <c r="I207" i="5"/>
  <c r="F207" i="5"/>
  <c r="O206" i="5"/>
  <c r="L206" i="5"/>
  <c r="I206" i="5"/>
  <c r="F206" i="5"/>
  <c r="N205" i="5"/>
  <c r="M205" i="5"/>
  <c r="M204" i="5" s="1"/>
  <c r="K205" i="5"/>
  <c r="J205" i="5"/>
  <c r="H205" i="5"/>
  <c r="G205" i="5"/>
  <c r="E205" i="5"/>
  <c r="D205" i="5"/>
  <c r="O203" i="5"/>
  <c r="L203" i="5"/>
  <c r="I203" i="5"/>
  <c r="C203" i="5" s="1"/>
  <c r="F203" i="5"/>
  <c r="O202" i="5"/>
  <c r="L202" i="5"/>
  <c r="I202" i="5"/>
  <c r="F202" i="5"/>
  <c r="O201" i="5"/>
  <c r="L201" i="5"/>
  <c r="I201" i="5"/>
  <c r="F201" i="5"/>
  <c r="O200" i="5"/>
  <c r="L200" i="5"/>
  <c r="I200" i="5"/>
  <c r="F200" i="5"/>
  <c r="O199" i="5"/>
  <c r="L199" i="5"/>
  <c r="I199" i="5"/>
  <c r="F199" i="5"/>
  <c r="F198" i="5" s="1"/>
  <c r="O198" i="5"/>
  <c r="N198" i="5"/>
  <c r="M198" i="5"/>
  <c r="K198" i="5"/>
  <c r="K196" i="5" s="1"/>
  <c r="J198" i="5"/>
  <c r="H198" i="5"/>
  <c r="H196" i="5" s="1"/>
  <c r="G198" i="5"/>
  <c r="G196" i="5" s="1"/>
  <c r="E198" i="5"/>
  <c r="E196" i="5" s="1"/>
  <c r="D198" i="5"/>
  <c r="D196" i="5" s="1"/>
  <c r="O197" i="5"/>
  <c r="L197" i="5"/>
  <c r="I197" i="5"/>
  <c r="F197" i="5"/>
  <c r="N196" i="5"/>
  <c r="M196" i="5"/>
  <c r="J196" i="5"/>
  <c r="O193" i="5"/>
  <c r="O192" i="5" s="1"/>
  <c r="L193" i="5"/>
  <c r="I193" i="5"/>
  <c r="I192" i="5" s="1"/>
  <c r="I191" i="5" s="1"/>
  <c r="F193" i="5"/>
  <c r="N192" i="5"/>
  <c r="M192" i="5"/>
  <c r="L192" i="5"/>
  <c r="L191" i="5" s="1"/>
  <c r="K192" i="5"/>
  <c r="J192" i="5"/>
  <c r="J191" i="5" s="1"/>
  <c r="H192" i="5"/>
  <c r="H191" i="5" s="1"/>
  <c r="G192" i="5"/>
  <c r="E192" i="5"/>
  <c r="D192" i="5"/>
  <c r="D191" i="5" s="1"/>
  <c r="O191" i="5"/>
  <c r="N191" i="5"/>
  <c r="M191" i="5"/>
  <c r="K191" i="5"/>
  <c r="G191" i="5"/>
  <c r="G187" i="5" s="1"/>
  <c r="E191" i="5"/>
  <c r="O190" i="5"/>
  <c r="L190" i="5"/>
  <c r="I190" i="5"/>
  <c r="F190" i="5"/>
  <c r="O189" i="5"/>
  <c r="O188" i="5" s="1"/>
  <c r="L189" i="5"/>
  <c r="I189" i="5"/>
  <c r="F189" i="5"/>
  <c r="N188" i="5"/>
  <c r="M188" i="5"/>
  <c r="K188" i="5"/>
  <c r="J188" i="5"/>
  <c r="H188" i="5"/>
  <c r="G188" i="5"/>
  <c r="E188" i="5"/>
  <c r="E187" i="5" s="1"/>
  <c r="D188" i="5"/>
  <c r="M187" i="5"/>
  <c r="O186" i="5"/>
  <c r="L186" i="5"/>
  <c r="I186" i="5"/>
  <c r="F186" i="5"/>
  <c r="O185" i="5"/>
  <c r="L185" i="5"/>
  <c r="L184" i="5" s="1"/>
  <c r="I185" i="5"/>
  <c r="F185" i="5"/>
  <c r="N184" i="5"/>
  <c r="M184" i="5"/>
  <c r="K184" i="5"/>
  <c r="J184" i="5"/>
  <c r="I184" i="5"/>
  <c r="H184" i="5"/>
  <c r="G184" i="5"/>
  <c r="E184" i="5"/>
  <c r="D184" i="5"/>
  <c r="O183" i="5"/>
  <c r="L183" i="5"/>
  <c r="I183" i="5"/>
  <c r="F183" i="5"/>
  <c r="O182" i="5"/>
  <c r="L182" i="5"/>
  <c r="I182" i="5"/>
  <c r="F182" i="5"/>
  <c r="O181" i="5"/>
  <c r="L181" i="5"/>
  <c r="I181" i="5"/>
  <c r="F181" i="5"/>
  <c r="O180" i="5"/>
  <c r="O179" i="5" s="1"/>
  <c r="L180" i="5"/>
  <c r="I180" i="5"/>
  <c r="I179" i="5" s="1"/>
  <c r="F180" i="5"/>
  <c r="N179" i="5"/>
  <c r="M179" i="5"/>
  <c r="K179" i="5"/>
  <c r="J179" i="5"/>
  <c r="H179" i="5"/>
  <c r="G179" i="5"/>
  <c r="E179" i="5"/>
  <c r="D179" i="5"/>
  <c r="O178" i="5"/>
  <c r="L178" i="5"/>
  <c r="I178" i="5"/>
  <c r="E178" i="5"/>
  <c r="O177" i="5"/>
  <c r="L177" i="5"/>
  <c r="I177" i="5"/>
  <c r="F177" i="5"/>
  <c r="O176" i="5"/>
  <c r="L176" i="5"/>
  <c r="L175" i="5" s="1"/>
  <c r="I176" i="5"/>
  <c r="F176" i="5"/>
  <c r="N175" i="5"/>
  <c r="N174" i="5" s="1"/>
  <c r="N173" i="5" s="1"/>
  <c r="M175" i="5"/>
  <c r="K175" i="5"/>
  <c r="K174" i="5" s="1"/>
  <c r="K173" i="5" s="1"/>
  <c r="J175" i="5"/>
  <c r="H175" i="5"/>
  <c r="G175" i="5"/>
  <c r="D175" i="5"/>
  <c r="H174" i="5"/>
  <c r="H173" i="5" s="1"/>
  <c r="O172" i="5"/>
  <c r="L172" i="5"/>
  <c r="I172" i="5"/>
  <c r="F172" i="5"/>
  <c r="O171" i="5"/>
  <c r="L171" i="5"/>
  <c r="I171" i="5"/>
  <c r="F171" i="5"/>
  <c r="O170" i="5"/>
  <c r="L170" i="5"/>
  <c r="I170" i="5"/>
  <c r="F170" i="5"/>
  <c r="C170" i="5" s="1"/>
  <c r="O169" i="5"/>
  <c r="L169" i="5"/>
  <c r="I169" i="5"/>
  <c r="F169" i="5"/>
  <c r="O168" i="5"/>
  <c r="L168" i="5"/>
  <c r="I168" i="5"/>
  <c r="F168" i="5"/>
  <c r="C168" i="5" s="1"/>
  <c r="O167" i="5"/>
  <c r="L167" i="5"/>
  <c r="I167" i="5"/>
  <c r="I166" i="5" s="1"/>
  <c r="I165" i="5" s="1"/>
  <c r="F167" i="5"/>
  <c r="N166" i="5"/>
  <c r="M166" i="5"/>
  <c r="M165" i="5" s="1"/>
  <c r="K166" i="5"/>
  <c r="K165" i="5" s="1"/>
  <c r="J166" i="5"/>
  <c r="J165" i="5" s="1"/>
  <c r="H166" i="5"/>
  <c r="G166" i="5"/>
  <c r="G165" i="5" s="1"/>
  <c r="E166" i="5"/>
  <c r="E165" i="5" s="1"/>
  <c r="D166" i="5"/>
  <c r="D165" i="5" s="1"/>
  <c r="N165" i="5"/>
  <c r="H165" i="5"/>
  <c r="O164" i="5"/>
  <c r="L164" i="5"/>
  <c r="I164" i="5"/>
  <c r="F164" i="5"/>
  <c r="O163" i="5"/>
  <c r="L163" i="5"/>
  <c r="I163" i="5"/>
  <c r="F163" i="5"/>
  <c r="O162" i="5"/>
  <c r="L162" i="5"/>
  <c r="I162" i="5"/>
  <c r="F162" i="5"/>
  <c r="O161" i="5"/>
  <c r="L161" i="5"/>
  <c r="L160" i="5" s="1"/>
  <c r="I161" i="5"/>
  <c r="F161" i="5"/>
  <c r="O160" i="5"/>
  <c r="N160" i="5"/>
  <c r="M160" i="5"/>
  <c r="K160" i="5"/>
  <c r="J160" i="5"/>
  <c r="H160" i="5"/>
  <c r="G160" i="5"/>
  <c r="E160" i="5"/>
  <c r="D160" i="5"/>
  <c r="O159" i="5"/>
  <c r="L159" i="5"/>
  <c r="I159" i="5"/>
  <c r="F159" i="5"/>
  <c r="O158" i="5"/>
  <c r="L158" i="5"/>
  <c r="I158" i="5"/>
  <c r="F158" i="5"/>
  <c r="C158" i="5" s="1"/>
  <c r="O157" i="5"/>
  <c r="L157" i="5"/>
  <c r="I157" i="5"/>
  <c r="F157" i="5"/>
  <c r="O156" i="5"/>
  <c r="L156" i="5"/>
  <c r="I156" i="5"/>
  <c r="F156" i="5"/>
  <c r="O155" i="5"/>
  <c r="L155" i="5"/>
  <c r="I155" i="5"/>
  <c r="F155" i="5"/>
  <c r="C155" i="5" s="1"/>
  <c r="O154" i="5"/>
  <c r="L154" i="5"/>
  <c r="I154" i="5"/>
  <c r="F154" i="5"/>
  <c r="O153" i="5"/>
  <c r="L153" i="5"/>
  <c r="I153" i="5"/>
  <c r="F153" i="5"/>
  <c r="O152" i="5"/>
  <c r="L152" i="5"/>
  <c r="I152" i="5"/>
  <c r="F152" i="5"/>
  <c r="F151" i="5" s="1"/>
  <c r="N151" i="5"/>
  <c r="M151" i="5"/>
  <c r="K151" i="5"/>
  <c r="J151" i="5"/>
  <c r="H151" i="5"/>
  <c r="G151" i="5"/>
  <c r="E151" i="5"/>
  <c r="D151" i="5"/>
  <c r="O150" i="5"/>
  <c r="L150" i="5"/>
  <c r="I150" i="5"/>
  <c r="F150" i="5"/>
  <c r="O149" i="5"/>
  <c r="L149" i="5"/>
  <c r="I149" i="5"/>
  <c r="F149" i="5"/>
  <c r="O148" i="5"/>
  <c r="L148" i="5"/>
  <c r="I148" i="5"/>
  <c r="F148" i="5"/>
  <c r="O147" i="5"/>
  <c r="L147" i="5"/>
  <c r="I147" i="5"/>
  <c r="F147" i="5"/>
  <c r="O146" i="5"/>
  <c r="L146" i="5"/>
  <c r="I146" i="5"/>
  <c r="F146" i="5"/>
  <c r="C146" i="5" s="1"/>
  <c r="O145" i="5"/>
  <c r="L145" i="5"/>
  <c r="I145" i="5"/>
  <c r="F145" i="5"/>
  <c r="F144" i="5" s="1"/>
  <c r="N144" i="5"/>
  <c r="M144" i="5"/>
  <c r="K144" i="5"/>
  <c r="J144" i="5"/>
  <c r="H144" i="5"/>
  <c r="G144" i="5"/>
  <c r="E144" i="5"/>
  <c r="D144" i="5"/>
  <c r="O143" i="5"/>
  <c r="L143" i="5"/>
  <c r="I143" i="5"/>
  <c r="F143" i="5"/>
  <c r="O142" i="5"/>
  <c r="L142" i="5"/>
  <c r="I142" i="5"/>
  <c r="I141" i="5" s="1"/>
  <c r="F142" i="5"/>
  <c r="N141" i="5"/>
  <c r="M141" i="5"/>
  <c r="L141" i="5"/>
  <c r="K141" i="5"/>
  <c r="J141" i="5"/>
  <c r="H141" i="5"/>
  <c r="G141" i="5"/>
  <c r="E141" i="5"/>
  <c r="D141" i="5"/>
  <c r="O140" i="5"/>
  <c r="L140" i="5"/>
  <c r="I140" i="5"/>
  <c r="F140" i="5"/>
  <c r="O139" i="5"/>
  <c r="L139" i="5"/>
  <c r="I139" i="5"/>
  <c r="F139" i="5"/>
  <c r="O138" i="5"/>
  <c r="L138" i="5"/>
  <c r="I138" i="5"/>
  <c r="F138" i="5"/>
  <c r="C138" i="5" s="1"/>
  <c r="O137" i="5"/>
  <c r="L137" i="5"/>
  <c r="I137" i="5"/>
  <c r="F137" i="5"/>
  <c r="N136" i="5"/>
  <c r="M136" i="5"/>
  <c r="K136" i="5"/>
  <c r="J136" i="5"/>
  <c r="H136" i="5"/>
  <c r="G136" i="5"/>
  <c r="F136" i="5"/>
  <c r="E136" i="5"/>
  <c r="D136" i="5"/>
  <c r="O135" i="5"/>
  <c r="L135" i="5"/>
  <c r="I135" i="5"/>
  <c r="E135" i="5"/>
  <c r="O134" i="5"/>
  <c r="L134" i="5"/>
  <c r="I134" i="5"/>
  <c r="F134" i="5"/>
  <c r="O133" i="5"/>
  <c r="L133" i="5"/>
  <c r="I133" i="5"/>
  <c r="F133" i="5"/>
  <c r="O132" i="5"/>
  <c r="L132" i="5"/>
  <c r="I132" i="5"/>
  <c r="F132" i="5"/>
  <c r="O131" i="5"/>
  <c r="N131" i="5"/>
  <c r="M131" i="5"/>
  <c r="K131" i="5"/>
  <c r="J131" i="5"/>
  <c r="H131" i="5"/>
  <c r="G131" i="5"/>
  <c r="D131" i="5"/>
  <c r="D130" i="5" s="1"/>
  <c r="O129" i="5"/>
  <c r="L129" i="5"/>
  <c r="L128" i="5" s="1"/>
  <c r="I129" i="5"/>
  <c r="I128" i="5" s="1"/>
  <c r="F129" i="5"/>
  <c r="O128" i="5"/>
  <c r="N128" i="5"/>
  <c r="M128" i="5"/>
  <c r="K128" i="5"/>
  <c r="J128" i="5"/>
  <c r="H128" i="5"/>
  <c r="G128" i="5"/>
  <c r="F128" i="5"/>
  <c r="E128" i="5"/>
  <c r="D128" i="5"/>
  <c r="O127" i="5"/>
  <c r="L127" i="5"/>
  <c r="I127" i="5"/>
  <c r="E127" i="5"/>
  <c r="F127" i="5" s="1"/>
  <c r="O126" i="5"/>
  <c r="L126" i="5"/>
  <c r="I126" i="5"/>
  <c r="F126" i="5"/>
  <c r="O125" i="5"/>
  <c r="L125" i="5"/>
  <c r="I125" i="5"/>
  <c r="E125" i="5"/>
  <c r="O124" i="5"/>
  <c r="L124" i="5"/>
  <c r="I124" i="5"/>
  <c r="F124" i="5"/>
  <c r="O123" i="5"/>
  <c r="L123" i="5"/>
  <c r="L122" i="5" s="1"/>
  <c r="I123" i="5"/>
  <c r="F123" i="5"/>
  <c r="N122" i="5"/>
  <c r="M122" i="5"/>
  <c r="K122" i="5"/>
  <c r="J122" i="5"/>
  <c r="H122" i="5"/>
  <c r="G122" i="5"/>
  <c r="D122" i="5"/>
  <c r="O121" i="5"/>
  <c r="L121" i="5"/>
  <c r="I121" i="5"/>
  <c r="F121" i="5"/>
  <c r="O120" i="5"/>
  <c r="L120" i="5"/>
  <c r="I120" i="5"/>
  <c r="F120" i="5"/>
  <c r="O119" i="5"/>
  <c r="L119" i="5"/>
  <c r="I119" i="5"/>
  <c r="F119" i="5"/>
  <c r="O118" i="5"/>
  <c r="L118" i="5"/>
  <c r="I118" i="5"/>
  <c r="F118" i="5"/>
  <c r="O117" i="5"/>
  <c r="L117" i="5"/>
  <c r="I117" i="5"/>
  <c r="E117" i="5"/>
  <c r="F117" i="5" s="1"/>
  <c r="N116" i="5"/>
  <c r="M116" i="5"/>
  <c r="K116" i="5"/>
  <c r="J116" i="5"/>
  <c r="H116" i="5"/>
  <c r="G116" i="5"/>
  <c r="E116" i="5"/>
  <c r="D116" i="5"/>
  <c r="O115" i="5"/>
  <c r="L115" i="5"/>
  <c r="I115" i="5"/>
  <c r="F115" i="5"/>
  <c r="O114" i="5"/>
  <c r="O112" i="5" s="1"/>
  <c r="L114" i="5"/>
  <c r="I114" i="5"/>
  <c r="F114" i="5"/>
  <c r="O113" i="5"/>
  <c r="L113" i="5"/>
  <c r="I113" i="5"/>
  <c r="F113" i="5"/>
  <c r="N112" i="5"/>
  <c r="M112" i="5"/>
  <c r="K112" i="5"/>
  <c r="J112" i="5"/>
  <c r="H112" i="5"/>
  <c r="G112" i="5"/>
  <c r="F112" i="5"/>
  <c r="E112" i="5"/>
  <c r="D112" i="5"/>
  <c r="O111" i="5"/>
  <c r="L111" i="5"/>
  <c r="I111" i="5"/>
  <c r="F111" i="5"/>
  <c r="C111" i="5" s="1"/>
  <c r="O110" i="5"/>
  <c r="L110" i="5"/>
  <c r="I110" i="5"/>
  <c r="F110" i="5"/>
  <c r="O109" i="5"/>
  <c r="L109" i="5"/>
  <c r="I109" i="5"/>
  <c r="F109" i="5"/>
  <c r="O108" i="5"/>
  <c r="L108" i="5"/>
  <c r="I108" i="5"/>
  <c r="F108" i="5"/>
  <c r="O107" i="5"/>
  <c r="L107" i="5"/>
  <c r="I107" i="5"/>
  <c r="F107" i="5"/>
  <c r="O106" i="5"/>
  <c r="L106" i="5"/>
  <c r="I106" i="5"/>
  <c r="F106" i="5"/>
  <c r="C106" i="5" s="1"/>
  <c r="O105" i="5"/>
  <c r="L105" i="5"/>
  <c r="I105" i="5"/>
  <c r="F105" i="5"/>
  <c r="O104" i="5"/>
  <c r="L104" i="5"/>
  <c r="I104" i="5"/>
  <c r="F104" i="5"/>
  <c r="N103" i="5"/>
  <c r="M103" i="5"/>
  <c r="K103" i="5"/>
  <c r="J103" i="5"/>
  <c r="H103" i="5"/>
  <c r="G103" i="5"/>
  <c r="E103" i="5"/>
  <c r="D103" i="5"/>
  <c r="O102" i="5"/>
  <c r="L102" i="5"/>
  <c r="I102" i="5"/>
  <c r="F102" i="5"/>
  <c r="O101" i="5"/>
  <c r="L101" i="5"/>
  <c r="I101" i="5"/>
  <c r="F101" i="5"/>
  <c r="O100" i="5"/>
  <c r="L100" i="5"/>
  <c r="I100" i="5"/>
  <c r="F100" i="5"/>
  <c r="O99" i="5"/>
  <c r="L99" i="5"/>
  <c r="I99" i="5"/>
  <c r="F99" i="5"/>
  <c r="O98" i="5"/>
  <c r="L98" i="5"/>
  <c r="I98" i="5"/>
  <c r="F98" i="5"/>
  <c r="O97" i="5"/>
  <c r="L97" i="5"/>
  <c r="I97" i="5"/>
  <c r="F97" i="5"/>
  <c r="O96" i="5"/>
  <c r="L96" i="5"/>
  <c r="I96" i="5"/>
  <c r="E96" i="5"/>
  <c r="F96" i="5" s="1"/>
  <c r="N95" i="5"/>
  <c r="M95" i="5"/>
  <c r="K95" i="5"/>
  <c r="J95" i="5"/>
  <c r="H95" i="5"/>
  <c r="G95" i="5"/>
  <c r="E95" i="5"/>
  <c r="D95" i="5"/>
  <c r="O94" i="5"/>
  <c r="L94" i="5"/>
  <c r="I94" i="5"/>
  <c r="F94" i="5"/>
  <c r="O93" i="5"/>
  <c r="L93" i="5"/>
  <c r="I93" i="5"/>
  <c r="F93" i="5"/>
  <c r="O92" i="5"/>
  <c r="L92" i="5"/>
  <c r="I92" i="5"/>
  <c r="C92" i="5" s="1"/>
  <c r="F92" i="5"/>
  <c r="O91" i="5"/>
  <c r="L91" i="5"/>
  <c r="I91" i="5"/>
  <c r="F91" i="5"/>
  <c r="O90" i="5"/>
  <c r="L90" i="5"/>
  <c r="I90" i="5"/>
  <c r="F90" i="5"/>
  <c r="N89" i="5"/>
  <c r="M89" i="5"/>
  <c r="K89" i="5"/>
  <c r="J89" i="5"/>
  <c r="H89" i="5"/>
  <c r="G89" i="5"/>
  <c r="E89" i="5"/>
  <c r="D89" i="5"/>
  <c r="O88" i="5"/>
  <c r="L88" i="5"/>
  <c r="I88" i="5"/>
  <c r="F88" i="5"/>
  <c r="O87" i="5"/>
  <c r="L87" i="5"/>
  <c r="I87" i="5"/>
  <c r="F87" i="5"/>
  <c r="O86" i="5"/>
  <c r="L86" i="5"/>
  <c r="I86" i="5"/>
  <c r="F86" i="5"/>
  <c r="O85" i="5"/>
  <c r="O84" i="5" s="1"/>
  <c r="L85" i="5"/>
  <c r="I85" i="5"/>
  <c r="I84" i="5" s="1"/>
  <c r="F85" i="5"/>
  <c r="N84" i="5"/>
  <c r="M84" i="5"/>
  <c r="K84" i="5"/>
  <c r="J84" i="5"/>
  <c r="H84" i="5"/>
  <c r="G84" i="5"/>
  <c r="E84" i="5"/>
  <c r="D84" i="5"/>
  <c r="O82" i="5"/>
  <c r="L82" i="5"/>
  <c r="I82" i="5"/>
  <c r="F82" i="5"/>
  <c r="O81" i="5"/>
  <c r="L81" i="5"/>
  <c r="I81" i="5"/>
  <c r="I80" i="5" s="1"/>
  <c r="F81" i="5"/>
  <c r="O80" i="5"/>
  <c r="N80" i="5"/>
  <c r="N76" i="5" s="1"/>
  <c r="M80" i="5"/>
  <c r="K80" i="5"/>
  <c r="J80" i="5"/>
  <c r="H80" i="5"/>
  <c r="H76" i="5" s="1"/>
  <c r="G80" i="5"/>
  <c r="F80" i="5"/>
  <c r="E80" i="5"/>
  <c r="D80" i="5"/>
  <c r="O79" i="5"/>
  <c r="L79" i="5"/>
  <c r="I79" i="5"/>
  <c r="F79" i="5"/>
  <c r="C79" i="5" s="1"/>
  <c r="O78" i="5"/>
  <c r="L78" i="5"/>
  <c r="I78" i="5"/>
  <c r="I77" i="5" s="1"/>
  <c r="I76" i="5" s="1"/>
  <c r="F78" i="5"/>
  <c r="N77" i="5"/>
  <c r="M77" i="5"/>
  <c r="M76" i="5" s="1"/>
  <c r="K77" i="5"/>
  <c r="J77" i="5"/>
  <c r="J76" i="5" s="1"/>
  <c r="H77" i="5"/>
  <c r="G77" i="5"/>
  <c r="G76" i="5" s="1"/>
  <c r="E77" i="5"/>
  <c r="E76" i="5" s="1"/>
  <c r="D77" i="5"/>
  <c r="O74" i="5"/>
  <c r="L74" i="5"/>
  <c r="I74" i="5"/>
  <c r="F74" i="5"/>
  <c r="O73" i="5"/>
  <c r="L73" i="5"/>
  <c r="I73" i="5"/>
  <c r="F73" i="5"/>
  <c r="O72" i="5"/>
  <c r="L72" i="5"/>
  <c r="I72" i="5"/>
  <c r="F72" i="5"/>
  <c r="O71" i="5"/>
  <c r="L71" i="5"/>
  <c r="I71" i="5"/>
  <c r="F71" i="5"/>
  <c r="O70" i="5"/>
  <c r="L70" i="5"/>
  <c r="I70" i="5"/>
  <c r="I69" i="5" s="1"/>
  <c r="F70" i="5"/>
  <c r="O69" i="5"/>
  <c r="N69" i="5"/>
  <c r="M69" i="5"/>
  <c r="M67" i="5" s="1"/>
  <c r="K69" i="5"/>
  <c r="K67" i="5" s="1"/>
  <c r="J69" i="5"/>
  <c r="J67" i="5" s="1"/>
  <c r="H69" i="5"/>
  <c r="H67" i="5" s="1"/>
  <c r="G69" i="5"/>
  <c r="G67" i="5" s="1"/>
  <c r="E69" i="5"/>
  <c r="D69" i="5"/>
  <c r="O68" i="5"/>
  <c r="O67" i="5" s="1"/>
  <c r="L68" i="5"/>
  <c r="I68" i="5"/>
  <c r="E68" i="5"/>
  <c r="N67" i="5"/>
  <c r="D67" i="5"/>
  <c r="O66" i="5"/>
  <c r="L66" i="5"/>
  <c r="I66" i="5"/>
  <c r="E66" i="5"/>
  <c r="F66" i="5" s="1"/>
  <c r="O65" i="5"/>
  <c r="L65" i="5"/>
  <c r="I65" i="5"/>
  <c r="F65" i="5"/>
  <c r="C65" i="5" s="1"/>
  <c r="O64" i="5"/>
  <c r="L64" i="5"/>
  <c r="I64" i="5"/>
  <c r="F64" i="5"/>
  <c r="O63" i="5"/>
  <c r="L63" i="5"/>
  <c r="I63" i="5"/>
  <c r="F63" i="5"/>
  <c r="O62" i="5"/>
  <c r="L62" i="5"/>
  <c r="I62" i="5"/>
  <c r="F62" i="5"/>
  <c r="O61" i="5"/>
  <c r="L61" i="5"/>
  <c r="I61" i="5"/>
  <c r="F61" i="5"/>
  <c r="O60" i="5"/>
  <c r="L60" i="5"/>
  <c r="I60" i="5"/>
  <c r="F60" i="5"/>
  <c r="O59" i="5"/>
  <c r="L59" i="5"/>
  <c r="I59" i="5"/>
  <c r="F59" i="5"/>
  <c r="N58" i="5"/>
  <c r="N54" i="5" s="1"/>
  <c r="N53" i="5" s="1"/>
  <c r="M58" i="5"/>
  <c r="K58" i="5"/>
  <c r="J58" i="5"/>
  <c r="H58" i="5"/>
  <c r="H54" i="5" s="1"/>
  <c r="G58" i="5"/>
  <c r="E58" i="5"/>
  <c r="D58" i="5"/>
  <c r="O57" i="5"/>
  <c r="L57" i="5"/>
  <c r="I57" i="5"/>
  <c r="F57" i="5"/>
  <c r="O56" i="5"/>
  <c r="L56" i="5"/>
  <c r="L55" i="5" s="1"/>
  <c r="I56" i="5"/>
  <c r="I55" i="5" s="1"/>
  <c r="F56" i="5"/>
  <c r="O55" i="5"/>
  <c r="N55" i="5"/>
  <c r="M55" i="5"/>
  <c r="K55" i="5"/>
  <c r="J55" i="5"/>
  <c r="J54" i="5" s="1"/>
  <c r="H55" i="5"/>
  <c r="G55" i="5"/>
  <c r="E55" i="5"/>
  <c r="D55" i="5"/>
  <c r="G54" i="5"/>
  <c r="O47" i="5"/>
  <c r="C47" i="5" s="1"/>
  <c r="O46" i="5"/>
  <c r="N45" i="5"/>
  <c r="M45" i="5"/>
  <c r="L44" i="5"/>
  <c r="I44" i="5"/>
  <c r="I43" i="5" s="1"/>
  <c r="F44" i="5"/>
  <c r="L43" i="5"/>
  <c r="K43" i="5"/>
  <c r="J43" i="5"/>
  <c r="H43" i="5"/>
  <c r="G43" i="5"/>
  <c r="E43" i="5"/>
  <c r="D43" i="5"/>
  <c r="F42" i="5"/>
  <c r="F41" i="5" s="1"/>
  <c r="C41" i="5" s="1"/>
  <c r="E41" i="5"/>
  <c r="D41" i="5"/>
  <c r="L40" i="5"/>
  <c r="C40" i="5" s="1"/>
  <c r="L39" i="5"/>
  <c r="C39" i="5" s="1"/>
  <c r="L38" i="5"/>
  <c r="L37" i="5"/>
  <c r="C37" i="5"/>
  <c r="K36" i="5"/>
  <c r="J36" i="5"/>
  <c r="L35" i="5"/>
  <c r="C35" i="5" s="1"/>
  <c r="L34" i="5"/>
  <c r="K33" i="5"/>
  <c r="J33" i="5"/>
  <c r="L32" i="5"/>
  <c r="C32" i="5"/>
  <c r="L31" i="5"/>
  <c r="C31" i="5" s="1"/>
  <c r="K31" i="5"/>
  <c r="J31" i="5"/>
  <c r="L30" i="5"/>
  <c r="C30" i="5" s="1"/>
  <c r="L29" i="5"/>
  <c r="C29" i="5" s="1"/>
  <c r="L28" i="5"/>
  <c r="K27" i="5"/>
  <c r="K26" i="5" s="1"/>
  <c r="J27" i="5"/>
  <c r="F25" i="5"/>
  <c r="C25" i="5"/>
  <c r="I24" i="5"/>
  <c r="E24" i="5"/>
  <c r="O23" i="5"/>
  <c r="L23" i="5"/>
  <c r="I23" i="5"/>
  <c r="F23" i="5"/>
  <c r="O22" i="5"/>
  <c r="L22" i="5"/>
  <c r="L21" i="5" s="1"/>
  <c r="I22" i="5"/>
  <c r="F22" i="5"/>
  <c r="O21" i="5"/>
  <c r="O292" i="5" s="1"/>
  <c r="O291" i="5" s="1"/>
  <c r="N21" i="5"/>
  <c r="M21" i="5"/>
  <c r="M292" i="5" s="1"/>
  <c r="M291" i="5" s="1"/>
  <c r="K21" i="5"/>
  <c r="K292" i="5" s="1"/>
  <c r="K291" i="5" s="1"/>
  <c r="J21" i="5"/>
  <c r="H21" i="5"/>
  <c r="H292" i="5" s="1"/>
  <c r="G21" i="5"/>
  <c r="F21" i="5"/>
  <c r="E21" i="5"/>
  <c r="E292" i="5" s="1"/>
  <c r="E291" i="5" s="1"/>
  <c r="D21" i="5"/>
  <c r="D292" i="5" s="1"/>
  <c r="D291" i="5" s="1"/>
  <c r="C61" i="5" l="1"/>
  <c r="C64" i="5"/>
  <c r="L84" i="5"/>
  <c r="C88" i="5"/>
  <c r="C113" i="5"/>
  <c r="O116" i="5"/>
  <c r="C137" i="5"/>
  <c r="O136" i="5"/>
  <c r="C150" i="5"/>
  <c r="C163" i="5"/>
  <c r="D174" i="5"/>
  <c r="D173" i="5" s="1"/>
  <c r="C181" i="5"/>
  <c r="K187" i="5"/>
  <c r="G231" i="5"/>
  <c r="G230" i="5" s="1"/>
  <c r="C262" i="5"/>
  <c r="C275" i="5"/>
  <c r="C294" i="5"/>
  <c r="C23" i="5"/>
  <c r="E20" i="5"/>
  <c r="K54" i="5"/>
  <c r="K53" i="5" s="1"/>
  <c r="C59" i="5"/>
  <c r="C71" i="5"/>
  <c r="C74" i="5"/>
  <c r="C85" i="5"/>
  <c r="O89" i="5"/>
  <c r="H130" i="5"/>
  <c r="N130" i="5"/>
  <c r="C147" i="5"/>
  <c r="C159" i="5"/>
  <c r="C171" i="5"/>
  <c r="G174" i="5"/>
  <c r="G173" i="5" s="1"/>
  <c r="M174" i="5"/>
  <c r="M173" i="5" s="1"/>
  <c r="C206" i="5"/>
  <c r="N204" i="5"/>
  <c r="N195" i="5" s="1"/>
  <c r="C228" i="5"/>
  <c r="C229" i="5"/>
  <c r="C258" i="5"/>
  <c r="G259" i="5"/>
  <c r="C266" i="5"/>
  <c r="M269" i="5"/>
  <c r="H53" i="5"/>
  <c r="D76" i="5"/>
  <c r="H20" i="5"/>
  <c r="G292" i="5"/>
  <c r="G291" i="5" s="1"/>
  <c r="L58" i="5"/>
  <c r="L54" i="5" s="1"/>
  <c r="I67" i="5"/>
  <c r="K83" i="5"/>
  <c r="C87" i="5"/>
  <c r="C99" i="5"/>
  <c r="O103" i="5"/>
  <c r="C118" i="5"/>
  <c r="C126" i="5"/>
  <c r="C128" i="5"/>
  <c r="C143" i="5"/>
  <c r="O151" i="5"/>
  <c r="O166" i="5"/>
  <c r="O165" i="5" s="1"/>
  <c r="C186" i="5"/>
  <c r="C193" i="5"/>
  <c r="D204" i="5"/>
  <c r="C211" i="5"/>
  <c r="C218" i="5"/>
  <c r="C222" i="5"/>
  <c r="M231" i="5"/>
  <c r="K231" i="5"/>
  <c r="M259" i="5"/>
  <c r="C282" i="5"/>
  <c r="C288" i="5"/>
  <c r="C114" i="5"/>
  <c r="K20" i="5"/>
  <c r="J26" i="5"/>
  <c r="J20" i="5" s="1"/>
  <c r="C44" i="5"/>
  <c r="E54" i="5"/>
  <c r="D54" i="5"/>
  <c r="D53" i="5" s="1"/>
  <c r="C63" i="5"/>
  <c r="C73" i="5"/>
  <c r="L77" i="5"/>
  <c r="G83" i="5"/>
  <c r="C86" i="5"/>
  <c r="C93" i="5"/>
  <c r="L95" i="5"/>
  <c r="C102" i="5"/>
  <c r="C110" i="5"/>
  <c r="I112" i="5"/>
  <c r="C119" i="5"/>
  <c r="O122" i="5"/>
  <c r="I136" i="5"/>
  <c r="C145" i="5"/>
  <c r="C154" i="5"/>
  <c r="C157" i="5"/>
  <c r="C169" i="5"/>
  <c r="J174" i="5"/>
  <c r="J173" i="5" s="1"/>
  <c r="C183" i="5"/>
  <c r="D195" i="5"/>
  <c r="O196" i="5"/>
  <c r="E204" i="5"/>
  <c r="C210" i="5"/>
  <c r="C215" i="5"/>
  <c r="C220" i="5"/>
  <c r="C224" i="5"/>
  <c r="C225" i="5"/>
  <c r="G204" i="5"/>
  <c r="G195" i="5" s="1"/>
  <c r="J231" i="5"/>
  <c r="I252" i="5"/>
  <c r="I251" i="5" s="1"/>
  <c r="C257" i="5"/>
  <c r="F260" i="5"/>
  <c r="J259" i="5"/>
  <c r="C261" i="5"/>
  <c r="I264" i="5"/>
  <c r="N270" i="5"/>
  <c r="N269" i="5" s="1"/>
  <c r="I286" i="5"/>
  <c r="I293" i="5"/>
  <c r="C295" i="5"/>
  <c r="L293" i="5"/>
  <c r="C293" i="5" s="1"/>
  <c r="K204" i="5"/>
  <c r="K195" i="5" s="1"/>
  <c r="G53" i="5"/>
  <c r="M54" i="5"/>
  <c r="M53" i="5" s="1"/>
  <c r="O58" i="5"/>
  <c r="O54" i="5" s="1"/>
  <c r="O53" i="5" s="1"/>
  <c r="C62" i="5"/>
  <c r="C72" i="5"/>
  <c r="K76" i="5"/>
  <c r="K75" i="5" s="1"/>
  <c r="K52" i="5" s="1"/>
  <c r="C100" i="5"/>
  <c r="C108" i="5"/>
  <c r="K130" i="5"/>
  <c r="C140" i="5"/>
  <c r="I144" i="5"/>
  <c r="C149" i="5"/>
  <c r="O144" i="5"/>
  <c r="C164" i="5"/>
  <c r="L166" i="5"/>
  <c r="L165" i="5" s="1"/>
  <c r="C182" i="5"/>
  <c r="C189" i="5"/>
  <c r="N187" i="5"/>
  <c r="F192" i="5"/>
  <c r="C192" i="5" s="1"/>
  <c r="C202" i="5"/>
  <c r="C213" i="5"/>
  <c r="C236" i="5"/>
  <c r="C237" i="5"/>
  <c r="C250" i="5"/>
  <c r="E270" i="5"/>
  <c r="E269" i="5" s="1"/>
  <c r="C274" i="5"/>
  <c r="L276" i="5"/>
  <c r="L270" i="5" s="1"/>
  <c r="L269" i="5" s="1"/>
  <c r="C287" i="5"/>
  <c r="C156" i="5"/>
  <c r="I160" i="5"/>
  <c r="O175" i="5"/>
  <c r="O174" i="5" s="1"/>
  <c r="H291" i="5"/>
  <c r="G20" i="5"/>
  <c r="C42" i="5"/>
  <c r="C60" i="5"/>
  <c r="C66" i="5"/>
  <c r="F69" i="5"/>
  <c r="C70" i="5"/>
  <c r="O77" i="5"/>
  <c r="O76" i="5" s="1"/>
  <c r="D83" i="5"/>
  <c r="I89" i="5"/>
  <c r="C98" i="5"/>
  <c r="O95" i="5"/>
  <c r="C107" i="5"/>
  <c r="C115" i="5"/>
  <c r="G130" i="5"/>
  <c r="J130" i="5"/>
  <c r="C139" i="5"/>
  <c r="C148" i="5"/>
  <c r="C172" i="5"/>
  <c r="F179" i="5"/>
  <c r="C180" i="5"/>
  <c r="L188" i="5"/>
  <c r="L187" i="5" s="1"/>
  <c r="O187" i="5"/>
  <c r="M195" i="5"/>
  <c r="H204" i="5"/>
  <c r="H195" i="5" s="1"/>
  <c r="J204" i="5"/>
  <c r="C217" i="5"/>
  <c r="O216" i="5"/>
  <c r="C234" i="5"/>
  <c r="C243" i="5"/>
  <c r="L252" i="5"/>
  <c r="L251" i="5" s="1"/>
  <c r="C265" i="5"/>
  <c r="I270" i="5"/>
  <c r="I269" i="5" s="1"/>
  <c r="C277" i="5"/>
  <c r="O276" i="5"/>
  <c r="F293" i="5"/>
  <c r="C298" i="5"/>
  <c r="N20" i="5"/>
  <c r="N292" i="5"/>
  <c r="N291" i="5" s="1"/>
  <c r="C38" i="5"/>
  <c r="L36" i="5"/>
  <c r="C36" i="5" s="1"/>
  <c r="I122" i="5"/>
  <c r="C123" i="5"/>
  <c r="E131" i="5"/>
  <c r="E130" i="5" s="1"/>
  <c r="F135" i="5"/>
  <c r="C135" i="5" s="1"/>
  <c r="C179" i="5"/>
  <c r="C241" i="5"/>
  <c r="F238" i="5"/>
  <c r="C247" i="5"/>
  <c r="L246" i="5"/>
  <c r="L231" i="5" s="1"/>
  <c r="C301" i="5"/>
  <c r="J292" i="5"/>
  <c r="J291" i="5" s="1"/>
  <c r="M20" i="5"/>
  <c r="O83" i="5"/>
  <c r="M83" i="5"/>
  <c r="I95" i="5"/>
  <c r="C96" i="5"/>
  <c r="C105" i="5"/>
  <c r="F103" i="5"/>
  <c r="C121" i="5"/>
  <c r="I116" i="5"/>
  <c r="M130" i="5"/>
  <c r="C133" i="5"/>
  <c r="I131" i="5"/>
  <c r="C142" i="5"/>
  <c r="F141" i="5"/>
  <c r="F191" i="5"/>
  <c r="C191" i="5" s="1"/>
  <c r="C199" i="5"/>
  <c r="L198" i="5"/>
  <c r="F259" i="5"/>
  <c r="C34" i="5"/>
  <c r="L33" i="5"/>
  <c r="C33" i="5" s="1"/>
  <c r="E67" i="5"/>
  <c r="F68" i="5"/>
  <c r="C78" i="5"/>
  <c r="F77" i="5"/>
  <c r="C132" i="5"/>
  <c r="L131" i="5"/>
  <c r="C152" i="5"/>
  <c r="L151" i="5"/>
  <c r="F166" i="5"/>
  <c r="C167" i="5"/>
  <c r="E175" i="5"/>
  <c r="E174" i="5" s="1"/>
  <c r="E173" i="5" s="1"/>
  <c r="F178" i="5"/>
  <c r="I188" i="5"/>
  <c r="I187" i="5" s="1"/>
  <c r="K230" i="5"/>
  <c r="K194" i="5" s="1"/>
  <c r="I21" i="5"/>
  <c r="C21" i="5" s="1"/>
  <c r="C22" i="5"/>
  <c r="C28" i="5"/>
  <c r="L27" i="5"/>
  <c r="F43" i="5"/>
  <c r="C43" i="5" s="1"/>
  <c r="C46" i="5"/>
  <c r="O45" i="5"/>
  <c r="C57" i="5"/>
  <c r="F55" i="5"/>
  <c r="C81" i="5"/>
  <c r="L80" i="5"/>
  <c r="L76" i="5" s="1"/>
  <c r="H83" i="5"/>
  <c r="H75" i="5" s="1"/>
  <c r="C91" i="5"/>
  <c r="F89" i="5"/>
  <c r="L103" i="5"/>
  <c r="C117" i="5"/>
  <c r="F116" i="5"/>
  <c r="E122" i="5"/>
  <c r="E83" i="5" s="1"/>
  <c r="E75" i="5" s="1"/>
  <c r="F125" i="5"/>
  <c r="C127" i="5"/>
  <c r="C162" i="5"/>
  <c r="F160" i="5"/>
  <c r="I175" i="5"/>
  <c r="I174" i="5" s="1"/>
  <c r="I173" i="5" s="1"/>
  <c r="C176" i="5"/>
  <c r="C185" i="5"/>
  <c r="F184" i="5"/>
  <c r="J187" i="5"/>
  <c r="C190" i="5"/>
  <c r="F188" i="5"/>
  <c r="J195" i="5"/>
  <c r="F216" i="5"/>
  <c r="F292" i="5"/>
  <c r="L89" i="5"/>
  <c r="I103" i="5"/>
  <c r="L196" i="5"/>
  <c r="C208" i="5"/>
  <c r="I205" i="5"/>
  <c r="C227" i="5"/>
  <c r="C235" i="5"/>
  <c r="C284" i="5"/>
  <c r="F283" i="5"/>
  <c r="C283" i="5" s="1"/>
  <c r="J53" i="5"/>
  <c r="I58" i="5"/>
  <c r="I54" i="5" s="1"/>
  <c r="I53" i="5" s="1"/>
  <c r="C82" i="5"/>
  <c r="J83" i="5"/>
  <c r="N83" i="5"/>
  <c r="N75" i="5" s="1"/>
  <c r="C94" i="5"/>
  <c r="C101" i="5"/>
  <c r="C120" i="5"/>
  <c r="C153" i="5"/>
  <c r="E195" i="5"/>
  <c r="C207" i="5"/>
  <c r="L205" i="5"/>
  <c r="O231" i="5"/>
  <c r="C254" i="5"/>
  <c r="F252" i="5"/>
  <c r="L264" i="5"/>
  <c r="C264" i="5" s="1"/>
  <c r="C267" i="5"/>
  <c r="C56" i="5"/>
  <c r="F58" i="5"/>
  <c r="L69" i="5"/>
  <c r="L67" i="5" s="1"/>
  <c r="L53" i="5" s="1"/>
  <c r="F84" i="5"/>
  <c r="C90" i="5"/>
  <c r="F95" i="5"/>
  <c r="C97" i="5"/>
  <c r="C104" i="5"/>
  <c r="C109" i="5"/>
  <c r="L112" i="5"/>
  <c r="C112" i="5" s="1"/>
  <c r="L116" i="5"/>
  <c r="C124" i="5"/>
  <c r="C129" i="5"/>
  <c r="C134" i="5"/>
  <c r="L136" i="5"/>
  <c r="C136" i="5" s="1"/>
  <c r="O141" i="5"/>
  <c r="O130" i="5" s="1"/>
  <c r="L144" i="5"/>
  <c r="I151" i="5"/>
  <c r="C151" i="5" s="1"/>
  <c r="C161" i="5"/>
  <c r="C177" i="5"/>
  <c r="L179" i="5"/>
  <c r="L174" i="5" s="1"/>
  <c r="L173" i="5" s="1"/>
  <c r="O184" i="5"/>
  <c r="O173" i="5" s="1"/>
  <c r="D187" i="5"/>
  <c r="H187" i="5"/>
  <c r="F196" i="5"/>
  <c r="C200" i="5"/>
  <c r="I198" i="5"/>
  <c r="C198" i="5" s="1"/>
  <c r="O205" i="5"/>
  <c r="O204" i="5" s="1"/>
  <c r="O195" i="5" s="1"/>
  <c r="I216" i="5"/>
  <c r="L216" i="5"/>
  <c r="C219" i="5"/>
  <c r="N230" i="5"/>
  <c r="O238" i="5"/>
  <c r="C248" i="5"/>
  <c r="I246" i="5"/>
  <c r="E259" i="5"/>
  <c r="E230" i="5" s="1"/>
  <c r="I259" i="5"/>
  <c r="O260" i="5"/>
  <c r="O259" i="5" s="1"/>
  <c r="L260" i="5"/>
  <c r="C263" i="5"/>
  <c r="C273" i="5"/>
  <c r="F272" i="5"/>
  <c r="F276" i="5"/>
  <c r="C279" i="5"/>
  <c r="C281" i="5"/>
  <c r="F205" i="5"/>
  <c r="C212" i="5"/>
  <c r="H231" i="5"/>
  <c r="H230" i="5" s="1"/>
  <c r="C233" i="5"/>
  <c r="C240" i="5"/>
  <c r="I238" i="5"/>
  <c r="I231" i="5" s="1"/>
  <c r="I230" i="5" s="1"/>
  <c r="C256" i="5"/>
  <c r="C280" i="5"/>
  <c r="C296" i="5"/>
  <c r="C297" i="5"/>
  <c r="C197" i="5"/>
  <c r="C201" i="5"/>
  <c r="C209" i="5"/>
  <c r="C221" i="5"/>
  <c r="C232" i="5"/>
  <c r="D231" i="5"/>
  <c r="D230" i="5" s="1"/>
  <c r="M230" i="5"/>
  <c r="M194" i="5" s="1"/>
  <c r="C244" i="5"/>
  <c r="C245" i="5"/>
  <c r="F246" i="5"/>
  <c r="C249" i="5"/>
  <c r="C253" i="5"/>
  <c r="O252" i="5"/>
  <c r="O251" i="5" s="1"/>
  <c r="C268" i="5"/>
  <c r="J270" i="5"/>
  <c r="J269" i="5" s="1"/>
  <c r="O272" i="5"/>
  <c r="O270" i="5" s="1"/>
  <c r="O269" i="5" s="1"/>
  <c r="C285" i="5"/>
  <c r="L286" i="5"/>
  <c r="N194" i="5" l="1"/>
  <c r="G75" i="5"/>
  <c r="C276" i="5"/>
  <c r="K289" i="5"/>
  <c r="C58" i="5"/>
  <c r="C160" i="5"/>
  <c r="D75" i="5"/>
  <c r="I204" i="5"/>
  <c r="L83" i="5"/>
  <c r="G194" i="5"/>
  <c r="G289" i="5"/>
  <c r="N52" i="5"/>
  <c r="N289" i="5"/>
  <c r="C184" i="5"/>
  <c r="C89" i="5"/>
  <c r="H194" i="5"/>
  <c r="C144" i="5"/>
  <c r="J75" i="5"/>
  <c r="E53" i="5"/>
  <c r="E289" i="5" s="1"/>
  <c r="G52" i="5"/>
  <c r="H52" i="5"/>
  <c r="I83" i="5"/>
  <c r="L259" i="5"/>
  <c r="D52" i="5"/>
  <c r="L130" i="5"/>
  <c r="C69" i="5"/>
  <c r="J230" i="5"/>
  <c r="J194" i="5" s="1"/>
  <c r="C125" i="5"/>
  <c r="F122" i="5"/>
  <c r="C122" i="5" s="1"/>
  <c r="C166" i="5"/>
  <c r="F165" i="5"/>
  <c r="C165" i="5" s="1"/>
  <c r="C77" i="5"/>
  <c r="F76" i="5"/>
  <c r="N51" i="5"/>
  <c r="H289" i="5"/>
  <c r="F270" i="5"/>
  <c r="C272" i="5"/>
  <c r="L230" i="5"/>
  <c r="C178" i="5"/>
  <c r="F175" i="5"/>
  <c r="C141" i="5"/>
  <c r="M75" i="5"/>
  <c r="M52" i="5" s="1"/>
  <c r="M51" i="5" s="1"/>
  <c r="C95" i="5"/>
  <c r="C286" i="5"/>
  <c r="C252" i="5"/>
  <c r="F251" i="5"/>
  <c r="C251" i="5" s="1"/>
  <c r="L204" i="5"/>
  <c r="L195" i="5" s="1"/>
  <c r="C216" i="5"/>
  <c r="C116" i="5"/>
  <c r="C27" i="5"/>
  <c r="L26" i="5"/>
  <c r="C68" i="5"/>
  <c r="F67" i="5"/>
  <c r="C67" i="5" s="1"/>
  <c r="C260" i="5"/>
  <c r="F291" i="5"/>
  <c r="L292" i="5"/>
  <c r="L291" i="5" s="1"/>
  <c r="C84" i="5"/>
  <c r="O230" i="5"/>
  <c r="O194" i="5" s="1"/>
  <c r="J52" i="5"/>
  <c r="E194" i="5"/>
  <c r="C188" i="5"/>
  <c r="F187" i="5"/>
  <c r="C187" i="5" s="1"/>
  <c r="L75" i="5"/>
  <c r="L52" i="5" s="1"/>
  <c r="C55" i="5"/>
  <c r="F54" i="5"/>
  <c r="I292" i="5"/>
  <c r="I291" i="5" s="1"/>
  <c r="I20" i="5"/>
  <c r="C259" i="5"/>
  <c r="C103" i="5"/>
  <c r="C246" i="5"/>
  <c r="D194" i="5"/>
  <c r="D289" i="5"/>
  <c r="C205" i="5"/>
  <c r="F204" i="5"/>
  <c r="F131" i="5"/>
  <c r="K51" i="5"/>
  <c r="I196" i="5"/>
  <c r="C45" i="5"/>
  <c r="O20" i="5"/>
  <c r="O75" i="5"/>
  <c r="O52" i="5" s="1"/>
  <c r="E52" i="5"/>
  <c r="I130" i="5"/>
  <c r="I75" i="5" s="1"/>
  <c r="I52" i="5" s="1"/>
  <c r="C80" i="5"/>
  <c r="C238" i="5"/>
  <c r="F231" i="5"/>
  <c r="O289" i="5" l="1"/>
  <c r="I195" i="5"/>
  <c r="I194" i="5" s="1"/>
  <c r="I51" i="5" s="1"/>
  <c r="J289" i="5"/>
  <c r="D51" i="5"/>
  <c r="L194" i="5"/>
  <c r="L51" i="5" s="1"/>
  <c r="L50" i="5" s="1"/>
  <c r="H51" i="5"/>
  <c r="C196" i="5"/>
  <c r="C204" i="5"/>
  <c r="L289" i="5"/>
  <c r="G51" i="5"/>
  <c r="E51" i="5"/>
  <c r="E290" i="5" s="1"/>
  <c r="J51" i="5"/>
  <c r="D50" i="5"/>
  <c r="D24" i="5"/>
  <c r="D290" i="5" s="1"/>
  <c r="F269" i="5"/>
  <c r="C270" i="5"/>
  <c r="C291" i="5"/>
  <c r="C26" i="5"/>
  <c r="L20" i="5"/>
  <c r="F230" i="5"/>
  <c r="C230" i="5" s="1"/>
  <c r="C231" i="5"/>
  <c r="E50" i="5"/>
  <c r="F130" i="5"/>
  <c r="C130" i="5" s="1"/>
  <c r="C131" i="5"/>
  <c r="F53" i="5"/>
  <c r="C54" i="5"/>
  <c r="M289" i="5"/>
  <c r="K50" i="5"/>
  <c r="K290" i="5"/>
  <c r="J50" i="5"/>
  <c r="J290" i="5"/>
  <c r="C76" i="5"/>
  <c r="M50" i="5"/>
  <c r="M290" i="5"/>
  <c r="C292" i="5"/>
  <c r="O51" i="5"/>
  <c r="F195" i="5"/>
  <c r="F83" i="5"/>
  <c r="C83" i="5" s="1"/>
  <c r="F174" i="5"/>
  <c r="C175" i="5"/>
  <c r="N50" i="5"/>
  <c r="N290" i="5"/>
  <c r="I289" i="5"/>
  <c r="I290" i="5" l="1"/>
  <c r="I50" i="5"/>
  <c r="H50" i="5"/>
  <c r="H290" i="5"/>
  <c r="G290" i="5"/>
  <c r="G50" i="5"/>
  <c r="L290" i="5"/>
  <c r="C195" i="5"/>
  <c r="F194" i="5"/>
  <c r="C194" i="5" s="1"/>
  <c r="O50" i="5"/>
  <c r="O290" i="5"/>
  <c r="C53" i="5"/>
  <c r="C269" i="5"/>
  <c r="F173" i="5"/>
  <c r="C173" i="5" s="1"/>
  <c r="C174" i="5"/>
  <c r="F75" i="5"/>
  <c r="C75" i="5" s="1"/>
  <c r="F24" i="5"/>
  <c r="D20" i="5"/>
  <c r="C24" i="5" l="1"/>
  <c r="F20" i="5"/>
  <c r="C20" i="5" s="1"/>
  <c r="F289" i="5"/>
  <c r="C289" i="5" s="1"/>
  <c r="F52" i="5"/>
  <c r="C52" i="5" l="1"/>
  <c r="F51" i="5"/>
  <c r="F290" i="5" l="1"/>
  <c r="C290" i="5" s="1"/>
  <c r="C51" i="5"/>
  <c r="F50" i="5"/>
  <c r="C50" i="5" s="1"/>
  <c r="O301" i="4" l="1"/>
  <c r="L301" i="4"/>
  <c r="I301" i="4"/>
  <c r="F301" i="4"/>
  <c r="O300" i="4"/>
  <c r="L300" i="4"/>
  <c r="I300" i="4"/>
  <c r="F300" i="4"/>
  <c r="O299" i="4"/>
  <c r="L299" i="4"/>
  <c r="I299" i="4"/>
  <c r="F299" i="4"/>
  <c r="O298" i="4"/>
  <c r="L298" i="4"/>
  <c r="I298" i="4"/>
  <c r="F298" i="4"/>
  <c r="O297" i="4"/>
  <c r="L297" i="4"/>
  <c r="I297" i="4"/>
  <c r="F297" i="4"/>
  <c r="O296" i="4"/>
  <c r="L296" i="4"/>
  <c r="I296" i="4"/>
  <c r="F296" i="4"/>
  <c r="O295" i="4"/>
  <c r="L295" i="4"/>
  <c r="I295" i="4"/>
  <c r="F295" i="4"/>
  <c r="C295" i="4" s="1"/>
  <c r="O294" i="4"/>
  <c r="L294" i="4"/>
  <c r="I294" i="4"/>
  <c r="I293" i="4" s="1"/>
  <c r="F294" i="4"/>
  <c r="N293" i="4"/>
  <c r="M293" i="4"/>
  <c r="K293" i="4"/>
  <c r="J293" i="4"/>
  <c r="H293" i="4"/>
  <c r="G293" i="4"/>
  <c r="E293" i="4"/>
  <c r="D293" i="4"/>
  <c r="O288" i="4"/>
  <c r="L288" i="4"/>
  <c r="I288" i="4"/>
  <c r="F288" i="4"/>
  <c r="O287" i="4"/>
  <c r="O286" i="4" s="1"/>
  <c r="L287" i="4"/>
  <c r="L286" i="4" s="1"/>
  <c r="I287" i="4"/>
  <c r="F287" i="4"/>
  <c r="N286" i="4"/>
  <c r="M286" i="4"/>
  <c r="K286" i="4"/>
  <c r="J286" i="4"/>
  <c r="H286" i="4"/>
  <c r="G286" i="4"/>
  <c r="E286" i="4"/>
  <c r="D286" i="4"/>
  <c r="O285" i="4"/>
  <c r="L285" i="4"/>
  <c r="L284" i="4" s="1"/>
  <c r="L283" i="4" s="1"/>
  <c r="I285" i="4"/>
  <c r="I284" i="4" s="1"/>
  <c r="I283" i="4" s="1"/>
  <c r="F285" i="4"/>
  <c r="O284" i="4"/>
  <c r="O283" i="4" s="1"/>
  <c r="N284" i="4"/>
  <c r="N283" i="4" s="1"/>
  <c r="M284" i="4"/>
  <c r="M283" i="4" s="1"/>
  <c r="K284" i="4"/>
  <c r="K283" i="4" s="1"/>
  <c r="J284" i="4"/>
  <c r="J283" i="4" s="1"/>
  <c r="H284" i="4"/>
  <c r="G284" i="4"/>
  <c r="G283" i="4" s="1"/>
  <c r="E284" i="4"/>
  <c r="E283" i="4" s="1"/>
  <c r="D284" i="4"/>
  <c r="H283" i="4"/>
  <c r="D283" i="4"/>
  <c r="O282" i="4"/>
  <c r="O281" i="4" s="1"/>
  <c r="L282" i="4"/>
  <c r="I282" i="4"/>
  <c r="I281" i="4" s="1"/>
  <c r="F282" i="4"/>
  <c r="F281" i="4" s="1"/>
  <c r="N281" i="4"/>
  <c r="M281" i="4"/>
  <c r="L281" i="4"/>
  <c r="K281" i="4"/>
  <c r="K269" i="4" s="1"/>
  <c r="J281" i="4"/>
  <c r="H281" i="4"/>
  <c r="G281" i="4"/>
  <c r="E281" i="4"/>
  <c r="D281" i="4"/>
  <c r="O280" i="4"/>
  <c r="L280" i="4"/>
  <c r="I280" i="4"/>
  <c r="F280" i="4"/>
  <c r="O279" i="4"/>
  <c r="L279" i="4"/>
  <c r="I279" i="4"/>
  <c r="F279" i="4"/>
  <c r="C279" i="4" s="1"/>
  <c r="O278" i="4"/>
  <c r="L278" i="4"/>
  <c r="I278" i="4"/>
  <c r="F278" i="4"/>
  <c r="O277" i="4"/>
  <c r="L277" i="4"/>
  <c r="L276" i="4" s="1"/>
  <c r="I277" i="4"/>
  <c r="F277" i="4"/>
  <c r="N276" i="4"/>
  <c r="M276" i="4"/>
  <c r="K276" i="4"/>
  <c r="J276" i="4"/>
  <c r="H276" i="4"/>
  <c r="H270" i="4" s="1"/>
  <c r="G276" i="4"/>
  <c r="E276" i="4"/>
  <c r="D276" i="4"/>
  <c r="O275" i="4"/>
  <c r="L275" i="4"/>
  <c r="I275" i="4"/>
  <c r="F275" i="4"/>
  <c r="O274" i="4"/>
  <c r="L274" i="4"/>
  <c r="I274" i="4"/>
  <c r="F274" i="4"/>
  <c r="O273" i="4"/>
  <c r="L273" i="4"/>
  <c r="I273" i="4"/>
  <c r="F273" i="4"/>
  <c r="F272" i="4" s="1"/>
  <c r="O272" i="4"/>
  <c r="N272" i="4"/>
  <c r="N270" i="4" s="1"/>
  <c r="M272" i="4"/>
  <c r="L272" i="4"/>
  <c r="K272" i="4"/>
  <c r="K270" i="4" s="1"/>
  <c r="J272" i="4"/>
  <c r="J270" i="4" s="1"/>
  <c r="J269" i="4" s="1"/>
  <c r="H272" i="4"/>
  <c r="G272" i="4"/>
  <c r="G270" i="4" s="1"/>
  <c r="G269" i="4" s="1"/>
  <c r="E272" i="4"/>
  <c r="E270" i="4" s="1"/>
  <c r="E269" i="4" s="1"/>
  <c r="D272" i="4"/>
  <c r="O271" i="4"/>
  <c r="L271" i="4"/>
  <c r="I271" i="4"/>
  <c r="F271" i="4"/>
  <c r="M270" i="4"/>
  <c r="M269" i="4" s="1"/>
  <c r="D270" i="4"/>
  <c r="D269" i="4" s="1"/>
  <c r="O268" i="4"/>
  <c r="L268" i="4"/>
  <c r="I268" i="4"/>
  <c r="F268" i="4"/>
  <c r="O267" i="4"/>
  <c r="L267" i="4"/>
  <c r="I267" i="4"/>
  <c r="C267" i="4" s="1"/>
  <c r="F267" i="4"/>
  <c r="O266" i="4"/>
  <c r="L266" i="4"/>
  <c r="I266" i="4"/>
  <c r="F266" i="4"/>
  <c r="O265" i="4"/>
  <c r="L265" i="4"/>
  <c r="I265" i="4"/>
  <c r="F265" i="4"/>
  <c r="N264" i="4"/>
  <c r="M264" i="4"/>
  <c r="K264" i="4"/>
  <c r="J264" i="4"/>
  <c r="H264" i="4"/>
  <c r="H259" i="4" s="1"/>
  <c r="G264" i="4"/>
  <c r="E264" i="4"/>
  <c r="E259" i="4" s="1"/>
  <c r="D264" i="4"/>
  <c r="D259" i="4" s="1"/>
  <c r="O263" i="4"/>
  <c r="L263" i="4"/>
  <c r="I263" i="4"/>
  <c r="F263" i="4"/>
  <c r="O262" i="4"/>
  <c r="L262" i="4"/>
  <c r="I262" i="4"/>
  <c r="F262" i="4"/>
  <c r="O261" i="4"/>
  <c r="L261" i="4"/>
  <c r="I261" i="4"/>
  <c r="C261" i="4" s="1"/>
  <c r="F261" i="4"/>
  <c r="N260" i="4"/>
  <c r="M260" i="4"/>
  <c r="L260" i="4"/>
  <c r="K260" i="4"/>
  <c r="J260" i="4"/>
  <c r="H260" i="4"/>
  <c r="G260" i="4"/>
  <c r="G259" i="4" s="1"/>
  <c r="E260" i="4"/>
  <c r="D260" i="4"/>
  <c r="M259" i="4"/>
  <c r="K259" i="4"/>
  <c r="O258" i="4"/>
  <c r="L258" i="4"/>
  <c r="I258" i="4"/>
  <c r="F258" i="4"/>
  <c r="O257" i="4"/>
  <c r="L257" i="4"/>
  <c r="I257" i="4"/>
  <c r="C257" i="4" s="1"/>
  <c r="F257" i="4"/>
  <c r="O256" i="4"/>
  <c r="L256" i="4"/>
  <c r="I256" i="4"/>
  <c r="F256" i="4"/>
  <c r="O255" i="4"/>
  <c r="L255" i="4"/>
  <c r="I255" i="4"/>
  <c r="F255" i="4"/>
  <c r="O254" i="4"/>
  <c r="L254" i="4"/>
  <c r="I254" i="4"/>
  <c r="F254" i="4"/>
  <c r="O253" i="4"/>
  <c r="L253" i="4"/>
  <c r="L252" i="4" s="1"/>
  <c r="L251" i="4" s="1"/>
  <c r="I253" i="4"/>
  <c r="F253" i="4"/>
  <c r="N252" i="4"/>
  <c r="N251" i="4" s="1"/>
  <c r="M252" i="4"/>
  <c r="K252" i="4"/>
  <c r="J252" i="4"/>
  <c r="J251" i="4" s="1"/>
  <c r="H252" i="4"/>
  <c r="G252" i="4"/>
  <c r="G251" i="4" s="1"/>
  <c r="F252" i="4"/>
  <c r="E252" i="4"/>
  <c r="E251" i="4" s="1"/>
  <c r="D252" i="4"/>
  <c r="D251" i="4" s="1"/>
  <c r="M251" i="4"/>
  <c r="K251" i="4"/>
  <c r="H251" i="4"/>
  <c r="O250" i="4"/>
  <c r="L250" i="4"/>
  <c r="I250" i="4"/>
  <c r="F250" i="4"/>
  <c r="O249" i="4"/>
  <c r="L249" i="4"/>
  <c r="I249" i="4"/>
  <c r="F249" i="4"/>
  <c r="O248" i="4"/>
  <c r="L248" i="4"/>
  <c r="I248" i="4"/>
  <c r="F248" i="4"/>
  <c r="O247" i="4"/>
  <c r="O246" i="4" s="1"/>
  <c r="L247" i="4"/>
  <c r="L246" i="4" s="1"/>
  <c r="I247" i="4"/>
  <c r="F247" i="4"/>
  <c r="N246" i="4"/>
  <c r="M246" i="4"/>
  <c r="K246" i="4"/>
  <c r="J246" i="4"/>
  <c r="H246" i="4"/>
  <c r="G246" i="4"/>
  <c r="E246" i="4"/>
  <c r="D246" i="4"/>
  <c r="D231" i="4" s="1"/>
  <c r="O245" i="4"/>
  <c r="L245" i="4"/>
  <c r="I245" i="4"/>
  <c r="F245" i="4"/>
  <c r="O244" i="4"/>
  <c r="L244" i="4"/>
  <c r="I244" i="4"/>
  <c r="F244" i="4"/>
  <c r="O243" i="4"/>
  <c r="L243" i="4"/>
  <c r="I243" i="4"/>
  <c r="F243" i="4"/>
  <c r="O242" i="4"/>
  <c r="L242" i="4"/>
  <c r="I242" i="4"/>
  <c r="F242" i="4"/>
  <c r="O241" i="4"/>
  <c r="L241" i="4"/>
  <c r="I241" i="4"/>
  <c r="F241" i="4"/>
  <c r="O240" i="4"/>
  <c r="L240" i="4"/>
  <c r="I240" i="4"/>
  <c r="F240" i="4"/>
  <c r="C240" i="4" s="1"/>
  <c r="O239" i="4"/>
  <c r="L239" i="4"/>
  <c r="I239" i="4"/>
  <c r="F239" i="4"/>
  <c r="C239" i="4" s="1"/>
  <c r="N238" i="4"/>
  <c r="M238" i="4"/>
  <c r="L238" i="4"/>
  <c r="K238" i="4"/>
  <c r="J238" i="4"/>
  <c r="H238" i="4"/>
  <c r="G238" i="4"/>
  <c r="E238" i="4"/>
  <c r="D238" i="4"/>
  <c r="O237" i="4"/>
  <c r="L237" i="4"/>
  <c r="I237" i="4"/>
  <c r="F237" i="4"/>
  <c r="O236" i="4"/>
  <c r="L236" i="4"/>
  <c r="L235" i="4" s="1"/>
  <c r="I236" i="4"/>
  <c r="F236" i="4"/>
  <c r="O235" i="4"/>
  <c r="N235" i="4"/>
  <c r="M235" i="4"/>
  <c r="K235" i="4"/>
  <c r="J235" i="4"/>
  <c r="H235" i="4"/>
  <c r="G235" i="4"/>
  <c r="E235" i="4"/>
  <c r="D235" i="4"/>
  <c r="O234" i="4"/>
  <c r="O233" i="4" s="1"/>
  <c r="L234" i="4"/>
  <c r="L233" i="4" s="1"/>
  <c r="I234" i="4"/>
  <c r="F234" i="4"/>
  <c r="F233" i="4" s="1"/>
  <c r="N233" i="4"/>
  <c r="M233" i="4"/>
  <c r="K233" i="4"/>
  <c r="J233" i="4"/>
  <c r="I233" i="4"/>
  <c r="H233" i="4"/>
  <c r="G233" i="4"/>
  <c r="E233" i="4"/>
  <c r="D233" i="4"/>
  <c r="O232" i="4"/>
  <c r="L232" i="4"/>
  <c r="I232" i="4"/>
  <c r="F232" i="4"/>
  <c r="K231" i="4"/>
  <c r="K230" i="4" s="1"/>
  <c r="O229" i="4"/>
  <c r="L229" i="4"/>
  <c r="I229" i="4"/>
  <c r="F229" i="4"/>
  <c r="O228" i="4"/>
  <c r="L228" i="4"/>
  <c r="L227" i="4" s="1"/>
  <c r="I228" i="4"/>
  <c r="I227" i="4" s="1"/>
  <c r="F228" i="4"/>
  <c r="O227" i="4"/>
  <c r="N227" i="4"/>
  <c r="M227" i="4"/>
  <c r="K227" i="4"/>
  <c r="J227" i="4"/>
  <c r="H227" i="4"/>
  <c r="G227" i="4"/>
  <c r="F227" i="4"/>
  <c r="E227" i="4"/>
  <c r="D227" i="4"/>
  <c r="O226" i="4"/>
  <c r="L226" i="4"/>
  <c r="I226" i="4"/>
  <c r="F226" i="4"/>
  <c r="O225" i="4"/>
  <c r="L225" i="4"/>
  <c r="I225" i="4"/>
  <c r="F225" i="4"/>
  <c r="O224" i="4"/>
  <c r="L224" i="4"/>
  <c r="I224" i="4"/>
  <c r="F224" i="4"/>
  <c r="O223" i="4"/>
  <c r="L223" i="4"/>
  <c r="I223" i="4"/>
  <c r="F223" i="4"/>
  <c r="O222" i="4"/>
  <c r="L222" i="4"/>
  <c r="I222" i="4"/>
  <c r="F222" i="4"/>
  <c r="O221" i="4"/>
  <c r="L221" i="4"/>
  <c r="I221" i="4"/>
  <c r="F221" i="4"/>
  <c r="O220" i="4"/>
  <c r="L220" i="4"/>
  <c r="I220" i="4"/>
  <c r="F220" i="4"/>
  <c r="O219" i="4"/>
  <c r="O216" i="4" s="1"/>
  <c r="L219" i="4"/>
  <c r="I219" i="4"/>
  <c r="F219" i="4"/>
  <c r="C219" i="4"/>
  <c r="O218" i="4"/>
  <c r="L218" i="4"/>
  <c r="I218" i="4"/>
  <c r="F218" i="4"/>
  <c r="C218" i="4" s="1"/>
  <c r="O217" i="4"/>
  <c r="L217" i="4"/>
  <c r="I217" i="4"/>
  <c r="F217" i="4"/>
  <c r="F216" i="4" s="1"/>
  <c r="N216" i="4"/>
  <c r="M216" i="4"/>
  <c r="K216" i="4"/>
  <c r="J216" i="4"/>
  <c r="H216" i="4"/>
  <c r="G216" i="4"/>
  <c r="E216" i="4"/>
  <c r="D216" i="4"/>
  <c r="O215" i="4"/>
  <c r="L215" i="4"/>
  <c r="I215" i="4"/>
  <c r="F215" i="4"/>
  <c r="O214" i="4"/>
  <c r="L214" i="4"/>
  <c r="I214" i="4"/>
  <c r="F214" i="4"/>
  <c r="O213" i="4"/>
  <c r="L213" i="4"/>
  <c r="I213" i="4"/>
  <c r="F213" i="4"/>
  <c r="O212" i="4"/>
  <c r="L212" i="4"/>
  <c r="I212" i="4"/>
  <c r="F212" i="4"/>
  <c r="O211" i="4"/>
  <c r="L211" i="4"/>
  <c r="I211" i="4"/>
  <c r="F211" i="4"/>
  <c r="C211" i="4" s="1"/>
  <c r="O210" i="4"/>
  <c r="L210" i="4"/>
  <c r="I210" i="4"/>
  <c r="F210" i="4"/>
  <c r="O209" i="4"/>
  <c r="L209" i="4"/>
  <c r="I209" i="4"/>
  <c r="F209" i="4"/>
  <c r="O208" i="4"/>
  <c r="L208" i="4"/>
  <c r="I208" i="4"/>
  <c r="F208" i="4"/>
  <c r="O207" i="4"/>
  <c r="L207" i="4"/>
  <c r="I207" i="4"/>
  <c r="F207" i="4"/>
  <c r="O206" i="4"/>
  <c r="L206" i="4"/>
  <c r="L205" i="4" s="1"/>
  <c r="I206" i="4"/>
  <c r="F206" i="4"/>
  <c r="F205" i="4" s="1"/>
  <c r="N205" i="4"/>
  <c r="N204" i="4" s="1"/>
  <c r="M205" i="4"/>
  <c r="M204" i="4" s="1"/>
  <c r="K205" i="4"/>
  <c r="K204" i="4" s="1"/>
  <c r="J205" i="4"/>
  <c r="H205" i="4"/>
  <c r="G205" i="4"/>
  <c r="E205" i="4"/>
  <c r="E204" i="4" s="1"/>
  <c r="D205" i="4"/>
  <c r="D204" i="4" s="1"/>
  <c r="H204" i="4"/>
  <c r="G204" i="4"/>
  <c r="O203" i="4"/>
  <c r="L203" i="4"/>
  <c r="I203" i="4"/>
  <c r="F203" i="4"/>
  <c r="C203" i="4" s="1"/>
  <c r="O202" i="4"/>
  <c r="L202" i="4"/>
  <c r="I202" i="4"/>
  <c r="F202" i="4"/>
  <c r="O201" i="4"/>
  <c r="L201" i="4"/>
  <c r="I201" i="4"/>
  <c r="F201" i="4"/>
  <c r="O200" i="4"/>
  <c r="L200" i="4"/>
  <c r="I200" i="4"/>
  <c r="F200" i="4"/>
  <c r="O199" i="4"/>
  <c r="O198" i="4" s="1"/>
  <c r="L199" i="4"/>
  <c r="I199" i="4"/>
  <c r="I198" i="4" s="1"/>
  <c r="F199" i="4"/>
  <c r="F198" i="4" s="1"/>
  <c r="N198" i="4"/>
  <c r="M198" i="4"/>
  <c r="M196" i="4" s="1"/>
  <c r="M195" i="4" s="1"/>
  <c r="L198" i="4"/>
  <c r="K198" i="4"/>
  <c r="J198" i="4"/>
  <c r="H198" i="4"/>
  <c r="H196" i="4" s="1"/>
  <c r="H195" i="4" s="1"/>
  <c r="G198" i="4"/>
  <c r="E198" i="4"/>
  <c r="E196" i="4" s="1"/>
  <c r="E195" i="4" s="1"/>
  <c r="D198" i="4"/>
  <c r="D196" i="4" s="1"/>
  <c r="D195" i="4" s="1"/>
  <c r="O197" i="4"/>
  <c r="L197" i="4"/>
  <c r="I197" i="4"/>
  <c r="F197" i="4"/>
  <c r="N196" i="4"/>
  <c r="K196" i="4"/>
  <c r="J196" i="4"/>
  <c r="G196" i="4"/>
  <c r="G195" i="4" s="1"/>
  <c r="O193" i="4"/>
  <c r="L193" i="4"/>
  <c r="L192" i="4" s="1"/>
  <c r="L191" i="4" s="1"/>
  <c r="I193" i="4"/>
  <c r="I192" i="4" s="1"/>
  <c r="I191" i="4" s="1"/>
  <c r="F193" i="4"/>
  <c r="O192" i="4"/>
  <c r="N192" i="4"/>
  <c r="N191" i="4" s="1"/>
  <c r="M192" i="4"/>
  <c r="K192" i="4"/>
  <c r="K191" i="4" s="1"/>
  <c r="J192" i="4"/>
  <c r="J191" i="4" s="1"/>
  <c r="H192" i="4"/>
  <c r="H191" i="4" s="1"/>
  <c r="G192" i="4"/>
  <c r="F192" i="4"/>
  <c r="C192" i="4" s="1"/>
  <c r="E192" i="4"/>
  <c r="D192" i="4"/>
  <c r="O191" i="4"/>
  <c r="M191" i="4"/>
  <c r="G191" i="4"/>
  <c r="E191" i="4"/>
  <c r="D191" i="4"/>
  <c r="O190" i="4"/>
  <c r="L190" i="4"/>
  <c r="I190" i="4"/>
  <c r="F190" i="4"/>
  <c r="O189" i="4"/>
  <c r="O188" i="4" s="1"/>
  <c r="O187" i="4" s="1"/>
  <c r="L189" i="4"/>
  <c r="I189" i="4"/>
  <c r="F189" i="4"/>
  <c r="F188" i="4" s="1"/>
  <c r="N188" i="4"/>
  <c r="M188" i="4"/>
  <c r="K188" i="4"/>
  <c r="J188" i="4"/>
  <c r="I188" i="4"/>
  <c r="H188" i="4"/>
  <c r="G188" i="4"/>
  <c r="G187" i="4" s="1"/>
  <c r="E188" i="4"/>
  <c r="E187" i="4" s="1"/>
  <c r="D188" i="4"/>
  <c r="D187" i="4" s="1"/>
  <c r="O186" i="4"/>
  <c r="L186" i="4"/>
  <c r="I186" i="4"/>
  <c r="F186" i="4"/>
  <c r="O185" i="4"/>
  <c r="O184" i="4" s="1"/>
  <c r="L185" i="4"/>
  <c r="I185" i="4"/>
  <c r="F185" i="4"/>
  <c r="N184" i="4"/>
  <c r="M184" i="4"/>
  <c r="L184" i="4"/>
  <c r="K184" i="4"/>
  <c r="J184" i="4"/>
  <c r="I184" i="4"/>
  <c r="H184" i="4"/>
  <c r="G184" i="4"/>
  <c r="E184" i="4"/>
  <c r="D184" i="4"/>
  <c r="O183" i="4"/>
  <c r="L183" i="4"/>
  <c r="I183" i="4"/>
  <c r="F183" i="4"/>
  <c r="O182" i="4"/>
  <c r="L182" i="4"/>
  <c r="I182" i="4"/>
  <c r="F182" i="4"/>
  <c r="O181" i="4"/>
  <c r="L181" i="4"/>
  <c r="I181" i="4"/>
  <c r="F181" i="4"/>
  <c r="C181" i="4" s="1"/>
  <c r="O180" i="4"/>
  <c r="L180" i="4"/>
  <c r="I180" i="4"/>
  <c r="I179" i="4" s="1"/>
  <c r="F180" i="4"/>
  <c r="F179" i="4" s="1"/>
  <c r="N179" i="4"/>
  <c r="M179" i="4"/>
  <c r="K179" i="4"/>
  <c r="J179" i="4"/>
  <c r="H179" i="4"/>
  <c r="G179" i="4"/>
  <c r="E179" i="4"/>
  <c r="D179" i="4"/>
  <c r="O178" i="4"/>
  <c r="L178" i="4"/>
  <c r="I178" i="4"/>
  <c r="F178" i="4"/>
  <c r="O177" i="4"/>
  <c r="L177" i="4"/>
  <c r="I177" i="4"/>
  <c r="F177" i="4"/>
  <c r="O176" i="4"/>
  <c r="O175" i="4" s="1"/>
  <c r="L176" i="4"/>
  <c r="I176" i="4"/>
  <c r="F176" i="4"/>
  <c r="F175" i="4" s="1"/>
  <c r="N175" i="4"/>
  <c r="M175" i="4"/>
  <c r="M174" i="4" s="1"/>
  <c r="M173" i="4" s="1"/>
  <c r="K175" i="4"/>
  <c r="J175" i="4"/>
  <c r="H175" i="4"/>
  <c r="H174" i="4" s="1"/>
  <c r="G175" i="4"/>
  <c r="E175" i="4"/>
  <c r="D175" i="4"/>
  <c r="D174" i="4" s="1"/>
  <c r="D173" i="4" s="1"/>
  <c r="N174" i="4"/>
  <c r="N173" i="4" s="1"/>
  <c r="G174" i="4"/>
  <c r="G173" i="4" s="1"/>
  <c r="O172" i="4"/>
  <c r="L172" i="4"/>
  <c r="I172" i="4"/>
  <c r="F172" i="4"/>
  <c r="O171" i="4"/>
  <c r="L171" i="4"/>
  <c r="I171" i="4"/>
  <c r="F171" i="4"/>
  <c r="O170" i="4"/>
  <c r="L170" i="4"/>
  <c r="I170" i="4"/>
  <c r="F170" i="4"/>
  <c r="O169" i="4"/>
  <c r="L169" i="4"/>
  <c r="I169" i="4"/>
  <c r="F169" i="4"/>
  <c r="C169" i="4" s="1"/>
  <c r="O168" i="4"/>
  <c r="L168" i="4"/>
  <c r="I168" i="4"/>
  <c r="F168" i="4"/>
  <c r="O167" i="4"/>
  <c r="L167" i="4"/>
  <c r="L166" i="4" s="1"/>
  <c r="L165" i="4" s="1"/>
  <c r="I167" i="4"/>
  <c r="F167" i="4"/>
  <c r="N166" i="4"/>
  <c r="N165" i="4" s="1"/>
  <c r="M166" i="4"/>
  <c r="M165" i="4" s="1"/>
  <c r="K166" i="4"/>
  <c r="J166" i="4"/>
  <c r="J165" i="4" s="1"/>
  <c r="H166" i="4"/>
  <c r="H165" i="4" s="1"/>
  <c r="G166" i="4"/>
  <c r="G165" i="4" s="1"/>
  <c r="F166" i="4"/>
  <c r="E166" i="4"/>
  <c r="E165" i="4" s="1"/>
  <c r="D166" i="4"/>
  <c r="K165" i="4"/>
  <c r="D165" i="4"/>
  <c r="O164" i="4"/>
  <c r="L164" i="4"/>
  <c r="I164" i="4"/>
  <c r="F164" i="4"/>
  <c r="O163" i="4"/>
  <c r="L163" i="4"/>
  <c r="I163" i="4"/>
  <c r="F163" i="4"/>
  <c r="O162" i="4"/>
  <c r="L162" i="4"/>
  <c r="I162" i="4"/>
  <c r="F162" i="4"/>
  <c r="O161" i="4"/>
  <c r="O160" i="4" s="1"/>
  <c r="L161" i="4"/>
  <c r="L160" i="4" s="1"/>
  <c r="I161" i="4"/>
  <c r="F161" i="4"/>
  <c r="N160" i="4"/>
  <c r="M160" i="4"/>
  <c r="K160" i="4"/>
  <c r="J160" i="4"/>
  <c r="I160" i="4"/>
  <c r="H160" i="4"/>
  <c r="G160" i="4"/>
  <c r="E160" i="4"/>
  <c r="D160" i="4"/>
  <c r="O159" i="4"/>
  <c r="L159" i="4"/>
  <c r="I159" i="4"/>
  <c r="F159" i="4"/>
  <c r="O158" i="4"/>
  <c r="L158" i="4"/>
  <c r="I158" i="4"/>
  <c r="F158" i="4"/>
  <c r="O157" i="4"/>
  <c r="L157" i="4"/>
  <c r="I157" i="4"/>
  <c r="F157" i="4"/>
  <c r="C157" i="4"/>
  <c r="O156" i="4"/>
  <c r="L156" i="4"/>
  <c r="I156" i="4"/>
  <c r="F156" i="4"/>
  <c r="C156" i="4" s="1"/>
  <c r="O155" i="4"/>
  <c r="L155" i="4"/>
  <c r="I155" i="4"/>
  <c r="F155" i="4"/>
  <c r="C155" i="4" s="1"/>
  <c r="O154" i="4"/>
  <c r="L154" i="4"/>
  <c r="I154" i="4"/>
  <c r="F154" i="4"/>
  <c r="O153" i="4"/>
  <c r="L153" i="4"/>
  <c r="I153" i="4"/>
  <c r="F153" i="4"/>
  <c r="C153" i="4" s="1"/>
  <c r="O152" i="4"/>
  <c r="L152" i="4"/>
  <c r="I152" i="4"/>
  <c r="I151" i="4" s="1"/>
  <c r="F152" i="4"/>
  <c r="N151" i="4"/>
  <c r="M151" i="4"/>
  <c r="K151" i="4"/>
  <c r="J151" i="4"/>
  <c r="H151" i="4"/>
  <c r="G151" i="4"/>
  <c r="E151" i="4"/>
  <c r="D151" i="4"/>
  <c r="O150" i="4"/>
  <c r="L150" i="4"/>
  <c r="I150" i="4"/>
  <c r="F150" i="4"/>
  <c r="O149" i="4"/>
  <c r="L149" i="4"/>
  <c r="I149" i="4"/>
  <c r="F149" i="4"/>
  <c r="O148" i="4"/>
  <c r="L148" i="4"/>
  <c r="I148" i="4"/>
  <c r="F148" i="4"/>
  <c r="O147" i="4"/>
  <c r="L147" i="4"/>
  <c r="I147" i="4"/>
  <c r="F147" i="4"/>
  <c r="O146" i="4"/>
  <c r="L146" i="4"/>
  <c r="I146" i="4"/>
  <c r="F146" i="4"/>
  <c r="O145" i="4"/>
  <c r="O144" i="4" s="1"/>
  <c r="L145" i="4"/>
  <c r="I145" i="4"/>
  <c r="F145" i="4"/>
  <c r="F144" i="4" s="1"/>
  <c r="C145" i="4"/>
  <c r="N144" i="4"/>
  <c r="M144" i="4"/>
  <c r="K144" i="4"/>
  <c r="J144" i="4"/>
  <c r="H144" i="4"/>
  <c r="G144" i="4"/>
  <c r="E144" i="4"/>
  <c r="D144" i="4"/>
  <c r="O143" i="4"/>
  <c r="L143" i="4"/>
  <c r="I143" i="4"/>
  <c r="F143" i="4"/>
  <c r="O142" i="4"/>
  <c r="L142" i="4"/>
  <c r="I142" i="4"/>
  <c r="F142" i="4"/>
  <c r="O141" i="4"/>
  <c r="N141" i="4"/>
  <c r="M141" i="4"/>
  <c r="K141" i="4"/>
  <c r="J141" i="4"/>
  <c r="H141" i="4"/>
  <c r="G141" i="4"/>
  <c r="F141" i="4"/>
  <c r="E141" i="4"/>
  <c r="D141" i="4"/>
  <c r="O140" i="4"/>
  <c r="L140" i="4"/>
  <c r="I140" i="4"/>
  <c r="F140" i="4"/>
  <c r="O139" i="4"/>
  <c r="L139" i="4"/>
  <c r="I139" i="4"/>
  <c r="F139" i="4"/>
  <c r="O138" i="4"/>
  <c r="L138" i="4"/>
  <c r="I138" i="4"/>
  <c r="F138" i="4"/>
  <c r="O137" i="4"/>
  <c r="O136" i="4" s="1"/>
  <c r="L137" i="4"/>
  <c r="L136" i="4" s="1"/>
  <c r="I137" i="4"/>
  <c r="F137" i="4"/>
  <c r="F136" i="4" s="1"/>
  <c r="C137" i="4"/>
  <c r="N136" i="4"/>
  <c r="M136" i="4"/>
  <c r="K136" i="4"/>
  <c r="J136" i="4"/>
  <c r="H136" i="4"/>
  <c r="G136" i="4"/>
  <c r="E136" i="4"/>
  <c r="D136" i="4"/>
  <c r="O135" i="4"/>
  <c r="L135" i="4"/>
  <c r="I135" i="4"/>
  <c r="F135" i="4"/>
  <c r="O134" i="4"/>
  <c r="L134" i="4"/>
  <c r="I134" i="4"/>
  <c r="F134" i="4"/>
  <c r="O133" i="4"/>
  <c r="L133" i="4"/>
  <c r="I133" i="4"/>
  <c r="F133" i="4"/>
  <c r="O132" i="4"/>
  <c r="L132" i="4"/>
  <c r="I132" i="4"/>
  <c r="I131" i="4" s="1"/>
  <c r="F132" i="4"/>
  <c r="N131" i="4"/>
  <c r="M131" i="4"/>
  <c r="K131" i="4"/>
  <c r="J131" i="4"/>
  <c r="J130" i="4" s="1"/>
  <c r="H131" i="4"/>
  <c r="G131" i="4"/>
  <c r="E131" i="4"/>
  <c r="D131" i="4"/>
  <c r="N130" i="4"/>
  <c r="O129" i="4"/>
  <c r="O128" i="4" s="1"/>
  <c r="L129" i="4"/>
  <c r="I129" i="4"/>
  <c r="I128" i="4" s="1"/>
  <c r="F129" i="4"/>
  <c r="F128" i="4" s="1"/>
  <c r="N128" i="4"/>
  <c r="M128" i="4"/>
  <c r="L128" i="4"/>
  <c r="K128" i="4"/>
  <c r="J128" i="4"/>
  <c r="H128" i="4"/>
  <c r="G128" i="4"/>
  <c r="E128" i="4"/>
  <c r="D128" i="4"/>
  <c r="O127" i="4"/>
  <c r="L127" i="4"/>
  <c r="I127" i="4"/>
  <c r="F127" i="4"/>
  <c r="O126" i="4"/>
  <c r="L126" i="4"/>
  <c r="I126" i="4"/>
  <c r="F126" i="4"/>
  <c r="O125" i="4"/>
  <c r="L125" i="4"/>
  <c r="I125" i="4"/>
  <c r="F125" i="4"/>
  <c r="O124" i="4"/>
  <c r="L124" i="4"/>
  <c r="I124" i="4"/>
  <c r="F124" i="4"/>
  <c r="O123" i="4"/>
  <c r="L123" i="4"/>
  <c r="L122" i="4" s="1"/>
  <c r="I123" i="4"/>
  <c r="I122" i="4" s="1"/>
  <c r="F123" i="4"/>
  <c r="N122" i="4"/>
  <c r="M122" i="4"/>
  <c r="K122" i="4"/>
  <c r="J122" i="4"/>
  <c r="H122" i="4"/>
  <c r="G122" i="4"/>
  <c r="E122" i="4"/>
  <c r="D122" i="4"/>
  <c r="O121" i="4"/>
  <c r="L121" i="4"/>
  <c r="I121" i="4"/>
  <c r="C121" i="4" s="1"/>
  <c r="F121" i="4"/>
  <c r="O120" i="4"/>
  <c r="L120" i="4"/>
  <c r="I120" i="4"/>
  <c r="F120" i="4"/>
  <c r="O119" i="4"/>
  <c r="L119" i="4"/>
  <c r="I119" i="4"/>
  <c r="F119" i="4"/>
  <c r="O118" i="4"/>
  <c r="L118" i="4"/>
  <c r="I118" i="4"/>
  <c r="F118" i="4"/>
  <c r="O117" i="4"/>
  <c r="O116" i="4" s="1"/>
  <c r="L117" i="4"/>
  <c r="L116" i="4" s="1"/>
  <c r="I117" i="4"/>
  <c r="F117" i="4"/>
  <c r="F116" i="4" s="1"/>
  <c r="C117" i="4"/>
  <c r="N116" i="4"/>
  <c r="M116" i="4"/>
  <c r="K116" i="4"/>
  <c r="J116" i="4"/>
  <c r="H116" i="4"/>
  <c r="G116" i="4"/>
  <c r="E116" i="4"/>
  <c r="D116" i="4"/>
  <c r="O115" i="4"/>
  <c r="L115" i="4"/>
  <c r="I115" i="4"/>
  <c r="F115" i="4"/>
  <c r="O114" i="4"/>
  <c r="L114" i="4"/>
  <c r="I114" i="4"/>
  <c r="F114" i="4"/>
  <c r="O113" i="4"/>
  <c r="O112" i="4" s="1"/>
  <c r="L113" i="4"/>
  <c r="L112" i="4" s="1"/>
  <c r="I113" i="4"/>
  <c r="F113" i="4"/>
  <c r="F112" i="4" s="1"/>
  <c r="N112" i="4"/>
  <c r="M112" i="4"/>
  <c r="K112" i="4"/>
  <c r="J112" i="4"/>
  <c r="H112" i="4"/>
  <c r="G112" i="4"/>
  <c r="E112" i="4"/>
  <c r="D112" i="4"/>
  <c r="O111" i="4"/>
  <c r="L111" i="4"/>
  <c r="I111" i="4"/>
  <c r="F111" i="4"/>
  <c r="O110" i="4"/>
  <c r="L110" i="4"/>
  <c r="I110" i="4"/>
  <c r="F110" i="4"/>
  <c r="O109" i="4"/>
  <c r="L109" i="4"/>
  <c r="I109" i="4"/>
  <c r="F109" i="4"/>
  <c r="O108" i="4"/>
  <c r="L108" i="4"/>
  <c r="I108" i="4"/>
  <c r="F108" i="4"/>
  <c r="O107" i="4"/>
  <c r="L107" i="4"/>
  <c r="I107" i="4"/>
  <c r="F107" i="4"/>
  <c r="O106" i="4"/>
  <c r="L106" i="4"/>
  <c r="I106" i="4"/>
  <c r="F106" i="4"/>
  <c r="O105" i="4"/>
  <c r="L105" i="4"/>
  <c r="I105" i="4"/>
  <c r="F105" i="4"/>
  <c r="C105" i="4" s="1"/>
  <c r="O104" i="4"/>
  <c r="L104" i="4"/>
  <c r="I104" i="4"/>
  <c r="I103" i="4" s="1"/>
  <c r="F104" i="4"/>
  <c r="N103" i="4"/>
  <c r="M103" i="4"/>
  <c r="K103" i="4"/>
  <c r="J103" i="4"/>
  <c r="H103" i="4"/>
  <c r="G103" i="4"/>
  <c r="E103" i="4"/>
  <c r="D103" i="4"/>
  <c r="O102" i="4"/>
  <c r="L102" i="4"/>
  <c r="I102" i="4"/>
  <c r="F102" i="4"/>
  <c r="O101" i="4"/>
  <c r="L101" i="4"/>
  <c r="I101" i="4"/>
  <c r="F101" i="4"/>
  <c r="C101" i="4" s="1"/>
  <c r="O100" i="4"/>
  <c r="L100" i="4"/>
  <c r="I100" i="4"/>
  <c r="F100" i="4"/>
  <c r="O99" i="4"/>
  <c r="L99" i="4"/>
  <c r="I99" i="4"/>
  <c r="F99" i="4"/>
  <c r="O98" i="4"/>
  <c r="L98" i="4"/>
  <c r="I98" i="4"/>
  <c r="F98" i="4"/>
  <c r="O97" i="4"/>
  <c r="L97" i="4"/>
  <c r="I97" i="4"/>
  <c r="F97" i="4"/>
  <c r="C97" i="4" s="1"/>
  <c r="O96" i="4"/>
  <c r="L96" i="4"/>
  <c r="I96" i="4"/>
  <c r="F96" i="4"/>
  <c r="N95" i="4"/>
  <c r="M95" i="4"/>
  <c r="K95" i="4"/>
  <c r="J95" i="4"/>
  <c r="H95" i="4"/>
  <c r="G95" i="4"/>
  <c r="E95" i="4"/>
  <c r="D95" i="4"/>
  <c r="O94" i="4"/>
  <c r="L94" i="4"/>
  <c r="I94" i="4"/>
  <c r="F94" i="4"/>
  <c r="O93" i="4"/>
  <c r="L93" i="4"/>
  <c r="I93" i="4"/>
  <c r="F93" i="4"/>
  <c r="C93" i="4" s="1"/>
  <c r="O92" i="4"/>
  <c r="L92" i="4"/>
  <c r="I92" i="4"/>
  <c r="F92" i="4"/>
  <c r="O91" i="4"/>
  <c r="L91" i="4"/>
  <c r="I91" i="4"/>
  <c r="F91" i="4"/>
  <c r="O90" i="4"/>
  <c r="L90" i="4"/>
  <c r="I90" i="4"/>
  <c r="F90" i="4"/>
  <c r="O89" i="4"/>
  <c r="N89" i="4"/>
  <c r="M89" i="4"/>
  <c r="K89" i="4"/>
  <c r="J89" i="4"/>
  <c r="H89" i="4"/>
  <c r="G89" i="4"/>
  <c r="E89" i="4"/>
  <c r="D89" i="4"/>
  <c r="O88" i="4"/>
  <c r="L88" i="4"/>
  <c r="I88" i="4"/>
  <c r="F88" i="4"/>
  <c r="O87" i="4"/>
  <c r="L87" i="4"/>
  <c r="I87" i="4"/>
  <c r="F87" i="4"/>
  <c r="O86" i="4"/>
  <c r="L86" i="4"/>
  <c r="C86" i="4" s="1"/>
  <c r="I86" i="4"/>
  <c r="F86" i="4"/>
  <c r="O85" i="4"/>
  <c r="O84" i="4" s="1"/>
  <c r="L85" i="4"/>
  <c r="L84" i="4" s="1"/>
  <c r="I85" i="4"/>
  <c r="F85" i="4"/>
  <c r="F84" i="4" s="1"/>
  <c r="N84" i="4"/>
  <c r="N83" i="4" s="1"/>
  <c r="M84" i="4"/>
  <c r="M83" i="4" s="1"/>
  <c r="K84" i="4"/>
  <c r="J84" i="4"/>
  <c r="H84" i="4"/>
  <c r="G84" i="4"/>
  <c r="E84" i="4"/>
  <c r="D84" i="4"/>
  <c r="E83" i="4"/>
  <c r="O82" i="4"/>
  <c r="L82" i="4"/>
  <c r="I82" i="4"/>
  <c r="F82" i="4"/>
  <c r="O81" i="4"/>
  <c r="O80" i="4" s="1"/>
  <c r="L81" i="4"/>
  <c r="I81" i="4"/>
  <c r="F81" i="4"/>
  <c r="N80" i="4"/>
  <c r="M80" i="4"/>
  <c r="L80" i="4"/>
  <c r="K80" i="4"/>
  <c r="J80" i="4"/>
  <c r="I80" i="4"/>
  <c r="H80" i="4"/>
  <c r="G80" i="4"/>
  <c r="E80" i="4"/>
  <c r="D80" i="4"/>
  <c r="O79" i="4"/>
  <c r="L79" i="4"/>
  <c r="I79" i="4"/>
  <c r="F79" i="4"/>
  <c r="O78" i="4"/>
  <c r="L78" i="4"/>
  <c r="I78" i="4"/>
  <c r="F78" i="4"/>
  <c r="O77" i="4"/>
  <c r="O76" i="4" s="1"/>
  <c r="N77" i="4"/>
  <c r="N76" i="4" s="1"/>
  <c r="M77" i="4"/>
  <c r="K77" i="4"/>
  <c r="K76" i="4" s="1"/>
  <c r="J77" i="4"/>
  <c r="J76" i="4" s="1"/>
  <c r="H77" i="4"/>
  <c r="G77" i="4"/>
  <c r="F77" i="4"/>
  <c r="E77" i="4"/>
  <c r="E76" i="4" s="1"/>
  <c r="D77" i="4"/>
  <c r="D76" i="4" s="1"/>
  <c r="M76" i="4"/>
  <c r="O74" i="4"/>
  <c r="L74" i="4"/>
  <c r="I74" i="4"/>
  <c r="F74" i="4"/>
  <c r="O73" i="4"/>
  <c r="L73" i="4"/>
  <c r="I73" i="4"/>
  <c r="F73" i="4"/>
  <c r="O72" i="4"/>
  <c r="L72" i="4"/>
  <c r="I72" i="4"/>
  <c r="F72" i="4"/>
  <c r="O71" i="4"/>
  <c r="L71" i="4"/>
  <c r="C71" i="4" s="1"/>
  <c r="I71" i="4"/>
  <c r="F71" i="4"/>
  <c r="O70" i="4"/>
  <c r="L70" i="4"/>
  <c r="I70" i="4"/>
  <c r="F70" i="4"/>
  <c r="C70" i="4" s="1"/>
  <c r="N69" i="4"/>
  <c r="N67" i="4" s="1"/>
  <c r="M69" i="4"/>
  <c r="M67" i="4" s="1"/>
  <c r="K69" i="4"/>
  <c r="J69" i="4"/>
  <c r="I69" i="4"/>
  <c r="H69" i="4"/>
  <c r="G69" i="4"/>
  <c r="E69" i="4"/>
  <c r="E67" i="4" s="1"/>
  <c r="D69" i="4"/>
  <c r="D67" i="4" s="1"/>
  <c r="O68" i="4"/>
  <c r="L68" i="4"/>
  <c r="I68" i="4"/>
  <c r="I67" i="4" s="1"/>
  <c r="F68" i="4"/>
  <c r="K67" i="4"/>
  <c r="J67" i="4"/>
  <c r="H67" i="4"/>
  <c r="G67" i="4"/>
  <c r="O66" i="4"/>
  <c r="L66" i="4"/>
  <c r="I66" i="4"/>
  <c r="F66" i="4"/>
  <c r="O65" i="4"/>
  <c r="L65" i="4"/>
  <c r="I65" i="4"/>
  <c r="F65" i="4"/>
  <c r="O64" i="4"/>
  <c r="L64" i="4"/>
  <c r="I64" i="4"/>
  <c r="F64" i="4"/>
  <c r="O63" i="4"/>
  <c r="L63" i="4"/>
  <c r="I63" i="4"/>
  <c r="F63" i="4"/>
  <c r="C63" i="4"/>
  <c r="O62" i="4"/>
  <c r="L62" i="4"/>
  <c r="I62" i="4"/>
  <c r="F62" i="4"/>
  <c r="C62" i="4" s="1"/>
  <c r="O61" i="4"/>
  <c r="L61" i="4"/>
  <c r="I61" i="4"/>
  <c r="F61" i="4"/>
  <c r="C61" i="4" s="1"/>
  <c r="O60" i="4"/>
  <c r="L60" i="4"/>
  <c r="I60" i="4"/>
  <c r="F60" i="4"/>
  <c r="O59" i="4"/>
  <c r="L59" i="4"/>
  <c r="L58" i="4" s="1"/>
  <c r="I59" i="4"/>
  <c r="F59" i="4"/>
  <c r="F58" i="4" s="1"/>
  <c r="N58" i="4"/>
  <c r="M58" i="4"/>
  <c r="K58" i="4"/>
  <c r="J58" i="4"/>
  <c r="H58" i="4"/>
  <c r="G58" i="4"/>
  <c r="E58" i="4"/>
  <c r="E54" i="4" s="1"/>
  <c r="D58" i="4"/>
  <c r="O57" i="4"/>
  <c r="L57" i="4"/>
  <c r="I57" i="4"/>
  <c r="F57" i="4"/>
  <c r="O56" i="4"/>
  <c r="L56" i="4"/>
  <c r="I56" i="4"/>
  <c r="I55" i="4" s="1"/>
  <c r="F56" i="4"/>
  <c r="O55" i="4"/>
  <c r="N55" i="4"/>
  <c r="N54" i="4" s="1"/>
  <c r="M55" i="4"/>
  <c r="K55" i="4"/>
  <c r="J55" i="4"/>
  <c r="J54" i="4" s="1"/>
  <c r="H55" i="4"/>
  <c r="H54" i="4" s="1"/>
  <c r="H53" i="4" s="1"/>
  <c r="G55" i="4"/>
  <c r="G54" i="4" s="1"/>
  <c r="G53" i="4" s="1"/>
  <c r="F55" i="4"/>
  <c r="E55" i="4"/>
  <c r="D55" i="4"/>
  <c r="D54" i="4" s="1"/>
  <c r="D53" i="4" s="1"/>
  <c r="M54" i="4"/>
  <c r="O47" i="4"/>
  <c r="C47" i="4" s="1"/>
  <c r="O46" i="4"/>
  <c r="C46" i="4" s="1"/>
  <c r="N45" i="4"/>
  <c r="M45" i="4"/>
  <c r="L44" i="4"/>
  <c r="I44" i="4"/>
  <c r="I43" i="4" s="1"/>
  <c r="F44" i="4"/>
  <c r="C44" i="4" s="1"/>
  <c r="L43" i="4"/>
  <c r="K43" i="4"/>
  <c r="J43" i="4"/>
  <c r="H43" i="4"/>
  <c r="G43" i="4"/>
  <c r="E43" i="4"/>
  <c r="D43" i="4"/>
  <c r="F42" i="4"/>
  <c r="C42" i="4" s="1"/>
  <c r="E41" i="4"/>
  <c r="D41" i="4"/>
  <c r="L40" i="4"/>
  <c r="C40" i="4"/>
  <c r="L39" i="4"/>
  <c r="C39" i="4" s="1"/>
  <c r="L38" i="4"/>
  <c r="C38" i="4" s="1"/>
  <c r="L37" i="4"/>
  <c r="C37" i="4" s="1"/>
  <c r="K36" i="4"/>
  <c r="J36" i="4"/>
  <c r="L35" i="4"/>
  <c r="C35" i="4"/>
  <c r="L34" i="4"/>
  <c r="C34" i="4" s="1"/>
  <c r="K33" i="4"/>
  <c r="J33" i="4"/>
  <c r="L32" i="4"/>
  <c r="K31" i="4"/>
  <c r="J31" i="4"/>
  <c r="L30" i="4"/>
  <c r="C30" i="4" s="1"/>
  <c r="L29" i="4"/>
  <c r="C29" i="4" s="1"/>
  <c r="L28" i="4"/>
  <c r="C28" i="4" s="1"/>
  <c r="K27" i="4"/>
  <c r="J27" i="4"/>
  <c r="J26" i="4" s="1"/>
  <c r="J20" i="4" s="1"/>
  <c r="K26" i="4"/>
  <c r="F25" i="4"/>
  <c r="C25" i="4" s="1"/>
  <c r="I24" i="4"/>
  <c r="F24" i="4"/>
  <c r="O23" i="4"/>
  <c r="L23" i="4"/>
  <c r="I23" i="4"/>
  <c r="F23" i="4"/>
  <c r="O22" i="4"/>
  <c r="O21" i="4" s="1"/>
  <c r="L22" i="4"/>
  <c r="L21" i="4" s="1"/>
  <c r="I22" i="4"/>
  <c r="I21" i="4" s="1"/>
  <c r="F22" i="4"/>
  <c r="F21" i="4" s="1"/>
  <c r="N21" i="4"/>
  <c r="N292" i="4" s="1"/>
  <c r="N291" i="4" s="1"/>
  <c r="M21" i="4"/>
  <c r="M292" i="4" s="1"/>
  <c r="M291" i="4" s="1"/>
  <c r="K21" i="4"/>
  <c r="K292" i="4" s="1"/>
  <c r="K291" i="4" s="1"/>
  <c r="J21" i="4"/>
  <c r="J292" i="4" s="1"/>
  <c r="J291" i="4" s="1"/>
  <c r="H21" i="4"/>
  <c r="H292" i="4" s="1"/>
  <c r="H291" i="4" s="1"/>
  <c r="G21" i="4"/>
  <c r="G292" i="4" s="1"/>
  <c r="G291" i="4" s="1"/>
  <c r="E21" i="4"/>
  <c r="E292" i="4" s="1"/>
  <c r="E291" i="4" s="1"/>
  <c r="D21" i="4"/>
  <c r="D292" i="4" s="1"/>
  <c r="D291" i="4" s="1"/>
  <c r="E20" i="4"/>
  <c r="L292" i="4" l="1"/>
  <c r="N53" i="4"/>
  <c r="C109" i="4"/>
  <c r="G130" i="4"/>
  <c r="H187" i="4"/>
  <c r="C190" i="4"/>
  <c r="L196" i="4"/>
  <c r="G83" i="4"/>
  <c r="I89" i="4"/>
  <c r="C108" i="4"/>
  <c r="C215" i="4"/>
  <c r="N231" i="4"/>
  <c r="O122" i="4"/>
  <c r="C150" i="4"/>
  <c r="J174" i="4"/>
  <c r="J173" i="4" s="1"/>
  <c r="M187" i="4"/>
  <c r="C197" i="4"/>
  <c r="F204" i="4"/>
  <c r="C207" i="4"/>
  <c r="C208" i="4"/>
  <c r="C210" i="4"/>
  <c r="J204" i="4"/>
  <c r="J195" i="4" s="1"/>
  <c r="E231" i="4"/>
  <c r="J231" i="4"/>
  <c r="C249" i="4"/>
  <c r="J259" i="4"/>
  <c r="O260" i="4"/>
  <c r="N269" i="4"/>
  <c r="F276" i="4"/>
  <c r="C276" i="4" s="1"/>
  <c r="C277" i="4"/>
  <c r="C278" i="4"/>
  <c r="O276" i="4"/>
  <c r="C287" i="4"/>
  <c r="H76" i="4"/>
  <c r="C102" i="4"/>
  <c r="C125" i="4"/>
  <c r="C127" i="4"/>
  <c r="C133" i="4"/>
  <c r="C163" i="4"/>
  <c r="C164" i="4"/>
  <c r="I175" i="4"/>
  <c r="I174" i="4" s="1"/>
  <c r="I173" i="4" s="1"/>
  <c r="K174" i="4"/>
  <c r="K173" i="4" s="1"/>
  <c r="I187" i="4"/>
  <c r="C198" i="4"/>
  <c r="C201" i="4"/>
  <c r="C202" i="4"/>
  <c r="I205" i="4"/>
  <c r="C243" i="4"/>
  <c r="C255" i="4"/>
  <c r="D230" i="4"/>
  <c r="D194" i="4" s="1"/>
  <c r="L270" i="4"/>
  <c r="L269" i="4" s="1"/>
  <c r="I276" i="4"/>
  <c r="F293" i="4"/>
  <c r="C223" i="4"/>
  <c r="L216" i="4"/>
  <c r="I286" i="4"/>
  <c r="I292" i="4" s="1"/>
  <c r="I291" i="4" s="1"/>
  <c r="M20" i="4"/>
  <c r="C22" i="4"/>
  <c r="D83" i="4"/>
  <c r="J83" i="4"/>
  <c r="J75" i="4" s="1"/>
  <c r="M130" i="4"/>
  <c r="M75" i="4" s="1"/>
  <c r="H173" i="4"/>
  <c r="F184" i="4"/>
  <c r="C184" i="4" s="1"/>
  <c r="C185" i="4"/>
  <c r="L188" i="4"/>
  <c r="L187" i="4" s="1"/>
  <c r="C189" i="4"/>
  <c r="F191" i="4"/>
  <c r="C191" i="4" s="1"/>
  <c r="K195" i="4"/>
  <c r="K194" i="4" s="1"/>
  <c r="G231" i="4"/>
  <c r="G230" i="4" s="1"/>
  <c r="G194" i="4" s="1"/>
  <c r="C247" i="4"/>
  <c r="L264" i="4"/>
  <c r="L259" i="4" s="1"/>
  <c r="C275" i="4"/>
  <c r="C299" i="4"/>
  <c r="F160" i="4"/>
  <c r="C160" i="4" s="1"/>
  <c r="C161" i="4"/>
  <c r="F238" i="4"/>
  <c r="C263" i="4"/>
  <c r="F260" i="4"/>
  <c r="C23" i="4"/>
  <c r="C32" i="4"/>
  <c r="L31" i="4"/>
  <c r="C31" i="4" s="1"/>
  <c r="E53" i="4"/>
  <c r="F80" i="4"/>
  <c r="C81" i="4"/>
  <c r="F122" i="4"/>
  <c r="I141" i="4"/>
  <c r="E230" i="4"/>
  <c r="N20" i="4"/>
  <c r="C24" i="4"/>
  <c r="C85" i="4"/>
  <c r="I112" i="4"/>
  <c r="C112" i="4" s="1"/>
  <c r="C149" i="4"/>
  <c r="L144" i="4"/>
  <c r="C177" i="4"/>
  <c r="F196" i="4"/>
  <c r="F195" i="4" s="1"/>
  <c r="O205" i="4"/>
  <c r="O204" i="4" s="1"/>
  <c r="C271" i="4"/>
  <c r="C285" i="4"/>
  <c r="F284" i="4"/>
  <c r="C284" i="4" s="1"/>
  <c r="C56" i="4"/>
  <c r="I58" i="4"/>
  <c r="I54" i="4" s="1"/>
  <c r="I53" i="4" s="1"/>
  <c r="C65" i="4"/>
  <c r="C66" i="4"/>
  <c r="C68" i="4"/>
  <c r="C73" i="4"/>
  <c r="C74" i="4"/>
  <c r="C100" i="4"/>
  <c r="C107" i="4"/>
  <c r="C114" i="4"/>
  <c r="C119" i="4"/>
  <c r="C120" i="4"/>
  <c r="C134" i="4"/>
  <c r="C139" i="4"/>
  <c r="C140" i="4"/>
  <c r="C142" i="4"/>
  <c r="C147" i="4"/>
  <c r="C148" i="4"/>
  <c r="C159" i="4"/>
  <c r="N75" i="4"/>
  <c r="N52" i="4" s="1"/>
  <c r="C170" i="4"/>
  <c r="C178" i="4"/>
  <c r="C183" i="4"/>
  <c r="K187" i="4"/>
  <c r="I196" i="4"/>
  <c r="E194" i="4"/>
  <c r="C209" i="4"/>
  <c r="C212" i="4"/>
  <c r="C214" i="4"/>
  <c r="C217" i="4"/>
  <c r="C220" i="4"/>
  <c r="C222" i="4"/>
  <c r="C228" i="4"/>
  <c r="H231" i="4"/>
  <c r="H230" i="4" s="1"/>
  <c r="H194" i="4" s="1"/>
  <c r="C241" i="4"/>
  <c r="C244" i="4"/>
  <c r="C256" i="4"/>
  <c r="C265" i="4"/>
  <c r="C266" i="4"/>
  <c r="O264" i="4"/>
  <c r="H269" i="4"/>
  <c r="C274" i="4"/>
  <c r="C296" i="4"/>
  <c r="C297" i="4"/>
  <c r="C298" i="4"/>
  <c r="I20" i="4"/>
  <c r="J53" i="4"/>
  <c r="C60" i="4"/>
  <c r="M53" i="4"/>
  <c r="G76" i="4"/>
  <c r="G75" i="4" s="1"/>
  <c r="G52" i="4" s="1"/>
  <c r="C82" i="4"/>
  <c r="C88" i="4"/>
  <c r="C94" i="4"/>
  <c r="C99" i="4"/>
  <c r="C106" i="4"/>
  <c r="C111" i="4"/>
  <c r="C113" i="4"/>
  <c r="I116" i="4"/>
  <c r="C116" i="4" s="1"/>
  <c r="C126" i="4"/>
  <c r="C129" i="4"/>
  <c r="E130" i="4"/>
  <c r="E75" i="4" s="1"/>
  <c r="F131" i="4"/>
  <c r="F130" i="4" s="1"/>
  <c r="O131" i="4"/>
  <c r="H130" i="4"/>
  <c r="I136" i="4"/>
  <c r="C136" i="4" s="1"/>
  <c r="I144" i="4"/>
  <c r="C144" i="4" s="1"/>
  <c r="O151" i="4"/>
  <c r="C154" i="4"/>
  <c r="C162" i="4"/>
  <c r="C167" i="4"/>
  <c r="C168" i="4"/>
  <c r="O166" i="4"/>
  <c r="O165" i="4" s="1"/>
  <c r="E174" i="4"/>
  <c r="E173" i="4" s="1"/>
  <c r="C186" i="4"/>
  <c r="N187" i="4"/>
  <c r="N195" i="4"/>
  <c r="O196" i="4"/>
  <c r="C213" i="4"/>
  <c r="C221" i="4"/>
  <c r="C224" i="4"/>
  <c r="C226" i="4"/>
  <c r="C229" i="4"/>
  <c r="M231" i="4"/>
  <c r="M230" i="4" s="1"/>
  <c r="M194" i="4" s="1"/>
  <c r="C236" i="4"/>
  <c r="C245" i="4"/>
  <c r="J230" i="4"/>
  <c r="C253" i="4"/>
  <c r="C254" i="4"/>
  <c r="O252" i="4"/>
  <c r="O251" i="4" s="1"/>
  <c r="N259" i="4"/>
  <c r="N230" i="4" s="1"/>
  <c r="N289" i="4" s="1"/>
  <c r="F264" i="4"/>
  <c r="I264" i="4"/>
  <c r="C273" i="4"/>
  <c r="C280" i="4"/>
  <c r="F286" i="4"/>
  <c r="C300" i="4"/>
  <c r="C301" i="4"/>
  <c r="F43" i="4"/>
  <c r="C43" i="4" s="1"/>
  <c r="K54" i="4"/>
  <c r="K53" i="4" s="1"/>
  <c r="C57" i="4"/>
  <c r="O58" i="4"/>
  <c r="O54" i="4" s="1"/>
  <c r="O53" i="4" s="1"/>
  <c r="C64" i="4"/>
  <c r="O69" i="4"/>
  <c r="O67" i="4" s="1"/>
  <c r="L69" i="4"/>
  <c r="L67" i="4" s="1"/>
  <c r="H83" i="4"/>
  <c r="I84" i="4"/>
  <c r="K83" i="4"/>
  <c r="C91" i="4"/>
  <c r="F103" i="4"/>
  <c r="O103" i="4"/>
  <c r="C110" i="4"/>
  <c r="C118" i="4"/>
  <c r="C123" i="4"/>
  <c r="C124" i="4"/>
  <c r="C135" i="4"/>
  <c r="D130" i="4"/>
  <c r="D75" i="4" s="1"/>
  <c r="C138" i="4"/>
  <c r="K130" i="4"/>
  <c r="C143" i="4"/>
  <c r="C146" i="4"/>
  <c r="F151" i="4"/>
  <c r="C158" i="4"/>
  <c r="I166" i="4"/>
  <c r="I165" i="4" s="1"/>
  <c r="C171" i="4"/>
  <c r="C172" i="4"/>
  <c r="O179" i="4"/>
  <c r="O174" i="4" s="1"/>
  <c r="O173" i="4" s="1"/>
  <c r="C182" i="4"/>
  <c r="J187" i="4"/>
  <c r="C199" i="4"/>
  <c r="C200" i="4"/>
  <c r="C206" i="4"/>
  <c r="C225" i="4"/>
  <c r="C227" i="4"/>
  <c r="C232" i="4"/>
  <c r="C237" i="4"/>
  <c r="O238" i="4"/>
  <c r="O231" i="4" s="1"/>
  <c r="C248" i="4"/>
  <c r="F246" i="4"/>
  <c r="I252" i="4"/>
  <c r="I251" i="4" s="1"/>
  <c r="C258" i="4"/>
  <c r="C262" i="4"/>
  <c r="C288" i="4"/>
  <c r="O293" i="4"/>
  <c r="L293" i="4"/>
  <c r="F292" i="4"/>
  <c r="C21" i="4"/>
  <c r="O292" i="4"/>
  <c r="F54" i="4"/>
  <c r="C59" i="4"/>
  <c r="L55" i="4"/>
  <c r="L54" i="4" s="1"/>
  <c r="F69" i="4"/>
  <c r="C72" i="4"/>
  <c r="C92" i="4"/>
  <c r="F89" i="4"/>
  <c r="F174" i="4"/>
  <c r="F187" i="4"/>
  <c r="C187" i="4" s="1"/>
  <c r="C188" i="4"/>
  <c r="G20" i="4"/>
  <c r="K20" i="4"/>
  <c r="L27" i="4"/>
  <c r="L33" i="4"/>
  <c r="C33" i="4" s="1"/>
  <c r="L36" i="4"/>
  <c r="C36" i="4" s="1"/>
  <c r="F41" i="4"/>
  <c r="C41" i="4" s="1"/>
  <c r="O45" i="4"/>
  <c r="O20" i="4" s="1"/>
  <c r="C79" i="4"/>
  <c r="I77" i="4"/>
  <c r="I95" i="4"/>
  <c r="C98" i="4"/>
  <c r="L95" i="4"/>
  <c r="C128" i="4"/>
  <c r="D20" i="4"/>
  <c r="H20" i="4"/>
  <c r="C78" i="4"/>
  <c r="L77" i="4"/>
  <c r="L76" i="4" s="1"/>
  <c r="C84" i="4"/>
  <c r="C87" i="4"/>
  <c r="C90" i="4"/>
  <c r="L89" i="4"/>
  <c r="F95" i="4"/>
  <c r="C96" i="4"/>
  <c r="O95" i="4"/>
  <c r="C122" i="4"/>
  <c r="C80" i="4"/>
  <c r="F76" i="4"/>
  <c r="C115" i="4"/>
  <c r="C193" i="4"/>
  <c r="C264" i="4"/>
  <c r="L103" i="4"/>
  <c r="C104" i="4"/>
  <c r="L131" i="4"/>
  <c r="C132" i="4"/>
  <c r="L151" i="4"/>
  <c r="C152" i="4"/>
  <c r="F165" i="4"/>
  <c r="L175" i="4"/>
  <c r="C176" i="4"/>
  <c r="L179" i="4"/>
  <c r="C180" i="4"/>
  <c r="O259" i="4"/>
  <c r="O230" i="4" s="1"/>
  <c r="C281" i="4"/>
  <c r="C286" i="4"/>
  <c r="L291" i="4"/>
  <c r="L141" i="4"/>
  <c r="C141" i="4" s="1"/>
  <c r="C205" i="4"/>
  <c r="L204" i="4"/>
  <c r="L231" i="4"/>
  <c r="L230" i="4" s="1"/>
  <c r="C233" i="4"/>
  <c r="O270" i="4"/>
  <c r="O269" i="4" s="1"/>
  <c r="I216" i="4"/>
  <c r="C216" i="4" s="1"/>
  <c r="C234" i="4"/>
  <c r="F235" i="4"/>
  <c r="C242" i="4"/>
  <c r="C250" i="4"/>
  <c r="F251" i="4"/>
  <c r="F259" i="4"/>
  <c r="I260" i="4"/>
  <c r="I259" i="4" s="1"/>
  <c r="I272" i="4"/>
  <c r="I270" i="4" s="1"/>
  <c r="I269" i="4" s="1"/>
  <c r="C282" i="4"/>
  <c r="C294" i="4"/>
  <c r="I238" i="4"/>
  <c r="I246" i="4"/>
  <c r="C268" i="4"/>
  <c r="I235" i="4"/>
  <c r="I204" i="4" l="1"/>
  <c r="I195" i="4" s="1"/>
  <c r="C131" i="4"/>
  <c r="E289" i="4"/>
  <c r="C272" i="4"/>
  <c r="I83" i="4"/>
  <c r="C179" i="4"/>
  <c r="C293" i="4"/>
  <c r="H75" i="4"/>
  <c r="H52" i="4" s="1"/>
  <c r="H51" i="4" s="1"/>
  <c r="O195" i="4"/>
  <c r="I130" i="4"/>
  <c r="C260" i="4"/>
  <c r="J289" i="4"/>
  <c r="C238" i="4"/>
  <c r="I231" i="4"/>
  <c r="L195" i="4"/>
  <c r="M289" i="4"/>
  <c r="C58" i="4"/>
  <c r="F270" i="4"/>
  <c r="F269" i="4" s="1"/>
  <c r="D52" i="4"/>
  <c r="D51" i="4" s="1"/>
  <c r="D289" i="4"/>
  <c r="G51" i="4"/>
  <c r="F283" i="4"/>
  <c r="C283" i="4" s="1"/>
  <c r="C259" i="4"/>
  <c r="C235" i="4"/>
  <c r="G289" i="4"/>
  <c r="C151" i="4"/>
  <c r="L83" i="4"/>
  <c r="O83" i="4"/>
  <c r="C166" i="4"/>
  <c r="K75" i="4"/>
  <c r="K289" i="4" s="1"/>
  <c r="O130" i="4"/>
  <c r="C196" i="4"/>
  <c r="E52" i="4"/>
  <c r="E51" i="4" s="1"/>
  <c r="O194" i="4"/>
  <c r="L174" i="4"/>
  <c r="L173" i="4" s="1"/>
  <c r="L53" i="4"/>
  <c r="O291" i="4"/>
  <c r="C55" i="4"/>
  <c r="J52" i="4"/>
  <c r="N194" i="4"/>
  <c r="N51" i="4" s="1"/>
  <c r="I230" i="4"/>
  <c r="C251" i="4"/>
  <c r="C269" i="4"/>
  <c r="C252" i="4"/>
  <c r="C165" i="4"/>
  <c r="C95" i="4"/>
  <c r="J194" i="4"/>
  <c r="M52" i="4"/>
  <c r="M51" i="4" s="1"/>
  <c r="L194" i="4"/>
  <c r="L130" i="4"/>
  <c r="L75" i="4" s="1"/>
  <c r="C204" i="4"/>
  <c r="F83" i="4"/>
  <c r="C103" i="4"/>
  <c r="C175" i="4"/>
  <c r="C89" i="4"/>
  <c r="F231" i="4"/>
  <c r="C270" i="4"/>
  <c r="C246" i="4"/>
  <c r="I76" i="4"/>
  <c r="I75" i="4" s="1"/>
  <c r="I52" i="4" s="1"/>
  <c r="C77" i="4"/>
  <c r="F173" i="4"/>
  <c r="C173" i="4" s="1"/>
  <c r="C54" i="4"/>
  <c r="F20" i="4"/>
  <c r="C195" i="4"/>
  <c r="I194" i="4"/>
  <c r="C45" i="4"/>
  <c r="C27" i="4"/>
  <c r="L26" i="4"/>
  <c r="F67" i="4"/>
  <c r="C67" i="4" s="1"/>
  <c r="C69" i="4"/>
  <c r="C292" i="4"/>
  <c r="F291" i="4"/>
  <c r="H50" i="4" l="1"/>
  <c r="H290" i="4"/>
  <c r="I51" i="4"/>
  <c r="C291" i="4"/>
  <c r="J51" i="4"/>
  <c r="H289" i="4"/>
  <c r="K52" i="4"/>
  <c r="K51" i="4" s="1"/>
  <c r="K50" i="4" s="1"/>
  <c r="K290" i="4"/>
  <c r="C174" i="4"/>
  <c r="M50" i="4"/>
  <c r="M290" i="4"/>
  <c r="E50" i="4"/>
  <c r="E290" i="4"/>
  <c r="C83" i="4"/>
  <c r="N50" i="4"/>
  <c r="N290" i="4"/>
  <c r="J50" i="4"/>
  <c r="J290" i="4"/>
  <c r="O75" i="4"/>
  <c r="G50" i="4"/>
  <c r="G290" i="4"/>
  <c r="D290" i="4"/>
  <c r="D50" i="4"/>
  <c r="L289" i="4"/>
  <c r="L52" i="4"/>
  <c r="L51" i="4" s="1"/>
  <c r="L50" i="4" s="1"/>
  <c r="I290" i="4"/>
  <c r="I50" i="4"/>
  <c r="F230" i="4"/>
  <c r="C231" i="4"/>
  <c r="C130" i="4"/>
  <c r="F53" i="4"/>
  <c r="C76" i="4"/>
  <c r="L290" i="4"/>
  <c r="C26" i="4"/>
  <c r="L20" i="4"/>
  <c r="C20" i="4" s="1"/>
  <c r="I289" i="4"/>
  <c r="F75" i="4"/>
  <c r="O52" i="4" l="1"/>
  <c r="O51" i="4" s="1"/>
  <c r="O289" i="4"/>
  <c r="C75" i="4"/>
  <c r="C53" i="4"/>
  <c r="F52" i="4"/>
  <c r="C230" i="4"/>
  <c r="F194" i="4"/>
  <c r="C194" i="4" s="1"/>
  <c r="F289" i="4"/>
  <c r="C289" i="4" s="1"/>
  <c r="O50" i="4" l="1"/>
  <c r="O290" i="4"/>
  <c r="F51" i="4"/>
  <c r="C52" i="4"/>
  <c r="F290" i="4" l="1"/>
  <c r="C290" i="4" s="1"/>
  <c r="F50" i="4"/>
  <c r="C50" i="4" s="1"/>
  <c r="C51" i="4"/>
  <c r="O301" i="3" l="1"/>
  <c r="L301" i="3"/>
  <c r="I301" i="3"/>
  <c r="F301" i="3"/>
  <c r="O300" i="3"/>
  <c r="L300" i="3"/>
  <c r="I300" i="3"/>
  <c r="F300" i="3"/>
  <c r="O299" i="3"/>
  <c r="L299" i="3"/>
  <c r="I299" i="3"/>
  <c r="F299" i="3"/>
  <c r="O298" i="3"/>
  <c r="L298" i="3"/>
  <c r="I298" i="3"/>
  <c r="F298" i="3"/>
  <c r="O297" i="3"/>
  <c r="L297" i="3"/>
  <c r="I297" i="3"/>
  <c r="F297" i="3"/>
  <c r="O296" i="3"/>
  <c r="L296" i="3"/>
  <c r="I296" i="3"/>
  <c r="F296" i="3"/>
  <c r="O295" i="3"/>
  <c r="L295" i="3"/>
  <c r="I295" i="3"/>
  <c r="F295" i="3"/>
  <c r="O294" i="3"/>
  <c r="O293" i="3" s="1"/>
  <c r="L294" i="3"/>
  <c r="I294" i="3"/>
  <c r="I293" i="3" s="1"/>
  <c r="F294" i="3"/>
  <c r="N293" i="3"/>
  <c r="M293" i="3"/>
  <c r="K293" i="3"/>
  <c r="J293" i="3"/>
  <c r="H293" i="3"/>
  <c r="G293" i="3"/>
  <c r="E293" i="3"/>
  <c r="D293" i="3"/>
  <c r="O288" i="3"/>
  <c r="L288" i="3"/>
  <c r="I288" i="3"/>
  <c r="F288" i="3"/>
  <c r="O287" i="3"/>
  <c r="L287" i="3"/>
  <c r="L286" i="3" s="1"/>
  <c r="I287" i="3"/>
  <c r="F287" i="3"/>
  <c r="F286" i="3" s="1"/>
  <c r="O286" i="3"/>
  <c r="N286" i="3"/>
  <c r="M286" i="3"/>
  <c r="K286" i="3"/>
  <c r="J286" i="3"/>
  <c r="H286" i="3"/>
  <c r="G286" i="3"/>
  <c r="E286" i="3"/>
  <c r="D286" i="3"/>
  <c r="O285" i="3"/>
  <c r="O284" i="3" s="1"/>
  <c r="O283" i="3" s="1"/>
  <c r="L285" i="3"/>
  <c r="L284" i="3" s="1"/>
  <c r="L283" i="3" s="1"/>
  <c r="I285" i="3"/>
  <c r="I284" i="3" s="1"/>
  <c r="I283" i="3" s="1"/>
  <c r="F285" i="3"/>
  <c r="N284" i="3"/>
  <c r="M284" i="3"/>
  <c r="M283" i="3" s="1"/>
  <c r="K284" i="3"/>
  <c r="K283" i="3" s="1"/>
  <c r="J284" i="3"/>
  <c r="J283" i="3" s="1"/>
  <c r="H284" i="3"/>
  <c r="H283" i="3" s="1"/>
  <c r="G284" i="3"/>
  <c r="G283" i="3" s="1"/>
  <c r="E284" i="3"/>
  <c r="E283" i="3" s="1"/>
  <c r="D284" i="3"/>
  <c r="D283" i="3" s="1"/>
  <c r="N283" i="3"/>
  <c r="O282" i="3"/>
  <c r="O281" i="3" s="1"/>
  <c r="L282" i="3"/>
  <c r="L281" i="3" s="1"/>
  <c r="I282" i="3"/>
  <c r="I281" i="3" s="1"/>
  <c r="F282" i="3"/>
  <c r="F281" i="3" s="1"/>
  <c r="N281" i="3"/>
  <c r="M281" i="3"/>
  <c r="K281" i="3"/>
  <c r="J281" i="3"/>
  <c r="H281" i="3"/>
  <c r="G281" i="3"/>
  <c r="E281" i="3"/>
  <c r="D281" i="3"/>
  <c r="O280" i="3"/>
  <c r="L280" i="3"/>
  <c r="I280" i="3"/>
  <c r="F280" i="3"/>
  <c r="O279" i="3"/>
  <c r="L279" i="3"/>
  <c r="I279" i="3"/>
  <c r="F279" i="3"/>
  <c r="O278" i="3"/>
  <c r="L278" i="3"/>
  <c r="I278" i="3"/>
  <c r="F278" i="3"/>
  <c r="O277" i="3"/>
  <c r="L277" i="3"/>
  <c r="F277" i="3"/>
  <c r="N276" i="3"/>
  <c r="M276" i="3"/>
  <c r="K276" i="3"/>
  <c r="J276" i="3"/>
  <c r="G276" i="3"/>
  <c r="E276" i="3"/>
  <c r="D276" i="3"/>
  <c r="O275" i="3"/>
  <c r="L275" i="3"/>
  <c r="I275" i="3"/>
  <c r="F275" i="3"/>
  <c r="O274" i="3"/>
  <c r="L274" i="3"/>
  <c r="I274" i="3"/>
  <c r="F274" i="3"/>
  <c r="O273" i="3"/>
  <c r="O272" i="3" s="1"/>
  <c r="L273" i="3"/>
  <c r="L272" i="3" s="1"/>
  <c r="I273" i="3"/>
  <c r="F273" i="3"/>
  <c r="F272" i="3" s="1"/>
  <c r="N272" i="3"/>
  <c r="M272" i="3"/>
  <c r="K272" i="3"/>
  <c r="J272" i="3"/>
  <c r="H272" i="3"/>
  <c r="G272" i="3"/>
  <c r="G270" i="3" s="1"/>
  <c r="E272" i="3"/>
  <c r="D272" i="3"/>
  <c r="O271" i="3"/>
  <c r="L271" i="3"/>
  <c r="I271" i="3"/>
  <c r="F271" i="3"/>
  <c r="O268" i="3"/>
  <c r="L268" i="3"/>
  <c r="I268" i="3"/>
  <c r="F268" i="3"/>
  <c r="O267" i="3"/>
  <c r="L267" i="3"/>
  <c r="I267" i="3"/>
  <c r="F267" i="3"/>
  <c r="O266" i="3"/>
  <c r="L266" i="3"/>
  <c r="I266" i="3"/>
  <c r="F266" i="3"/>
  <c r="O265" i="3"/>
  <c r="L265" i="3"/>
  <c r="I265" i="3"/>
  <c r="F265" i="3"/>
  <c r="N264" i="3"/>
  <c r="M264" i="3"/>
  <c r="K264" i="3"/>
  <c r="J264" i="3"/>
  <c r="H264" i="3"/>
  <c r="G264" i="3"/>
  <c r="E264" i="3"/>
  <c r="D264" i="3"/>
  <c r="O263" i="3"/>
  <c r="L263" i="3"/>
  <c r="I263" i="3"/>
  <c r="F263" i="3"/>
  <c r="O262" i="3"/>
  <c r="L262" i="3"/>
  <c r="I262" i="3"/>
  <c r="F262" i="3"/>
  <c r="O261" i="3"/>
  <c r="L261" i="3"/>
  <c r="L260" i="3" s="1"/>
  <c r="I261" i="3"/>
  <c r="F261" i="3"/>
  <c r="N260" i="3"/>
  <c r="M260" i="3"/>
  <c r="M259" i="3" s="1"/>
  <c r="K260" i="3"/>
  <c r="K259" i="3" s="1"/>
  <c r="J260" i="3"/>
  <c r="H260" i="3"/>
  <c r="G260" i="3"/>
  <c r="F260" i="3"/>
  <c r="E260" i="3"/>
  <c r="D260" i="3"/>
  <c r="G259" i="3"/>
  <c r="E259" i="3"/>
  <c r="O258" i="3"/>
  <c r="L258" i="3"/>
  <c r="I258" i="3"/>
  <c r="F258" i="3"/>
  <c r="O257" i="3"/>
  <c r="L257" i="3"/>
  <c r="I257" i="3"/>
  <c r="F257" i="3"/>
  <c r="O256" i="3"/>
  <c r="L256" i="3"/>
  <c r="I256" i="3"/>
  <c r="F256" i="3"/>
  <c r="O255" i="3"/>
  <c r="L255" i="3"/>
  <c r="I255" i="3"/>
  <c r="F255" i="3"/>
  <c r="O254" i="3"/>
  <c r="L254" i="3"/>
  <c r="I254" i="3"/>
  <c r="F254" i="3"/>
  <c r="O253" i="3"/>
  <c r="O252" i="3" s="1"/>
  <c r="O251" i="3" s="1"/>
  <c r="L253" i="3"/>
  <c r="I253" i="3"/>
  <c r="F253" i="3"/>
  <c r="F252" i="3" s="1"/>
  <c r="N252" i="3"/>
  <c r="N251" i="3" s="1"/>
  <c r="M252" i="3"/>
  <c r="K252" i="3"/>
  <c r="J252" i="3"/>
  <c r="J251" i="3" s="1"/>
  <c r="H252" i="3"/>
  <c r="H251" i="3" s="1"/>
  <c r="G252" i="3"/>
  <c r="G251" i="3" s="1"/>
  <c r="E252" i="3"/>
  <c r="D252" i="3"/>
  <c r="D251" i="3" s="1"/>
  <c r="M251" i="3"/>
  <c r="K251" i="3"/>
  <c r="E251" i="3"/>
  <c r="O250" i="3"/>
  <c r="L250" i="3"/>
  <c r="I250" i="3"/>
  <c r="F250" i="3"/>
  <c r="O249" i="3"/>
  <c r="L249" i="3"/>
  <c r="I249" i="3"/>
  <c r="F249" i="3"/>
  <c r="O248" i="3"/>
  <c r="L248" i="3"/>
  <c r="I248" i="3"/>
  <c r="F248" i="3"/>
  <c r="O247" i="3"/>
  <c r="O246" i="3" s="1"/>
  <c r="L247" i="3"/>
  <c r="I247" i="3"/>
  <c r="F247" i="3"/>
  <c r="N246" i="3"/>
  <c r="M246" i="3"/>
  <c r="K246" i="3"/>
  <c r="J246" i="3"/>
  <c r="H246" i="3"/>
  <c r="G246" i="3"/>
  <c r="E246" i="3"/>
  <c r="D246" i="3"/>
  <c r="O245" i="3"/>
  <c r="L245" i="3"/>
  <c r="I245" i="3"/>
  <c r="F245" i="3"/>
  <c r="O244" i="3"/>
  <c r="L244" i="3"/>
  <c r="I244" i="3"/>
  <c r="F244" i="3"/>
  <c r="O243" i="3"/>
  <c r="L243" i="3"/>
  <c r="I243" i="3"/>
  <c r="F243" i="3"/>
  <c r="O242" i="3"/>
  <c r="L242" i="3"/>
  <c r="I242" i="3"/>
  <c r="F242" i="3"/>
  <c r="O241" i="3"/>
  <c r="L241" i="3"/>
  <c r="I241" i="3"/>
  <c r="F241" i="3"/>
  <c r="O240" i="3"/>
  <c r="L240" i="3"/>
  <c r="I240" i="3"/>
  <c r="F240" i="3"/>
  <c r="O239" i="3"/>
  <c r="L239" i="3"/>
  <c r="L238" i="3" s="1"/>
  <c r="I239" i="3"/>
  <c r="F239" i="3"/>
  <c r="N238" i="3"/>
  <c r="M238" i="3"/>
  <c r="K238" i="3"/>
  <c r="J238" i="3"/>
  <c r="H238" i="3"/>
  <c r="G238" i="3"/>
  <c r="E238" i="3"/>
  <c r="D238" i="3"/>
  <c r="O237" i="3"/>
  <c r="L237" i="3"/>
  <c r="I237" i="3"/>
  <c r="F237" i="3"/>
  <c r="O236" i="3"/>
  <c r="L236" i="3"/>
  <c r="I236" i="3"/>
  <c r="F236" i="3"/>
  <c r="O235" i="3"/>
  <c r="N235" i="3"/>
  <c r="M235" i="3"/>
  <c r="K235" i="3"/>
  <c r="J235" i="3"/>
  <c r="H235" i="3"/>
  <c r="G235" i="3"/>
  <c r="F235" i="3"/>
  <c r="E235" i="3"/>
  <c r="D235" i="3"/>
  <c r="O234" i="3"/>
  <c r="O233" i="3" s="1"/>
  <c r="L234" i="3"/>
  <c r="L233" i="3" s="1"/>
  <c r="I234" i="3"/>
  <c r="I233" i="3" s="1"/>
  <c r="F234" i="3"/>
  <c r="N233" i="3"/>
  <c r="M233" i="3"/>
  <c r="K233" i="3"/>
  <c r="J233" i="3"/>
  <c r="H233" i="3"/>
  <c r="G233" i="3"/>
  <c r="E233" i="3"/>
  <c r="D233" i="3"/>
  <c r="O232" i="3"/>
  <c r="L232" i="3"/>
  <c r="I232" i="3"/>
  <c r="F232" i="3"/>
  <c r="O229" i="3"/>
  <c r="L229" i="3"/>
  <c r="I229" i="3"/>
  <c r="F229" i="3"/>
  <c r="O228" i="3"/>
  <c r="O227" i="3" s="1"/>
  <c r="L228" i="3"/>
  <c r="L227" i="3" s="1"/>
  <c r="I228" i="3"/>
  <c r="I227" i="3" s="1"/>
  <c r="F228" i="3"/>
  <c r="N227" i="3"/>
  <c r="M227" i="3"/>
  <c r="K227" i="3"/>
  <c r="J227" i="3"/>
  <c r="H227" i="3"/>
  <c r="G227" i="3"/>
  <c r="F227" i="3"/>
  <c r="E227" i="3"/>
  <c r="D227" i="3"/>
  <c r="O226" i="3"/>
  <c r="L226" i="3"/>
  <c r="I226" i="3"/>
  <c r="F226" i="3"/>
  <c r="O225" i="3"/>
  <c r="L225" i="3"/>
  <c r="I225" i="3"/>
  <c r="F225" i="3"/>
  <c r="O224" i="3"/>
  <c r="L224" i="3"/>
  <c r="I224" i="3"/>
  <c r="F224" i="3"/>
  <c r="O223" i="3"/>
  <c r="L223" i="3"/>
  <c r="I223" i="3"/>
  <c r="F223" i="3"/>
  <c r="O222" i="3"/>
  <c r="L222" i="3"/>
  <c r="I222" i="3"/>
  <c r="F222" i="3"/>
  <c r="O221" i="3"/>
  <c r="L221" i="3"/>
  <c r="I221" i="3"/>
  <c r="F221" i="3"/>
  <c r="O220" i="3"/>
  <c r="L220" i="3"/>
  <c r="I220" i="3"/>
  <c r="F220" i="3"/>
  <c r="O219" i="3"/>
  <c r="L219" i="3"/>
  <c r="I219" i="3"/>
  <c r="F219" i="3"/>
  <c r="O218" i="3"/>
  <c r="L218" i="3"/>
  <c r="I218" i="3"/>
  <c r="F218" i="3"/>
  <c r="O217" i="3"/>
  <c r="L217" i="3"/>
  <c r="I217" i="3"/>
  <c r="F217" i="3"/>
  <c r="F216" i="3" s="1"/>
  <c r="N216" i="3"/>
  <c r="M216" i="3"/>
  <c r="K216" i="3"/>
  <c r="J216" i="3"/>
  <c r="H216" i="3"/>
  <c r="G216" i="3"/>
  <c r="E216" i="3"/>
  <c r="D216" i="3"/>
  <c r="O215" i="3"/>
  <c r="L215" i="3"/>
  <c r="I215" i="3"/>
  <c r="F215" i="3"/>
  <c r="O214" i="3"/>
  <c r="L214" i="3"/>
  <c r="I214" i="3"/>
  <c r="F214" i="3"/>
  <c r="O213" i="3"/>
  <c r="L213" i="3"/>
  <c r="I213" i="3"/>
  <c r="F213" i="3"/>
  <c r="O212" i="3"/>
  <c r="L212" i="3"/>
  <c r="I212" i="3"/>
  <c r="F212" i="3"/>
  <c r="O211" i="3"/>
  <c r="L211" i="3"/>
  <c r="I211" i="3"/>
  <c r="F211" i="3"/>
  <c r="O210" i="3"/>
  <c r="L210" i="3"/>
  <c r="I210" i="3"/>
  <c r="F210" i="3"/>
  <c r="O209" i="3"/>
  <c r="L209" i="3"/>
  <c r="I209" i="3"/>
  <c r="F209" i="3"/>
  <c r="O208" i="3"/>
  <c r="L208" i="3"/>
  <c r="I208" i="3"/>
  <c r="F208" i="3"/>
  <c r="O207" i="3"/>
  <c r="L207" i="3"/>
  <c r="I207" i="3"/>
  <c r="F207" i="3"/>
  <c r="O206" i="3"/>
  <c r="O205" i="3" s="1"/>
  <c r="L206" i="3"/>
  <c r="I206" i="3"/>
  <c r="I205" i="3" s="1"/>
  <c r="F206" i="3"/>
  <c r="N205" i="3"/>
  <c r="M205" i="3"/>
  <c r="K205" i="3"/>
  <c r="J205" i="3"/>
  <c r="H205" i="3"/>
  <c r="G205" i="3"/>
  <c r="E205" i="3"/>
  <c r="D205" i="3"/>
  <c r="D204" i="3" s="1"/>
  <c r="O203" i="3"/>
  <c r="L203" i="3"/>
  <c r="I203" i="3"/>
  <c r="F203" i="3"/>
  <c r="O202" i="3"/>
  <c r="L202" i="3"/>
  <c r="I202" i="3"/>
  <c r="F202" i="3"/>
  <c r="O201" i="3"/>
  <c r="L201" i="3"/>
  <c r="I201" i="3"/>
  <c r="F201" i="3"/>
  <c r="O200" i="3"/>
  <c r="L200" i="3"/>
  <c r="I200" i="3"/>
  <c r="F200" i="3"/>
  <c r="O199" i="3"/>
  <c r="O198" i="3" s="1"/>
  <c r="L199" i="3"/>
  <c r="L198" i="3" s="1"/>
  <c r="I199" i="3"/>
  <c r="I198" i="3" s="1"/>
  <c r="F199" i="3"/>
  <c r="F198" i="3" s="1"/>
  <c r="N198" i="3"/>
  <c r="N196" i="3" s="1"/>
  <c r="M198" i="3"/>
  <c r="K198" i="3"/>
  <c r="J198" i="3"/>
  <c r="J196" i="3" s="1"/>
  <c r="H198" i="3"/>
  <c r="H196" i="3" s="1"/>
  <c r="G198" i="3"/>
  <c r="G196" i="3" s="1"/>
  <c r="E198" i="3"/>
  <c r="E196" i="3" s="1"/>
  <c r="D198" i="3"/>
  <c r="D196" i="3" s="1"/>
  <c r="O197" i="3"/>
  <c r="L197" i="3"/>
  <c r="I197" i="3"/>
  <c r="F197" i="3"/>
  <c r="M196" i="3"/>
  <c r="K196" i="3"/>
  <c r="O193" i="3"/>
  <c r="L193" i="3"/>
  <c r="L192" i="3" s="1"/>
  <c r="L191" i="3" s="1"/>
  <c r="I193" i="3"/>
  <c r="I192" i="3" s="1"/>
  <c r="I191" i="3" s="1"/>
  <c r="F193" i="3"/>
  <c r="O192" i="3"/>
  <c r="O191" i="3" s="1"/>
  <c r="N192" i="3"/>
  <c r="N191" i="3" s="1"/>
  <c r="M192" i="3"/>
  <c r="M191" i="3" s="1"/>
  <c r="K192" i="3"/>
  <c r="J192" i="3"/>
  <c r="J191" i="3" s="1"/>
  <c r="H192" i="3"/>
  <c r="H191" i="3" s="1"/>
  <c r="G192" i="3"/>
  <c r="G191" i="3" s="1"/>
  <c r="F192" i="3"/>
  <c r="E192" i="3"/>
  <c r="E191" i="3" s="1"/>
  <c r="D192" i="3"/>
  <c r="D191" i="3" s="1"/>
  <c r="K191" i="3"/>
  <c r="F191" i="3"/>
  <c r="O190" i="3"/>
  <c r="L190" i="3"/>
  <c r="I190" i="3"/>
  <c r="F190" i="3"/>
  <c r="O189" i="3"/>
  <c r="L189" i="3"/>
  <c r="L188" i="3" s="1"/>
  <c r="I189" i="3"/>
  <c r="I188" i="3" s="1"/>
  <c r="F189" i="3"/>
  <c r="O188" i="3"/>
  <c r="N188" i="3"/>
  <c r="M188" i="3"/>
  <c r="K188" i="3"/>
  <c r="J188" i="3"/>
  <c r="H188" i="3"/>
  <c r="G188" i="3"/>
  <c r="F188" i="3"/>
  <c r="E188" i="3"/>
  <c r="D188" i="3"/>
  <c r="O186" i="3"/>
  <c r="L186" i="3"/>
  <c r="I186" i="3"/>
  <c r="F186" i="3"/>
  <c r="O185" i="3"/>
  <c r="O184" i="3" s="1"/>
  <c r="L185" i="3"/>
  <c r="L184" i="3" s="1"/>
  <c r="I185" i="3"/>
  <c r="I184" i="3" s="1"/>
  <c r="F185" i="3"/>
  <c r="F184" i="3" s="1"/>
  <c r="N184" i="3"/>
  <c r="M184" i="3"/>
  <c r="K184" i="3"/>
  <c r="J184" i="3"/>
  <c r="H184" i="3"/>
  <c r="G184" i="3"/>
  <c r="E184" i="3"/>
  <c r="D184" i="3"/>
  <c r="O183" i="3"/>
  <c r="L183" i="3"/>
  <c r="I183" i="3"/>
  <c r="F183" i="3"/>
  <c r="O182" i="3"/>
  <c r="L182" i="3"/>
  <c r="I182" i="3"/>
  <c r="F182" i="3"/>
  <c r="O181" i="3"/>
  <c r="L181" i="3"/>
  <c r="I181" i="3"/>
  <c r="F181" i="3"/>
  <c r="O180" i="3"/>
  <c r="L180" i="3"/>
  <c r="L179" i="3" s="1"/>
  <c r="I180" i="3"/>
  <c r="I179" i="3" s="1"/>
  <c r="F180" i="3"/>
  <c r="N179" i="3"/>
  <c r="M179" i="3"/>
  <c r="K179" i="3"/>
  <c r="J179" i="3"/>
  <c r="H179" i="3"/>
  <c r="G179" i="3"/>
  <c r="E179" i="3"/>
  <c r="D179" i="3"/>
  <c r="O178" i="3"/>
  <c r="L178" i="3"/>
  <c r="I178" i="3"/>
  <c r="F178" i="3"/>
  <c r="O177" i="3"/>
  <c r="L177" i="3"/>
  <c r="I177" i="3"/>
  <c r="F177" i="3"/>
  <c r="O176" i="3"/>
  <c r="L176" i="3"/>
  <c r="L175" i="3" s="1"/>
  <c r="L174" i="3" s="1"/>
  <c r="I176" i="3"/>
  <c r="I175" i="3" s="1"/>
  <c r="I174" i="3" s="1"/>
  <c r="F176" i="3"/>
  <c r="O175" i="3"/>
  <c r="N175" i="3"/>
  <c r="M175" i="3"/>
  <c r="K175" i="3"/>
  <c r="J175" i="3"/>
  <c r="H175" i="3"/>
  <c r="G175" i="3"/>
  <c r="E175" i="3"/>
  <c r="E174" i="3" s="1"/>
  <c r="E173" i="3" s="1"/>
  <c r="D175" i="3"/>
  <c r="O172" i="3"/>
  <c r="L172" i="3"/>
  <c r="I172" i="3"/>
  <c r="F172" i="3"/>
  <c r="O171" i="3"/>
  <c r="L171" i="3"/>
  <c r="I171" i="3"/>
  <c r="F171" i="3"/>
  <c r="O170" i="3"/>
  <c r="L170" i="3"/>
  <c r="I170" i="3"/>
  <c r="F170" i="3"/>
  <c r="O169" i="3"/>
  <c r="L169" i="3"/>
  <c r="I169" i="3"/>
  <c r="F169" i="3"/>
  <c r="O168" i="3"/>
  <c r="L168" i="3"/>
  <c r="I168" i="3"/>
  <c r="F168" i="3"/>
  <c r="O167" i="3"/>
  <c r="O166" i="3" s="1"/>
  <c r="O165" i="3" s="1"/>
  <c r="L167" i="3"/>
  <c r="I167" i="3"/>
  <c r="I166" i="3" s="1"/>
  <c r="F167" i="3"/>
  <c r="N166" i="3"/>
  <c r="N165" i="3" s="1"/>
  <c r="M166" i="3"/>
  <c r="K166" i="3"/>
  <c r="K165" i="3" s="1"/>
  <c r="J166" i="3"/>
  <c r="J165" i="3" s="1"/>
  <c r="H166" i="3"/>
  <c r="H165" i="3" s="1"/>
  <c r="G166" i="3"/>
  <c r="G165" i="3" s="1"/>
  <c r="E166" i="3"/>
  <c r="E165" i="3" s="1"/>
  <c r="D166" i="3"/>
  <c r="D165" i="3" s="1"/>
  <c r="M165" i="3"/>
  <c r="O164" i="3"/>
  <c r="L164" i="3"/>
  <c r="I164" i="3"/>
  <c r="F164" i="3"/>
  <c r="O163" i="3"/>
  <c r="L163" i="3"/>
  <c r="I163" i="3"/>
  <c r="F163" i="3"/>
  <c r="O162" i="3"/>
  <c r="L162" i="3"/>
  <c r="I162" i="3"/>
  <c r="F162" i="3"/>
  <c r="O161" i="3"/>
  <c r="O160" i="3" s="1"/>
  <c r="L161" i="3"/>
  <c r="L160" i="3" s="1"/>
  <c r="I161" i="3"/>
  <c r="I160" i="3" s="1"/>
  <c r="F161" i="3"/>
  <c r="F160" i="3" s="1"/>
  <c r="N160" i="3"/>
  <c r="M160" i="3"/>
  <c r="K160" i="3"/>
  <c r="J160" i="3"/>
  <c r="H160" i="3"/>
  <c r="G160" i="3"/>
  <c r="E160" i="3"/>
  <c r="D160" i="3"/>
  <c r="O159" i="3"/>
  <c r="L159" i="3"/>
  <c r="I159" i="3"/>
  <c r="F159" i="3"/>
  <c r="O158" i="3"/>
  <c r="L158" i="3"/>
  <c r="I158" i="3"/>
  <c r="F158" i="3"/>
  <c r="O157" i="3"/>
  <c r="L157" i="3"/>
  <c r="I157" i="3"/>
  <c r="F157" i="3"/>
  <c r="O156" i="3"/>
  <c r="L156" i="3"/>
  <c r="I156" i="3"/>
  <c r="F156" i="3"/>
  <c r="O155" i="3"/>
  <c r="L155" i="3"/>
  <c r="I155" i="3"/>
  <c r="F155" i="3"/>
  <c r="O154" i="3"/>
  <c r="L154" i="3"/>
  <c r="I154" i="3"/>
  <c r="F154" i="3"/>
  <c r="O153" i="3"/>
  <c r="L153" i="3"/>
  <c r="I153" i="3"/>
  <c r="F153" i="3"/>
  <c r="O152" i="3"/>
  <c r="L152" i="3"/>
  <c r="I152" i="3"/>
  <c r="F152" i="3"/>
  <c r="N151" i="3"/>
  <c r="M151" i="3"/>
  <c r="K151" i="3"/>
  <c r="J151" i="3"/>
  <c r="H151" i="3"/>
  <c r="G151" i="3"/>
  <c r="E151" i="3"/>
  <c r="D151" i="3"/>
  <c r="O150" i="3"/>
  <c r="L150" i="3"/>
  <c r="I150" i="3"/>
  <c r="F150" i="3"/>
  <c r="O149" i="3"/>
  <c r="L149" i="3"/>
  <c r="I149" i="3"/>
  <c r="F149" i="3"/>
  <c r="O148" i="3"/>
  <c r="L148" i="3"/>
  <c r="I148" i="3"/>
  <c r="F148" i="3"/>
  <c r="O147" i="3"/>
  <c r="L147" i="3"/>
  <c r="I147" i="3"/>
  <c r="F147" i="3"/>
  <c r="O146" i="3"/>
  <c r="L146" i="3"/>
  <c r="I146" i="3"/>
  <c r="F146" i="3"/>
  <c r="O145" i="3"/>
  <c r="L145" i="3"/>
  <c r="I145" i="3"/>
  <c r="F145" i="3"/>
  <c r="N144" i="3"/>
  <c r="M144" i="3"/>
  <c r="K144" i="3"/>
  <c r="J144" i="3"/>
  <c r="H144" i="3"/>
  <c r="G144" i="3"/>
  <c r="E144" i="3"/>
  <c r="D144" i="3"/>
  <c r="O143" i="3"/>
  <c r="L143" i="3"/>
  <c r="I143" i="3"/>
  <c r="F143" i="3"/>
  <c r="O142" i="3"/>
  <c r="L142" i="3"/>
  <c r="L141" i="3" s="1"/>
  <c r="I142" i="3"/>
  <c r="F142" i="3"/>
  <c r="N141" i="3"/>
  <c r="M141" i="3"/>
  <c r="K141" i="3"/>
  <c r="J141" i="3"/>
  <c r="H141" i="3"/>
  <c r="G141" i="3"/>
  <c r="E141" i="3"/>
  <c r="D141" i="3"/>
  <c r="O140" i="3"/>
  <c r="L140" i="3"/>
  <c r="I140" i="3"/>
  <c r="F140" i="3"/>
  <c r="O139" i="3"/>
  <c r="L139" i="3"/>
  <c r="I139" i="3"/>
  <c r="F139" i="3"/>
  <c r="O138" i="3"/>
  <c r="L138" i="3"/>
  <c r="I138" i="3"/>
  <c r="F138" i="3"/>
  <c r="O137" i="3"/>
  <c r="L137" i="3"/>
  <c r="I137" i="3"/>
  <c r="I136" i="3" s="1"/>
  <c r="F137" i="3"/>
  <c r="N136" i="3"/>
  <c r="M136" i="3"/>
  <c r="K136" i="3"/>
  <c r="J136" i="3"/>
  <c r="H136" i="3"/>
  <c r="G136" i="3"/>
  <c r="F136" i="3"/>
  <c r="E136" i="3"/>
  <c r="D136" i="3"/>
  <c r="O135" i="3"/>
  <c r="L135" i="3"/>
  <c r="I135" i="3"/>
  <c r="F135" i="3"/>
  <c r="O134" i="3"/>
  <c r="L134" i="3"/>
  <c r="I134" i="3"/>
  <c r="F134" i="3"/>
  <c r="O133" i="3"/>
  <c r="L133" i="3"/>
  <c r="I133" i="3"/>
  <c r="F133" i="3"/>
  <c r="O132" i="3"/>
  <c r="L132" i="3"/>
  <c r="L131" i="3" s="1"/>
  <c r="I132" i="3"/>
  <c r="I131" i="3" s="1"/>
  <c r="F132" i="3"/>
  <c r="O131" i="3"/>
  <c r="N131" i="3"/>
  <c r="M131" i="3"/>
  <c r="K131" i="3"/>
  <c r="J131" i="3"/>
  <c r="H131" i="3"/>
  <c r="G131" i="3"/>
  <c r="E131" i="3"/>
  <c r="D131" i="3"/>
  <c r="O129" i="3"/>
  <c r="O128" i="3" s="1"/>
  <c r="L129" i="3"/>
  <c r="L128" i="3" s="1"/>
  <c r="I129" i="3"/>
  <c r="I128" i="3" s="1"/>
  <c r="F129" i="3"/>
  <c r="F128" i="3" s="1"/>
  <c r="N128" i="3"/>
  <c r="M128" i="3"/>
  <c r="K128" i="3"/>
  <c r="J128" i="3"/>
  <c r="H128" i="3"/>
  <c r="G128" i="3"/>
  <c r="E128" i="3"/>
  <c r="D128" i="3"/>
  <c r="O127" i="3"/>
  <c r="L127" i="3"/>
  <c r="I127" i="3"/>
  <c r="F127" i="3"/>
  <c r="O126" i="3"/>
  <c r="L126" i="3"/>
  <c r="I126" i="3"/>
  <c r="F126" i="3"/>
  <c r="O125" i="3"/>
  <c r="L125" i="3"/>
  <c r="I125" i="3"/>
  <c r="F125" i="3"/>
  <c r="O124" i="3"/>
  <c r="L124" i="3"/>
  <c r="I124" i="3"/>
  <c r="F124" i="3"/>
  <c r="O123" i="3"/>
  <c r="O122" i="3" s="1"/>
  <c r="L123" i="3"/>
  <c r="I123" i="3"/>
  <c r="I122" i="3" s="1"/>
  <c r="F123" i="3"/>
  <c r="N122" i="3"/>
  <c r="M122" i="3"/>
  <c r="K122" i="3"/>
  <c r="J122" i="3"/>
  <c r="H122" i="3"/>
  <c r="G122" i="3"/>
  <c r="E122" i="3"/>
  <c r="D122" i="3"/>
  <c r="O121" i="3"/>
  <c r="L121" i="3"/>
  <c r="I121" i="3"/>
  <c r="F121" i="3"/>
  <c r="O120" i="3"/>
  <c r="L120" i="3"/>
  <c r="I120" i="3"/>
  <c r="F120" i="3"/>
  <c r="O119" i="3"/>
  <c r="L119" i="3"/>
  <c r="I119" i="3"/>
  <c r="F119" i="3"/>
  <c r="O118" i="3"/>
  <c r="L118" i="3"/>
  <c r="I118" i="3"/>
  <c r="F118" i="3"/>
  <c r="O117" i="3"/>
  <c r="L117" i="3"/>
  <c r="I117" i="3"/>
  <c r="F117" i="3"/>
  <c r="F116" i="3" s="1"/>
  <c r="N116" i="3"/>
  <c r="M116" i="3"/>
  <c r="K116" i="3"/>
  <c r="J116" i="3"/>
  <c r="H116" i="3"/>
  <c r="G116" i="3"/>
  <c r="E116" i="3"/>
  <c r="D116" i="3"/>
  <c r="O115" i="3"/>
  <c r="L115" i="3"/>
  <c r="I115" i="3"/>
  <c r="F115" i="3"/>
  <c r="O114" i="3"/>
  <c r="L114" i="3"/>
  <c r="I114" i="3"/>
  <c r="F114" i="3"/>
  <c r="O113" i="3"/>
  <c r="L113" i="3"/>
  <c r="I113" i="3"/>
  <c r="I112" i="3" s="1"/>
  <c r="F113" i="3"/>
  <c r="N112" i="3"/>
  <c r="M112" i="3"/>
  <c r="K112" i="3"/>
  <c r="J112" i="3"/>
  <c r="H112" i="3"/>
  <c r="G112" i="3"/>
  <c r="E112" i="3"/>
  <c r="D112" i="3"/>
  <c r="O111" i="3"/>
  <c r="L111" i="3"/>
  <c r="I111" i="3"/>
  <c r="F111" i="3"/>
  <c r="O110" i="3"/>
  <c r="L110" i="3"/>
  <c r="I110" i="3"/>
  <c r="F110" i="3"/>
  <c r="O109" i="3"/>
  <c r="L109" i="3"/>
  <c r="I109" i="3"/>
  <c r="F109" i="3"/>
  <c r="O108" i="3"/>
  <c r="L108" i="3"/>
  <c r="I108" i="3"/>
  <c r="F108" i="3"/>
  <c r="O107" i="3"/>
  <c r="L107" i="3"/>
  <c r="I107" i="3"/>
  <c r="F107" i="3"/>
  <c r="O106" i="3"/>
  <c r="L106" i="3"/>
  <c r="I106" i="3"/>
  <c r="F106" i="3"/>
  <c r="O105" i="3"/>
  <c r="L105" i="3"/>
  <c r="I105" i="3"/>
  <c r="F105" i="3"/>
  <c r="O104" i="3"/>
  <c r="L104" i="3"/>
  <c r="I104" i="3"/>
  <c r="I103" i="3" s="1"/>
  <c r="F104" i="3"/>
  <c r="N103" i="3"/>
  <c r="M103" i="3"/>
  <c r="K103" i="3"/>
  <c r="J103" i="3"/>
  <c r="H103" i="3"/>
  <c r="G103" i="3"/>
  <c r="E103" i="3"/>
  <c r="D103" i="3"/>
  <c r="O102" i="3"/>
  <c r="L102" i="3"/>
  <c r="I102" i="3"/>
  <c r="F102" i="3"/>
  <c r="O101" i="3"/>
  <c r="L101" i="3"/>
  <c r="I101" i="3"/>
  <c r="F101" i="3"/>
  <c r="O100" i="3"/>
  <c r="L100" i="3"/>
  <c r="I100" i="3"/>
  <c r="F100" i="3"/>
  <c r="O99" i="3"/>
  <c r="L99" i="3"/>
  <c r="I99" i="3"/>
  <c r="F99" i="3"/>
  <c r="O98" i="3"/>
  <c r="L98" i="3"/>
  <c r="I98" i="3"/>
  <c r="F98" i="3"/>
  <c r="O97" i="3"/>
  <c r="L97" i="3"/>
  <c r="I97" i="3"/>
  <c r="F97" i="3"/>
  <c r="O96" i="3"/>
  <c r="L96" i="3"/>
  <c r="I96" i="3"/>
  <c r="F96" i="3"/>
  <c r="N95" i="3"/>
  <c r="M95" i="3"/>
  <c r="K95" i="3"/>
  <c r="J95" i="3"/>
  <c r="H95" i="3"/>
  <c r="G95" i="3"/>
  <c r="E95" i="3"/>
  <c r="D95" i="3"/>
  <c r="O94" i="3"/>
  <c r="L94" i="3"/>
  <c r="I94" i="3"/>
  <c r="F94" i="3"/>
  <c r="O93" i="3"/>
  <c r="L93" i="3"/>
  <c r="I93" i="3"/>
  <c r="F93" i="3"/>
  <c r="O92" i="3"/>
  <c r="L92" i="3"/>
  <c r="I92" i="3"/>
  <c r="F92" i="3"/>
  <c r="O91" i="3"/>
  <c r="L91" i="3"/>
  <c r="I91" i="3"/>
  <c r="F91" i="3"/>
  <c r="O90" i="3"/>
  <c r="L90" i="3"/>
  <c r="I90" i="3"/>
  <c r="I89" i="3" s="1"/>
  <c r="F90" i="3"/>
  <c r="N89" i="3"/>
  <c r="M89" i="3"/>
  <c r="K89" i="3"/>
  <c r="J89" i="3"/>
  <c r="H89" i="3"/>
  <c r="G89" i="3"/>
  <c r="E89" i="3"/>
  <c r="D89" i="3"/>
  <c r="O88" i="3"/>
  <c r="L88" i="3"/>
  <c r="I88" i="3"/>
  <c r="F88" i="3"/>
  <c r="O87" i="3"/>
  <c r="L87" i="3"/>
  <c r="I87" i="3"/>
  <c r="F87" i="3"/>
  <c r="O86" i="3"/>
  <c r="L86" i="3"/>
  <c r="I86" i="3"/>
  <c r="F86" i="3"/>
  <c r="O85" i="3"/>
  <c r="L85" i="3"/>
  <c r="I85" i="3"/>
  <c r="F85" i="3"/>
  <c r="N84" i="3"/>
  <c r="M84" i="3"/>
  <c r="K84" i="3"/>
  <c r="J84" i="3"/>
  <c r="H84" i="3"/>
  <c r="G84" i="3"/>
  <c r="E84" i="3"/>
  <c r="E83" i="3" s="1"/>
  <c r="D84" i="3"/>
  <c r="O82" i="3"/>
  <c r="L82" i="3"/>
  <c r="I82" i="3"/>
  <c r="F82" i="3"/>
  <c r="O81" i="3"/>
  <c r="O80" i="3" s="1"/>
  <c r="L81" i="3"/>
  <c r="L80" i="3" s="1"/>
  <c r="I81" i="3"/>
  <c r="I80" i="3" s="1"/>
  <c r="F81" i="3"/>
  <c r="F80" i="3" s="1"/>
  <c r="N80" i="3"/>
  <c r="M80" i="3"/>
  <c r="K80" i="3"/>
  <c r="J80" i="3"/>
  <c r="H80" i="3"/>
  <c r="G80" i="3"/>
  <c r="E80" i="3"/>
  <c r="D80" i="3"/>
  <c r="O79" i="3"/>
  <c r="L79" i="3"/>
  <c r="I79" i="3"/>
  <c r="F79" i="3"/>
  <c r="O78" i="3"/>
  <c r="O77" i="3" s="1"/>
  <c r="O76" i="3" s="1"/>
  <c r="L78" i="3"/>
  <c r="I78" i="3"/>
  <c r="F78" i="3"/>
  <c r="N77" i="3"/>
  <c r="M77" i="3"/>
  <c r="K77" i="3"/>
  <c r="K76" i="3" s="1"/>
  <c r="J77" i="3"/>
  <c r="H77" i="3"/>
  <c r="G77" i="3"/>
  <c r="G76" i="3" s="1"/>
  <c r="E77" i="3"/>
  <c r="D77" i="3"/>
  <c r="D76" i="3" s="1"/>
  <c r="N76" i="3"/>
  <c r="O74" i="3"/>
  <c r="L74" i="3"/>
  <c r="I74" i="3"/>
  <c r="F74" i="3"/>
  <c r="O73" i="3"/>
  <c r="L73" i="3"/>
  <c r="I73" i="3"/>
  <c r="F73" i="3"/>
  <c r="O72" i="3"/>
  <c r="L72" i="3"/>
  <c r="I72" i="3"/>
  <c r="F72" i="3"/>
  <c r="O71" i="3"/>
  <c r="L71" i="3"/>
  <c r="I71" i="3"/>
  <c r="F71" i="3"/>
  <c r="O70" i="3"/>
  <c r="O69" i="3" s="1"/>
  <c r="L70" i="3"/>
  <c r="I70" i="3"/>
  <c r="F70" i="3"/>
  <c r="N69" i="3"/>
  <c r="M69" i="3"/>
  <c r="M67" i="3" s="1"/>
  <c r="K69" i="3"/>
  <c r="K67" i="3" s="1"/>
  <c r="J69" i="3"/>
  <c r="H69" i="3"/>
  <c r="H67" i="3" s="1"/>
  <c r="G69" i="3"/>
  <c r="G67" i="3" s="1"/>
  <c r="E69" i="3"/>
  <c r="E67" i="3" s="1"/>
  <c r="D69" i="3"/>
  <c r="D67" i="3" s="1"/>
  <c r="O68" i="3"/>
  <c r="L68" i="3"/>
  <c r="I68" i="3"/>
  <c r="F68" i="3"/>
  <c r="N67" i="3"/>
  <c r="J67" i="3"/>
  <c r="O66" i="3"/>
  <c r="L66" i="3"/>
  <c r="I66" i="3"/>
  <c r="F66" i="3"/>
  <c r="O65" i="3"/>
  <c r="L65" i="3"/>
  <c r="I65" i="3"/>
  <c r="F65" i="3"/>
  <c r="O64" i="3"/>
  <c r="L64" i="3"/>
  <c r="I64" i="3"/>
  <c r="F64" i="3"/>
  <c r="O63" i="3"/>
  <c r="L63" i="3"/>
  <c r="I63" i="3"/>
  <c r="F63" i="3"/>
  <c r="O62" i="3"/>
  <c r="L62" i="3"/>
  <c r="I62" i="3"/>
  <c r="F62" i="3"/>
  <c r="O61" i="3"/>
  <c r="L61" i="3"/>
  <c r="I61" i="3"/>
  <c r="F61" i="3"/>
  <c r="O60" i="3"/>
  <c r="L60" i="3"/>
  <c r="I60" i="3"/>
  <c r="F60" i="3"/>
  <c r="O59" i="3"/>
  <c r="O58" i="3" s="1"/>
  <c r="L59" i="3"/>
  <c r="I59" i="3"/>
  <c r="F59" i="3"/>
  <c r="F58" i="3" s="1"/>
  <c r="N58" i="3"/>
  <c r="M58" i="3"/>
  <c r="K58" i="3"/>
  <c r="J58" i="3"/>
  <c r="H58" i="3"/>
  <c r="G58" i="3"/>
  <c r="E58" i="3"/>
  <c r="D58" i="3"/>
  <c r="O57" i="3"/>
  <c r="L57" i="3"/>
  <c r="I57" i="3"/>
  <c r="F57" i="3"/>
  <c r="O56" i="3"/>
  <c r="L56" i="3"/>
  <c r="L55" i="3" s="1"/>
  <c r="I56" i="3"/>
  <c r="I55" i="3" s="1"/>
  <c r="F56" i="3"/>
  <c r="N55" i="3"/>
  <c r="M55" i="3"/>
  <c r="K55" i="3"/>
  <c r="J55" i="3"/>
  <c r="H55" i="3"/>
  <c r="G55" i="3"/>
  <c r="E55" i="3"/>
  <c r="E54" i="3" s="1"/>
  <c r="D55" i="3"/>
  <c r="D54" i="3" s="1"/>
  <c r="D53" i="3" s="1"/>
  <c r="O47" i="3"/>
  <c r="C47" i="3" s="1"/>
  <c r="O46" i="3"/>
  <c r="C46" i="3" s="1"/>
  <c r="N45" i="3"/>
  <c r="M45" i="3"/>
  <c r="L44" i="3"/>
  <c r="L43" i="3" s="1"/>
  <c r="I44" i="3"/>
  <c r="I43" i="3" s="1"/>
  <c r="F44" i="3"/>
  <c r="K43" i="3"/>
  <c r="J43" i="3"/>
  <c r="H43" i="3"/>
  <c r="G43" i="3"/>
  <c r="E43" i="3"/>
  <c r="D43" i="3"/>
  <c r="F42" i="3"/>
  <c r="C42" i="3" s="1"/>
  <c r="E41" i="3"/>
  <c r="D41" i="3"/>
  <c r="L40" i="3"/>
  <c r="C40" i="3" s="1"/>
  <c r="L39" i="3"/>
  <c r="C39" i="3" s="1"/>
  <c r="L38" i="3"/>
  <c r="C38" i="3" s="1"/>
  <c r="L37" i="3"/>
  <c r="C37" i="3" s="1"/>
  <c r="K36" i="3"/>
  <c r="J36" i="3"/>
  <c r="L35" i="3"/>
  <c r="C35" i="3" s="1"/>
  <c r="L34" i="3"/>
  <c r="C34" i="3" s="1"/>
  <c r="K33" i="3"/>
  <c r="J33" i="3"/>
  <c r="L32" i="3"/>
  <c r="C32" i="3" s="1"/>
  <c r="K31" i="3"/>
  <c r="J31" i="3"/>
  <c r="L30" i="3"/>
  <c r="C30" i="3" s="1"/>
  <c r="L29" i="3"/>
  <c r="C29" i="3" s="1"/>
  <c r="L28" i="3"/>
  <c r="C28" i="3" s="1"/>
  <c r="K27" i="3"/>
  <c r="J27" i="3"/>
  <c r="F25" i="3"/>
  <c r="C25" i="3" s="1"/>
  <c r="I24" i="3"/>
  <c r="F24" i="3"/>
  <c r="O23" i="3"/>
  <c r="L23" i="3"/>
  <c r="I23" i="3"/>
  <c r="F23" i="3"/>
  <c r="O22" i="3"/>
  <c r="O21" i="3" s="1"/>
  <c r="O292" i="3" s="1"/>
  <c r="L22" i="3"/>
  <c r="L21" i="3" s="1"/>
  <c r="I22" i="3"/>
  <c r="I21" i="3" s="1"/>
  <c r="F22" i="3"/>
  <c r="F21" i="3" s="1"/>
  <c r="F292" i="3" s="1"/>
  <c r="N21" i="3"/>
  <c r="M21" i="3"/>
  <c r="M292" i="3" s="1"/>
  <c r="K21" i="3"/>
  <c r="J21" i="3"/>
  <c r="J292" i="3" s="1"/>
  <c r="J291" i="3" s="1"/>
  <c r="H21" i="3"/>
  <c r="G21" i="3"/>
  <c r="G292" i="3" s="1"/>
  <c r="E21" i="3"/>
  <c r="D21" i="3"/>
  <c r="D292" i="3" s="1"/>
  <c r="D291" i="3" s="1"/>
  <c r="E292" i="3" l="1"/>
  <c r="E291" i="3" s="1"/>
  <c r="K292" i="3"/>
  <c r="K291" i="3" s="1"/>
  <c r="K187" i="3"/>
  <c r="K231" i="3"/>
  <c r="K230" i="3" s="1"/>
  <c r="J54" i="3"/>
  <c r="N83" i="3"/>
  <c r="H174" i="3"/>
  <c r="H173" i="3" s="1"/>
  <c r="K270" i="3"/>
  <c r="K269" i="3" s="1"/>
  <c r="D20" i="3"/>
  <c r="H20" i="3"/>
  <c r="C123" i="3"/>
  <c r="D130" i="3"/>
  <c r="C177" i="3"/>
  <c r="D174" i="3"/>
  <c r="D173" i="3" s="1"/>
  <c r="C180" i="3"/>
  <c r="C183" i="3"/>
  <c r="J204" i="3"/>
  <c r="G174" i="3"/>
  <c r="M174" i="3"/>
  <c r="M173" i="3" s="1"/>
  <c r="M195" i="3"/>
  <c r="M204" i="3"/>
  <c r="D270" i="3"/>
  <c r="F77" i="3"/>
  <c r="L27" i="3"/>
  <c r="C27" i="3" s="1"/>
  <c r="J26" i="3"/>
  <c r="C78" i="3"/>
  <c r="L89" i="3"/>
  <c r="C99" i="3"/>
  <c r="J130" i="3"/>
  <c r="C143" i="3"/>
  <c r="I196" i="3"/>
  <c r="C239" i="3"/>
  <c r="C247" i="3"/>
  <c r="C263" i="3"/>
  <c r="C267" i="3"/>
  <c r="G269" i="3"/>
  <c r="M270" i="3"/>
  <c r="M269" i="3" s="1"/>
  <c r="C278" i="3"/>
  <c r="C279" i="3"/>
  <c r="J53" i="3"/>
  <c r="C71" i="3"/>
  <c r="M76" i="3"/>
  <c r="E130" i="3"/>
  <c r="C135" i="3"/>
  <c r="N174" i="3"/>
  <c r="N173" i="3" s="1"/>
  <c r="N187" i="3"/>
  <c r="L187" i="3"/>
  <c r="C199" i="3"/>
  <c r="J231" i="3"/>
  <c r="C44" i="3"/>
  <c r="K54" i="3"/>
  <c r="K53" i="3" s="1"/>
  <c r="C62" i="3"/>
  <c r="H76" i="3"/>
  <c r="C91" i="3"/>
  <c r="C111" i="3"/>
  <c r="C115" i="3"/>
  <c r="C119" i="3"/>
  <c r="C120" i="3"/>
  <c r="O179" i="3"/>
  <c r="O174" i="3" s="1"/>
  <c r="O173" i="3" s="1"/>
  <c r="E187" i="3"/>
  <c r="J187" i="3"/>
  <c r="C219" i="3"/>
  <c r="C223" i="3"/>
  <c r="E231" i="3"/>
  <c r="E230" i="3" s="1"/>
  <c r="K26" i="3"/>
  <c r="L84" i="3"/>
  <c r="G83" i="3"/>
  <c r="C107" i="3"/>
  <c r="C110" i="3"/>
  <c r="O103" i="3"/>
  <c r="L144" i="3"/>
  <c r="C181" i="3"/>
  <c r="I173" i="3"/>
  <c r="O187" i="3"/>
  <c r="G187" i="3"/>
  <c r="C220" i="3"/>
  <c r="D259" i="3"/>
  <c r="C298" i="3"/>
  <c r="C299" i="3"/>
  <c r="C73" i="3"/>
  <c r="C74" i="3"/>
  <c r="C127" i="3"/>
  <c r="C128" i="3"/>
  <c r="C129" i="3"/>
  <c r="D187" i="3"/>
  <c r="H187" i="3"/>
  <c r="C200" i="3"/>
  <c r="C207" i="3"/>
  <c r="C211" i="3"/>
  <c r="C215" i="3"/>
  <c r="N231" i="3"/>
  <c r="C255" i="3"/>
  <c r="C262" i="3"/>
  <c r="C275" i="3"/>
  <c r="E270" i="3"/>
  <c r="E269" i="3" s="1"/>
  <c r="C296" i="3"/>
  <c r="C63" i="3"/>
  <c r="I69" i="3"/>
  <c r="I67" i="3" s="1"/>
  <c r="L136" i="3"/>
  <c r="I141" i="3"/>
  <c r="C155" i="3"/>
  <c r="C159" i="3"/>
  <c r="C171" i="3"/>
  <c r="C191" i="3"/>
  <c r="F41" i="3"/>
  <c r="C41" i="3" s="1"/>
  <c r="F43" i="3"/>
  <c r="C43" i="3" s="1"/>
  <c r="N54" i="3"/>
  <c r="N53" i="3" s="1"/>
  <c r="C57" i="3"/>
  <c r="K83" i="3"/>
  <c r="L112" i="3"/>
  <c r="H130" i="3"/>
  <c r="C163" i="3"/>
  <c r="C167" i="3"/>
  <c r="L166" i="3"/>
  <c r="L165" i="3" s="1"/>
  <c r="C203" i="3"/>
  <c r="C224" i="3"/>
  <c r="M231" i="3"/>
  <c r="C243" i="3"/>
  <c r="L252" i="3"/>
  <c r="L251" i="3" s="1"/>
  <c r="C271" i="3"/>
  <c r="C24" i="3"/>
  <c r="M187" i="3"/>
  <c r="C22" i="3"/>
  <c r="C23" i="3"/>
  <c r="L36" i="3"/>
  <c r="C36" i="3" s="1"/>
  <c r="G54" i="3"/>
  <c r="G53" i="3" s="1"/>
  <c r="C56" i="3"/>
  <c r="L58" i="3"/>
  <c r="L54" i="3" s="1"/>
  <c r="O67" i="3"/>
  <c r="I77" i="3"/>
  <c r="I76" i="3" s="1"/>
  <c r="C79" i="3"/>
  <c r="C80" i="3"/>
  <c r="J76" i="3"/>
  <c r="J83" i="3"/>
  <c r="C86" i="3"/>
  <c r="C87" i="3"/>
  <c r="C92" i="3"/>
  <c r="C93" i="3"/>
  <c r="C94" i="3"/>
  <c r="O95" i="3"/>
  <c r="C113" i="3"/>
  <c r="C114" i="3"/>
  <c r="C126" i="3"/>
  <c r="N130" i="3"/>
  <c r="C138" i="3"/>
  <c r="C139" i="3"/>
  <c r="C145" i="3"/>
  <c r="C146" i="3"/>
  <c r="C147" i="3"/>
  <c r="G173" i="3"/>
  <c r="E204" i="3"/>
  <c r="E195" i="3" s="1"/>
  <c r="C212" i="3"/>
  <c r="C218" i="3"/>
  <c r="C227" i="3"/>
  <c r="H231" i="3"/>
  <c r="C254" i="3"/>
  <c r="C266" i="3"/>
  <c r="F276" i="3"/>
  <c r="F270" i="3" s="1"/>
  <c r="C280" i="3"/>
  <c r="O55" i="3"/>
  <c r="O54" i="3" s="1"/>
  <c r="I187" i="3"/>
  <c r="N204" i="3"/>
  <c r="N195" i="3" s="1"/>
  <c r="L246" i="3"/>
  <c r="L264" i="3"/>
  <c r="L259" i="3" s="1"/>
  <c r="G291" i="3"/>
  <c r="M291" i="3"/>
  <c r="O45" i="3"/>
  <c r="C45" i="3" s="1"/>
  <c r="H54" i="3"/>
  <c r="H53" i="3" s="1"/>
  <c r="C59" i="3"/>
  <c r="C61" i="3"/>
  <c r="C70" i="3"/>
  <c r="L69" i="3"/>
  <c r="L67" i="3" s="1"/>
  <c r="L53" i="3" s="1"/>
  <c r="E76" i="3"/>
  <c r="C82" i="3"/>
  <c r="I84" i="3"/>
  <c r="C100" i="3"/>
  <c r="C102" i="3"/>
  <c r="L116" i="3"/>
  <c r="C140" i="3"/>
  <c r="C150" i="3"/>
  <c r="C152" i="3"/>
  <c r="O151" i="3"/>
  <c r="C162" i="3"/>
  <c r="C170" i="3"/>
  <c r="L173" i="3"/>
  <c r="C201" i="3"/>
  <c r="C202" i="3"/>
  <c r="C209" i="3"/>
  <c r="C210" i="3"/>
  <c r="I216" i="3"/>
  <c r="I204" i="3" s="1"/>
  <c r="C221" i="3"/>
  <c r="C222" i="3"/>
  <c r="G204" i="3"/>
  <c r="G195" i="3" s="1"/>
  <c r="K204" i="3"/>
  <c r="K195" i="3" s="1"/>
  <c r="M230" i="3"/>
  <c r="C240" i="3"/>
  <c r="C245" i="3"/>
  <c r="C256" i="3"/>
  <c r="C258" i="3"/>
  <c r="H259" i="3"/>
  <c r="C268" i="3"/>
  <c r="C274" i="3"/>
  <c r="L276" i="3"/>
  <c r="L270" i="3" s="1"/>
  <c r="L269" i="3" s="1"/>
  <c r="C282" i="3"/>
  <c r="C294" i="3"/>
  <c r="L293" i="3"/>
  <c r="H292" i="3"/>
  <c r="H291" i="3" s="1"/>
  <c r="N292" i="3"/>
  <c r="N291" i="3" s="1"/>
  <c r="M54" i="3"/>
  <c r="M53" i="3" s="1"/>
  <c r="I58" i="3"/>
  <c r="I54" i="3" s="1"/>
  <c r="C65" i="3"/>
  <c r="C66" i="3"/>
  <c r="C72" i="3"/>
  <c r="M83" i="3"/>
  <c r="L95" i="3"/>
  <c r="C118" i="3"/>
  <c r="L122" i="3"/>
  <c r="I151" i="3"/>
  <c r="C156" i="3"/>
  <c r="C157" i="3"/>
  <c r="C158" i="3"/>
  <c r="C164" i="3"/>
  <c r="I165" i="3"/>
  <c r="J174" i="3"/>
  <c r="J173" i="3" s="1"/>
  <c r="C186" i="3"/>
  <c r="C190" i="3"/>
  <c r="H204" i="3"/>
  <c r="H195" i="3" s="1"/>
  <c r="C214" i="3"/>
  <c r="C226" i="3"/>
  <c r="C228" i="3"/>
  <c r="G231" i="3"/>
  <c r="G230" i="3" s="1"/>
  <c r="G194" i="3" s="1"/>
  <c r="O238" i="3"/>
  <c r="O231" i="3" s="1"/>
  <c r="C244" i="3"/>
  <c r="C257" i="3"/>
  <c r="N259" i="3"/>
  <c r="O276" i="3"/>
  <c r="O270" i="3" s="1"/>
  <c r="O269" i="3" s="1"/>
  <c r="C295" i="3"/>
  <c r="E53" i="3"/>
  <c r="C21" i="3"/>
  <c r="I20" i="3"/>
  <c r="L292" i="3"/>
  <c r="L33" i="3"/>
  <c r="C33" i="3" s="1"/>
  <c r="C182" i="3"/>
  <c r="F179" i="3"/>
  <c r="C198" i="3"/>
  <c r="F196" i="3"/>
  <c r="F251" i="3"/>
  <c r="I252" i="3"/>
  <c r="I251" i="3" s="1"/>
  <c r="C253" i="3"/>
  <c r="C301" i="3"/>
  <c r="E20" i="3"/>
  <c r="M20" i="3"/>
  <c r="F55" i="3"/>
  <c r="L77" i="3"/>
  <c r="L76" i="3" s="1"/>
  <c r="C81" i="3"/>
  <c r="D83" i="3"/>
  <c r="H83" i="3"/>
  <c r="C88" i="3"/>
  <c r="C104" i="3"/>
  <c r="C105" i="3"/>
  <c r="C106" i="3"/>
  <c r="F103" i="3"/>
  <c r="F112" i="3"/>
  <c r="O116" i="3"/>
  <c r="C124" i="3"/>
  <c r="C125" i="3"/>
  <c r="K130" i="3"/>
  <c r="K75" i="3" s="1"/>
  <c r="C132" i="3"/>
  <c r="C133" i="3"/>
  <c r="C134" i="3"/>
  <c r="F131" i="3"/>
  <c r="O141" i="3"/>
  <c r="F144" i="3"/>
  <c r="I144" i="3"/>
  <c r="C148" i="3"/>
  <c r="C149" i="3"/>
  <c r="L151" i="3"/>
  <c r="C168" i="3"/>
  <c r="C169" i="3"/>
  <c r="D269" i="3"/>
  <c r="J20" i="3"/>
  <c r="N20" i="3"/>
  <c r="L31" i="3"/>
  <c r="C64" i="3"/>
  <c r="C68" i="3"/>
  <c r="F76" i="3"/>
  <c r="O84" i="3"/>
  <c r="O89" i="3"/>
  <c r="C96" i="3"/>
  <c r="C97" i="3"/>
  <c r="C98" i="3"/>
  <c r="F95" i="3"/>
  <c r="C108" i="3"/>
  <c r="C109" i="3"/>
  <c r="C117" i="3"/>
  <c r="G130" i="3"/>
  <c r="M130" i="3"/>
  <c r="I130" i="3"/>
  <c r="O136" i="3"/>
  <c r="C142" i="3"/>
  <c r="F141" i="3"/>
  <c r="C172" i="3"/>
  <c r="K174" i="3"/>
  <c r="K173" i="3" s="1"/>
  <c r="C176" i="3"/>
  <c r="C178" i="3"/>
  <c r="F175" i="3"/>
  <c r="L205" i="3"/>
  <c r="C208" i="3"/>
  <c r="G20" i="3"/>
  <c r="K20" i="3"/>
  <c r="C60" i="3"/>
  <c r="F69" i="3"/>
  <c r="F84" i="3"/>
  <c r="C85" i="3"/>
  <c r="C90" i="3"/>
  <c r="F89" i="3"/>
  <c r="C89" i="3" s="1"/>
  <c r="I95" i="3"/>
  <c r="C101" i="3"/>
  <c r="L103" i="3"/>
  <c r="O112" i="3"/>
  <c r="I116" i="3"/>
  <c r="C121" i="3"/>
  <c r="C137" i="3"/>
  <c r="O144" i="3"/>
  <c r="C153" i="3"/>
  <c r="C154" i="3"/>
  <c r="F151" i="3"/>
  <c r="C160" i="3"/>
  <c r="C161" i="3"/>
  <c r="C184" i="3"/>
  <c r="C185" i="3"/>
  <c r="F187" i="3"/>
  <c r="C187" i="3" s="1"/>
  <c r="C188" i="3"/>
  <c r="C241" i="3"/>
  <c r="I238" i="3"/>
  <c r="H276" i="3"/>
  <c r="H270" i="3" s="1"/>
  <c r="H269" i="3" s="1"/>
  <c r="I277" i="3"/>
  <c r="C189" i="3"/>
  <c r="J195" i="3"/>
  <c r="C197" i="3"/>
  <c r="D195" i="3"/>
  <c r="C206" i="3"/>
  <c r="F205" i="3"/>
  <c r="C217" i="3"/>
  <c r="O216" i="3"/>
  <c r="O204" i="3" s="1"/>
  <c r="D231" i="3"/>
  <c r="D230" i="3" s="1"/>
  <c r="I260" i="3"/>
  <c r="C261" i="3"/>
  <c r="O264" i="3"/>
  <c r="J270" i="3"/>
  <c r="J269" i="3" s="1"/>
  <c r="N270" i="3"/>
  <c r="N269" i="3" s="1"/>
  <c r="C288" i="3"/>
  <c r="I286" i="3"/>
  <c r="C286" i="3" s="1"/>
  <c r="C300" i="3"/>
  <c r="F122" i="3"/>
  <c r="C122" i="3" s="1"/>
  <c r="F166" i="3"/>
  <c r="C232" i="3"/>
  <c r="C234" i="3"/>
  <c r="F233" i="3"/>
  <c r="C237" i="3"/>
  <c r="I235" i="3"/>
  <c r="C248" i="3"/>
  <c r="C250" i="3"/>
  <c r="F246" i="3"/>
  <c r="C281" i="3"/>
  <c r="C285" i="3"/>
  <c r="F284" i="3"/>
  <c r="C192" i="3"/>
  <c r="C193" i="3"/>
  <c r="L196" i="3"/>
  <c r="O196" i="3"/>
  <c r="C213" i="3"/>
  <c r="L216" i="3"/>
  <c r="C225" i="3"/>
  <c r="C229" i="3"/>
  <c r="C236" i="3"/>
  <c r="L235" i="3"/>
  <c r="C242" i="3"/>
  <c r="F238" i="3"/>
  <c r="C249" i="3"/>
  <c r="I246" i="3"/>
  <c r="J259" i="3"/>
  <c r="J230" i="3" s="1"/>
  <c r="O260" i="3"/>
  <c r="O259" i="3" s="1"/>
  <c r="F264" i="3"/>
  <c r="I264" i="3"/>
  <c r="C265" i="3"/>
  <c r="I272" i="3"/>
  <c r="C273" i="3"/>
  <c r="C297" i="3"/>
  <c r="F293" i="3"/>
  <c r="C293" i="3" s="1"/>
  <c r="O291" i="3"/>
  <c r="C287" i="3"/>
  <c r="L231" i="3" l="1"/>
  <c r="L130" i="3"/>
  <c r="C58" i="3"/>
  <c r="I195" i="3"/>
  <c r="N75" i="3"/>
  <c r="N52" i="3" s="1"/>
  <c r="G75" i="3"/>
  <c r="O20" i="3"/>
  <c r="D75" i="3"/>
  <c r="D52" i="3" s="1"/>
  <c r="C179" i="3"/>
  <c r="E75" i="3"/>
  <c r="K194" i="3"/>
  <c r="L291" i="3"/>
  <c r="C216" i="3"/>
  <c r="F20" i="3"/>
  <c r="I53" i="3"/>
  <c r="E52" i="3"/>
  <c r="I83" i="3"/>
  <c r="I75" i="3" s="1"/>
  <c r="I52" i="3" s="1"/>
  <c r="C116" i="3"/>
  <c r="N230" i="3"/>
  <c r="L83" i="3"/>
  <c r="L75" i="3" s="1"/>
  <c r="L52" i="3" s="1"/>
  <c r="C252" i="3"/>
  <c r="O53" i="3"/>
  <c r="L230" i="3"/>
  <c r="M194" i="3"/>
  <c r="D194" i="3"/>
  <c r="C251" i="3"/>
  <c r="H75" i="3"/>
  <c r="H52" i="3" s="1"/>
  <c r="M75" i="3"/>
  <c r="M52" i="3" s="1"/>
  <c r="M51" i="3" s="1"/>
  <c r="M50" i="3" s="1"/>
  <c r="E194" i="3"/>
  <c r="E289" i="3"/>
  <c r="C246" i="3"/>
  <c r="C264" i="3"/>
  <c r="C151" i="3"/>
  <c r="C77" i="3"/>
  <c r="J75" i="3"/>
  <c r="J52" i="3" s="1"/>
  <c r="I259" i="3"/>
  <c r="O230" i="3"/>
  <c r="C238" i="3"/>
  <c r="O130" i="3"/>
  <c r="D51" i="3"/>
  <c r="D50" i="3" s="1"/>
  <c r="K52" i="3"/>
  <c r="K51" i="3" s="1"/>
  <c r="H230" i="3"/>
  <c r="H289" i="3" s="1"/>
  <c r="N289" i="3"/>
  <c r="I231" i="3"/>
  <c r="G52" i="3"/>
  <c r="G51" i="3" s="1"/>
  <c r="G289" i="3"/>
  <c r="O195" i="3"/>
  <c r="O194" i="3" s="1"/>
  <c r="F231" i="3"/>
  <c r="C233" i="3"/>
  <c r="C84" i="3"/>
  <c r="F83" i="3"/>
  <c r="F174" i="3"/>
  <c r="C175" i="3"/>
  <c r="C76" i="3"/>
  <c r="C31" i="3"/>
  <c r="L26" i="3"/>
  <c r="F130" i="3"/>
  <c r="C131" i="3"/>
  <c r="C112" i="3"/>
  <c r="C272" i="3"/>
  <c r="C205" i="3"/>
  <c r="F204" i="3"/>
  <c r="J194" i="3"/>
  <c r="C260" i="3"/>
  <c r="L204" i="3"/>
  <c r="L195" i="3" s="1"/>
  <c r="C141" i="3"/>
  <c r="D289" i="3"/>
  <c r="C103" i="3"/>
  <c r="F291" i="3"/>
  <c r="C196" i="3"/>
  <c r="C284" i="3"/>
  <c r="F283" i="3"/>
  <c r="C283" i="3" s="1"/>
  <c r="F269" i="3"/>
  <c r="C235" i="3"/>
  <c r="C166" i="3"/>
  <c r="F165" i="3"/>
  <c r="C165" i="3" s="1"/>
  <c r="F259" i="3"/>
  <c r="C69" i="3"/>
  <c r="F67" i="3"/>
  <c r="C67" i="3" s="1"/>
  <c r="K289" i="3"/>
  <c r="C95" i="3"/>
  <c r="C144" i="3"/>
  <c r="F54" i="3"/>
  <c r="C55" i="3"/>
  <c r="C136" i="3"/>
  <c r="I292" i="3"/>
  <c r="I276" i="3"/>
  <c r="C276" i="3" s="1"/>
  <c r="C277" i="3"/>
  <c r="O83" i="3"/>
  <c r="N194" i="3"/>
  <c r="N51" i="3" s="1"/>
  <c r="D290" i="3" l="1"/>
  <c r="C259" i="3"/>
  <c r="J51" i="3"/>
  <c r="J50" i="3" s="1"/>
  <c r="E51" i="3"/>
  <c r="E290" i="3" s="1"/>
  <c r="O75" i="3"/>
  <c r="O52" i="3" s="1"/>
  <c r="O51" i="3" s="1"/>
  <c r="O290" i="3" s="1"/>
  <c r="J289" i="3"/>
  <c r="C130" i="3"/>
  <c r="H194" i="3"/>
  <c r="H51" i="3" s="1"/>
  <c r="H290" i="3" s="1"/>
  <c r="M290" i="3"/>
  <c r="M289" i="3"/>
  <c r="I230" i="3"/>
  <c r="C204" i="3"/>
  <c r="L194" i="3"/>
  <c r="L51" i="3" s="1"/>
  <c r="L50" i="3" s="1"/>
  <c r="L289" i="3"/>
  <c r="N50" i="3"/>
  <c r="N290" i="3"/>
  <c r="F53" i="3"/>
  <c r="C54" i="3"/>
  <c r="F195" i="3"/>
  <c r="C174" i="3"/>
  <c r="F173" i="3"/>
  <c r="C173" i="3" s="1"/>
  <c r="C26" i="3"/>
  <c r="L20" i="3"/>
  <c r="C20" i="3" s="1"/>
  <c r="F230" i="3"/>
  <c r="C231" i="3"/>
  <c r="C292" i="3"/>
  <c r="I291" i="3"/>
  <c r="C291" i="3" s="1"/>
  <c r="F75" i="3"/>
  <c r="C83" i="3"/>
  <c r="K50" i="3"/>
  <c r="K290" i="3"/>
  <c r="G290" i="3"/>
  <c r="G50" i="3"/>
  <c r="O50" i="3"/>
  <c r="I270" i="3"/>
  <c r="O289" i="3" l="1"/>
  <c r="J290" i="3"/>
  <c r="E50" i="3"/>
  <c r="C75" i="3"/>
  <c r="H50" i="3"/>
  <c r="C230" i="3"/>
  <c r="F194" i="3"/>
  <c r="C195" i="3"/>
  <c r="F289" i="3"/>
  <c r="I269" i="3"/>
  <c r="C270" i="3"/>
  <c r="L290" i="3"/>
  <c r="F52" i="3"/>
  <c r="C53" i="3"/>
  <c r="I194" i="3" l="1"/>
  <c r="I51" i="3" s="1"/>
  <c r="I289" i="3"/>
  <c r="C289" i="3" s="1"/>
  <c r="C269" i="3"/>
  <c r="C52" i="3"/>
  <c r="F51" i="3"/>
  <c r="F290" i="3" l="1"/>
  <c r="C51" i="3"/>
  <c r="F50" i="3"/>
  <c r="I290" i="3"/>
  <c r="I50" i="3"/>
  <c r="C194" i="3"/>
  <c r="C290" i="3" l="1"/>
  <c r="C50" i="3"/>
  <c r="H125" i="2" l="1"/>
  <c r="H101" i="2"/>
  <c r="O301" i="2" l="1"/>
  <c r="L301" i="2"/>
  <c r="I301" i="2"/>
  <c r="F301" i="2"/>
  <c r="O300" i="2"/>
  <c r="L300" i="2"/>
  <c r="I300" i="2"/>
  <c r="F300" i="2"/>
  <c r="O299" i="2"/>
  <c r="L299" i="2"/>
  <c r="I299" i="2"/>
  <c r="F299" i="2"/>
  <c r="O298" i="2"/>
  <c r="L298" i="2"/>
  <c r="I298" i="2"/>
  <c r="F298" i="2"/>
  <c r="O297" i="2"/>
  <c r="L297" i="2"/>
  <c r="I297" i="2"/>
  <c r="F297" i="2"/>
  <c r="O296" i="2"/>
  <c r="L296" i="2"/>
  <c r="I296" i="2"/>
  <c r="F296" i="2"/>
  <c r="O295" i="2"/>
  <c r="L295" i="2"/>
  <c r="I295" i="2"/>
  <c r="F295" i="2"/>
  <c r="O294" i="2"/>
  <c r="L294" i="2"/>
  <c r="L293" i="2" s="1"/>
  <c r="I294" i="2"/>
  <c r="F294" i="2"/>
  <c r="F293" i="2" s="1"/>
  <c r="N293" i="2"/>
  <c r="M293" i="2"/>
  <c r="K293" i="2"/>
  <c r="J293" i="2"/>
  <c r="H293" i="2"/>
  <c r="G293" i="2"/>
  <c r="E293" i="2"/>
  <c r="D293" i="2"/>
  <c r="O288" i="2"/>
  <c r="L288" i="2"/>
  <c r="I288" i="2"/>
  <c r="F288" i="2"/>
  <c r="O287" i="2"/>
  <c r="O286" i="2" s="1"/>
  <c r="L287" i="2"/>
  <c r="L286" i="2" s="1"/>
  <c r="I287" i="2"/>
  <c r="F287" i="2"/>
  <c r="N286" i="2"/>
  <c r="M286" i="2"/>
  <c r="K286" i="2"/>
  <c r="J286" i="2"/>
  <c r="H286" i="2"/>
  <c r="G286" i="2"/>
  <c r="F286" i="2"/>
  <c r="E286" i="2"/>
  <c r="D286" i="2"/>
  <c r="O285" i="2"/>
  <c r="O284" i="2" s="1"/>
  <c r="O283" i="2" s="1"/>
  <c r="L285" i="2"/>
  <c r="L284" i="2" s="1"/>
  <c r="L283" i="2" s="1"/>
  <c r="I285" i="2"/>
  <c r="I284" i="2" s="1"/>
  <c r="I283" i="2" s="1"/>
  <c r="F285" i="2"/>
  <c r="N284" i="2"/>
  <c r="N283" i="2" s="1"/>
  <c r="M284" i="2"/>
  <c r="M283" i="2" s="1"/>
  <c r="K284" i="2"/>
  <c r="K283" i="2" s="1"/>
  <c r="J284" i="2"/>
  <c r="J283" i="2" s="1"/>
  <c r="H284" i="2"/>
  <c r="H283" i="2" s="1"/>
  <c r="G284" i="2"/>
  <c r="F284" i="2"/>
  <c r="E284" i="2"/>
  <c r="E283" i="2" s="1"/>
  <c r="D284" i="2"/>
  <c r="D283" i="2" s="1"/>
  <c r="G283" i="2"/>
  <c r="O282" i="2"/>
  <c r="L282" i="2"/>
  <c r="L281" i="2" s="1"/>
  <c r="I282" i="2"/>
  <c r="I281" i="2" s="1"/>
  <c r="F282" i="2"/>
  <c r="F281" i="2" s="1"/>
  <c r="O281" i="2"/>
  <c r="N281" i="2"/>
  <c r="M281" i="2"/>
  <c r="K281" i="2"/>
  <c r="J281" i="2"/>
  <c r="H281" i="2"/>
  <c r="G281" i="2"/>
  <c r="E281" i="2"/>
  <c r="D281" i="2"/>
  <c r="O280" i="2"/>
  <c r="L280" i="2"/>
  <c r="I280" i="2"/>
  <c r="F280" i="2"/>
  <c r="O279" i="2"/>
  <c r="L279" i="2"/>
  <c r="I279" i="2"/>
  <c r="F279" i="2"/>
  <c r="O278" i="2"/>
  <c r="L278" i="2"/>
  <c r="I278" i="2"/>
  <c r="F278" i="2"/>
  <c r="O277" i="2"/>
  <c r="O276" i="2" s="1"/>
  <c r="L277" i="2"/>
  <c r="I277" i="2"/>
  <c r="I276" i="2" s="1"/>
  <c r="F277" i="2"/>
  <c r="N276" i="2"/>
  <c r="M276" i="2"/>
  <c r="K276" i="2"/>
  <c r="J276" i="2"/>
  <c r="H276" i="2"/>
  <c r="G276" i="2"/>
  <c r="F276" i="2"/>
  <c r="E276" i="2"/>
  <c r="D276" i="2"/>
  <c r="O275" i="2"/>
  <c r="L275" i="2"/>
  <c r="I275" i="2"/>
  <c r="F275" i="2"/>
  <c r="O274" i="2"/>
  <c r="L274" i="2"/>
  <c r="I274" i="2"/>
  <c r="F274" i="2"/>
  <c r="O273" i="2"/>
  <c r="O272" i="2" s="1"/>
  <c r="L273" i="2"/>
  <c r="L272" i="2" s="1"/>
  <c r="I273" i="2"/>
  <c r="I272" i="2" s="1"/>
  <c r="F273" i="2"/>
  <c r="N272" i="2"/>
  <c r="N270" i="2" s="1"/>
  <c r="N269" i="2" s="1"/>
  <c r="M272" i="2"/>
  <c r="K272" i="2"/>
  <c r="J272" i="2"/>
  <c r="H272" i="2"/>
  <c r="G272" i="2"/>
  <c r="G270" i="2" s="1"/>
  <c r="G269" i="2" s="1"/>
  <c r="F272" i="2"/>
  <c r="E272" i="2"/>
  <c r="D272" i="2"/>
  <c r="O271" i="2"/>
  <c r="L271" i="2"/>
  <c r="I271" i="2"/>
  <c r="F271" i="2"/>
  <c r="O268" i="2"/>
  <c r="L268" i="2"/>
  <c r="I268" i="2"/>
  <c r="F268" i="2"/>
  <c r="O267" i="2"/>
  <c r="L267" i="2"/>
  <c r="I267" i="2"/>
  <c r="F267" i="2"/>
  <c r="O266" i="2"/>
  <c r="L266" i="2"/>
  <c r="I266" i="2"/>
  <c r="F266" i="2"/>
  <c r="O265" i="2"/>
  <c r="O264" i="2" s="1"/>
  <c r="L265" i="2"/>
  <c r="I265" i="2"/>
  <c r="I264" i="2" s="1"/>
  <c r="F265" i="2"/>
  <c r="N264" i="2"/>
  <c r="M264" i="2"/>
  <c r="K264" i="2"/>
  <c r="J264" i="2"/>
  <c r="H264" i="2"/>
  <c r="G264" i="2"/>
  <c r="E264" i="2"/>
  <c r="D264" i="2"/>
  <c r="O263" i="2"/>
  <c r="L263" i="2"/>
  <c r="I263" i="2"/>
  <c r="F263" i="2"/>
  <c r="O262" i="2"/>
  <c r="L262" i="2"/>
  <c r="I262" i="2"/>
  <c r="F262" i="2"/>
  <c r="O261" i="2"/>
  <c r="O260" i="2" s="1"/>
  <c r="L261" i="2"/>
  <c r="L260" i="2" s="1"/>
  <c r="I261" i="2"/>
  <c r="I260" i="2" s="1"/>
  <c r="I259" i="2" s="1"/>
  <c r="F261" i="2"/>
  <c r="N260" i="2"/>
  <c r="N259" i="2" s="1"/>
  <c r="M260" i="2"/>
  <c r="M259" i="2" s="1"/>
  <c r="K260" i="2"/>
  <c r="J260" i="2"/>
  <c r="J259" i="2" s="1"/>
  <c r="H260" i="2"/>
  <c r="H259" i="2" s="1"/>
  <c r="G260" i="2"/>
  <c r="F260" i="2"/>
  <c r="E260" i="2"/>
  <c r="E259" i="2" s="1"/>
  <c r="D260" i="2"/>
  <c r="D259" i="2" s="1"/>
  <c r="O258" i="2"/>
  <c r="L258" i="2"/>
  <c r="I258" i="2"/>
  <c r="F258" i="2"/>
  <c r="O257" i="2"/>
  <c r="L257" i="2"/>
  <c r="I257" i="2"/>
  <c r="F257" i="2"/>
  <c r="O256" i="2"/>
  <c r="L256" i="2"/>
  <c r="I256" i="2"/>
  <c r="F256" i="2"/>
  <c r="O255" i="2"/>
  <c r="L255" i="2"/>
  <c r="I255" i="2"/>
  <c r="F255" i="2"/>
  <c r="O254" i="2"/>
  <c r="L254" i="2"/>
  <c r="I254" i="2"/>
  <c r="F254" i="2"/>
  <c r="O253" i="2"/>
  <c r="O252" i="2" s="1"/>
  <c r="L253" i="2"/>
  <c r="I253" i="2"/>
  <c r="I252" i="2" s="1"/>
  <c r="I251" i="2" s="1"/>
  <c r="F253" i="2"/>
  <c r="N252" i="2"/>
  <c r="N251" i="2" s="1"/>
  <c r="M252" i="2"/>
  <c r="M251" i="2" s="1"/>
  <c r="K252" i="2"/>
  <c r="K251" i="2" s="1"/>
  <c r="J252" i="2"/>
  <c r="J251" i="2" s="1"/>
  <c r="H252" i="2"/>
  <c r="H251" i="2" s="1"/>
  <c r="G252" i="2"/>
  <c r="G251" i="2" s="1"/>
  <c r="E252" i="2"/>
  <c r="E251" i="2" s="1"/>
  <c r="D252" i="2"/>
  <c r="D251" i="2" s="1"/>
  <c r="O250" i="2"/>
  <c r="L250" i="2"/>
  <c r="I250" i="2"/>
  <c r="F250" i="2"/>
  <c r="O249" i="2"/>
  <c r="L249" i="2"/>
  <c r="I249" i="2"/>
  <c r="F249" i="2"/>
  <c r="O248" i="2"/>
  <c r="L248" i="2"/>
  <c r="I248" i="2"/>
  <c r="F248" i="2"/>
  <c r="O247" i="2"/>
  <c r="L247" i="2"/>
  <c r="I247" i="2"/>
  <c r="F247" i="2"/>
  <c r="N246" i="2"/>
  <c r="M246" i="2"/>
  <c r="K246" i="2"/>
  <c r="J246" i="2"/>
  <c r="H246" i="2"/>
  <c r="G246" i="2"/>
  <c r="E246" i="2"/>
  <c r="D246" i="2"/>
  <c r="O245" i="2"/>
  <c r="L245" i="2"/>
  <c r="I245" i="2"/>
  <c r="F245" i="2"/>
  <c r="C245" i="2" s="1"/>
  <c r="O244" i="2"/>
  <c r="L244" i="2"/>
  <c r="I244" i="2"/>
  <c r="F244" i="2"/>
  <c r="O243" i="2"/>
  <c r="L243" i="2"/>
  <c r="I243" i="2"/>
  <c r="F243" i="2"/>
  <c r="O242" i="2"/>
  <c r="L242" i="2"/>
  <c r="I242" i="2"/>
  <c r="F242" i="2"/>
  <c r="O241" i="2"/>
  <c r="L241" i="2"/>
  <c r="I241" i="2"/>
  <c r="F241" i="2"/>
  <c r="O240" i="2"/>
  <c r="L240" i="2"/>
  <c r="I240" i="2"/>
  <c r="F240" i="2"/>
  <c r="O239" i="2"/>
  <c r="O238" i="2" s="1"/>
  <c r="L239" i="2"/>
  <c r="I239" i="2"/>
  <c r="F239" i="2"/>
  <c r="F238" i="2" s="1"/>
  <c r="N238" i="2"/>
  <c r="M238" i="2"/>
  <c r="K238" i="2"/>
  <c r="J238" i="2"/>
  <c r="H238" i="2"/>
  <c r="G238" i="2"/>
  <c r="E238" i="2"/>
  <c r="D238" i="2"/>
  <c r="O237" i="2"/>
  <c r="L237" i="2"/>
  <c r="I237" i="2"/>
  <c r="F237" i="2"/>
  <c r="O236" i="2"/>
  <c r="L236" i="2"/>
  <c r="I236" i="2"/>
  <c r="I235" i="2" s="1"/>
  <c r="F236" i="2"/>
  <c r="N235" i="2"/>
  <c r="M235" i="2"/>
  <c r="K235" i="2"/>
  <c r="J235" i="2"/>
  <c r="H235" i="2"/>
  <c r="G235" i="2"/>
  <c r="E235" i="2"/>
  <c r="D235" i="2"/>
  <c r="O234" i="2"/>
  <c r="L234" i="2"/>
  <c r="L233" i="2" s="1"/>
  <c r="I234" i="2"/>
  <c r="F234" i="2"/>
  <c r="O233" i="2"/>
  <c r="N233" i="2"/>
  <c r="M233" i="2"/>
  <c r="K233" i="2"/>
  <c r="J233" i="2"/>
  <c r="I233" i="2"/>
  <c r="H233" i="2"/>
  <c r="G233" i="2"/>
  <c r="E233" i="2"/>
  <c r="E231" i="2" s="1"/>
  <c r="D233" i="2"/>
  <c r="O232" i="2"/>
  <c r="L232" i="2"/>
  <c r="I232" i="2"/>
  <c r="F232" i="2"/>
  <c r="O229" i="2"/>
  <c r="L229" i="2"/>
  <c r="I229" i="2"/>
  <c r="F229" i="2"/>
  <c r="O228" i="2"/>
  <c r="O227" i="2" s="1"/>
  <c r="L228" i="2"/>
  <c r="L227" i="2" s="1"/>
  <c r="I228" i="2"/>
  <c r="I227" i="2" s="1"/>
  <c r="F228" i="2"/>
  <c r="N227" i="2"/>
  <c r="M227" i="2"/>
  <c r="K227" i="2"/>
  <c r="J227" i="2"/>
  <c r="H227" i="2"/>
  <c r="G227" i="2"/>
  <c r="E227" i="2"/>
  <c r="D227" i="2"/>
  <c r="O226" i="2"/>
  <c r="L226" i="2"/>
  <c r="I226" i="2"/>
  <c r="F226" i="2"/>
  <c r="O225" i="2"/>
  <c r="L225" i="2"/>
  <c r="I225" i="2"/>
  <c r="F225" i="2"/>
  <c r="O224" i="2"/>
  <c r="L224" i="2"/>
  <c r="I224" i="2"/>
  <c r="F224" i="2"/>
  <c r="O223" i="2"/>
  <c r="L223" i="2"/>
  <c r="I223" i="2"/>
  <c r="F223" i="2"/>
  <c r="O222" i="2"/>
  <c r="L222" i="2"/>
  <c r="I222" i="2"/>
  <c r="F222" i="2"/>
  <c r="O221" i="2"/>
  <c r="L221" i="2"/>
  <c r="I221" i="2"/>
  <c r="F221" i="2"/>
  <c r="O220" i="2"/>
  <c r="L220" i="2"/>
  <c r="I220" i="2"/>
  <c r="F220" i="2"/>
  <c r="O219" i="2"/>
  <c r="L219" i="2"/>
  <c r="I219" i="2"/>
  <c r="F219" i="2"/>
  <c r="O218" i="2"/>
  <c r="L218" i="2"/>
  <c r="I218" i="2"/>
  <c r="F218" i="2"/>
  <c r="O217" i="2"/>
  <c r="O216" i="2" s="1"/>
  <c r="L217" i="2"/>
  <c r="I217" i="2"/>
  <c r="F217" i="2"/>
  <c r="N216" i="2"/>
  <c r="M216" i="2"/>
  <c r="K216" i="2"/>
  <c r="J216" i="2"/>
  <c r="H216" i="2"/>
  <c r="G216" i="2"/>
  <c r="E216" i="2"/>
  <c r="D216" i="2"/>
  <c r="O215" i="2"/>
  <c r="L215" i="2"/>
  <c r="I215" i="2"/>
  <c r="F215" i="2"/>
  <c r="O214" i="2"/>
  <c r="L214" i="2"/>
  <c r="I214" i="2"/>
  <c r="F214" i="2"/>
  <c r="O213" i="2"/>
  <c r="L213" i="2"/>
  <c r="I213" i="2"/>
  <c r="F213" i="2"/>
  <c r="O212" i="2"/>
  <c r="L212" i="2"/>
  <c r="I212" i="2"/>
  <c r="F212" i="2"/>
  <c r="O211" i="2"/>
  <c r="L211" i="2"/>
  <c r="I211" i="2"/>
  <c r="F211" i="2"/>
  <c r="O210" i="2"/>
  <c r="L210" i="2"/>
  <c r="I210" i="2"/>
  <c r="F210" i="2"/>
  <c r="O209" i="2"/>
  <c r="L209" i="2"/>
  <c r="I209" i="2"/>
  <c r="F209" i="2"/>
  <c r="O208" i="2"/>
  <c r="L208" i="2"/>
  <c r="I208" i="2"/>
  <c r="F208" i="2"/>
  <c r="O207" i="2"/>
  <c r="L207" i="2"/>
  <c r="I207" i="2"/>
  <c r="F207" i="2"/>
  <c r="O206" i="2"/>
  <c r="L206" i="2"/>
  <c r="I206" i="2"/>
  <c r="F206" i="2"/>
  <c r="N205" i="2"/>
  <c r="M205" i="2"/>
  <c r="K205" i="2"/>
  <c r="K204" i="2" s="1"/>
  <c r="J205" i="2"/>
  <c r="J204" i="2" s="1"/>
  <c r="H205" i="2"/>
  <c r="G205" i="2"/>
  <c r="E205" i="2"/>
  <c r="D205" i="2"/>
  <c r="D204" i="2" s="1"/>
  <c r="O203" i="2"/>
  <c r="L203" i="2"/>
  <c r="I203" i="2"/>
  <c r="F203" i="2"/>
  <c r="O202" i="2"/>
  <c r="L202" i="2"/>
  <c r="I202" i="2"/>
  <c r="F202" i="2"/>
  <c r="O201" i="2"/>
  <c r="L201" i="2"/>
  <c r="I201" i="2"/>
  <c r="F201" i="2"/>
  <c r="O200" i="2"/>
  <c r="L200" i="2"/>
  <c r="I200" i="2"/>
  <c r="F200" i="2"/>
  <c r="O199" i="2"/>
  <c r="L199" i="2"/>
  <c r="L198" i="2" s="1"/>
  <c r="I199" i="2"/>
  <c r="F199" i="2"/>
  <c r="F198" i="2" s="1"/>
  <c r="O198" i="2"/>
  <c r="N198" i="2"/>
  <c r="N196" i="2" s="1"/>
  <c r="M198" i="2"/>
  <c r="K198" i="2"/>
  <c r="K196" i="2" s="1"/>
  <c r="J198" i="2"/>
  <c r="J196" i="2" s="1"/>
  <c r="H198" i="2"/>
  <c r="H196" i="2" s="1"/>
  <c r="G198" i="2"/>
  <c r="G196" i="2" s="1"/>
  <c r="E198" i="2"/>
  <c r="E196" i="2" s="1"/>
  <c r="D198" i="2"/>
  <c r="D196" i="2" s="1"/>
  <c r="O197" i="2"/>
  <c r="L197" i="2"/>
  <c r="I197" i="2"/>
  <c r="F197" i="2"/>
  <c r="M196" i="2"/>
  <c r="O193" i="2"/>
  <c r="O192" i="2" s="1"/>
  <c r="O191" i="2" s="1"/>
  <c r="L193" i="2"/>
  <c r="L192" i="2" s="1"/>
  <c r="L191" i="2" s="1"/>
  <c r="I193" i="2"/>
  <c r="I192" i="2" s="1"/>
  <c r="F193" i="2"/>
  <c r="N192" i="2"/>
  <c r="N191" i="2" s="1"/>
  <c r="M192" i="2"/>
  <c r="M191" i="2" s="1"/>
  <c r="K192" i="2"/>
  <c r="K191" i="2" s="1"/>
  <c r="J192" i="2"/>
  <c r="J191" i="2" s="1"/>
  <c r="H192" i="2"/>
  <c r="H191" i="2" s="1"/>
  <c r="G192" i="2"/>
  <c r="F192" i="2"/>
  <c r="E192" i="2"/>
  <c r="E191" i="2" s="1"/>
  <c r="D192" i="2"/>
  <c r="D191" i="2" s="1"/>
  <c r="I191" i="2"/>
  <c r="G191" i="2"/>
  <c r="O190" i="2"/>
  <c r="L190" i="2"/>
  <c r="I190" i="2"/>
  <c r="F190" i="2"/>
  <c r="O189" i="2"/>
  <c r="O188" i="2" s="1"/>
  <c r="L189" i="2"/>
  <c r="L188" i="2" s="1"/>
  <c r="I189" i="2"/>
  <c r="F189" i="2"/>
  <c r="F188" i="2" s="1"/>
  <c r="N188" i="2"/>
  <c r="M188" i="2"/>
  <c r="K188" i="2"/>
  <c r="J188" i="2"/>
  <c r="H188" i="2"/>
  <c r="G188" i="2"/>
  <c r="E188" i="2"/>
  <c r="D188" i="2"/>
  <c r="O186" i="2"/>
  <c r="L186" i="2"/>
  <c r="I186" i="2"/>
  <c r="F186" i="2"/>
  <c r="O185" i="2"/>
  <c r="L185" i="2"/>
  <c r="L184" i="2" s="1"/>
  <c r="I185" i="2"/>
  <c r="F185" i="2"/>
  <c r="N184" i="2"/>
  <c r="M184" i="2"/>
  <c r="K184" i="2"/>
  <c r="J184" i="2"/>
  <c r="H184" i="2"/>
  <c r="G184" i="2"/>
  <c r="F184" i="2"/>
  <c r="E184" i="2"/>
  <c r="D184" i="2"/>
  <c r="O183" i="2"/>
  <c r="L183" i="2"/>
  <c r="I183" i="2"/>
  <c r="F183" i="2"/>
  <c r="O182" i="2"/>
  <c r="L182" i="2"/>
  <c r="I182" i="2"/>
  <c r="F182" i="2"/>
  <c r="O181" i="2"/>
  <c r="L181" i="2"/>
  <c r="I181" i="2"/>
  <c r="F181" i="2"/>
  <c r="O180" i="2"/>
  <c r="L180" i="2"/>
  <c r="L179" i="2" s="1"/>
  <c r="I180" i="2"/>
  <c r="F180" i="2"/>
  <c r="O179" i="2"/>
  <c r="N179" i="2"/>
  <c r="M179" i="2"/>
  <c r="K179" i="2"/>
  <c r="J179" i="2"/>
  <c r="H179" i="2"/>
  <c r="G179" i="2"/>
  <c r="E179" i="2"/>
  <c r="D179" i="2"/>
  <c r="O178" i="2"/>
  <c r="L178" i="2"/>
  <c r="I178" i="2"/>
  <c r="F178" i="2"/>
  <c r="O177" i="2"/>
  <c r="L177" i="2"/>
  <c r="I177" i="2"/>
  <c r="F177" i="2"/>
  <c r="O176" i="2"/>
  <c r="L176" i="2"/>
  <c r="L175" i="2" s="1"/>
  <c r="I176" i="2"/>
  <c r="F176" i="2"/>
  <c r="O175" i="2"/>
  <c r="N175" i="2"/>
  <c r="M175" i="2"/>
  <c r="K175" i="2"/>
  <c r="J175" i="2"/>
  <c r="H175" i="2"/>
  <c r="G175" i="2"/>
  <c r="E175" i="2"/>
  <c r="E174" i="2" s="1"/>
  <c r="E173" i="2" s="1"/>
  <c r="D175" i="2"/>
  <c r="O172" i="2"/>
  <c r="L172" i="2"/>
  <c r="I172" i="2"/>
  <c r="F172" i="2"/>
  <c r="O171" i="2"/>
  <c r="L171" i="2"/>
  <c r="I171" i="2"/>
  <c r="F171" i="2"/>
  <c r="O170" i="2"/>
  <c r="L170" i="2"/>
  <c r="I170" i="2"/>
  <c r="F170" i="2"/>
  <c r="O169" i="2"/>
  <c r="L169" i="2"/>
  <c r="I169" i="2"/>
  <c r="F169" i="2"/>
  <c r="O168" i="2"/>
  <c r="L168" i="2"/>
  <c r="I168" i="2"/>
  <c r="F168" i="2"/>
  <c r="O167" i="2"/>
  <c r="O166" i="2" s="1"/>
  <c r="L167" i="2"/>
  <c r="I167" i="2"/>
  <c r="F167" i="2"/>
  <c r="N166" i="2"/>
  <c r="N165" i="2" s="1"/>
  <c r="M166" i="2"/>
  <c r="M165" i="2" s="1"/>
  <c r="K166" i="2"/>
  <c r="K165" i="2" s="1"/>
  <c r="J166" i="2"/>
  <c r="J165" i="2" s="1"/>
  <c r="H166" i="2"/>
  <c r="H165" i="2" s="1"/>
  <c r="G166" i="2"/>
  <c r="G165" i="2" s="1"/>
  <c r="E166" i="2"/>
  <c r="E165" i="2" s="1"/>
  <c r="D166" i="2"/>
  <c r="D165" i="2" s="1"/>
  <c r="O164" i="2"/>
  <c r="L164" i="2"/>
  <c r="I164" i="2"/>
  <c r="F164" i="2"/>
  <c r="O163" i="2"/>
  <c r="L163" i="2"/>
  <c r="I163" i="2"/>
  <c r="F163" i="2"/>
  <c r="O162" i="2"/>
  <c r="L162" i="2"/>
  <c r="I162" i="2"/>
  <c r="F162" i="2"/>
  <c r="O161" i="2"/>
  <c r="O160" i="2" s="1"/>
  <c r="L161" i="2"/>
  <c r="L160" i="2" s="1"/>
  <c r="I161" i="2"/>
  <c r="F161" i="2"/>
  <c r="N160" i="2"/>
  <c r="M160" i="2"/>
  <c r="K160" i="2"/>
  <c r="J160" i="2"/>
  <c r="H160" i="2"/>
  <c r="G160" i="2"/>
  <c r="F160" i="2"/>
  <c r="E160" i="2"/>
  <c r="D160" i="2"/>
  <c r="O159" i="2"/>
  <c r="L159" i="2"/>
  <c r="I159" i="2"/>
  <c r="F159" i="2"/>
  <c r="O158" i="2"/>
  <c r="L158" i="2"/>
  <c r="I158" i="2"/>
  <c r="F158" i="2"/>
  <c r="O157" i="2"/>
  <c r="L157" i="2"/>
  <c r="I157" i="2"/>
  <c r="F157" i="2"/>
  <c r="O156" i="2"/>
  <c r="L156" i="2"/>
  <c r="I156" i="2"/>
  <c r="F156" i="2"/>
  <c r="O155" i="2"/>
  <c r="L155" i="2"/>
  <c r="I155" i="2"/>
  <c r="F155" i="2"/>
  <c r="O154" i="2"/>
  <c r="L154" i="2"/>
  <c r="I154" i="2"/>
  <c r="F154" i="2"/>
  <c r="O153" i="2"/>
  <c r="L153" i="2"/>
  <c r="I153" i="2"/>
  <c r="F153" i="2"/>
  <c r="O152" i="2"/>
  <c r="L152" i="2"/>
  <c r="I152" i="2"/>
  <c r="F152" i="2"/>
  <c r="N151" i="2"/>
  <c r="M151" i="2"/>
  <c r="K151" i="2"/>
  <c r="J151" i="2"/>
  <c r="H151" i="2"/>
  <c r="G151" i="2"/>
  <c r="E151" i="2"/>
  <c r="D151" i="2"/>
  <c r="O150" i="2"/>
  <c r="L150" i="2"/>
  <c r="I150" i="2"/>
  <c r="F150" i="2"/>
  <c r="O149" i="2"/>
  <c r="L149" i="2"/>
  <c r="I149" i="2"/>
  <c r="F149" i="2"/>
  <c r="O148" i="2"/>
  <c r="L148" i="2"/>
  <c r="I148" i="2"/>
  <c r="F148" i="2"/>
  <c r="O147" i="2"/>
  <c r="L147" i="2"/>
  <c r="I147" i="2"/>
  <c r="C147" i="2" s="1"/>
  <c r="F147" i="2"/>
  <c r="O146" i="2"/>
  <c r="L146" i="2"/>
  <c r="I146" i="2"/>
  <c r="F146" i="2"/>
  <c r="O145" i="2"/>
  <c r="L145" i="2"/>
  <c r="I145" i="2"/>
  <c r="F145" i="2"/>
  <c r="F144" i="2" s="1"/>
  <c r="N144" i="2"/>
  <c r="M144" i="2"/>
  <c r="K144" i="2"/>
  <c r="J144" i="2"/>
  <c r="H144" i="2"/>
  <c r="G144" i="2"/>
  <c r="E144" i="2"/>
  <c r="D144" i="2"/>
  <c r="O143" i="2"/>
  <c r="L143" i="2"/>
  <c r="I143" i="2"/>
  <c r="F143" i="2"/>
  <c r="O142" i="2"/>
  <c r="L142" i="2"/>
  <c r="L141" i="2" s="1"/>
  <c r="I142" i="2"/>
  <c r="F142" i="2"/>
  <c r="N141" i="2"/>
  <c r="M141" i="2"/>
  <c r="K141" i="2"/>
  <c r="J141" i="2"/>
  <c r="H141" i="2"/>
  <c r="G141" i="2"/>
  <c r="E141" i="2"/>
  <c r="D141" i="2"/>
  <c r="O140" i="2"/>
  <c r="L140" i="2"/>
  <c r="I140" i="2"/>
  <c r="F140" i="2"/>
  <c r="O139" i="2"/>
  <c r="L139" i="2"/>
  <c r="I139" i="2"/>
  <c r="F139" i="2"/>
  <c r="O138" i="2"/>
  <c r="L138" i="2"/>
  <c r="I138" i="2"/>
  <c r="F138" i="2"/>
  <c r="O137" i="2"/>
  <c r="L137" i="2"/>
  <c r="I137" i="2"/>
  <c r="F137" i="2"/>
  <c r="N136" i="2"/>
  <c r="M136" i="2"/>
  <c r="K136" i="2"/>
  <c r="J136" i="2"/>
  <c r="H136" i="2"/>
  <c r="G136" i="2"/>
  <c r="E136" i="2"/>
  <c r="D136" i="2"/>
  <c r="O135" i="2"/>
  <c r="L135" i="2"/>
  <c r="I135" i="2"/>
  <c r="F135" i="2"/>
  <c r="O134" i="2"/>
  <c r="L134" i="2"/>
  <c r="I134" i="2"/>
  <c r="F134" i="2"/>
  <c r="O133" i="2"/>
  <c r="L133" i="2"/>
  <c r="I133" i="2"/>
  <c r="F133" i="2"/>
  <c r="O132" i="2"/>
  <c r="L132" i="2"/>
  <c r="I132" i="2"/>
  <c r="F132" i="2"/>
  <c r="O131" i="2"/>
  <c r="N131" i="2"/>
  <c r="M131" i="2"/>
  <c r="K131" i="2"/>
  <c r="J131" i="2"/>
  <c r="H131" i="2"/>
  <c r="G131" i="2"/>
  <c r="F131" i="2"/>
  <c r="E131" i="2"/>
  <c r="D131" i="2"/>
  <c r="O129" i="2"/>
  <c r="O128" i="2" s="1"/>
  <c r="L129" i="2"/>
  <c r="L128" i="2" s="1"/>
  <c r="I129" i="2"/>
  <c r="F129" i="2"/>
  <c r="F128" i="2" s="1"/>
  <c r="N128" i="2"/>
  <c r="M128" i="2"/>
  <c r="K128" i="2"/>
  <c r="J128" i="2"/>
  <c r="H128" i="2"/>
  <c r="G128" i="2"/>
  <c r="E128" i="2"/>
  <c r="D128" i="2"/>
  <c r="O127" i="2"/>
  <c r="L127" i="2"/>
  <c r="I127" i="2"/>
  <c r="F127" i="2"/>
  <c r="O126" i="2"/>
  <c r="L126" i="2"/>
  <c r="I126" i="2"/>
  <c r="F126" i="2"/>
  <c r="O125" i="2"/>
  <c r="L125" i="2"/>
  <c r="I125" i="2"/>
  <c r="F125" i="2"/>
  <c r="O124" i="2"/>
  <c r="L124" i="2"/>
  <c r="I124" i="2"/>
  <c r="F124" i="2"/>
  <c r="O123" i="2"/>
  <c r="L123" i="2"/>
  <c r="I123" i="2"/>
  <c r="F123" i="2"/>
  <c r="N122" i="2"/>
  <c r="M122" i="2"/>
  <c r="K122" i="2"/>
  <c r="J122" i="2"/>
  <c r="H122" i="2"/>
  <c r="G122" i="2"/>
  <c r="E122" i="2"/>
  <c r="D122" i="2"/>
  <c r="O121" i="2"/>
  <c r="L121" i="2"/>
  <c r="I121" i="2"/>
  <c r="F121" i="2"/>
  <c r="O120" i="2"/>
  <c r="L120" i="2"/>
  <c r="I120" i="2"/>
  <c r="F120" i="2"/>
  <c r="O119" i="2"/>
  <c r="L119" i="2"/>
  <c r="I119" i="2"/>
  <c r="F119" i="2"/>
  <c r="O118" i="2"/>
  <c r="L118" i="2"/>
  <c r="I118" i="2"/>
  <c r="F118" i="2"/>
  <c r="O117" i="2"/>
  <c r="L117" i="2"/>
  <c r="I117" i="2"/>
  <c r="F117" i="2"/>
  <c r="N116" i="2"/>
  <c r="M116" i="2"/>
  <c r="K116" i="2"/>
  <c r="J116" i="2"/>
  <c r="H116" i="2"/>
  <c r="G116" i="2"/>
  <c r="E116" i="2"/>
  <c r="D116" i="2"/>
  <c r="O115" i="2"/>
  <c r="L115" i="2"/>
  <c r="I115" i="2"/>
  <c r="F115" i="2"/>
  <c r="O114" i="2"/>
  <c r="L114" i="2"/>
  <c r="I114" i="2"/>
  <c r="F114" i="2"/>
  <c r="O113" i="2"/>
  <c r="L113" i="2"/>
  <c r="L112" i="2" s="1"/>
  <c r="I113" i="2"/>
  <c r="F113" i="2"/>
  <c r="N112" i="2"/>
  <c r="M112" i="2"/>
  <c r="K112" i="2"/>
  <c r="J112" i="2"/>
  <c r="H112" i="2"/>
  <c r="G112" i="2"/>
  <c r="E112" i="2"/>
  <c r="D112" i="2"/>
  <c r="O111" i="2"/>
  <c r="L111" i="2"/>
  <c r="I111" i="2"/>
  <c r="F111" i="2"/>
  <c r="O110" i="2"/>
  <c r="L110" i="2"/>
  <c r="I110" i="2"/>
  <c r="F110" i="2"/>
  <c r="O109" i="2"/>
  <c r="L109" i="2"/>
  <c r="I109" i="2"/>
  <c r="F109" i="2"/>
  <c r="O108" i="2"/>
  <c r="L108" i="2"/>
  <c r="I108" i="2"/>
  <c r="F108" i="2"/>
  <c r="O107" i="2"/>
  <c r="L107" i="2"/>
  <c r="I107" i="2"/>
  <c r="F107" i="2"/>
  <c r="O106" i="2"/>
  <c r="L106" i="2"/>
  <c r="I106" i="2"/>
  <c r="F106" i="2"/>
  <c r="O105" i="2"/>
  <c r="L105" i="2"/>
  <c r="I105" i="2"/>
  <c r="F105" i="2"/>
  <c r="O104" i="2"/>
  <c r="L104" i="2"/>
  <c r="I104" i="2"/>
  <c r="F104" i="2"/>
  <c r="N103" i="2"/>
  <c r="M103" i="2"/>
  <c r="K103" i="2"/>
  <c r="J103" i="2"/>
  <c r="H103" i="2"/>
  <c r="G103" i="2"/>
  <c r="E103" i="2"/>
  <c r="D103" i="2"/>
  <c r="O102" i="2"/>
  <c r="L102" i="2"/>
  <c r="I102" i="2"/>
  <c r="F102" i="2"/>
  <c r="O101" i="2"/>
  <c r="L101" i="2"/>
  <c r="I101" i="2"/>
  <c r="F101" i="2"/>
  <c r="O100" i="2"/>
  <c r="L100" i="2"/>
  <c r="I100" i="2"/>
  <c r="F100" i="2"/>
  <c r="O99" i="2"/>
  <c r="L99" i="2"/>
  <c r="I99" i="2"/>
  <c r="F99" i="2"/>
  <c r="O98" i="2"/>
  <c r="L98" i="2"/>
  <c r="I98" i="2"/>
  <c r="F98" i="2"/>
  <c r="O97" i="2"/>
  <c r="L97" i="2"/>
  <c r="I97" i="2"/>
  <c r="F97" i="2"/>
  <c r="O96" i="2"/>
  <c r="L96" i="2"/>
  <c r="I96" i="2"/>
  <c r="F96" i="2"/>
  <c r="N95" i="2"/>
  <c r="M95" i="2"/>
  <c r="K95" i="2"/>
  <c r="J95" i="2"/>
  <c r="H95" i="2"/>
  <c r="G95" i="2"/>
  <c r="E95" i="2"/>
  <c r="D95" i="2"/>
  <c r="O94" i="2"/>
  <c r="L94" i="2"/>
  <c r="I94" i="2"/>
  <c r="F94" i="2"/>
  <c r="O93" i="2"/>
  <c r="L93" i="2"/>
  <c r="I93" i="2"/>
  <c r="F93" i="2"/>
  <c r="O92" i="2"/>
  <c r="L92" i="2"/>
  <c r="I92" i="2"/>
  <c r="F92" i="2"/>
  <c r="O91" i="2"/>
  <c r="L91" i="2"/>
  <c r="I91" i="2"/>
  <c r="F91" i="2"/>
  <c r="O90" i="2"/>
  <c r="L90" i="2"/>
  <c r="I90" i="2"/>
  <c r="F90" i="2"/>
  <c r="N89" i="2"/>
  <c r="M89" i="2"/>
  <c r="K89" i="2"/>
  <c r="J89" i="2"/>
  <c r="H89" i="2"/>
  <c r="G89" i="2"/>
  <c r="E89" i="2"/>
  <c r="D89" i="2"/>
  <c r="O88" i="2"/>
  <c r="L88" i="2"/>
  <c r="I88" i="2"/>
  <c r="F88" i="2"/>
  <c r="O87" i="2"/>
  <c r="L87" i="2"/>
  <c r="I87" i="2"/>
  <c r="F87" i="2"/>
  <c r="O86" i="2"/>
  <c r="L86" i="2"/>
  <c r="I86" i="2"/>
  <c r="F86" i="2"/>
  <c r="O85" i="2"/>
  <c r="O84" i="2" s="1"/>
  <c r="L85" i="2"/>
  <c r="L84" i="2" s="1"/>
  <c r="I85" i="2"/>
  <c r="I84" i="2" s="1"/>
  <c r="F85" i="2"/>
  <c r="N84" i="2"/>
  <c r="M84" i="2"/>
  <c r="K84" i="2"/>
  <c r="J84" i="2"/>
  <c r="H84" i="2"/>
  <c r="G84" i="2"/>
  <c r="E84" i="2"/>
  <c r="E83" i="2" s="1"/>
  <c r="D84" i="2"/>
  <c r="O82" i="2"/>
  <c r="L82" i="2"/>
  <c r="I82" i="2"/>
  <c r="F82" i="2"/>
  <c r="O81" i="2"/>
  <c r="O80" i="2" s="1"/>
  <c r="L81" i="2"/>
  <c r="I81" i="2"/>
  <c r="I80" i="2" s="1"/>
  <c r="F81" i="2"/>
  <c r="N80" i="2"/>
  <c r="M80" i="2"/>
  <c r="K80" i="2"/>
  <c r="J80" i="2"/>
  <c r="H80" i="2"/>
  <c r="G80" i="2"/>
  <c r="E80" i="2"/>
  <c r="D80" i="2"/>
  <c r="O79" i="2"/>
  <c r="L79" i="2"/>
  <c r="I79" i="2"/>
  <c r="F79" i="2"/>
  <c r="O78" i="2"/>
  <c r="O77" i="2" s="1"/>
  <c r="O76" i="2" s="1"/>
  <c r="L78" i="2"/>
  <c r="L77" i="2" s="1"/>
  <c r="I78" i="2"/>
  <c r="F78" i="2"/>
  <c r="F77" i="2" s="1"/>
  <c r="N77" i="2"/>
  <c r="M77" i="2"/>
  <c r="K77" i="2"/>
  <c r="J77" i="2"/>
  <c r="J76" i="2" s="1"/>
  <c r="H77" i="2"/>
  <c r="G77" i="2"/>
  <c r="E77" i="2"/>
  <c r="D77" i="2"/>
  <c r="D76" i="2" s="1"/>
  <c r="N76" i="2"/>
  <c r="O74" i="2"/>
  <c r="L74" i="2"/>
  <c r="I74" i="2"/>
  <c r="F74" i="2"/>
  <c r="O73" i="2"/>
  <c r="L73" i="2"/>
  <c r="I73" i="2"/>
  <c r="F73" i="2"/>
  <c r="O72" i="2"/>
  <c r="L72" i="2"/>
  <c r="I72" i="2"/>
  <c r="F72" i="2"/>
  <c r="O71" i="2"/>
  <c r="L71" i="2"/>
  <c r="I71" i="2"/>
  <c r="F71" i="2"/>
  <c r="O70" i="2"/>
  <c r="L70" i="2"/>
  <c r="I70" i="2"/>
  <c r="F70" i="2"/>
  <c r="N69" i="2"/>
  <c r="N67" i="2" s="1"/>
  <c r="M69" i="2"/>
  <c r="M67" i="2" s="1"/>
  <c r="K69" i="2"/>
  <c r="K67" i="2" s="1"/>
  <c r="J69" i="2"/>
  <c r="J67" i="2" s="1"/>
  <c r="H69" i="2"/>
  <c r="H67" i="2" s="1"/>
  <c r="G69" i="2"/>
  <c r="G67" i="2" s="1"/>
  <c r="E69" i="2"/>
  <c r="E67" i="2" s="1"/>
  <c r="D69" i="2"/>
  <c r="D67" i="2" s="1"/>
  <c r="O68" i="2"/>
  <c r="L68" i="2"/>
  <c r="I68" i="2"/>
  <c r="F68" i="2"/>
  <c r="O66" i="2"/>
  <c r="L66" i="2"/>
  <c r="I66" i="2"/>
  <c r="F66" i="2"/>
  <c r="O65" i="2"/>
  <c r="L65" i="2"/>
  <c r="I65" i="2"/>
  <c r="F65" i="2"/>
  <c r="O64" i="2"/>
  <c r="L64" i="2"/>
  <c r="I64" i="2"/>
  <c r="F64" i="2"/>
  <c r="O63" i="2"/>
  <c r="L63" i="2"/>
  <c r="I63" i="2"/>
  <c r="F63" i="2"/>
  <c r="O62" i="2"/>
  <c r="L62" i="2"/>
  <c r="I62" i="2"/>
  <c r="F62" i="2"/>
  <c r="O61" i="2"/>
  <c r="L61" i="2"/>
  <c r="I61" i="2"/>
  <c r="F61" i="2"/>
  <c r="O60" i="2"/>
  <c r="L60" i="2"/>
  <c r="I60" i="2"/>
  <c r="F60" i="2"/>
  <c r="O59" i="2"/>
  <c r="L59" i="2"/>
  <c r="L58" i="2" s="1"/>
  <c r="I59" i="2"/>
  <c r="F59" i="2"/>
  <c r="N58" i="2"/>
  <c r="M58" i="2"/>
  <c r="K58" i="2"/>
  <c r="J58" i="2"/>
  <c r="H58" i="2"/>
  <c r="G58" i="2"/>
  <c r="E58" i="2"/>
  <c r="D58" i="2"/>
  <c r="O57" i="2"/>
  <c r="L57" i="2"/>
  <c r="I57" i="2"/>
  <c r="F57" i="2"/>
  <c r="O56" i="2"/>
  <c r="L56" i="2"/>
  <c r="L55" i="2" s="1"/>
  <c r="I56" i="2"/>
  <c r="I55" i="2" s="1"/>
  <c r="F56" i="2"/>
  <c r="N55" i="2"/>
  <c r="M55" i="2"/>
  <c r="K55" i="2"/>
  <c r="K54" i="2" s="1"/>
  <c r="J55" i="2"/>
  <c r="J54" i="2" s="1"/>
  <c r="H55" i="2"/>
  <c r="G55" i="2"/>
  <c r="G54" i="2" s="1"/>
  <c r="E55" i="2"/>
  <c r="E54" i="2" s="1"/>
  <c r="D55" i="2"/>
  <c r="H54" i="2"/>
  <c r="O47" i="2"/>
  <c r="C47" i="2" s="1"/>
  <c r="O46" i="2"/>
  <c r="C46" i="2" s="1"/>
  <c r="N45" i="2"/>
  <c r="M45" i="2"/>
  <c r="L44" i="2"/>
  <c r="L43" i="2" s="1"/>
  <c r="I44" i="2"/>
  <c r="I43" i="2" s="1"/>
  <c r="F44" i="2"/>
  <c r="K43" i="2"/>
  <c r="J43" i="2"/>
  <c r="H43" i="2"/>
  <c r="G43" i="2"/>
  <c r="E43" i="2"/>
  <c r="D43" i="2"/>
  <c r="F42" i="2"/>
  <c r="C42" i="2" s="1"/>
  <c r="E41" i="2"/>
  <c r="D41" i="2"/>
  <c r="L40" i="2"/>
  <c r="C40" i="2" s="1"/>
  <c r="L39" i="2"/>
  <c r="C39" i="2" s="1"/>
  <c r="L38" i="2"/>
  <c r="C38" i="2" s="1"/>
  <c r="L37" i="2"/>
  <c r="C37" i="2" s="1"/>
  <c r="K36" i="2"/>
  <c r="J36" i="2"/>
  <c r="L35" i="2"/>
  <c r="C35" i="2" s="1"/>
  <c r="L34" i="2"/>
  <c r="C34" i="2" s="1"/>
  <c r="K33" i="2"/>
  <c r="J33" i="2"/>
  <c r="L32" i="2"/>
  <c r="C32" i="2" s="1"/>
  <c r="K31" i="2"/>
  <c r="J31" i="2"/>
  <c r="L30" i="2"/>
  <c r="C30" i="2" s="1"/>
  <c r="L29" i="2"/>
  <c r="C29" i="2" s="1"/>
  <c r="L28" i="2"/>
  <c r="K27" i="2"/>
  <c r="J27" i="2"/>
  <c r="F25" i="2"/>
  <c r="C25" i="2" s="1"/>
  <c r="I24" i="2"/>
  <c r="F24" i="2"/>
  <c r="O23" i="2"/>
  <c r="L23" i="2"/>
  <c r="I23" i="2"/>
  <c r="F23" i="2"/>
  <c r="O22" i="2"/>
  <c r="L22" i="2"/>
  <c r="L21" i="2" s="1"/>
  <c r="I22" i="2"/>
  <c r="I21" i="2" s="1"/>
  <c r="F22" i="2"/>
  <c r="N21" i="2"/>
  <c r="N292" i="2" s="1"/>
  <c r="N291" i="2" s="1"/>
  <c r="M21" i="2"/>
  <c r="K21" i="2"/>
  <c r="J21" i="2"/>
  <c r="J292" i="2" s="1"/>
  <c r="H21" i="2"/>
  <c r="G21" i="2"/>
  <c r="G292" i="2" s="1"/>
  <c r="G291" i="2" s="1"/>
  <c r="E21" i="2"/>
  <c r="E292" i="2" s="1"/>
  <c r="E291" i="2" s="1"/>
  <c r="D21" i="2"/>
  <c r="C209" i="2" l="1"/>
  <c r="K270" i="2"/>
  <c r="K269" i="2" s="1"/>
  <c r="N174" i="2"/>
  <c r="K26" i="2"/>
  <c r="N204" i="2"/>
  <c r="C255" i="2"/>
  <c r="G53" i="2"/>
  <c r="C110" i="2"/>
  <c r="M83" i="2"/>
  <c r="C138" i="2"/>
  <c r="C146" i="2"/>
  <c r="D231" i="2"/>
  <c r="D230" i="2" s="1"/>
  <c r="M231" i="2"/>
  <c r="H174" i="2"/>
  <c r="L174" i="2"/>
  <c r="O196" i="2"/>
  <c r="G259" i="2"/>
  <c r="G20" i="2"/>
  <c r="C61" i="2"/>
  <c r="N195" i="2"/>
  <c r="C225" i="2"/>
  <c r="F175" i="2"/>
  <c r="F89" i="2"/>
  <c r="C105" i="2"/>
  <c r="C109" i="2"/>
  <c r="O184" i="2"/>
  <c r="H53" i="2"/>
  <c r="E76" i="2"/>
  <c r="C81" i="2"/>
  <c r="D130" i="2"/>
  <c r="N173" i="2"/>
  <c r="H173" i="2"/>
  <c r="K195" i="2"/>
  <c r="C217" i="2"/>
  <c r="G231" i="2"/>
  <c r="K231" i="2"/>
  <c r="K230" i="2" s="1"/>
  <c r="C241" i="2"/>
  <c r="C242" i="2"/>
  <c r="C244" i="2"/>
  <c r="C63" i="2"/>
  <c r="C93" i="2"/>
  <c r="C183" i="2"/>
  <c r="C24" i="2"/>
  <c r="J26" i="2"/>
  <c r="J20" i="2" s="1"/>
  <c r="C114" i="2"/>
  <c r="C125" i="2"/>
  <c r="C127" i="2"/>
  <c r="D174" i="2"/>
  <c r="D173" i="2" s="1"/>
  <c r="J174" i="2"/>
  <c r="J173" i="2" s="1"/>
  <c r="O174" i="2"/>
  <c r="O173" i="2" s="1"/>
  <c r="E187" i="2"/>
  <c r="C201" i="2"/>
  <c r="C263" i="2"/>
  <c r="K259" i="2"/>
  <c r="C288" i="2"/>
  <c r="O55" i="2"/>
  <c r="N54" i="2"/>
  <c r="N53" i="2" s="1"/>
  <c r="O69" i="2"/>
  <c r="O67" i="2" s="1"/>
  <c r="C98" i="2"/>
  <c r="C101" i="2"/>
  <c r="C118" i="2"/>
  <c r="C123" i="2"/>
  <c r="C155" i="2"/>
  <c r="L166" i="2"/>
  <c r="L165" i="2" s="1"/>
  <c r="C221" i="2"/>
  <c r="C222" i="2"/>
  <c r="C223" i="2"/>
  <c r="C224" i="2"/>
  <c r="C249" i="2"/>
  <c r="C253" i="2"/>
  <c r="C257" i="2"/>
  <c r="C258" i="2"/>
  <c r="C261" i="2"/>
  <c r="C265" i="2"/>
  <c r="D270" i="2"/>
  <c r="D269" i="2" s="1"/>
  <c r="H270" i="2"/>
  <c r="H269" i="2" s="1"/>
  <c r="M270" i="2"/>
  <c r="M269" i="2" s="1"/>
  <c r="C57" i="2"/>
  <c r="D54" i="2"/>
  <c r="D53" i="2" s="1"/>
  <c r="C73" i="2"/>
  <c r="C197" i="2"/>
  <c r="C200" i="2"/>
  <c r="I216" i="2"/>
  <c r="H231" i="2"/>
  <c r="H230" i="2" s="1"/>
  <c r="O293" i="2"/>
  <c r="N20" i="2"/>
  <c r="E53" i="2"/>
  <c r="C92" i="2"/>
  <c r="O89" i="2"/>
  <c r="I112" i="2"/>
  <c r="C134" i="2"/>
  <c r="C143" i="2"/>
  <c r="C163" i="2"/>
  <c r="C171" i="2"/>
  <c r="C172" i="2"/>
  <c r="C213" i="2"/>
  <c r="C214" i="2"/>
  <c r="C229" i="2"/>
  <c r="C237" i="2"/>
  <c r="C273" i="2"/>
  <c r="C296" i="2"/>
  <c r="K20" i="2"/>
  <c r="L54" i="2"/>
  <c r="C87" i="2"/>
  <c r="G130" i="2"/>
  <c r="C159" i="2"/>
  <c r="C169" i="2"/>
  <c r="K187" i="2"/>
  <c r="C234" i="2"/>
  <c r="C275" i="2"/>
  <c r="E270" i="2"/>
  <c r="E269" i="2" s="1"/>
  <c r="J270" i="2"/>
  <c r="J269" i="2" s="1"/>
  <c r="C277" i="2"/>
  <c r="C301" i="2"/>
  <c r="F80" i="2"/>
  <c r="H83" i="2"/>
  <c r="M292" i="2"/>
  <c r="M291" i="2" s="1"/>
  <c r="M20" i="2"/>
  <c r="C28" i="2"/>
  <c r="L27" i="2"/>
  <c r="C27" i="2" s="1"/>
  <c r="J75" i="2"/>
  <c r="L116" i="2"/>
  <c r="J130" i="2"/>
  <c r="I166" i="2"/>
  <c r="I165" i="2" s="1"/>
  <c r="C167" i="2"/>
  <c r="M187" i="2"/>
  <c r="L187" i="2"/>
  <c r="K53" i="2"/>
  <c r="C65" i="2"/>
  <c r="F69" i="2"/>
  <c r="C72" i="2"/>
  <c r="C85" i="2"/>
  <c r="C86" i="2"/>
  <c r="C113" i="2"/>
  <c r="F112" i="2"/>
  <c r="I141" i="2"/>
  <c r="L173" i="2"/>
  <c r="D187" i="2"/>
  <c r="H187" i="2"/>
  <c r="G230" i="2"/>
  <c r="C297" i="2"/>
  <c r="J291" i="2"/>
  <c r="C44" i="2"/>
  <c r="M54" i="2"/>
  <c r="M53" i="2" s="1"/>
  <c r="C60" i="2"/>
  <c r="K76" i="2"/>
  <c r="F76" i="2"/>
  <c r="H76" i="2"/>
  <c r="L80" i="2"/>
  <c r="L76" i="2" s="1"/>
  <c r="J83" i="2"/>
  <c r="N83" i="2"/>
  <c r="G83" i="2"/>
  <c r="C97" i="2"/>
  <c r="O95" i="2"/>
  <c r="C111" i="2"/>
  <c r="O122" i="2"/>
  <c r="C129" i="2"/>
  <c r="C133" i="2"/>
  <c r="H130" i="2"/>
  <c r="N130" i="2"/>
  <c r="L136" i="2"/>
  <c r="O141" i="2"/>
  <c r="C149" i="2"/>
  <c r="K130" i="2"/>
  <c r="C156" i="2"/>
  <c r="C158" i="2"/>
  <c r="C164" i="2"/>
  <c r="C178" i="2"/>
  <c r="C186" i="2"/>
  <c r="C190" i="2"/>
  <c r="C202" i="2"/>
  <c r="I205" i="2"/>
  <c r="I204" i="2" s="1"/>
  <c r="C211" i="2"/>
  <c r="C212" i="2"/>
  <c r="O205" i="2"/>
  <c r="O204" i="2" s="1"/>
  <c r="H204" i="2"/>
  <c r="M204" i="2"/>
  <c r="M195" i="2" s="1"/>
  <c r="E230" i="2"/>
  <c r="O235" i="2"/>
  <c r="C243" i="2"/>
  <c r="C248" i="2"/>
  <c r="L252" i="2"/>
  <c r="L251" i="2" s="1"/>
  <c r="C267" i="2"/>
  <c r="C280" i="2"/>
  <c r="C284" i="2"/>
  <c r="C285" i="2"/>
  <c r="C298" i="2"/>
  <c r="L95" i="2"/>
  <c r="C135" i="2"/>
  <c r="C148" i="2"/>
  <c r="C150" i="2"/>
  <c r="O151" i="2"/>
  <c r="C162" i="2"/>
  <c r="L246" i="2"/>
  <c r="K292" i="2"/>
  <c r="K291" i="2" s="1"/>
  <c r="C22" i="2"/>
  <c r="C23" i="2"/>
  <c r="I58" i="2"/>
  <c r="I54" i="2" s="1"/>
  <c r="C62" i="2"/>
  <c r="C64" i="2"/>
  <c r="G76" i="2"/>
  <c r="M76" i="2"/>
  <c r="I95" i="2"/>
  <c r="C102" i="2"/>
  <c r="C115" i="2"/>
  <c r="C121" i="2"/>
  <c r="I128" i="2"/>
  <c r="C128" i="2" s="1"/>
  <c r="M130" i="2"/>
  <c r="I131" i="2"/>
  <c r="O144" i="2"/>
  <c r="L144" i="2"/>
  <c r="L151" i="2"/>
  <c r="C157" i="2"/>
  <c r="M174" i="2"/>
  <c r="M173" i="2" s="1"/>
  <c r="F179" i="2"/>
  <c r="F174" i="2" s="1"/>
  <c r="C182" i="2"/>
  <c r="G187" i="2"/>
  <c r="O187" i="2"/>
  <c r="C193" i="2"/>
  <c r="J195" i="2"/>
  <c r="C203" i="2"/>
  <c r="G204" i="2"/>
  <c r="L216" i="2"/>
  <c r="C226" i="2"/>
  <c r="E204" i="2"/>
  <c r="E195" i="2" s="1"/>
  <c r="E194" i="2" s="1"/>
  <c r="N231" i="2"/>
  <c r="N230" i="2" s="1"/>
  <c r="N194" i="2" s="1"/>
  <c r="L238" i="2"/>
  <c r="C250" i="2"/>
  <c r="L264" i="2"/>
  <c r="C279" i="2"/>
  <c r="C281" i="2"/>
  <c r="C299" i="2"/>
  <c r="L196" i="2"/>
  <c r="C210" i="2"/>
  <c r="C218" i="2"/>
  <c r="M230" i="2"/>
  <c r="F233" i="2"/>
  <c r="C233" i="2" s="1"/>
  <c r="L235" i="2"/>
  <c r="C240" i="2"/>
  <c r="C262" i="2"/>
  <c r="C274" i="2"/>
  <c r="L276" i="2"/>
  <c r="C276" i="2" s="1"/>
  <c r="F21" i="2"/>
  <c r="C79" i="2"/>
  <c r="I77" i="2"/>
  <c r="I76" i="2" s="1"/>
  <c r="C117" i="2"/>
  <c r="F116" i="2"/>
  <c r="C137" i="2"/>
  <c r="F136" i="2"/>
  <c r="E20" i="2"/>
  <c r="O21" i="2"/>
  <c r="O45" i="2"/>
  <c r="J53" i="2"/>
  <c r="C66" i="2"/>
  <c r="C71" i="2"/>
  <c r="I69" i="2"/>
  <c r="I67" i="2" s="1"/>
  <c r="C74" i="2"/>
  <c r="D83" i="2"/>
  <c r="D75" i="2" s="1"/>
  <c r="K83" i="2"/>
  <c r="C99" i="2"/>
  <c r="C104" i="2"/>
  <c r="F103" i="2"/>
  <c r="O103" i="2"/>
  <c r="C124" i="2"/>
  <c r="F122" i="2"/>
  <c r="I20" i="2"/>
  <c r="D292" i="2"/>
  <c r="D291" i="2" s="1"/>
  <c r="D20" i="2"/>
  <c r="H292" i="2"/>
  <c r="H291" i="2" s="1"/>
  <c r="H20" i="2"/>
  <c r="L292" i="2"/>
  <c r="L291" i="2" s="1"/>
  <c r="L31" i="2"/>
  <c r="C31" i="2" s="1"/>
  <c r="L33" i="2"/>
  <c r="C33" i="2" s="1"/>
  <c r="F41" i="2"/>
  <c r="C41" i="2" s="1"/>
  <c r="F43" i="2"/>
  <c r="C43" i="2" s="1"/>
  <c r="F58" i="2"/>
  <c r="C59" i="2"/>
  <c r="O58" i="2"/>
  <c r="C68" i="2"/>
  <c r="F67" i="2"/>
  <c r="L69" i="2"/>
  <c r="L67" i="2" s="1"/>
  <c r="L53" i="2" s="1"/>
  <c r="C82" i="2"/>
  <c r="C91" i="2"/>
  <c r="I89" i="2"/>
  <c r="C94" i="2"/>
  <c r="C106" i="2"/>
  <c r="C119" i="2"/>
  <c r="C126" i="2"/>
  <c r="C139" i="2"/>
  <c r="I144" i="2"/>
  <c r="C145" i="2"/>
  <c r="L36" i="2"/>
  <c r="C36" i="2" s="1"/>
  <c r="C56" i="2"/>
  <c r="F55" i="2"/>
  <c r="C88" i="2"/>
  <c r="F84" i="2"/>
  <c r="L89" i="2"/>
  <c r="F95" i="2"/>
  <c r="C107" i="2"/>
  <c r="I103" i="2"/>
  <c r="C181" i="2"/>
  <c r="I179" i="2"/>
  <c r="C70" i="2"/>
  <c r="C78" i="2"/>
  <c r="C90" i="2"/>
  <c r="O112" i="2"/>
  <c r="C112" i="2" s="1"/>
  <c r="I116" i="2"/>
  <c r="I122" i="2"/>
  <c r="C132" i="2"/>
  <c r="I136" i="2"/>
  <c r="C142" i="2"/>
  <c r="F141" i="2"/>
  <c r="C141" i="2" s="1"/>
  <c r="O165" i="2"/>
  <c r="K174" i="2"/>
  <c r="K173" i="2" s="1"/>
  <c r="J187" i="2"/>
  <c r="N187" i="2"/>
  <c r="C100" i="2"/>
  <c r="L103" i="2"/>
  <c r="C120" i="2"/>
  <c r="C140" i="2"/>
  <c r="C152" i="2"/>
  <c r="C154" i="2"/>
  <c r="F151" i="2"/>
  <c r="C168" i="2"/>
  <c r="C170" i="2"/>
  <c r="F166" i="2"/>
  <c r="G174" i="2"/>
  <c r="G173" i="2" s="1"/>
  <c r="C177" i="2"/>
  <c r="I175" i="2"/>
  <c r="I198" i="2"/>
  <c r="I196" i="2" s="1"/>
  <c r="C199" i="2"/>
  <c r="C232" i="2"/>
  <c r="I238" i="2"/>
  <c r="C239" i="2"/>
  <c r="C96" i="2"/>
  <c r="C108" i="2"/>
  <c r="O116" i="2"/>
  <c r="L122" i="2"/>
  <c r="E130" i="2"/>
  <c r="L131" i="2"/>
  <c r="O136" i="2"/>
  <c r="C153" i="2"/>
  <c r="I151" i="2"/>
  <c r="I160" i="2"/>
  <c r="C160" i="2" s="1"/>
  <c r="C161" i="2"/>
  <c r="I184" i="2"/>
  <c r="C184" i="2" s="1"/>
  <c r="C185" i="2"/>
  <c r="I188" i="2"/>
  <c r="I187" i="2" s="1"/>
  <c r="C189" i="2"/>
  <c r="F191" i="2"/>
  <c r="C191" i="2" s="1"/>
  <c r="C192" i="2"/>
  <c r="H195" i="2"/>
  <c r="I286" i="2"/>
  <c r="I292" i="2" s="1"/>
  <c r="C287" i="2"/>
  <c r="C176" i="2"/>
  <c r="C180" i="2"/>
  <c r="C206" i="2"/>
  <c r="L205" i="2"/>
  <c r="C215" i="2"/>
  <c r="C236" i="2"/>
  <c r="F235" i="2"/>
  <c r="O246" i="2"/>
  <c r="O231" i="2" s="1"/>
  <c r="O251" i="2"/>
  <c r="C266" i="2"/>
  <c r="C268" i="2"/>
  <c r="F264" i="2"/>
  <c r="C264" i="2" s="1"/>
  <c r="I270" i="2"/>
  <c r="I269" i="2" s="1"/>
  <c r="C271" i="2"/>
  <c r="D195" i="2"/>
  <c r="F196" i="2"/>
  <c r="C254" i="2"/>
  <c r="C256" i="2"/>
  <c r="F252" i="2"/>
  <c r="C260" i="2"/>
  <c r="O259" i="2"/>
  <c r="C272" i="2"/>
  <c r="C278" i="2"/>
  <c r="G195" i="2"/>
  <c r="G194" i="2" s="1"/>
  <c r="C207" i="2"/>
  <c r="C208" i="2"/>
  <c r="F205" i="2"/>
  <c r="C219" i="2"/>
  <c r="C220" i="2"/>
  <c r="F216" i="2"/>
  <c r="C228" i="2"/>
  <c r="F227" i="2"/>
  <c r="C227" i="2" s="1"/>
  <c r="J231" i="2"/>
  <c r="J230" i="2" s="1"/>
  <c r="F246" i="2"/>
  <c r="I246" i="2"/>
  <c r="C247" i="2"/>
  <c r="L259" i="2"/>
  <c r="F270" i="2"/>
  <c r="O270" i="2"/>
  <c r="O269" i="2" s="1"/>
  <c r="C295" i="2"/>
  <c r="I293" i="2"/>
  <c r="C300" i="2"/>
  <c r="C282" i="2"/>
  <c r="F283" i="2"/>
  <c r="C283" i="2" s="1"/>
  <c r="C294" i="2"/>
  <c r="O301" i="1"/>
  <c r="L301" i="1"/>
  <c r="I301" i="1"/>
  <c r="F301" i="1"/>
  <c r="O300" i="1"/>
  <c r="L300" i="1"/>
  <c r="I300" i="1"/>
  <c r="F300" i="1"/>
  <c r="O299" i="1"/>
  <c r="L299" i="1"/>
  <c r="I299" i="1"/>
  <c r="F299" i="1"/>
  <c r="O298" i="1"/>
  <c r="L298" i="1"/>
  <c r="I298" i="1"/>
  <c r="F298" i="1"/>
  <c r="O297" i="1"/>
  <c r="L297" i="1"/>
  <c r="I297" i="1"/>
  <c r="F297" i="1"/>
  <c r="O296" i="1"/>
  <c r="L296" i="1"/>
  <c r="I296" i="1"/>
  <c r="F296" i="1"/>
  <c r="O295" i="1"/>
  <c r="L295" i="1"/>
  <c r="I295" i="1"/>
  <c r="F295" i="1"/>
  <c r="O294" i="1"/>
  <c r="O293" i="1" s="1"/>
  <c r="L294" i="1"/>
  <c r="I294" i="1"/>
  <c r="F294" i="1"/>
  <c r="N293" i="1"/>
  <c r="M293" i="1"/>
  <c r="K293" i="1"/>
  <c r="J293" i="1"/>
  <c r="H293" i="1"/>
  <c r="G293" i="1"/>
  <c r="E293" i="1"/>
  <c r="D293" i="1"/>
  <c r="O288" i="1"/>
  <c r="L288" i="1"/>
  <c r="I288" i="1"/>
  <c r="F288" i="1"/>
  <c r="O287" i="1"/>
  <c r="L287" i="1"/>
  <c r="I287" i="1"/>
  <c r="I286" i="1" s="1"/>
  <c r="F287" i="1"/>
  <c r="O286" i="1"/>
  <c r="N286" i="1"/>
  <c r="M286" i="1"/>
  <c r="K286" i="1"/>
  <c r="J286" i="1"/>
  <c r="H286" i="1"/>
  <c r="G286" i="1"/>
  <c r="F286" i="1"/>
  <c r="E286" i="1"/>
  <c r="D286" i="1"/>
  <c r="O285" i="1"/>
  <c r="O284" i="1" s="1"/>
  <c r="O283" i="1" s="1"/>
  <c r="L285" i="1"/>
  <c r="I285" i="1"/>
  <c r="I284" i="1" s="1"/>
  <c r="I283" i="1" s="1"/>
  <c r="F285" i="1"/>
  <c r="N284" i="1"/>
  <c r="N283" i="1" s="1"/>
  <c r="M284" i="1"/>
  <c r="M283" i="1" s="1"/>
  <c r="L284" i="1"/>
  <c r="L283" i="1" s="1"/>
  <c r="K284" i="1"/>
  <c r="J284" i="1"/>
  <c r="J283" i="1" s="1"/>
  <c r="H284" i="1"/>
  <c r="H283" i="1" s="1"/>
  <c r="G284" i="1"/>
  <c r="E284" i="1"/>
  <c r="E283" i="1" s="1"/>
  <c r="D284" i="1"/>
  <c r="D283" i="1" s="1"/>
  <c r="K283" i="1"/>
  <c r="G283" i="1"/>
  <c r="O282" i="1"/>
  <c r="O281" i="1" s="1"/>
  <c r="L282" i="1"/>
  <c r="I282" i="1"/>
  <c r="I281" i="1" s="1"/>
  <c r="F282" i="1"/>
  <c r="F281" i="1" s="1"/>
  <c r="N281" i="1"/>
  <c r="M281" i="1"/>
  <c r="L281" i="1"/>
  <c r="K281" i="1"/>
  <c r="J281" i="1"/>
  <c r="H281" i="1"/>
  <c r="G281" i="1"/>
  <c r="E281" i="1"/>
  <c r="D281" i="1"/>
  <c r="O280" i="1"/>
  <c r="L280" i="1"/>
  <c r="I280" i="1"/>
  <c r="F280" i="1"/>
  <c r="O279" i="1"/>
  <c r="L279" i="1"/>
  <c r="I279" i="1"/>
  <c r="F279" i="1"/>
  <c r="O278" i="1"/>
  <c r="L278" i="1"/>
  <c r="I278" i="1"/>
  <c r="F278" i="1"/>
  <c r="O277" i="1"/>
  <c r="O276" i="1" s="1"/>
  <c r="L277" i="1"/>
  <c r="I277" i="1"/>
  <c r="I276" i="1" s="1"/>
  <c r="F277" i="1"/>
  <c r="N276" i="1"/>
  <c r="M276" i="1"/>
  <c r="K276" i="1"/>
  <c r="J276" i="1"/>
  <c r="H276" i="1"/>
  <c r="G276" i="1"/>
  <c r="E276" i="1"/>
  <c r="D276" i="1"/>
  <c r="O275" i="1"/>
  <c r="L275" i="1"/>
  <c r="I275" i="1"/>
  <c r="F275" i="1"/>
  <c r="O274" i="1"/>
  <c r="L274" i="1"/>
  <c r="I274" i="1"/>
  <c r="F274" i="1"/>
  <c r="O273" i="1"/>
  <c r="L273" i="1"/>
  <c r="L272" i="1" s="1"/>
  <c r="I273" i="1"/>
  <c r="I272" i="1" s="1"/>
  <c r="F273" i="1"/>
  <c r="N272" i="1"/>
  <c r="M272" i="1"/>
  <c r="K272" i="1"/>
  <c r="J272" i="1"/>
  <c r="J270" i="1" s="1"/>
  <c r="J269" i="1" s="1"/>
  <c r="H272" i="1"/>
  <c r="G272" i="1"/>
  <c r="E272" i="1"/>
  <c r="D272" i="1"/>
  <c r="O271" i="1"/>
  <c r="L271" i="1"/>
  <c r="I271" i="1"/>
  <c r="F271" i="1"/>
  <c r="O268" i="1"/>
  <c r="L268" i="1"/>
  <c r="I268" i="1"/>
  <c r="F268" i="1"/>
  <c r="O267" i="1"/>
  <c r="L267" i="1"/>
  <c r="I267" i="1"/>
  <c r="F267" i="1"/>
  <c r="O266" i="1"/>
  <c r="L266" i="1"/>
  <c r="I266" i="1"/>
  <c r="F266" i="1"/>
  <c r="O265" i="1"/>
  <c r="L265" i="1"/>
  <c r="I265" i="1"/>
  <c r="F265" i="1"/>
  <c r="N264" i="1"/>
  <c r="M264" i="1"/>
  <c r="K264" i="1"/>
  <c r="J264" i="1"/>
  <c r="H264" i="1"/>
  <c r="G264" i="1"/>
  <c r="E264" i="1"/>
  <c r="D264" i="1"/>
  <c r="O263" i="1"/>
  <c r="L263" i="1"/>
  <c r="I263" i="1"/>
  <c r="F263" i="1"/>
  <c r="O262" i="1"/>
  <c r="L262" i="1"/>
  <c r="I262" i="1"/>
  <c r="F262" i="1"/>
  <c r="O261" i="1"/>
  <c r="O260" i="1" s="1"/>
  <c r="L261" i="1"/>
  <c r="I261" i="1"/>
  <c r="F261" i="1"/>
  <c r="F260" i="1" s="1"/>
  <c r="N260" i="1"/>
  <c r="N259" i="1" s="1"/>
  <c r="M260" i="1"/>
  <c r="M259" i="1" s="1"/>
  <c r="K260" i="1"/>
  <c r="J260" i="1"/>
  <c r="J259" i="1" s="1"/>
  <c r="H260" i="1"/>
  <c r="H259" i="1" s="1"/>
  <c r="G260" i="1"/>
  <c r="E260" i="1"/>
  <c r="D260" i="1"/>
  <c r="G259" i="1"/>
  <c r="O258" i="1"/>
  <c r="L258" i="1"/>
  <c r="I258" i="1"/>
  <c r="F258" i="1"/>
  <c r="O257" i="1"/>
  <c r="L257" i="1"/>
  <c r="I257" i="1"/>
  <c r="F257" i="1"/>
  <c r="O256" i="1"/>
  <c r="L256" i="1"/>
  <c r="I256" i="1"/>
  <c r="F256" i="1"/>
  <c r="O255" i="1"/>
  <c r="L255" i="1"/>
  <c r="I255" i="1"/>
  <c r="F255" i="1"/>
  <c r="O254" i="1"/>
  <c r="L254" i="1"/>
  <c r="I254" i="1"/>
  <c r="F254" i="1"/>
  <c r="O253" i="1"/>
  <c r="L253" i="1"/>
  <c r="I253" i="1"/>
  <c r="F253" i="1"/>
  <c r="F252" i="1" s="1"/>
  <c r="N252" i="1"/>
  <c r="N251" i="1" s="1"/>
  <c r="M252" i="1"/>
  <c r="M251" i="1" s="1"/>
  <c r="K252" i="1"/>
  <c r="K251" i="1" s="1"/>
  <c r="J252" i="1"/>
  <c r="J251" i="1" s="1"/>
  <c r="H252" i="1"/>
  <c r="H251" i="1" s="1"/>
  <c r="G252" i="1"/>
  <c r="G251" i="1" s="1"/>
  <c r="E252" i="1"/>
  <c r="E251" i="1" s="1"/>
  <c r="D252" i="1"/>
  <c r="D251" i="1" s="1"/>
  <c r="O250" i="1"/>
  <c r="L250" i="1"/>
  <c r="I250" i="1"/>
  <c r="F250" i="1"/>
  <c r="O249" i="1"/>
  <c r="L249" i="1"/>
  <c r="I249" i="1"/>
  <c r="F249" i="1"/>
  <c r="O248" i="1"/>
  <c r="L248" i="1"/>
  <c r="I248" i="1"/>
  <c r="F248" i="1"/>
  <c r="O247" i="1"/>
  <c r="L247" i="1"/>
  <c r="I247" i="1"/>
  <c r="F247" i="1"/>
  <c r="N246" i="1"/>
  <c r="M246" i="1"/>
  <c r="K246" i="1"/>
  <c r="J246" i="1"/>
  <c r="H246" i="1"/>
  <c r="G246" i="1"/>
  <c r="E246" i="1"/>
  <c r="D246" i="1"/>
  <c r="O245" i="1"/>
  <c r="L245" i="1"/>
  <c r="I245" i="1"/>
  <c r="F245" i="1"/>
  <c r="O244" i="1"/>
  <c r="L244" i="1"/>
  <c r="I244" i="1"/>
  <c r="F244" i="1"/>
  <c r="O243" i="1"/>
  <c r="L243" i="1"/>
  <c r="I243" i="1"/>
  <c r="F243" i="1"/>
  <c r="O242" i="1"/>
  <c r="L242" i="1"/>
  <c r="I242" i="1"/>
  <c r="F242" i="1"/>
  <c r="O241" i="1"/>
  <c r="L241" i="1"/>
  <c r="I241" i="1"/>
  <c r="F241" i="1"/>
  <c r="O240" i="1"/>
  <c r="L240" i="1"/>
  <c r="I240" i="1"/>
  <c r="F240" i="1"/>
  <c r="O239" i="1"/>
  <c r="L239" i="1"/>
  <c r="I239" i="1"/>
  <c r="I238" i="1" s="1"/>
  <c r="F239" i="1"/>
  <c r="O238" i="1"/>
  <c r="N238" i="1"/>
  <c r="M238" i="1"/>
  <c r="K238" i="1"/>
  <c r="J238" i="1"/>
  <c r="H238" i="1"/>
  <c r="G238" i="1"/>
  <c r="E238" i="1"/>
  <c r="D238" i="1"/>
  <c r="O237" i="1"/>
  <c r="L237" i="1"/>
  <c r="I237" i="1"/>
  <c r="F237" i="1"/>
  <c r="O236" i="1"/>
  <c r="L236" i="1"/>
  <c r="L235" i="1" s="1"/>
  <c r="I236" i="1"/>
  <c r="I235" i="1" s="1"/>
  <c r="F236" i="1"/>
  <c r="O235" i="1"/>
  <c r="N235" i="1"/>
  <c r="M235" i="1"/>
  <c r="K235" i="1"/>
  <c r="J235" i="1"/>
  <c r="H235" i="1"/>
  <c r="G235" i="1"/>
  <c r="F235" i="1"/>
  <c r="E235" i="1"/>
  <c r="D235" i="1"/>
  <c r="O234" i="1"/>
  <c r="O233" i="1" s="1"/>
  <c r="L234" i="1"/>
  <c r="L233" i="1" s="1"/>
  <c r="I234" i="1"/>
  <c r="I233" i="1" s="1"/>
  <c r="F234" i="1"/>
  <c r="F233" i="1" s="1"/>
  <c r="N233" i="1"/>
  <c r="M233" i="1"/>
  <c r="K233" i="1"/>
  <c r="J233" i="1"/>
  <c r="H233" i="1"/>
  <c r="G233" i="1"/>
  <c r="E233" i="1"/>
  <c r="D233" i="1"/>
  <c r="O232" i="1"/>
  <c r="L232" i="1"/>
  <c r="I232" i="1"/>
  <c r="F232" i="1"/>
  <c r="O229" i="1"/>
  <c r="L229" i="1"/>
  <c r="I229" i="1"/>
  <c r="F229" i="1"/>
  <c r="O228" i="1"/>
  <c r="L228" i="1"/>
  <c r="L227" i="1" s="1"/>
  <c r="I228" i="1"/>
  <c r="I227" i="1" s="1"/>
  <c r="F228" i="1"/>
  <c r="O227" i="1"/>
  <c r="N227" i="1"/>
  <c r="M227" i="1"/>
  <c r="K227" i="1"/>
  <c r="J227" i="1"/>
  <c r="H227" i="1"/>
  <c r="G227" i="1"/>
  <c r="F227" i="1"/>
  <c r="E227" i="1"/>
  <c r="D227" i="1"/>
  <c r="O226" i="1"/>
  <c r="L226" i="1"/>
  <c r="I226" i="1"/>
  <c r="F226" i="1"/>
  <c r="O225" i="1"/>
  <c r="L225" i="1"/>
  <c r="I225" i="1"/>
  <c r="F225" i="1"/>
  <c r="O224" i="1"/>
  <c r="L224" i="1"/>
  <c r="I224" i="1"/>
  <c r="F224" i="1"/>
  <c r="O223" i="1"/>
  <c r="L223" i="1"/>
  <c r="I223" i="1"/>
  <c r="F223" i="1"/>
  <c r="O222" i="1"/>
  <c r="L222" i="1"/>
  <c r="I222" i="1"/>
  <c r="F222" i="1"/>
  <c r="O221" i="1"/>
  <c r="L221" i="1"/>
  <c r="I221" i="1"/>
  <c r="F221" i="1"/>
  <c r="O220" i="1"/>
  <c r="L220" i="1"/>
  <c r="I220" i="1"/>
  <c r="F220" i="1"/>
  <c r="O219" i="1"/>
  <c r="L219" i="1"/>
  <c r="I219" i="1"/>
  <c r="F219" i="1"/>
  <c r="O218" i="1"/>
  <c r="L218" i="1"/>
  <c r="I218" i="1"/>
  <c r="F218" i="1"/>
  <c r="O217" i="1"/>
  <c r="L217" i="1"/>
  <c r="I217" i="1"/>
  <c r="F217" i="1"/>
  <c r="N216" i="1"/>
  <c r="M216" i="1"/>
  <c r="K216" i="1"/>
  <c r="J216" i="1"/>
  <c r="H216" i="1"/>
  <c r="G216" i="1"/>
  <c r="E216" i="1"/>
  <c r="D216" i="1"/>
  <c r="O215" i="1"/>
  <c r="L215" i="1"/>
  <c r="I215" i="1"/>
  <c r="F215" i="1"/>
  <c r="O214" i="1"/>
  <c r="L214" i="1"/>
  <c r="I214" i="1"/>
  <c r="F214" i="1"/>
  <c r="O213" i="1"/>
  <c r="L213" i="1"/>
  <c r="I213" i="1"/>
  <c r="F213" i="1"/>
  <c r="O212" i="1"/>
  <c r="L212" i="1"/>
  <c r="I212" i="1"/>
  <c r="F212" i="1"/>
  <c r="O211" i="1"/>
  <c r="L211" i="1"/>
  <c r="I211" i="1"/>
  <c r="F211" i="1"/>
  <c r="O210" i="1"/>
  <c r="L210" i="1"/>
  <c r="I210" i="1"/>
  <c r="F210" i="1"/>
  <c r="O209" i="1"/>
  <c r="L209" i="1"/>
  <c r="I209" i="1"/>
  <c r="F209" i="1"/>
  <c r="O208" i="1"/>
  <c r="L208" i="1"/>
  <c r="I208" i="1"/>
  <c r="F208" i="1"/>
  <c r="O207" i="1"/>
  <c r="L207" i="1"/>
  <c r="I207" i="1"/>
  <c r="F207" i="1"/>
  <c r="O206" i="1"/>
  <c r="L206" i="1"/>
  <c r="I206" i="1"/>
  <c r="F206" i="1"/>
  <c r="N205" i="1"/>
  <c r="M205" i="1"/>
  <c r="M204" i="1" s="1"/>
  <c r="K205" i="1"/>
  <c r="J205" i="1"/>
  <c r="H205" i="1"/>
  <c r="G205" i="1"/>
  <c r="E205" i="1"/>
  <c r="D205" i="1"/>
  <c r="O203" i="1"/>
  <c r="L203" i="1"/>
  <c r="I203" i="1"/>
  <c r="F203" i="1"/>
  <c r="O202" i="1"/>
  <c r="L202" i="1"/>
  <c r="I202" i="1"/>
  <c r="F202" i="1"/>
  <c r="O201" i="1"/>
  <c r="L201" i="1"/>
  <c r="I201" i="1"/>
  <c r="F201" i="1"/>
  <c r="O200" i="1"/>
  <c r="L200" i="1"/>
  <c r="I200" i="1"/>
  <c r="F200" i="1"/>
  <c r="O199" i="1"/>
  <c r="L199" i="1"/>
  <c r="I199" i="1"/>
  <c r="F199" i="1"/>
  <c r="F198" i="1" s="1"/>
  <c r="O198" i="1"/>
  <c r="N198" i="1"/>
  <c r="M198" i="1"/>
  <c r="K198" i="1"/>
  <c r="K196" i="1" s="1"/>
  <c r="J198" i="1"/>
  <c r="J196" i="1" s="1"/>
  <c r="H198" i="1"/>
  <c r="H196" i="1" s="1"/>
  <c r="G198" i="1"/>
  <c r="G196" i="1" s="1"/>
  <c r="E198" i="1"/>
  <c r="E196" i="1" s="1"/>
  <c r="D198" i="1"/>
  <c r="D196" i="1" s="1"/>
  <c r="O197" i="1"/>
  <c r="L197" i="1"/>
  <c r="I197" i="1"/>
  <c r="F197" i="1"/>
  <c r="N196" i="1"/>
  <c r="M196" i="1"/>
  <c r="O193" i="1"/>
  <c r="L193" i="1"/>
  <c r="I193" i="1"/>
  <c r="F193" i="1"/>
  <c r="F192" i="1" s="1"/>
  <c r="F191" i="1" s="1"/>
  <c r="O192" i="1"/>
  <c r="O191" i="1" s="1"/>
  <c r="N192" i="1"/>
  <c r="N191" i="1" s="1"/>
  <c r="M192" i="1"/>
  <c r="K192" i="1"/>
  <c r="K191" i="1" s="1"/>
  <c r="J192" i="1"/>
  <c r="J191" i="1" s="1"/>
  <c r="I192" i="1"/>
  <c r="H192" i="1"/>
  <c r="G192" i="1"/>
  <c r="G191" i="1" s="1"/>
  <c r="E192" i="1"/>
  <c r="E191" i="1" s="1"/>
  <c r="D192" i="1"/>
  <c r="D191" i="1" s="1"/>
  <c r="M191" i="1"/>
  <c r="I191" i="1"/>
  <c r="H191" i="1"/>
  <c r="O190" i="1"/>
  <c r="L190" i="1"/>
  <c r="I190" i="1"/>
  <c r="F190" i="1"/>
  <c r="O189" i="1"/>
  <c r="L189" i="1"/>
  <c r="I189" i="1"/>
  <c r="F189" i="1"/>
  <c r="F188" i="1" s="1"/>
  <c r="O188" i="1"/>
  <c r="N188" i="1"/>
  <c r="M188" i="1"/>
  <c r="M187" i="1" s="1"/>
  <c r="K188" i="1"/>
  <c r="K187" i="1" s="1"/>
  <c r="J188" i="1"/>
  <c r="H188" i="1"/>
  <c r="H187" i="1" s="1"/>
  <c r="G188" i="1"/>
  <c r="G187" i="1" s="1"/>
  <c r="E188" i="1"/>
  <c r="D188" i="1"/>
  <c r="O186" i="1"/>
  <c r="L186" i="1"/>
  <c r="I186" i="1"/>
  <c r="F186" i="1"/>
  <c r="O185" i="1"/>
  <c r="L185" i="1"/>
  <c r="I185" i="1"/>
  <c r="F185" i="1"/>
  <c r="F184" i="1" s="1"/>
  <c r="O184" i="1"/>
  <c r="N184" i="1"/>
  <c r="M184" i="1"/>
  <c r="K184" i="1"/>
  <c r="J184" i="1"/>
  <c r="H184" i="1"/>
  <c r="G184" i="1"/>
  <c r="E184" i="1"/>
  <c r="D184" i="1"/>
  <c r="O183" i="1"/>
  <c r="L183" i="1"/>
  <c r="I183" i="1"/>
  <c r="F183" i="1"/>
  <c r="O182" i="1"/>
  <c r="L182" i="1"/>
  <c r="I182" i="1"/>
  <c r="F182" i="1"/>
  <c r="O181" i="1"/>
  <c r="L181" i="1"/>
  <c r="I181" i="1"/>
  <c r="F181" i="1"/>
  <c r="O180" i="1"/>
  <c r="O179" i="1" s="1"/>
  <c r="L180" i="1"/>
  <c r="I180" i="1"/>
  <c r="F180" i="1"/>
  <c r="F179" i="1" s="1"/>
  <c r="N179" i="1"/>
  <c r="M179" i="1"/>
  <c r="K179" i="1"/>
  <c r="J179" i="1"/>
  <c r="H179" i="1"/>
  <c r="G179" i="1"/>
  <c r="E179" i="1"/>
  <c r="D179" i="1"/>
  <c r="O178" i="1"/>
  <c r="L178" i="1"/>
  <c r="I178" i="1"/>
  <c r="F178" i="1"/>
  <c r="O177" i="1"/>
  <c r="L177" i="1"/>
  <c r="I177" i="1"/>
  <c r="F177" i="1"/>
  <c r="O176" i="1"/>
  <c r="O175" i="1" s="1"/>
  <c r="O174" i="1" s="1"/>
  <c r="L176" i="1"/>
  <c r="I176" i="1"/>
  <c r="F176" i="1"/>
  <c r="F175" i="1" s="1"/>
  <c r="F174" i="1" s="1"/>
  <c r="F173" i="1" s="1"/>
  <c r="N175" i="1"/>
  <c r="M175" i="1"/>
  <c r="K175" i="1"/>
  <c r="K174" i="1" s="1"/>
  <c r="K173" i="1" s="1"/>
  <c r="J175" i="1"/>
  <c r="J174" i="1" s="1"/>
  <c r="J173" i="1" s="1"/>
  <c r="H175" i="1"/>
  <c r="G175" i="1"/>
  <c r="E175" i="1"/>
  <c r="E174" i="1" s="1"/>
  <c r="E173" i="1" s="1"/>
  <c r="D175" i="1"/>
  <c r="D174" i="1" s="1"/>
  <c r="M174" i="1"/>
  <c r="O172" i="1"/>
  <c r="L172" i="1"/>
  <c r="I172" i="1"/>
  <c r="F172" i="1"/>
  <c r="O171" i="1"/>
  <c r="L171" i="1"/>
  <c r="I171" i="1"/>
  <c r="F171" i="1"/>
  <c r="O170" i="1"/>
  <c r="L170" i="1"/>
  <c r="I170" i="1"/>
  <c r="F170" i="1"/>
  <c r="O169" i="1"/>
  <c r="L169" i="1"/>
  <c r="I169" i="1"/>
  <c r="F169" i="1"/>
  <c r="O168" i="1"/>
  <c r="L168" i="1"/>
  <c r="I168" i="1"/>
  <c r="F168" i="1"/>
  <c r="O167" i="1"/>
  <c r="L167" i="1"/>
  <c r="I167" i="1"/>
  <c r="I166" i="1" s="1"/>
  <c r="I165" i="1" s="1"/>
  <c r="F167" i="1"/>
  <c r="N166" i="1"/>
  <c r="N165" i="1" s="1"/>
  <c r="M166" i="1"/>
  <c r="M165" i="1" s="1"/>
  <c r="K166" i="1"/>
  <c r="K165" i="1" s="1"/>
  <c r="J166" i="1"/>
  <c r="J165" i="1" s="1"/>
  <c r="H166" i="1"/>
  <c r="H165" i="1" s="1"/>
  <c r="G166" i="1"/>
  <c r="G165" i="1" s="1"/>
  <c r="F166" i="1"/>
  <c r="F165" i="1" s="1"/>
  <c r="E166" i="1"/>
  <c r="E165" i="1" s="1"/>
  <c r="D166" i="1"/>
  <c r="D165" i="1" s="1"/>
  <c r="O164" i="1"/>
  <c r="L164" i="1"/>
  <c r="I164" i="1"/>
  <c r="F164" i="1"/>
  <c r="O163" i="1"/>
  <c r="L163" i="1"/>
  <c r="I163" i="1"/>
  <c r="F163" i="1"/>
  <c r="O162" i="1"/>
  <c r="L162" i="1"/>
  <c r="I162" i="1"/>
  <c r="F162" i="1"/>
  <c r="O161" i="1"/>
  <c r="O160" i="1" s="1"/>
  <c r="L161" i="1"/>
  <c r="L160" i="1" s="1"/>
  <c r="I161" i="1"/>
  <c r="F161" i="1"/>
  <c r="F160" i="1" s="1"/>
  <c r="N160" i="1"/>
  <c r="M160" i="1"/>
  <c r="K160" i="1"/>
  <c r="J160" i="1"/>
  <c r="H160" i="1"/>
  <c r="G160" i="1"/>
  <c r="E160" i="1"/>
  <c r="D160" i="1"/>
  <c r="O159" i="1"/>
  <c r="L159" i="1"/>
  <c r="I159" i="1"/>
  <c r="F159" i="1"/>
  <c r="O158" i="1"/>
  <c r="L158" i="1"/>
  <c r="I158" i="1"/>
  <c r="F158" i="1"/>
  <c r="O157" i="1"/>
  <c r="L157" i="1"/>
  <c r="I157" i="1"/>
  <c r="F157" i="1"/>
  <c r="O156" i="1"/>
  <c r="L156" i="1"/>
  <c r="I156" i="1"/>
  <c r="F156" i="1"/>
  <c r="O155" i="1"/>
  <c r="L155" i="1"/>
  <c r="I155" i="1"/>
  <c r="F155" i="1"/>
  <c r="O154" i="1"/>
  <c r="L154" i="1"/>
  <c r="I154" i="1"/>
  <c r="F154" i="1"/>
  <c r="O153" i="1"/>
  <c r="L153" i="1"/>
  <c r="I153" i="1"/>
  <c r="F153" i="1"/>
  <c r="O152" i="1"/>
  <c r="L152" i="1"/>
  <c r="I152" i="1"/>
  <c r="F152" i="1"/>
  <c r="N151" i="1"/>
  <c r="M151" i="1"/>
  <c r="K151" i="1"/>
  <c r="J151" i="1"/>
  <c r="H151" i="1"/>
  <c r="G151" i="1"/>
  <c r="E151" i="1"/>
  <c r="D151" i="1"/>
  <c r="O150" i="1"/>
  <c r="L150" i="1"/>
  <c r="I150" i="1"/>
  <c r="F150" i="1"/>
  <c r="O149" i="1"/>
  <c r="L149" i="1"/>
  <c r="I149" i="1"/>
  <c r="F149" i="1"/>
  <c r="O148" i="1"/>
  <c r="L148" i="1"/>
  <c r="I148" i="1"/>
  <c r="F148" i="1"/>
  <c r="O147" i="1"/>
  <c r="L147" i="1"/>
  <c r="I147" i="1"/>
  <c r="F147" i="1"/>
  <c r="O146" i="1"/>
  <c r="L146" i="1"/>
  <c r="I146" i="1"/>
  <c r="F146" i="1"/>
  <c r="O145" i="1"/>
  <c r="O144" i="1" s="1"/>
  <c r="L145" i="1"/>
  <c r="I145" i="1"/>
  <c r="F145" i="1"/>
  <c r="F144" i="1" s="1"/>
  <c r="N144" i="1"/>
  <c r="M144" i="1"/>
  <c r="K144" i="1"/>
  <c r="J144" i="1"/>
  <c r="H144" i="1"/>
  <c r="G144" i="1"/>
  <c r="E144" i="1"/>
  <c r="D144" i="1"/>
  <c r="O143" i="1"/>
  <c r="L143" i="1"/>
  <c r="I143" i="1"/>
  <c r="F143" i="1"/>
  <c r="O142" i="1"/>
  <c r="L142" i="1"/>
  <c r="L141" i="1" s="1"/>
  <c r="I142" i="1"/>
  <c r="F142" i="1"/>
  <c r="O141" i="1"/>
  <c r="N141" i="1"/>
  <c r="M141" i="1"/>
  <c r="K141" i="1"/>
  <c r="J141" i="1"/>
  <c r="H141" i="1"/>
  <c r="G141" i="1"/>
  <c r="F141" i="1"/>
  <c r="E141" i="1"/>
  <c r="D141" i="1"/>
  <c r="O140" i="1"/>
  <c r="L140" i="1"/>
  <c r="I140" i="1"/>
  <c r="F140" i="1"/>
  <c r="O139" i="1"/>
  <c r="L139" i="1"/>
  <c r="I139" i="1"/>
  <c r="F139" i="1"/>
  <c r="O138" i="1"/>
  <c r="L138" i="1"/>
  <c r="I138" i="1"/>
  <c r="F138" i="1"/>
  <c r="O137" i="1"/>
  <c r="O136" i="1" s="1"/>
  <c r="L137" i="1"/>
  <c r="L136" i="1" s="1"/>
  <c r="I137" i="1"/>
  <c r="F137" i="1"/>
  <c r="N136" i="1"/>
  <c r="M136" i="1"/>
  <c r="K136" i="1"/>
  <c r="J136" i="1"/>
  <c r="H136" i="1"/>
  <c r="G136" i="1"/>
  <c r="E136" i="1"/>
  <c r="D136" i="1"/>
  <c r="O135" i="1"/>
  <c r="L135" i="1"/>
  <c r="I135" i="1"/>
  <c r="F135" i="1"/>
  <c r="O134" i="1"/>
  <c r="L134" i="1"/>
  <c r="I134" i="1"/>
  <c r="F134" i="1"/>
  <c r="O133" i="1"/>
  <c r="L133" i="1"/>
  <c r="I133" i="1"/>
  <c r="F133" i="1"/>
  <c r="O132" i="1"/>
  <c r="L132" i="1"/>
  <c r="L131" i="1" s="1"/>
  <c r="I132" i="1"/>
  <c r="F132" i="1"/>
  <c r="O131" i="1"/>
  <c r="N131" i="1"/>
  <c r="N130" i="1" s="1"/>
  <c r="M131" i="1"/>
  <c r="K131" i="1"/>
  <c r="J131" i="1"/>
  <c r="H131" i="1"/>
  <c r="G131" i="1"/>
  <c r="F131" i="1"/>
  <c r="E131" i="1"/>
  <c r="D131" i="1"/>
  <c r="O129" i="1"/>
  <c r="L129" i="1"/>
  <c r="L128" i="1" s="1"/>
  <c r="I129" i="1"/>
  <c r="I128" i="1" s="1"/>
  <c r="F129" i="1"/>
  <c r="O128" i="1"/>
  <c r="N128" i="1"/>
  <c r="M128" i="1"/>
  <c r="K128" i="1"/>
  <c r="J128" i="1"/>
  <c r="H128" i="1"/>
  <c r="G128" i="1"/>
  <c r="E128" i="1"/>
  <c r="D128" i="1"/>
  <c r="O127" i="1"/>
  <c r="L127" i="1"/>
  <c r="I127" i="1"/>
  <c r="F127" i="1"/>
  <c r="O126" i="1"/>
  <c r="L126" i="1"/>
  <c r="I126" i="1"/>
  <c r="F126" i="1"/>
  <c r="O125" i="1"/>
  <c r="L125" i="1"/>
  <c r="I125" i="1"/>
  <c r="F125" i="1"/>
  <c r="O124" i="1"/>
  <c r="L124" i="1"/>
  <c r="I124" i="1"/>
  <c r="F124" i="1"/>
  <c r="O123" i="1"/>
  <c r="L123" i="1"/>
  <c r="I123" i="1"/>
  <c r="F123" i="1"/>
  <c r="F122" i="1" s="1"/>
  <c r="N122" i="1"/>
  <c r="M122" i="1"/>
  <c r="K122" i="1"/>
  <c r="J122" i="1"/>
  <c r="H122" i="1"/>
  <c r="G122" i="1"/>
  <c r="E122" i="1"/>
  <c r="D122" i="1"/>
  <c r="O121" i="1"/>
  <c r="L121" i="1"/>
  <c r="I121" i="1"/>
  <c r="F121" i="1"/>
  <c r="O120" i="1"/>
  <c r="L120" i="1"/>
  <c r="I120" i="1"/>
  <c r="F120" i="1"/>
  <c r="O119" i="1"/>
  <c r="L119" i="1"/>
  <c r="I119" i="1"/>
  <c r="F119" i="1"/>
  <c r="O118" i="1"/>
  <c r="L118" i="1"/>
  <c r="I118" i="1"/>
  <c r="F118" i="1"/>
  <c r="O117" i="1"/>
  <c r="L117" i="1"/>
  <c r="I117" i="1"/>
  <c r="F117" i="1"/>
  <c r="N116" i="1"/>
  <c r="M116" i="1"/>
  <c r="K116" i="1"/>
  <c r="J116" i="1"/>
  <c r="H116" i="1"/>
  <c r="G116" i="1"/>
  <c r="E116" i="1"/>
  <c r="D116" i="1"/>
  <c r="O115" i="1"/>
  <c r="L115" i="1"/>
  <c r="I115" i="1"/>
  <c r="F115" i="1"/>
  <c r="O114" i="1"/>
  <c r="L114" i="1"/>
  <c r="I114" i="1"/>
  <c r="F114" i="1"/>
  <c r="O113" i="1"/>
  <c r="L113" i="1"/>
  <c r="L112" i="1" s="1"/>
  <c r="I113" i="1"/>
  <c r="I112" i="1" s="1"/>
  <c r="F113" i="1"/>
  <c r="N112" i="1"/>
  <c r="M112" i="1"/>
  <c r="K112" i="1"/>
  <c r="J112" i="1"/>
  <c r="H112" i="1"/>
  <c r="G112" i="1"/>
  <c r="E112" i="1"/>
  <c r="D112" i="1"/>
  <c r="O111" i="1"/>
  <c r="L111" i="1"/>
  <c r="I111" i="1"/>
  <c r="F111" i="1"/>
  <c r="O110" i="1"/>
  <c r="L110" i="1"/>
  <c r="I110" i="1"/>
  <c r="F110" i="1"/>
  <c r="O109" i="1"/>
  <c r="L109" i="1"/>
  <c r="I109" i="1"/>
  <c r="F109" i="1"/>
  <c r="O108" i="1"/>
  <c r="L108" i="1"/>
  <c r="I108" i="1"/>
  <c r="F108" i="1"/>
  <c r="O107" i="1"/>
  <c r="L107" i="1"/>
  <c r="I107" i="1"/>
  <c r="F107" i="1"/>
  <c r="O106" i="1"/>
  <c r="L106" i="1"/>
  <c r="I106" i="1"/>
  <c r="F106" i="1"/>
  <c r="O105" i="1"/>
  <c r="L105" i="1"/>
  <c r="I105" i="1"/>
  <c r="F105" i="1"/>
  <c r="O104" i="1"/>
  <c r="L104" i="1"/>
  <c r="I104" i="1"/>
  <c r="F104" i="1"/>
  <c r="F103" i="1" s="1"/>
  <c r="N103" i="1"/>
  <c r="M103" i="1"/>
  <c r="K103" i="1"/>
  <c r="J103" i="1"/>
  <c r="H103" i="1"/>
  <c r="G103" i="1"/>
  <c r="E103" i="1"/>
  <c r="D103" i="1"/>
  <c r="O102" i="1"/>
  <c r="L102" i="1"/>
  <c r="I102" i="1"/>
  <c r="F102" i="1"/>
  <c r="O101" i="1"/>
  <c r="L101" i="1"/>
  <c r="I101" i="1"/>
  <c r="F101" i="1"/>
  <c r="O100" i="1"/>
  <c r="L100" i="1"/>
  <c r="I100" i="1"/>
  <c r="F100" i="1"/>
  <c r="O99" i="1"/>
  <c r="L99" i="1"/>
  <c r="I99" i="1"/>
  <c r="F99" i="1"/>
  <c r="O98" i="1"/>
  <c r="L98" i="1"/>
  <c r="I98" i="1"/>
  <c r="F98" i="1"/>
  <c r="O97" i="1"/>
  <c r="L97" i="1"/>
  <c r="I97" i="1"/>
  <c r="F97" i="1"/>
  <c r="O96" i="1"/>
  <c r="L96" i="1"/>
  <c r="L95" i="1" s="1"/>
  <c r="I96" i="1"/>
  <c r="F96" i="1"/>
  <c r="F95" i="1" s="1"/>
  <c r="N95" i="1"/>
  <c r="M95" i="1"/>
  <c r="K95" i="1"/>
  <c r="J95" i="1"/>
  <c r="H95" i="1"/>
  <c r="G95" i="1"/>
  <c r="E95" i="1"/>
  <c r="D95" i="1"/>
  <c r="O94" i="1"/>
  <c r="L94" i="1"/>
  <c r="I94" i="1"/>
  <c r="F94" i="1"/>
  <c r="O93" i="1"/>
  <c r="L93" i="1"/>
  <c r="I93" i="1"/>
  <c r="F93" i="1"/>
  <c r="O92" i="1"/>
  <c r="L92" i="1"/>
  <c r="I92" i="1"/>
  <c r="F92" i="1"/>
  <c r="O91" i="1"/>
  <c r="L91" i="1"/>
  <c r="I91" i="1"/>
  <c r="F91" i="1"/>
  <c r="O90" i="1"/>
  <c r="L90" i="1"/>
  <c r="L89" i="1" s="1"/>
  <c r="I90" i="1"/>
  <c r="F90" i="1"/>
  <c r="N89" i="1"/>
  <c r="M89" i="1"/>
  <c r="K89" i="1"/>
  <c r="J89" i="1"/>
  <c r="H89" i="1"/>
  <c r="G89" i="1"/>
  <c r="E89" i="1"/>
  <c r="D89" i="1"/>
  <c r="O88" i="1"/>
  <c r="L88" i="1"/>
  <c r="I88" i="1"/>
  <c r="F88" i="1"/>
  <c r="O87" i="1"/>
  <c r="L87" i="1"/>
  <c r="I87" i="1"/>
  <c r="F87" i="1"/>
  <c r="O86" i="1"/>
  <c r="L86" i="1"/>
  <c r="I86" i="1"/>
  <c r="F86" i="1"/>
  <c r="O85" i="1"/>
  <c r="L85" i="1"/>
  <c r="I85" i="1"/>
  <c r="I84" i="1" s="1"/>
  <c r="F85" i="1"/>
  <c r="N84" i="1"/>
  <c r="N83" i="1" s="1"/>
  <c r="M84" i="1"/>
  <c r="K84" i="1"/>
  <c r="J84" i="1"/>
  <c r="H84" i="1"/>
  <c r="G84" i="1"/>
  <c r="E84" i="1"/>
  <c r="D84" i="1"/>
  <c r="O82" i="1"/>
  <c r="L82" i="1"/>
  <c r="I82" i="1"/>
  <c r="F82" i="1"/>
  <c r="O81" i="1"/>
  <c r="L81" i="1"/>
  <c r="I81" i="1"/>
  <c r="I80" i="1" s="1"/>
  <c r="F81" i="1"/>
  <c r="N80" i="1"/>
  <c r="M80" i="1"/>
  <c r="K80" i="1"/>
  <c r="J80" i="1"/>
  <c r="H80" i="1"/>
  <c r="G80" i="1"/>
  <c r="E80" i="1"/>
  <c r="D80" i="1"/>
  <c r="O79" i="1"/>
  <c r="L79" i="1"/>
  <c r="I79" i="1"/>
  <c r="F79" i="1"/>
  <c r="O78" i="1"/>
  <c r="O77" i="1" s="1"/>
  <c r="L78" i="1"/>
  <c r="L77" i="1" s="1"/>
  <c r="I78" i="1"/>
  <c r="F78" i="1"/>
  <c r="N77" i="1"/>
  <c r="M77" i="1"/>
  <c r="K77" i="1"/>
  <c r="K76" i="1" s="1"/>
  <c r="J77" i="1"/>
  <c r="J76" i="1" s="1"/>
  <c r="H77" i="1"/>
  <c r="H76" i="1" s="1"/>
  <c r="G77" i="1"/>
  <c r="G76" i="1" s="1"/>
  <c r="E77" i="1"/>
  <c r="D77" i="1"/>
  <c r="M76" i="1"/>
  <c r="O74" i="1"/>
  <c r="L74" i="1"/>
  <c r="I74" i="1"/>
  <c r="F74" i="1"/>
  <c r="O73" i="1"/>
  <c r="L73" i="1"/>
  <c r="I73" i="1"/>
  <c r="F73" i="1"/>
  <c r="O72" i="1"/>
  <c r="L72" i="1"/>
  <c r="I72" i="1"/>
  <c r="F72" i="1"/>
  <c r="O71" i="1"/>
  <c r="L71" i="1"/>
  <c r="I71" i="1"/>
  <c r="F71" i="1"/>
  <c r="O70" i="1"/>
  <c r="O69" i="1" s="1"/>
  <c r="L70" i="1"/>
  <c r="I70" i="1"/>
  <c r="F70" i="1"/>
  <c r="N69" i="1"/>
  <c r="N67" i="1" s="1"/>
  <c r="M69" i="1"/>
  <c r="M67" i="1" s="1"/>
  <c r="K69" i="1"/>
  <c r="K67" i="1" s="1"/>
  <c r="J69" i="1"/>
  <c r="J67" i="1" s="1"/>
  <c r="H69" i="1"/>
  <c r="H67" i="1" s="1"/>
  <c r="G69" i="1"/>
  <c r="E69" i="1"/>
  <c r="E67" i="1" s="1"/>
  <c r="D69" i="1"/>
  <c r="D67" i="1" s="1"/>
  <c r="O68" i="1"/>
  <c r="L68" i="1"/>
  <c r="I68" i="1"/>
  <c r="F68" i="1"/>
  <c r="G67" i="1"/>
  <c r="O66" i="1"/>
  <c r="L66" i="1"/>
  <c r="I66" i="1"/>
  <c r="F66" i="1"/>
  <c r="O65" i="1"/>
  <c r="L65" i="1"/>
  <c r="I65" i="1"/>
  <c r="F65" i="1"/>
  <c r="O64" i="1"/>
  <c r="L64" i="1"/>
  <c r="I64" i="1"/>
  <c r="F64" i="1"/>
  <c r="O63" i="1"/>
  <c r="L63" i="1"/>
  <c r="I63" i="1"/>
  <c r="F63" i="1"/>
  <c r="O62" i="1"/>
  <c r="L62" i="1"/>
  <c r="I62" i="1"/>
  <c r="F62" i="1"/>
  <c r="C62" i="1" s="1"/>
  <c r="O61" i="1"/>
  <c r="L61" i="1"/>
  <c r="I61" i="1"/>
  <c r="F61" i="1"/>
  <c r="O60" i="1"/>
  <c r="L60" i="1"/>
  <c r="I60" i="1"/>
  <c r="F60" i="1"/>
  <c r="O59" i="1"/>
  <c r="L59" i="1"/>
  <c r="L58" i="1" s="1"/>
  <c r="I59" i="1"/>
  <c r="F59" i="1"/>
  <c r="O58" i="1"/>
  <c r="N58" i="1"/>
  <c r="M58" i="1"/>
  <c r="K58" i="1"/>
  <c r="J58" i="1"/>
  <c r="H58" i="1"/>
  <c r="G58" i="1"/>
  <c r="E58" i="1"/>
  <c r="D58" i="1"/>
  <c r="O57" i="1"/>
  <c r="L57" i="1"/>
  <c r="I57" i="1"/>
  <c r="F57" i="1"/>
  <c r="O56" i="1"/>
  <c r="L56" i="1"/>
  <c r="L55" i="1" s="1"/>
  <c r="L54" i="1" s="1"/>
  <c r="I56" i="1"/>
  <c r="F56" i="1"/>
  <c r="O55" i="1"/>
  <c r="O54" i="1" s="1"/>
  <c r="N55" i="1"/>
  <c r="N54" i="1" s="1"/>
  <c r="M55" i="1"/>
  <c r="K55" i="1"/>
  <c r="J55" i="1"/>
  <c r="J54" i="1" s="1"/>
  <c r="H55" i="1"/>
  <c r="H54" i="1" s="1"/>
  <c r="G55" i="1"/>
  <c r="F55" i="1"/>
  <c r="E55" i="1"/>
  <c r="D55" i="1"/>
  <c r="D54" i="1" s="1"/>
  <c r="K54" i="1"/>
  <c r="O47" i="1"/>
  <c r="C47" i="1" s="1"/>
  <c r="O46" i="1"/>
  <c r="C46" i="1"/>
  <c r="N45" i="1"/>
  <c r="M45" i="1"/>
  <c r="L44" i="1"/>
  <c r="L43" i="1" s="1"/>
  <c r="I44" i="1"/>
  <c r="I43" i="1" s="1"/>
  <c r="F44" i="1"/>
  <c r="F43" i="1" s="1"/>
  <c r="K43" i="1"/>
  <c r="J43" i="1"/>
  <c r="H43" i="1"/>
  <c r="G43" i="1"/>
  <c r="E43" i="1"/>
  <c r="D43" i="1"/>
  <c r="F42" i="1"/>
  <c r="F41" i="1" s="1"/>
  <c r="C41" i="1" s="1"/>
  <c r="E41" i="1"/>
  <c r="D41" i="1"/>
  <c r="L40" i="1"/>
  <c r="C40" i="1" s="1"/>
  <c r="L39" i="1"/>
  <c r="C39" i="1" s="1"/>
  <c r="L38" i="1"/>
  <c r="C38" i="1" s="1"/>
  <c r="L37" i="1"/>
  <c r="C37" i="1" s="1"/>
  <c r="K36" i="1"/>
  <c r="J36" i="1"/>
  <c r="L35" i="1"/>
  <c r="C35" i="1" s="1"/>
  <c r="L34" i="1"/>
  <c r="K33" i="1"/>
  <c r="J33" i="1"/>
  <c r="L32" i="1"/>
  <c r="K31" i="1"/>
  <c r="J31" i="1"/>
  <c r="L30" i="1"/>
  <c r="C30" i="1" s="1"/>
  <c r="L29" i="1"/>
  <c r="C29" i="1" s="1"/>
  <c r="L28" i="1"/>
  <c r="C28" i="1" s="1"/>
  <c r="K27" i="1"/>
  <c r="J27" i="1"/>
  <c r="F25" i="1"/>
  <c r="C25" i="1" s="1"/>
  <c r="I24" i="1"/>
  <c r="F24" i="1"/>
  <c r="O23" i="1"/>
  <c r="L23" i="1"/>
  <c r="I23" i="1"/>
  <c r="F23" i="1"/>
  <c r="O22" i="1"/>
  <c r="L22" i="1"/>
  <c r="I22" i="1"/>
  <c r="F22" i="1"/>
  <c r="F21" i="1" s="1"/>
  <c r="O21" i="1"/>
  <c r="N21" i="1"/>
  <c r="N292" i="1" s="1"/>
  <c r="N291" i="1" s="1"/>
  <c r="M21" i="1"/>
  <c r="M292" i="1" s="1"/>
  <c r="K21" i="1"/>
  <c r="J21" i="1"/>
  <c r="H21" i="1"/>
  <c r="G21" i="1"/>
  <c r="E21" i="1"/>
  <c r="D21" i="1"/>
  <c r="D292" i="1" s="1"/>
  <c r="D291" i="1" s="1"/>
  <c r="N20" i="1"/>
  <c r="M20" i="1"/>
  <c r="O195" i="2" l="1"/>
  <c r="H270" i="1"/>
  <c r="H269" i="1" s="1"/>
  <c r="C278" i="1"/>
  <c r="K270" i="1"/>
  <c r="G270" i="1"/>
  <c r="C176" i="1"/>
  <c r="G174" i="1"/>
  <c r="C202" i="1"/>
  <c r="D130" i="1"/>
  <c r="H130" i="1"/>
  <c r="G130" i="1"/>
  <c r="O173" i="1"/>
  <c r="N187" i="1"/>
  <c r="H204" i="1"/>
  <c r="H195" i="1" s="1"/>
  <c r="C24" i="1"/>
  <c r="L116" i="1"/>
  <c r="J130" i="1"/>
  <c r="E231" i="1"/>
  <c r="J231" i="1"/>
  <c r="C254" i="1"/>
  <c r="C258" i="1"/>
  <c r="C262" i="1"/>
  <c r="K269" i="1"/>
  <c r="I55" i="1"/>
  <c r="O252" i="1"/>
  <c r="D20" i="1"/>
  <c r="E54" i="1"/>
  <c r="E53" i="1" s="1"/>
  <c r="C94" i="1"/>
  <c r="C102" i="1"/>
  <c r="C145" i="1"/>
  <c r="C152" i="1"/>
  <c r="D187" i="1"/>
  <c r="J187" i="1"/>
  <c r="O187" i="1"/>
  <c r="C201" i="1"/>
  <c r="C218" i="1"/>
  <c r="C243" i="1"/>
  <c r="G269" i="1"/>
  <c r="F77" i="1"/>
  <c r="F69" i="1"/>
  <c r="F67" i="1" s="1"/>
  <c r="I77" i="1"/>
  <c r="I76" i="1" s="1"/>
  <c r="C140" i="1"/>
  <c r="C235" i="1"/>
  <c r="C237" i="1"/>
  <c r="D259" i="1"/>
  <c r="C42" i="1"/>
  <c r="C113" i="1"/>
  <c r="C114" i="1"/>
  <c r="J26" i="1"/>
  <c r="C86" i="1"/>
  <c r="C87" i="1"/>
  <c r="C118" i="1"/>
  <c r="C126" i="1"/>
  <c r="C134" i="1"/>
  <c r="C214" i="1"/>
  <c r="C217" i="1"/>
  <c r="C250" i="1"/>
  <c r="C266" i="1"/>
  <c r="C298" i="1"/>
  <c r="C300" i="1"/>
  <c r="C154" i="1"/>
  <c r="C148" i="1"/>
  <c r="C149" i="1"/>
  <c r="E75" i="2"/>
  <c r="E52" i="2" s="1"/>
  <c r="K75" i="2"/>
  <c r="L270" i="2"/>
  <c r="L269" i="2" s="1"/>
  <c r="J194" i="2"/>
  <c r="I195" i="2"/>
  <c r="O54" i="2"/>
  <c r="O53" i="2" s="1"/>
  <c r="D52" i="2"/>
  <c r="C235" i="2"/>
  <c r="O130" i="2"/>
  <c r="C216" i="2"/>
  <c r="L204" i="2"/>
  <c r="L195" i="2" s="1"/>
  <c r="L231" i="2"/>
  <c r="L230" i="2" s="1"/>
  <c r="C151" i="2"/>
  <c r="C238" i="2"/>
  <c r="C179" i="2"/>
  <c r="C144" i="2"/>
  <c r="G75" i="2"/>
  <c r="G52" i="2" s="1"/>
  <c r="G51" i="2" s="1"/>
  <c r="K194" i="2"/>
  <c r="C293" i="2"/>
  <c r="I231" i="2"/>
  <c r="I230" i="2" s="1"/>
  <c r="I194" i="2" s="1"/>
  <c r="I53" i="2"/>
  <c r="N75" i="2"/>
  <c r="N289" i="2" s="1"/>
  <c r="C286" i="2"/>
  <c r="C77" i="2"/>
  <c r="M75" i="2"/>
  <c r="M289" i="2" s="1"/>
  <c r="J289" i="2"/>
  <c r="M194" i="2"/>
  <c r="C76" i="2"/>
  <c r="D289" i="2"/>
  <c r="O83" i="2"/>
  <c r="O75" i="2" s="1"/>
  <c r="K52" i="2"/>
  <c r="E51" i="2"/>
  <c r="I291" i="2"/>
  <c r="H75" i="2"/>
  <c r="H52" i="2" s="1"/>
  <c r="K51" i="2"/>
  <c r="K50" i="2" s="1"/>
  <c r="E289" i="2"/>
  <c r="H194" i="2"/>
  <c r="H51" i="2" s="1"/>
  <c r="H50" i="2" s="1"/>
  <c r="L130" i="2"/>
  <c r="I130" i="2"/>
  <c r="C130" i="2" s="1"/>
  <c r="C95" i="2"/>
  <c r="C80" i="2"/>
  <c r="F130" i="2"/>
  <c r="G289" i="2"/>
  <c r="O230" i="2"/>
  <c r="O194" i="2" s="1"/>
  <c r="L83" i="2"/>
  <c r="L75" i="2" s="1"/>
  <c r="O52" i="2"/>
  <c r="K289" i="2"/>
  <c r="I174" i="2"/>
  <c r="I173" i="2" s="1"/>
  <c r="C175" i="2"/>
  <c r="O292" i="2"/>
  <c r="O291" i="2" s="1"/>
  <c r="O20" i="2"/>
  <c r="F292" i="2"/>
  <c r="C21" i="2"/>
  <c r="F20" i="2"/>
  <c r="C246" i="2"/>
  <c r="F231" i="2"/>
  <c r="C188" i="2"/>
  <c r="C174" i="2"/>
  <c r="F173" i="2"/>
  <c r="F54" i="2"/>
  <c r="C55" i="2"/>
  <c r="C67" i="2"/>
  <c r="C58" i="2"/>
  <c r="C122" i="2"/>
  <c r="C103" i="2"/>
  <c r="J52" i="2"/>
  <c r="J51" i="2" s="1"/>
  <c r="C116" i="2"/>
  <c r="C69" i="2"/>
  <c r="F259" i="2"/>
  <c r="C259" i="2" s="1"/>
  <c r="F204" i="2"/>
  <c r="C204" i="2" s="1"/>
  <c r="C205" i="2"/>
  <c r="C252" i="2"/>
  <c r="F251" i="2"/>
  <c r="C251" i="2" s="1"/>
  <c r="C198" i="2"/>
  <c r="F187" i="2"/>
  <c r="C187" i="2" s="1"/>
  <c r="C131" i="2"/>
  <c r="C45" i="2"/>
  <c r="F269" i="2"/>
  <c r="C270" i="2"/>
  <c r="D194" i="2"/>
  <c r="D51" i="2" s="1"/>
  <c r="C196" i="2"/>
  <c r="C166" i="2"/>
  <c r="F165" i="2"/>
  <c r="C165" i="2" s="1"/>
  <c r="C84" i="2"/>
  <c r="F83" i="2"/>
  <c r="C89" i="2"/>
  <c r="I83" i="2"/>
  <c r="L26" i="2"/>
  <c r="C136" i="2"/>
  <c r="E290" i="2"/>
  <c r="E50" i="2"/>
  <c r="G54" i="1"/>
  <c r="G53" i="1" s="1"/>
  <c r="M54" i="1"/>
  <c r="M53" i="1" s="1"/>
  <c r="C60" i="1"/>
  <c r="E76" i="1"/>
  <c r="C98" i="1"/>
  <c r="C100" i="1"/>
  <c r="C110" i="1"/>
  <c r="C125" i="1"/>
  <c r="O122" i="1"/>
  <c r="C169" i="1"/>
  <c r="N174" i="1"/>
  <c r="N173" i="1" s="1"/>
  <c r="E187" i="1"/>
  <c r="C226" i="1"/>
  <c r="O246" i="1"/>
  <c r="O231" i="1" s="1"/>
  <c r="K259" i="1"/>
  <c r="C282" i="1"/>
  <c r="C74" i="1"/>
  <c r="C106" i="1"/>
  <c r="C107" i="1"/>
  <c r="C120" i="1"/>
  <c r="K83" i="1"/>
  <c r="C223" i="1"/>
  <c r="C242" i="1"/>
  <c r="D270" i="1"/>
  <c r="D269" i="1" s="1"/>
  <c r="C294" i="1"/>
  <c r="C71" i="1"/>
  <c r="C82" i="1"/>
  <c r="C93" i="1"/>
  <c r="K130" i="1"/>
  <c r="M130" i="1"/>
  <c r="C164" i="1"/>
  <c r="C168" i="1"/>
  <c r="J204" i="1"/>
  <c r="J195" i="1" s="1"/>
  <c r="C44" i="1"/>
  <c r="C65" i="1"/>
  <c r="O67" i="1"/>
  <c r="O53" i="1" s="1"/>
  <c r="N76" i="1"/>
  <c r="N75" i="1" s="1"/>
  <c r="J83" i="1"/>
  <c r="J75" i="1" s="1"/>
  <c r="O112" i="1"/>
  <c r="C158" i="1"/>
  <c r="C161" i="1"/>
  <c r="C180" i="1"/>
  <c r="C181" i="1"/>
  <c r="G173" i="1"/>
  <c r="C206" i="1"/>
  <c r="C222" i="1"/>
  <c r="C247" i="1"/>
  <c r="C256" i="1"/>
  <c r="C268" i="1"/>
  <c r="H292" i="1"/>
  <c r="H291" i="1" s="1"/>
  <c r="H20" i="1"/>
  <c r="L69" i="1"/>
  <c r="C70" i="1"/>
  <c r="F89" i="1"/>
  <c r="C90" i="1"/>
  <c r="L33" i="1"/>
  <c r="C33" i="1" s="1"/>
  <c r="C34" i="1"/>
  <c r="C32" i="1"/>
  <c r="L31" i="1"/>
  <c r="C31" i="1" s="1"/>
  <c r="C43" i="1"/>
  <c r="N53" i="1"/>
  <c r="D53" i="1"/>
  <c r="I205" i="1"/>
  <c r="I293" i="1"/>
  <c r="J292" i="1"/>
  <c r="J291" i="1" s="1"/>
  <c r="K26" i="1"/>
  <c r="K20" i="1" s="1"/>
  <c r="K53" i="1"/>
  <c r="J53" i="1"/>
  <c r="C64" i="1"/>
  <c r="C81" i="1"/>
  <c r="O80" i="1"/>
  <c r="O76" i="1" s="1"/>
  <c r="E83" i="1"/>
  <c r="C85" i="1"/>
  <c r="O84" i="1"/>
  <c r="H83" i="1"/>
  <c r="H75" i="1" s="1"/>
  <c r="C92" i="1"/>
  <c r="C99" i="1"/>
  <c r="C105" i="1"/>
  <c r="O103" i="1"/>
  <c r="C111" i="1"/>
  <c r="I116" i="1"/>
  <c r="C119" i="1"/>
  <c r="G83" i="1"/>
  <c r="G75" i="1" s="1"/>
  <c r="C124" i="1"/>
  <c r="L144" i="1"/>
  <c r="C147" i="1"/>
  <c r="C153" i="1"/>
  <c r="C163" i="1"/>
  <c r="C167" i="1"/>
  <c r="O166" i="1"/>
  <c r="O165" i="1" s="1"/>
  <c r="C185" i="1"/>
  <c r="C207" i="1"/>
  <c r="C220" i="1"/>
  <c r="K204" i="1"/>
  <c r="K195" i="1" s="1"/>
  <c r="C229" i="1"/>
  <c r="C234" i="1"/>
  <c r="K231" i="1"/>
  <c r="K230" i="1" s="1"/>
  <c r="I252" i="1"/>
  <c r="I251" i="1" s="1"/>
  <c r="I260" i="1"/>
  <c r="I264" i="1"/>
  <c r="E292" i="1"/>
  <c r="E291" i="1" s="1"/>
  <c r="O45" i="1"/>
  <c r="C57" i="1"/>
  <c r="C63" i="1"/>
  <c r="L67" i="1"/>
  <c r="L53" i="1" s="1"/>
  <c r="C73" i="1"/>
  <c r="D76" i="1"/>
  <c r="C79" i="1"/>
  <c r="D83" i="1"/>
  <c r="C91" i="1"/>
  <c r="C97" i="1"/>
  <c r="O95" i="1"/>
  <c r="I103" i="1"/>
  <c r="C109" i="1"/>
  <c r="C117" i="1"/>
  <c r="O116" i="1"/>
  <c r="C123" i="1"/>
  <c r="C133" i="1"/>
  <c r="C157" i="1"/>
  <c r="C172" i="1"/>
  <c r="M173" i="1"/>
  <c r="C178" i="1"/>
  <c r="C199" i="1"/>
  <c r="D204" i="1"/>
  <c r="D195" i="1" s="1"/>
  <c r="C211" i="1"/>
  <c r="C215" i="1"/>
  <c r="I216" i="1"/>
  <c r="C225" i="1"/>
  <c r="G204" i="1"/>
  <c r="G195" i="1" s="1"/>
  <c r="N231" i="1"/>
  <c r="N230" i="1" s="1"/>
  <c r="G231" i="1"/>
  <c r="G230" i="1" s="1"/>
  <c r="C244" i="1"/>
  <c r="C245" i="1"/>
  <c r="C248" i="1"/>
  <c r="L252" i="1"/>
  <c r="L251" i="1" s="1"/>
  <c r="C261" i="1"/>
  <c r="C275" i="1"/>
  <c r="C299" i="1"/>
  <c r="K75" i="1"/>
  <c r="M291" i="1"/>
  <c r="L27" i="1"/>
  <c r="C27" i="1" s="1"/>
  <c r="L36" i="1"/>
  <c r="C36" i="1" s="1"/>
  <c r="E20" i="1"/>
  <c r="F58" i="1"/>
  <c r="F54" i="1" s="1"/>
  <c r="C61" i="1"/>
  <c r="C66" i="1"/>
  <c r="H53" i="1"/>
  <c r="C72" i="1"/>
  <c r="L80" i="1"/>
  <c r="L76" i="1" s="1"/>
  <c r="M83" i="1"/>
  <c r="L84" i="1"/>
  <c r="C88" i="1"/>
  <c r="O89" i="1"/>
  <c r="I95" i="1"/>
  <c r="C95" i="1" s="1"/>
  <c r="C101" i="1"/>
  <c r="L103" i="1"/>
  <c r="C108" i="1"/>
  <c r="C115" i="1"/>
  <c r="C121" i="1"/>
  <c r="C127" i="1"/>
  <c r="C129" i="1"/>
  <c r="I131" i="1"/>
  <c r="C131" i="1" s="1"/>
  <c r="C135" i="1"/>
  <c r="C143" i="1"/>
  <c r="C150" i="1"/>
  <c r="E130" i="1"/>
  <c r="C156" i="1"/>
  <c r="C159" i="1"/>
  <c r="C170" i="1"/>
  <c r="H174" i="1"/>
  <c r="H173" i="1" s="1"/>
  <c r="C177" i="1"/>
  <c r="C182" i="1"/>
  <c r="C189" i="1"/>
  <c r="C193" i="1"/>
  <c r="C203" i="1"/>
  <c r="E204" i="1"/>
  <c r="E195" i="1" s="1"/>
  <c r="C210" i="1"/>
  <c r="C213" i="1"/>
  <c r="N204" i="1"/>
  <c r="N195" i="1" s="1"/>
  <c r="M231" i="1"/>
  <c r="M230" i="1" s="1"/>
  <c r="C239" i="1"/>
  <c r="I246" i="1"/>
  <c r="I231" i="1" s="1"/>
  <c r="C253" i="1"/>
  <c r="N270" i="1"/>
  <c r="N269" i="1" s="1"/>
  <c r="C274" i="1"/>
  <c r="F293" i="1"/>
  <c r="C297" i="1"/>
  <c r="C77" i="1"/>
  <c r="G292" i="1"/>
  <c r="G291" i="1" s="1"/>
  <c r="G20" i="1"/>
  <c r="I21" i="1"/>
  <c r="C23" i="1"/>
  <c r="K292" i="1"/>
  <c r="K291" i="1" s="1"/>
  <c r="C22" i="1"/>
  <c r="L21" i="1"/>
  <c r="C45" i="1"/>
  <c r="F292" i="1"/>
  <c r="F20" i="1"/>
  <c r="O292" i="1"/>
  <c r="O291" i="1" s="1"/>
  <c r="O20" i="1"/>
  <c r="C78" i="1"/>
  <c r="C221" i="1"/>
  <c r="F216" i="1"/>
  <c r="C59" i="1"/>
  <c r="I69" i="1"/>
  <c r="C69" i="1" s="1"/>
  <c r="F80" i="1"/>
  <c r="C80" i="1" s="1"/>
  <c r="F84" i="1"/>
  <c r="I89" i="1"/>
  <c r="F112" i="1"/>
  <c r="C112" i="1" s="1"/>
  <c r="F116" i="1"/>
  <c r="L122" i="1"/>
  <c r="F128" i="1"/>
  <c r="C128" i="1" s="1"/>
  <c r="C139" i="1"/>
  <c r="F136" i="1"/>
  <c r="O151" i="1"/>
  <c r="O130" i="1" s="1"/>
  <c r="C227" i="1"/>
  <c r="J230" i="1"/>
  <c r="C249" i="1"/>
  <c r="F246" i="1"/>
  <c r="C257" i="1"/>
  <c r="F251" i="1"/>
  <c r="C265" i="1"/>
  <c r="F264" i="1"/>
  <c r="L276" i="1"/>
  <c r="L270" i="1" s="1"/>
  <c r="L269" i="1" s="1"/>
  <c r="C279" i="1"/>
  <c r="C295" i="1"/>
  <c r="L293" i="1"/>
  <c r="C137" i="1"/>
  <c r="C190" i="1"/>
  <c r="I188" i="1"/>
  <c r="C271" i="1"/>
  <c r="C273" i="1"/>
  <c r="F272" i="1"/>
  <c r="C285" i="1"/>
  <c r="F284" i="1"/>
  <c r="C56" i="1"/>
  <c r="I58" i="1"/>
  <c r="I54" i="1" s="1"/>
  <c r="C68" i="1"/>
  <c r="C96" i="1"/>
  <c r="C104" i="1"/>
  <c r="I122" i="1"/>
  <c r="C132" i="1"/>
  <c r="C138" i="1"/>
  <c r="I136" i="1"/>
  <c r="I141" i="1"/>
  <c r="C141" i="1" s="1"/>
  <c r="C142" i="1"/>
  <c r="C146" i="1"/>
  <c r="I144" i="1"/>
  <c r="L151" i="1"/>
  <c r="F151" i="1"/>
  <c r="C162" i="1"/>
  <c r="I160" i="1"/>
  <c r="C160" i="1" s="1"/>
  <c r="L175" i="1"/>
  <c r="L179" i="1"/>
  <c r="L184" i="1"/>
  <c r="L188" i="1"/>
  <c r="C200" i="1"/>
  <c r="I198" i="1"/>
  <c r="O216" i="1"/>
  <c r="L238" i="1"/>
  <c r="C186" i="1"/>
  <c r="I184" i="1"/>
  <c r="C301" i="1"/>
  <c r="C55" i="1"/>
  <c r="J20" i="1"/>
  <c r="I151" i="1"/>
  <c r="C155" i="1"/>
  <c r="L166" i="1"/>
  <c r="L165" i="1" s="1"/>
  <c r="C171" i="1"/>
  <c r="D173" i="1"/>
  <c r="I175" i="1"/>
  <c r="I179" i="1"/>
  <c r="C183" i="1"/>
  <c r="F187" i="1"/>
  <c r="L192" i="1"/>
  <c r="L191" i="1" s="1"/>
  <c r="C191" i="1" s="1"/>
  <c r="C197" i="1"/>
  <c r="F196" i="1"/>
  <c r="C208" i="1"/>
  <c r="C209" i="1"/>
  <c r="C232" i="1"/>
  <c r="D231" i="1"/>
  <c r="D230" i="1" s="1"/>
  <c r="O251" i="1"/>
  <c r="E259" i="1"/>
  <c r="E230" i="1" s="1"/>
  <c r="L260" i="1"/>
  <c r="C260" i="1" s="1"/>
  <c r="C263" i="1"/>
  <c r="C288" i="1"/>
  <c r="M195" i="1"/>
  <c r="O196" i="1"/>
  <c r="O205" i="1"/>
  <c r="C212" i="1"/>
  <c r="L216" i="1"/>
  <c r="C224" i="1"/>
  <c r="C228" i="1"/>
  <c r="C236" i="1"/>
  <c r="C240" i="1"/>
  <c r="C241" i="1"/>
  <c r="F238" i="1"/>
  <c r="M270" i="1"/>
  <c r="M269" i="1" s="1"/>
  <c r="C277" i="1"/>
  <c r="F276" i="1"/>
  <c r="C281" i="1"/>
  <c r="C287" i="1"/>
  <c r="L286" i="1"/>
  <c r="L198" i="1"/>
  <c r="L196" i="1" s="1"/>
  <c r="L205" i="1"/>
  <c r="F205" i="1"/>
  <c r="C219" i="1"/>
  <c r="H231" i="1"/>
  <c r="H230" i="1" s="1"/>
  <c r="C233" i="1"/>
  <c r="L246" i="1"/>
  <c r="C255" i="1"/>
  <c r="O264" i="1"/>
  <c r="O259" i="1" s="1"/>
  <c r="L264" i="1"/>
  <c r="C267" i="1"/>
  <c r="I270" i="1"/>
  <c r="I269" i="1" s="1"/>
  <c r="E270" i="1"/>
  <c r="E269" i="1" s="1"/>
  <c r="O272" i="1"/>
  <c r="O270" i="1" s="1"/>
  <c r="O269" i="1" s="1"/>
  <c r="C280" i="1"/>
  <c r="C296" i="1"/>
  <c r="L194" i="2" l="1"/>
  <c r="M75" i="1"/>
  <c r="C165" i="1"/>
  <c r="G194" i="1"/>
  <c r="N289" i="1"/>
  <c r="C116" i="1"/>
  <c r="K52" i="1"/>
  <c r="C252" i="1"/>
  <c r="C179" i="1"/>
  <c r="C144" i="1"/>
  <c r="J194" i="1"/>
  <c r="C175" i="1"/>
  <c r="C89" i="1"/>
  <c r="F291" i="1"/>
  <c r="C103" i="1"/>
  <c r="E75" i="1"/>
  <c r="E52" i="1" s="1"/>
  <c r="I75" i="2"/>
  <c r="G290" i="2"/>
  <c r="G50" i="2"/>
  <c r="L289" i="2"/>
  <c r="K290" i="2"/>
  <c r="N52" i="2"/>
  <c r="N51" i="2" s="1"/>
  <c r="M52" i="2"/>
  <c r="M51" i="2" s="1"/>
  <c r="M290" i="2" s="1"/>
  <c r="O289" i="2"/>
  <c r="H290" i="2"/>
  <c r="H289" i="2"/>
  <c r="M50" i="2"/>
  <c r="F195" i="2"/>
  <c r="C195" i="2" s="1"/>
  <c r="L52" i="2"/>
  <c r="L51" i="2" s="1"/>
  <c r="L50" i="2" s="1"/>
  <c r="I289" i="2"/>
  <c r="I52" i="2"/>
  <c r="I51" i="2" s="1"/>
  <c r="D290" i="2"/>
  <c r="D50" i="2"/>
  <c r="F53" i="2"/>
  <c r="C54" i="2"/>
  <c r="C231" i="2"/>
  <c r="F230" i="2"/>
  <c r="C230" i="2" s="1"/>
  <c r="C173" i="2"/>
  <c r="C83" i="2"/>
  <c r="F75" i="2"/>
  <c r="C75" i="2" s="1"/>
  <c r="C269" i="2"/>
  <c r="J50" i="2"/>
  <c r="J290" i="2"/>
  <c r="C292" i="2"/>
  <c r="F291" i="2"/>
  <c r="C291" i="2" s="1"/>
  <c r="L290" i="2"/>
  <c r="C26" i="2"/>
  <c r="L20" i="2"/>
  <c r="C20" i="2" s="1"/>
  <c r="O51" i="2"/>
  <c r="K194" i="1"/>
  <c r="K289" i="1"/>
  <c r="G289" i="1"/>
  <c r="J52" i="1"/>
  <c r="G52" i="1"/>
  <c r="G51" i="1" s="1"/>
  <c r="O204" i="1"/>
  <c r="O195" i="1" s="1"/>
  <c r="C216" i="1"/>
  <c r="O83" i="1"/>
  <c r="O75" i="1" s="1"/>
  <c r="O52" i="1" s="1"/>
  <c r="N52" i="1"/>
  <c r="D194" i="1"/>
  <c r="I130" i="1"/>
  <c r="C184" i="1"/>
  <c r="C198" i="1"/>
  <c r="I67" i="1"/>
  <c r="C67" i="1" s="1"/>
  <c r="M52" i="1"/>
  <c r="H289" i="1"/>
  <c r="C122" i="1"/>
  <c r="C58" i="1"/>
  <c r="F76" i="1"/>
  <c r="I259" i="1"/>
  <c r="I230" i="1" s="1"/>
  <c r="I204" i="1"/>
  <c r="M289" i="1"/>
  <c r="C293" i="1"/>
  <c r="H52" i="1"/>
  <c r="D75" i="1"/>
  <c r="D52" i="1" s="1"/>
  <c r="L259" i="1"/>
  <c r="L231" i="1"/>
  <c r="L130" i="1"/>
  <c r="L26" i="1"/>
  <c r="C26" i="1" s="1"/>
  <c r="N194" i="1"/>
  <c r="O230" i="1"/>
  <c r="C251" i="1"/>
  <c r="D289" i="1"/>
  <c r="J289" i="1"/>
  <c r="C136" i="1"/>
  <c r="F83" i="1"/>
  <c r="C84" i="1"/>
  <c r="L83" i="1"/>
  <c r="I292" i="1"/>
  <c r="I291" i="1" s="1"/>
  <c r="I20" i="1"/>
  <c r="C205" i="1"/>
  <c r="F204" i="1"/>
  <c r="C286" i="1"/>
  <c r="C276" i="1"/>
  <c r="H194" i="1"/>
  <c r="L187" i="1"/>
  <c r="C151" i="1"/>
  <c r="C284" i="1"/>
  <c r="F283" i="1"/>
  <c r="C283" i="1" s="1"/>
  <c r="C188" i="1"/>
  <c r="I187" i="1"/>
  <c r="C187" i="1" s="1"/>
  <c r="C264" i="1"/>
  <c r="F259" i="1"/>
  <c r="C246" i="1"/>
  <c r="E289" i="1"/>
  <c r="E194" i="1"/>
  <c r="E51" i="1" s="1"/>
  <c r="F270" i="1"/>
  <c r="C272" i="1"/>
  <c r="G50" i="1"/>
  <c r="G290" i="1"/>
  <c r="I196" i="1"/>
  <c r="C76" i="1"/>
  <c r="L204" i="1"/>
  <c r="L195" i="1" s="1"/>
  <c r="C238" i="1"/>
  <c r="F231" i="1"/>
  <c r="M194" i="1"/>
  <c r="M51" i="1" s="1"/>
  <c r="C192" i="1"/>
  <c r="I174" i="1"/>
  <c r="L174" i="1"/>
  <c r="L173" i="1" s="1"/>
  <c r="C166" i="1"/>
  <c r="I83" i="1"/>
  <c r="I75" i="1" s="1"/>
  <c r="F130" i="1"/>
  <c r="C130" i="1" s="1"/>
  <c r="F53" i="1"/>
  <c r="C54" i="1"/>
  <c r="L292" i="1"/>
  <c r="L291" i="1" s="1"/>
  <c r="C21" i="1"/>
  <c r="N51" i="1" l="1"/>
  <c r="K51" i="1"/>
  <c r="C259" i="1"/>
  <c r="D51" i="1"/>
  <c r="D290" i="1" s="1"/>
  <c r="J51" i="1"/>
  <c r="L230" i="1"/>
  <c r="L194" i="1" s="1"/>
  <c r="H51" i="1"/>
  <c r="H50" i="1" s="1"/>
  <c r="J50" i="1"/>
  <c r="J290" i="1"/>
  <c r="I53" i="1"/>
  <c r="C53" i="1" s="1"/>
  <c r="O194" i="1"/>
  <c r="O51" i="1" s="1"/>
  <c r="O290" i="1" s="1"/>
  <c r="N50" i="2"/>
  <c r="N290" i="2"/>
  <c r="F194" i="2"/>
  <c r="C194" i="2" s="1"/>
  <c r="F289" i="2"/>
  <c r="C289" i="2" s="1"/>
  <c r="O50" i="2"/>
  <c r="O290" i="2"/>
  <c r="I290" i="2"/>
  <c r="I50" i="2"/>
  <c r="C53" i="2"/>
  <c r="F52" i="2"/>
  <c r="L20" i="1"/>
  <c r="C20" i="1" s="1"/>
  <c r="C291" i="1"/>
  <c r="D50" i="1"/>
  <c r="N50" i="1"/>
  <c r="N290" i="1"/>
  <c r="L75" i="1"/>
  <c r="L52" i="1" s="1"/>
  <c r="I195" i="1"/>
  <c r="I194" i="1" s="1"/>
  <c r="M50" i="1"/>
  <c r="M290" i="1"/>
  <c r="O50" i="1"/>
  <c r="H290" i="1"/>
  <c r="I173" i="1"/>
  <c r="C173" i="1" s="1"/>
  <c r="C174" i="1"/>
  <c r="C292" i="1"/>
  <c r="F230" i="1"/>
  <c r="C230" i="1" s="1"/>
  <c r="C231" i="1"/>
  <c r="F75" i="1"/>
  <c r="F52" i="1" s="1"/>
  <c r="C83" i="1"/>
  <c r="O289" i="1"/>
  <c r="C196" i="1"/>
  <c r="F269" i="1"/>
  <c r="C270" i="1"/>
  <c r="E290" i="1"/>
  <c r="E50" i="1"/>
  <c r="C204" i="1"/>
  <c r="K50" i="1"/>
  <c r="K290" i="1"/>
  <c r="F195" i="1"/>
  <c r="L51" i="1" l="1"/>
  <c r="L50" i="1" s="1"/>
  <c r="C75" i="1"/>
  <c r="C52" i="2"/>
  <c r="F51" i="2"/>
  <c r="L289" i="1"/>
  <c r="C269" i="1"/>
  <c r="F289" i="1"/>
  <c r="L290" i="1"/>
  <c r="C195" i="1"/>
  <c r="F194" i="1"/>
  <c r="C194" i="1" s="1"/>
  <c r="I289" i="1"/>
  <c r="I52" i="1"/>
  <c r="I51" i="1" s="1"/>
  <c r="F290" i="2" l="1"/>
  <c r="C290" i="2" s="1"/>
  <c r="C51" i="2"/>
  <c r="F50" i="2"/>
  <c r="C50" i="2" s="1"/>
  <c r="C52" i="1"/>
  <c r="C289" i="1"/>
  <c r="I290" i="1"/>
  <c r="I50" i="1"/>
  <c r="F51" i="1"/>
  <c r="F290" i="1" l="1"/>
  <c r="C290" i="1" s="1"/>
  <c r="F50" i="1"/>
  <c r="C50" i="1" s="1"/>
  <c r="C51" i="1"/>
</calcChain>
</file>

<file path=xl/comments1.xml><?xml version="1.0" encoding="utf-8"?>
<comments xmlns="http://schemas.openxmlformats.org/spreadsheetml/2006/main">
  <authors>
    <author>Iveta Tiško</author>
    <author>Vita Madjare</author>
  </authors>
  <commentList>
    <comment ref="A17" authorId="0" shapeId="0">
      <text>
        <r>
          <rPr>
            <b/>
            <sz val="9"/>
            <color indexed="81"/>
            <rFont val="Tahoma"/>
            <family val="2"/>
            <charset val="186"/>
          </rPr>
          <t>Iveta Tiško:</t>
        </r>
        <r>
          <rPr>
            <sz val="9"/>
            <color indexed="81"/>
            <rFont val="Tahoma"/>
            <family val="2"/>
            <charset val="186"/>
          </rPr>
          <t xml:space="preserve">
+510 195 EUR.</t>
        </r>
      </text>
    </comment>
    <comment ref="C92" authorId="1" shapeId="0">
      <text>
        <r>
          <rPr>
            <b/>
            <sz val="9"/>
            <color indexed="81"/>
            <rFont val="Tahoma"/>
            <family val="2"/>
            <charset val="186"/>
          </rPr>
          <t>Vita Madjare:</t>
        </r>
        <r>
          <rPr>
            <sz val="9"/>
            <color indexed="81"/>
            <rFont val="Tahoma"/>
            <family val="2"/>
            <charset val="186"/>
          </rPr>
          <t xml:space="preserve">
Saskaņā ar 13.05.2016. grozījumiem</t>
        </r>
      </text>
    </comment>
  </commentList>
</comments>
</file>

<file path=xl/sharedStrings.xml><?xml version="1.0" encoding="utf-8"?>
<sst xmlns="http://schemas.openxmlformats.org/spreadsheetml/2006/main" count="18835" uniqueCount="1277">
  <si>
    <t>Tāme Nr. 09.23.1.</t>
  </si>
  <si>
    <t>IEŅĒMUMU UN IZDEVUMU TĀME 2019.GADAM</t>
  </si>
  <si>
    <t>Budžeta finansēta institūcija</t>
  </si>
  <si>
    <t>Pumpuru vidusskola</t>
  </si>
  <si>
    <t>Reģistrācijas Nr.</t>
  </si>
  <si>
    <t>90000051542</t>
  </si>
  <si>
    <t>Adrese</t>
  </si>
  <si>
    <t>Kronvalda iela 8, Jūrmala, LV2008</t>
  </si>
  <si>
    <t>Funkcionālās klasifikācijas kods</t>
  </si>
  <si>
    <t>09.210</t>
  </si>
  <si>
    <t>Programma</t>
  </si>
  <si>
    <t>Konta Nr.</t>
  </si>
  <si>
    <t>pamatbudžetam</t>
  </si>
  <si>
    <t>LV35PARX0002484572010</t>
  </si>
  <si>
    <t>Valsts budžeta transfertiem</t>
  </si>
  <si>
    <t>LV98PARX0002484573010</t>
  </si>
  <si>
    <t>projektiem</t>
  </si>
  <si>
    <t>maksas pakalpojumiem</t>
  </si>
  <si>
    <t>LV59PARX0002484577010</t>
  </si>
  <si>
    <t>ziedojumiem, dāvinājumiem</t>
  </si>
  <si>
    <t>Budžeta klasifikācijas                                                         kods</t>
  </si>
  <si>
    <t>Rādītāju nosaukumi</t>
  </si>
  <si>
    <t>Izdevumu tāme 2019.gadam</t>
  </si>
  <si>
    <t>Kopā</t>
  </si>
  <si>
    <t>Pamatbudžets pirms priekšlikumiem</t>
  </si>
  <si>
    <t>Priekšlikumi izmaiņām pamatbudž. (+/-)</t>
  </si>
  <si>
    <t>Pamatbudžets</t>
  </si>
  <si>
    <t>Valsts un citu pašvaldību (iestāžu) budžeta transferti pirms priekšlikumiem</t>
  </si>
  <si>
    <t>Priekšlikumi izmaiņām Valsts u.c. pašvaldību (iestāžu) budž.transf. (+/-)</t>
  </si>
  <si>
    <t>Valsts un citu pašvaldību (iestāžu) budžeta transferti</t>
  </si>
  <si>
    <t>Maksas pakalpojumi pirms priekšlikumiem</t>
  </si>
  <si>
    <t>Priekšlikumi izmaiņām maksas pakalpojumi (+/-)</t>
  </si>
  <si>
    <t>Maksas pakalpojumi</t>
  </si>
  <si>
    <t>Ziedojumi, dāvinājumi pirms priekšlikumiem</t>
  </si>
  <si>
    <t>Priekšlikumi izmaiņām ziedojumi, dāvinājumi (+/-)</t>
  </si>
  <si>
    <t>Ziedojumi, dāvinājumi</t>
  </si>
  <si>
    <t>Finanšu līdzekļu nepieciešamības pamatojums, aprēķini, atšifrējumi, ekonomijas vai samazinājuma iemesli</t>
  </si>
  <si>
    <t>1</t>
  </si>
  <si>
    <t xml:space="preserve">  I   IEŅĒMUMI</t>
  </si>
  <si>
    <t>Ieņēmumi pavisam kopā, t.sk.:</t>
  </si>
  <si>
    <t>Atlikums gada sākumā, t.sk:</t>
  </si>
  <si>
    <t>F21010000   kasē</t>
  </si>
  <si>
    <t>F22010000 bankā</t>
  </si>
  <si>
    <t>Pašvaldības un tās iestāžu savstarpējie transferti</t>
  </si>
  <si>
    <t>X</t>
  </si>
  <si>
    <t>Ieņēmumi no citiem avotiem saskaņā ar noslēgtajiem līgumiem</t>
  </si>
  <si>
    <t>Ieņēmumi no iestāžu sniegtajiem maksas pakalpojumiem un citi pašu ieņēmumi</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</si>
  <si>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</si>
  <si>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</si>
  <si>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</si>
  <si>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</si>
  <si>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</si>
  <si>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</si>
  <si>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</si>
  <si>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telpu nomu</t>
  </si>
  <si>
    <t>Ieņēmumi no kustamā īpašuma iznomāšanas</t>
  </si>
  <si>
    <t>Ieņēmumi par pārējiem sniegtajiem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</si>
  <si>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</si>
  <si>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</si>
  <si>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</si>
  <si>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</si>
  <si>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</si>
  <si>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Pārējie iepriekš neklasificētie īpašiem mērķiem noteiktie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</si>
  <si>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</si>
  <si>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</si>
  <si>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</si>
  <si>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</si>
  <si>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</si>
  <si>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</si>
  <si>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</si>
  <si>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</si>
  <si>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</si>
  <si>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</si>
  <si>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</si>
  <si>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</si>
  <si>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</si>
  <si>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</si>
  <si>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Lietveža vakance 0.3 likmes x 847 eur x 2 mēn</t>
  </si>
  <si>
    <t>Piemaksas,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</si>
  <si>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</si>
  <si>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</si>
  <si>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</si>
  <si>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</si>
  <si>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</si>
  <si>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</si>
  <si>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</si>
  <si>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Ar 01.09.2019.piešķirtas pedagogu profesionālās darbības 2.kval.pakāpes soc.pedagogam 1 likme un interešu izgl.skolot.0,5 likme. 1,5 likmes x 100 eur x 3mēn</t>
  </si>
  <si>
    <t>Atalgojums fiziskajām personām uz tiesiskās attiecības regulējošu dokumentu pamata</t>
  </si>
  <si>
    <t>Darba devēja valsts soc. apdroš. obl. iemaksas, pabalsti un kompensācijas</t>
  </si>
  <si>
    <t>Darba devēja valsts sociālās apdrošin. obligātās iemaksas</t>
  </si>
  <si>
    <t>Darba devēja pabalsti, kompensācijas un citi maksājumi</t>
  </si>
  <si>
    <t>Darba devēja pabalsti un kompensācijas, no kuriem aprēķina iedzīvotāju ienākuma nodokli un valsts soc. apdroš. obl. iemaksas</t>
  </si>
  <si>
    <t>Mācību maksas kompensācija</t>
  </si>
  <si>
    <t>Darba devēja uzturdevas kompensācija</t>
  </si>
  <si>
    <t>Darba devēja izdevumi veselības, dzīvības un nelaimes gadījumu apdrošināšanai</t>
  </si>
  <si>
    <t>Darba devēja pabalsti un kompensācijas, no kā neaprēķina iedzīvotāju ienākuma nodokli un valsts soc. apdroš. obl.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</si>
  <si>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</si>
  <si>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</si>
  <si>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</si>
  <si>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</si>
  <si>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</si>
  <si>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</si>
  <si>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</si>
  <si>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Izdevumi par sakaru pakalpojumiem</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</si>
  <si>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</si>
  <si>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</si>
  <si>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</si>
  <si>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</si>
  <si>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</si>
  <si>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siltumenerģiju, tai skaitā apkuri</t>
  </si>
  <si>
    <t>Izdevumi par ūdeni un kanalizāciju</t>
  </si>
  <si>
    <t>Izdevumi par elektroenerģiju</t>
  </si>
  <si>
    <t>Izdevumi par atkritumu savākšanu, izvešanu no apdzīvotām vietām un teritorijām ārpus apdzīvotām vietām un atkritumu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</si>
  <si>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</si>
  <si>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</si>
  <si>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</si>
  <si>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</si>
  <si>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</si>
  <si>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</si>
  <si>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mācību pakalpojumiem</t>
  </si>
  <si>
    <t>Maksājumu pakalpojumi un komisijas</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</si>
  <si>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</si>
  <si>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</si>
  <si>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</si>
  <si>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</si>
  <si>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</si>
  <si>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</si>
  <si>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</si>
  <si>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</si>
  <si>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atbildības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</si>
  <si>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</si>
  <si>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</si>
  <si>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</si>
  <si>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</si>
  <si>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</si>
  <si>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</si>
  <si>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</si>
  <si>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</si>
  <si>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</si>
  <si>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</si>
  <si>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</si>
  <si>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</si>
  <si>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</si>
  <si>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Ar brīvprātīgā darba veikšanu saistītie izdevumi</t>
  </si>
  <si>
    <t>Pašvaldību līdzekļi neparedzētiem gadījumiem</t>
  </si>
  <si>
    <t>Izdevumi juridiskās palīdzības sniedzējiem un zvērinātiem tiesu izpildītājiem</t>
  </si>
  <si>
    <t>Pārējie iepriekš neklasificētie pakalpojumu veidi</t>
  </si>
  <si>
    <t>Maksājumi par parāda apkalpošanu un komisijas maksas par izmantotajiem atsavinātajiem finanšu instrumentiem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</si>
  <si>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</si>
  <si>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</si>
  <si>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</si>
  <si>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</si>
  <si>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</si>
  <si>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</si>
  <si>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Izdevumi par precēm iestādes administratīvās darbības nodrošināšanai un sabiedrisko attiecību īstenošanai</t>
  </si>
  <si>
    <t>Kurināmais un enerģētiskie  materiāli</t>
  </si>
  <si>
    <t>Kurināmais</t>
  </si>
  <si>
    <t>Degviela</t>
  </si>
  <si>
    <t>Pārējie enerģētiskie materiāli</t>
  </si>
  <si>
    <t>Materiāli un izejvielas palīgražošanai</t>
  </si>
  <si>
    <t>Zāles, ķimikālijas, laboratorijas preces, medicīniskās ierīces, medicīniskie 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</si>
  <si>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</si>
  <si>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</si>
  <si>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</si>
  <si>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</si>
  <si>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</si>
  <si>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</si>
  <si>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</si>
  <si>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</si>
  <si>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</si>
  <si>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</si>
  <si>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</si>
  <si>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</si>
  <si>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</si>
  <si>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</si>
  <si>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</si>
  <si>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</si>
  <si>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</si>
  <si>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</si>
  <si>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</si>
  <si>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 un sprāgstvielas</t>
  </si>
  <si>
    <t>Pārējie specifiskas lietošanas materiāli un inventārs</t>
  </si>
  <si>
    <t>Pārējās preces</t>
  </si>
  <si>
    <t>Izdevumi periodikas iegādei</t>
  </si>
  <si>
    <t>Budžeta iestāžu nodokļu, nodevu un sankciju maksājumi</t>
  </si>
  <si>
    <t>Budžeta iestāžu nodokļu un nodevu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</si>
  <si>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</si>
  <si>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</si>
  <si>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</si>
  <si>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</si>
  <si>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Maksājumi par budžeta iestādēm piemērotajām sankcijām</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</si>
  <si>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</si>
  <si>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</si>
  <si>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</si>
  <si>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</si>
  <si>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</si>
  <si>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</si>
  <si>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</si>
  <si>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</si>
  <si>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</si>
  <si>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</si>
  <si>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</si>
  <si>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</si>
  <si>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</si>
  <si>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</si>
  <si>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</si>
  <si>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</si>
  <si>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</si>
  <si>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</si>
  <si>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</si>
  <si>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</si>
  <si>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</si>
  <si>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</si>
  <si>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</si>
  <si>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</si>
  <si>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</si>
  <si>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</si>
  <si>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</si>
  <si>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</si>
  <si>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</si>
  <si>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</si>
  <si>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</si>
  <si>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</si>
  <si>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</si>
  <si>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un būves</t>
  </si>
  <si>
    <t>Dzīvojamās ēkas</t>
  </si>
  <si>
    <t>Nedzīvojamās ēkas</t>
  </si>
  <si>
    <t>Transporta būves</t>
  </si>
  <si>
    <t>Zeme zem būvēm</t>
  </si>
  <si>
    <t>Kultivētā zeme</t>
  </si>
  <si>
    <t>Atpūtai un izklaidei izmantojamā zeme</t>
  </si>
  <si>
    <t>Pārējā zeme</t>
  </si>
  <si>
    <t>Inženierbūves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</si>
  <si>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</si>
  <si>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</si>
  <si>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</si>
  <si>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</si>
  <si>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</si>
  <si>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</si>
  <si>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</si>
  <si>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</si>
  <si>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</si>
  <si>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</si>
  <si>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</si>
  <si>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</si>
  <si>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</si>
  <si>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</si>
  <si>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</si>
  <si>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</si>
  <si>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</si>
  <si>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</si>
  <si>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</si>
  <si>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</si>
  <si>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</si>
  <si>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</si>
  <si>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</si>
  <si>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</si>
  <si>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</si>
  <si>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</si>
  <si>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</si>
  <si>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pabalsti naudā krīzes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</si>
  <si>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</si>
  <si>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</si>
  <si>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</si>
  <si>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</si>
  <si>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</si>
  <si>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</si>
  <si>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</si>
  <si>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</si>
  <si>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</si>
  <si>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</si>
  <si>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 palīdzība iedzīvotājiem natūrā</t>
  </si>
  <si>
    <t>Pabalsti ēdināšanai natūrā</t>
  </si>
  <si>
    <t>Pašvaldības pabalsti natūrā krīzes situācijā</t>
  </si>
  <si>
    <t>Sociālās garantijas bāreņiem un audžuģimenēm natūrā</t>
  </si>
  <si>
    <t>Pārējā sociālā palīdzība  natūrā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</si>
  <si>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</si>
  <si>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</si>
  <si>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</si>
  <si>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</si>
  <si>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</si>
  <si>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</si>
  <si>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</si>
  <si>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Izdevumi par piešķīrumiem iedzīvotājiem natūrā, naudas balvas, izdevumi pašvaldību brīvprātīgo iniciatīvu izpildei</t>
  </si>
  <si>
    <t>Izdevumi par piešķīrumiem iedzīvotājiem natūrā brīvprātīgo iniciatīvu izpildei</t>
  </si>
  <si>
    <t>Naudas balvas</t>
  </si>
  <si>
    <t>Izdevumi brīvprātīgo iniciatīvu izpildei</t>
  </si>
  <si>
    <t>Izsoles nodrošinājuma un citu maksājumu, kas saistīti ar dalību izsolēs, atmaksa</t>
  </si>
  <si>
    <t>Transferti, uzturēšanas izdevumu transferti, pašu resursu maksājumi, starptautiskā sadarbība</t>
  </si>
  <si>
    <t>Pašvaldību transferti un uzturēšanas izdevumu transferti</t>
  </si>
  <si>
    <t>Pašvaldību  uzturēšanas izdevumu transferti citām pašvaldībām</t>
  </si>
  <si>
    <t>Pašvaldību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</si>
  <si>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</si>
  <si>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</si>
  <si>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un tās iestāžu savstarpējie uzturēšanas izdevumu transferti</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</si>
  <si>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</si>
  <si>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</si>
  <si>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</si>
  <si>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Pašvaldību uzturēšanas izdevumu transferti (izņemot atmaksas) uz valsts budžetu</t>
  </si>
  <si>
    <t>Pašvaldības iemaksa pašvaldību finanšu izlīdzināšanas fondā</t>
  </si>
  <si>
    <t>Starptautiskā sadarbība</t>
  </si>
  <si>
    <t>Pārējie pārskaitījumi ārvalstīm</t>
  </si>
  <si>
    <t>Kapitālo izdevumu transferti</t>
  </si>
  <si>
    <t>Pašvaldību kapitālo izdevumu transferti</t>
  </si>
  <si>
    <t>Pašvaldību kapitālo izdevumu transferti citām pašvaldībām</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</si>
  <si>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</si>
  <si>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</si>
  <si>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</si>
  <si>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</si>
  <si>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</si>
  <si>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</si>
  <si>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</si>
  <si>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</si>
  <si>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</si>
  <si>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</si>
  <si>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</si>
  <si>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</si>
  <si>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</si>
  <si>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</si>
  <si>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</si>
  <si>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</si>
  <si>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</si>
  <si>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</si>
  <si>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</si>
  <si>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</si>
  <si>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</si>
  <si>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</si>
  <si>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</si>
  <si>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</si>
  <si>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</si>
  <si>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</si>
  <si>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</si>
  <si>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</si>
  <si>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Iestādes uzturēšana un vispārējās izglītības nodrošināšana</t>
  </si>
  <si>
    <t>Tāme Nr. 09.28.1</t>
  </si>
  <si>
    <t>Jūrmalas pilsētas pamatskola</t>
  </si>
  <si>
    <t>90009251342</t>
  </si>
  <si>
    <t>Dzirnavu iela 50, Jūrmala, LV 2011</t>
  </si>
  <si>
    <t xml:space="preserve"> </t>
  </si>
  <si>
    <t>LV42PARX0002484572078</t>
  </si>
  <si>
    <t>LV42PARX0002484573048</t>
  </si>
  <si>
    <t>LV14PARX0002484572097</t>
  </si>
  <si>
    <t>LV19PARX0002484577051</t>
  </si>
  <si>
    <t>Piešķirts papildus finansējums ārstniecības personāla darba samaksai  (461 EUR/mēnesī x 8 mēneši (2019.gada janvāris-augusts))</t>
  </si>
  <si>
    <t>Pietrūkst līdzekļi piemaksai par papildus darbu virtuves strādniekiem 2019.gada septembrī-decembrī (430 EUR/mēn. x 20% x 2 darbinieki x 4 mēn.)</t>
  </si>
  <si>
    <t>Līdzekļu ekonomija sakarā ar sociālā nodokļa avansu gada sākumā</t>
  </si>
  <si>
    <t>Dienas nauda uz Eiropas kausa čempionātu futbolā no 28.07.-03.08.2019.  Ungārijā   (7 dienas x 29 EUR x 3 cilvēki )= 609 EUR), ekonomija pēc Lietuvas brauciena   232 EUR, jo brauca mazāk pavadošie skolotāji</t>
  </si>
  <si>
    <t>Ceļa izdevumi uz Eiropas kausa čempionātu futbolā no 28.07.-03.08.2019.  Ungārijā   - vinjete  (Lietuva, Polija, Čehija, Slovākija, Ungārija)  47  EUR</t>
  </si>
  <si>
    <t>Pietrūkst komandējuma izdevumiem uz Eiropas kausa čempionātu futbolā no 28.07.-03.08.2019.  Ungārijā - 424 EUR; papildus līdzekļi ārstniecības personālam - 3688 EUR (budžeta grozījumi tiks veikti pēc izmaiņām štatu sarakstā)</t>
  </si>
  <si>
    <t>Neizlietotie līdzekļi par programmu "Skolas soma"</t>
  </si>
  <si>
    <t>Tāme Nr.01.2.5.</t>
  </si>
  <si>
    <t>Pašvaldības pamatbudžets</t>
  </si>
  <si>
    <t>Jūrmala, Jomas iela 1/5</t>
  </si>
  <si>
    <t>01.820</t>
  </si>
  <si>
    <t>Pašvaldības budžeta norēķini ar valsts budžetu</t>
  </si>
  <si>
    <t>Pašvaldības budžeta kopējie izdevumu konti</t>
  </si>
  <si>
    <t>Tiek atgriezti programmas "Skolas soma" neizlietotie līdzekļi</t>
  </si>
  <si>
    <t>Tāme Nr.09.27.1</t>
  </si>
  <si>
    <t>Slokas pamatskola</t>
  </si>
  <si>
    <t>90000051612</t>
  </si>
  <si>
    <t>Skolas iela 3 , Jūrmala , LV - 2010</t>
  </si>
  <si>
    <t>LV24PARX0002484572014</t>
  </si>
  <si>
    <t>LV87PARX0002484573014</t>
  </si>
  <si>
    <t>LV48PARX0002484577014</t>
  </si>
  <si>
    <t>Kodā 2262 MD tiek veikts samazinājums par EUR 19.00 programmas "Latvijas skolas soma" finansējuma atlikums periodā no 01.01.2019. līdz 21.06.2019.</t>
  </si>
  <si>
    <t>Kodā 2279 MD tiek veikts samazinājums par EUR 3.00 programmas "Latvijas skolas soma" finansējuma atlikums periodā no 01.01.2019. līdz 21.06.2019.</t>
  </si>
  <si>
    <t xml:space="preserve">Tiek atgriezts parprogrammas "Latvijas skolas soma" periodā no 01.01.2019. līdz 21.06.2019. neizlietotais finansējums  EUR 22.00 </t>
  </si>
  <si>
    <t>Paredzētais finansējums programmas "Latvijas skolas soma" aktivitātēm pilnībā netika izlietots</t>
  </si>
  <si>
    <t>Tāme Nr.08.1.5.</t>
  </si>
  <si>
    <t>Jūrmalas pilsētas dome</t>
  </si>
  <si>
    <t>90000056357</t>
  </si>
  <si>
    <t>08.620</t>
  </si>
  <si>
    <t>Kultūras pasākumi</t>
  </si>
  <si>
    <t>LV84PARX0002484572001</t>
  </si>
  <si>
    <r>
      <rPr>
        <b/>
        <sz val="9"/>
        <rFont val="Times New Roman"/>
        <family val="1"/>
        <charset val="186"/>
      </rPr>
      <t>23.pielikums</t>
    </r>
    <r>
      <rPr>
        <sz val="9"/>
        <rFont val="Times New Roman"/>
        <family val="1"/>
        <charset val="186"/>
      </rPr>
      <t xml:space="preserve"> Jūrmalas pilsētas domes</t>
    </r>
  </si>
  <si>
    <t>2018.gada 18.decembra saistošajiem noteikumiem Nr.44</t>
  </si>
  <si>
    <t xml:space="preserve">Budžeta finansēta institūcija: </t>
  </si>
  <si>
    <t xml:space="preserve">Reģistrācijas Nr.: </t>
  </si>
  <si>
    <t xml:space="preserve">2019.gada budžeta atšifrējums pa programmām </t>
  </si>
  <si>
    <t>Struktūrvienība:</t>
  </si>
  <si>
    <t>Kultūras nodaļa</t>
  </si>
  <si>
    <t>Programma:</t>
  </si>
  <si>
    <t>Funkcionālās klasifikācijas kods:</t>
  </si>
  <si>
    <t>Nr.</t>
  </si>
  <si>
    <t>Pasākums/ aktivitāte/ projekts/ pakalpojuma nosaukums/ objekts</t>
  </si>
  <si>
    <t>Ekonomiskās klasifikācijas kodi</t>
  </si>
  <si>
    <t>2019.gada budžets pirms priekšlikumiem</t>
  </si>
  <si>
    <t>Priekšlikumi izmaiņām (+/-)</t>
  </si>
  <si>
    <t>2019.gada budžets apstiprināts pēc izmaiņām</t>
  </si>
  <si>
    <t xml:space="preserve">Attīstības plānošanas dokumenta nosaukums/ Rīcības virziens un aktiv.numurs* </t>
  </si>
  <si>
    <t>KOPĀ</t>
  </si>
  <si>
    <t>Jūrmala Raiņa un Aspazijas pilsēta</t>
  </si>
  <si>
    <t>JPAP_R3.3.1._202     JPKAP_U2.2_P2.2.2</t>
  </si>
  <si>
    <t>Finansējums nepieciešams autoratlīdzības līgumu slēgšanai.</t>
  </si>
  <si>
    <t>Finansējums nepieciešams materiālu un krēklu iegādei.</t>
  </si>
  <si>
    <t>Finansējums nepieciešams ēdināšanas pakalpojumu sniegšanai.</t>
  </si>
  <si>
    <t>Finansējums nepieciešams telpu nomai.</t>
  </si>
  <si>
    <t>Kultūras projektu konkurss - Profesionālās mākslas pieejamība Jūrmalā</t>
  </si>
  <si>
    <t xml:space="preserve">JPAP_R1.7.1._42 JPAP_R1.7.1._43  JPAP_R3.3.1._191      JPKAP_U2.1_P2.1.1    JPKAP_U2.1_P2.1.3 </t>
  </si>
  <si>
    <t>Lūdzekļu atlikums izveidojies pēc projektu atskaišu apstiprināšanas - no ieturējumiem vai projekta izmaksu samazinājumiem.</t>
  </si>
  <si>
    <t>Jūrmalas pilsētas domes līdzfinansēto iniciatīvas projektu konkurss</t>
  </si>
  <si>
    <t xml:space="preserve">JPAP_R3.3.1._191  JPAP_R1.7.1._43    JPKAP_U1.3_U1.3.3      JPKAP_U4.1_P4.1.1 </t>
  </si>
  <si>
    <t>Projektu konkurss Jūrmala - Latvijas valsts simtgadei</t>
  </si>
  <si>
    <t>2019.gada 11. jūnijā (protokols Nr.12-7/1-2019) konkursa Vērtēšanas komisija slēdza projektu konkuru, līdz ar to ir izveidojies līdzekļu atlikums.</t>
  </si>
  <si>
    <t xml:space="preserve">JPAP_R1.7.1._42 JPAP_R1.7.1._43  JPAP_R3.3.1._191   JPKAP_U1.3_U1.3.3   JPKAP_U2.2_P2.2.1   </t>
  </si>
  <si>
    <t>Izglītības semināri nozares darbiniekiem</t>
  </si>
  <si>
    <t xml:space="preserve">JPAP_R.1.4.3._17   JPAP_R1.7.1._42    JPKAP_U4.2_P4.2.1   </t>
  </si>
  <si>
    <t>Kūrorta svētki</t>
  </si>
  <si>
    <t xml:space="preserve">JPAP_R.1.4.3._17 JPAP_R1.7.1._42 JPAP_R3.3.1._191    JPAP_R3.3.1._193  JPKAP_U2.1_P2.1.2 JPKAP_U2.1._P.2.1.3 JPKAP_U2.2_P2.2.3     JPKAP_U4.1_P4.1.2 </t>
  </si>
  <si>
    <t>Kauguru svētki</t>
  </si>
  <si>
    <t xml:space="preserve">JPAP_R1.7.1._42 JPAP_R3.3.1._191   JPAP_R3.3.1._193    JPKAP_U2.2_P2.2.3     JPKAP_U4.1_P4.1.2      </t>
  </si>
  <si>
    <t>Gada balva kultūrā</t>
  </si>
  <si>
    <t xml:space="preserve">JPAP_R1.7.1._42  JPAP_R1.7.1._43 JPAP_R3.3.1._191   JPAP_R3.3.1._193        JPKAP_U4.2_P4.2.2 </t>
  </si>
  <si>
    <t>Starptautiskais Baltijas jūras koru konkurss, festivāls u.tml.</t>
  </si>
  <si>
    <t xml:space="preserve">JPAP_R1.7.1._42    JPAP_R3.3.1._193   JPKAP_U2.1_P2.1.2 JPKAP_U2.1_P2.1.3    JPKAP_U2.2_P2.2.5  </t>
  </si>
  <si>
    <t>Valsts svētku svinīgais pasākums</t>
  </si>
  <si>
    <t>JPAP_R1.7.1._43     JPKAP_U2.2_P2.2.1</t>
  </si>
  <si>
    <t xml:space="preserve">Radošā darba stipendijas, tai skaitā uzturēšanās izdevumu kompensācijas </t>
  </si>
  <si>
    <t>JPAP_R3.3.1._193     JPKAP_U4.2_P4.2.3</t>
  </si>
  <si>
    <t>Audiogida izveidošana Jūrmalas pilsētas muzejā</t>
  </si>
  <si>
    <t xml:space="preserve">JPAP_R1.7.1._42 JPAP_R3.3..1._199 JPKAP_U2.1_P2.1.1  </t>
  </si>
  <si>
    <t>Muzeja informatīvā stenda izveide</t>
  </si>
  <si>
    <t>Starptautiska festivāla organizēšana</t>
  </si>
  <si>
    <t xml:space="preserve">JPAP_R1.7.1._42 JPAP_R3.3..1._191 JPKAP_U2.1_P2.1.3  </t>
  </si>
  <si>
    <t xml:space="preserve">"Projektu konkurss par mākslinieciski augstvērtīgu vides objektu izveidi Jūrmalā" </t>
  </si>
  <si>
    <t>JPTARP_U1.2._P.1.2.8.</t>
  </si>
  <si>
    <t>Jūrmalnieču dalība koncertturnejā Australijā Rīgas Doma meiteņu kora TIARA sastāvā</t>
  </si>
  <si>
    <t>JPKAP_U1.3_U1.3.3</t>
  </si>
  <si>
    <t>Festivāls “”Rudaga” New star 2019 Latvijai 100”</t>
  </si>
  <si>
    <t>JPAP_R.1.7.1._42 JPAP_R1.7.1._43 JPAP_R3.3.1._193 JPKAP_U1.3_U1.3.3.</t>
  </si>
  <si>
    <t>Tēlniecības izstāde ''Mākslas liedags. Atspulgi''</t>
  </si>
  <si>
    <t>Finansējums nepieciešams izstādes organizēšanas izdevumu segšanai.</t>
  </si>
  <si>
    <t xml:space="preserve">JPAP_R.1.4.3._17   JPAP_R1.7.1._43 JPKAP_U2.1_P2.1.1     </t>
  </si>
  <si>
    <t>Interaktīvā vides objekta atklāšanas pasākums Jūrmalas brīvdabas muzejā</t>
  </si>
  <si>
    <t>Finansējums nepieciešams pasākuma organizēšanas izdevumu segšanai.</t>
  </si>
  <si>
    <t xml:space="preserve">JPAP_R.1.4.3._17   JPAP_R1.7.1._43 JPAP_R3.3.1._199  </t>
  </si>
  <si>
    <t>* Informatīvi -</t>
  </si>
  <si>
    <t>Attīstības plānošanas dokumenta nosaukums un rīcības virzienu atšifrējums.</t>
  </si>
  <si>
    <t>Jūrmalas pilsētas Attīstības programma 2014.-2020.gadam (JPAP)</t>
  </si>
  <si>
    <t>Rīcības virziens: R1.4.3.: Citu tūrisma pakalpojumu attīstība</t>
  </si>
  <si>
    <t>Aktivitāte: Nr. 17. Tūrisma pakalpojumu piedāvājuma dažādošana</t>
  </si>
  <si>
    <t>Rīcības virziens: R1.7.1. Kultūras tūrisma piedāvājuma attīstība</t>
  </si>
  <si>
    <t>Aktivitāte: Nr.42. Jaunu kultūras tūrisma produktu attīstība</t>
  </si>
  <si>
    <t>Aktivitāte: Nr.43. Kultūras dzīves piedāvājuma attīstība visa gada garumā</t>
  </si>
  <si>
    <t>Rīcības virziens: R.3.3.1. Pilsētas kultūras iestāžu un muzeju darbības pilnveide</t>
  </si>
  <si>
    <t>Aktivitāte: Nr.191. Daudzveidīgu kultūras pasākumu pieejamība Jūrmalas iedzīvotājiem Jūrmalas pilsētā</t>
  </si>
  <si>
    <t>Aktivitāte: Nr. 193 Jūrmalas kā kultūras un mākslas pilsētas identitātes un konkurētspējas nostiprināšana</t>
  </si>
  <si>
    <t>Aktivitāte: Nr. 199 Jūrmalas muzeju popularizēšana</t>
  </si>
  <si>
    <t>Aktivitāte: Nr.202. Pilsētas tēla "Jūrmala - Raiņa un Aspazijas pilsēta" izveide</t>
  </si>
  <si>
    <t>Jūrmalas pilsētas kultūrvides attīstības plāns 2017. - 2020.gadam (JPKAP)</t>
  </si>
  <si>
    <t>U.1.3.: Nodrošināt  mūžizglītības un radošuma attīstīšanas iespējas jūrmalniekiem.</t>
  </si>
  <si>
    <t xml:space="preserve">Pasākums: U1.3.3.Jūrmalas pilsētas iedzīvotāju un nevalstisko organizāciju radošo kultūras iniciatīvu atbalstīšana, </t>
  </si>
  <si>
    <t>līdzfinansējot un līdzorganizējot dažādu žanru kultūras pasākumus specifiskām iedzīvotāju auditorijām</t>
  </si>
  <si>
    <t>U.2.1. Rīkot kvalitatīvas un daudzveidīgas kultūras norises konkrētiem auditorijas segmentiem (jūrmalniekiem, vietēja mēroga un starptautiskiem tūristiem) katrā sezonā).</t>
  </si>
  <si>
    <t>Pasākums: P2.1.1. Nodrošināt dažādu mērķauditorijas segmentu vajadzībām atbilstošas profesionālās mākslas pieejamību Jūrmalā.</t>
  </si>
  <si>
    <t>Pasājums: P2.1.2. Dzintaru koncertzāles konkurētspējas stiprināšana nacionālā un starptautiskā mērogā (ilgtermiņa finanšu instrumenta nodrošināšana starptaurtisko mākslinieku piesaistei)</t>
  </si>
  <si>
    <t>Pasākums: P2.1.3. Jūrmalu kā kūrortpilsētu pozicionējošu ikgadēju profesionālās mākslas festivālu un pasākumu rīkošana vai līdzfinansēšana</t>
  </si>
  <si>
    <t xml:space="preserve">U.2.2. Nostiprināt Jūrmalas kā kultūras un mākslas pilsētas identitāti un konkurētspēju </t>
  </si>
  <si>
    <t>Pasākums: P2.2.1. Valsts svētku un atceres dienu rīkošana pilsētas iedzīvotājiem un viesiem, tai skaitā Latvijai-100 atzīmēšana.</t>
  </si>
  <si>
    <t>Pasākums: P2.2.2. Jūrmalas kā Aspazijas un Raiņa pilsētas tēla nostiprināšana</t>
  </si>
  <si>
    <t xml:space="preserve">Pasākums: P2.2.3. Gadskārtu svētku, pilsētas svētku un dažādām sabiedrības mērķgrupām domātu pasākumu rīkošana, nostiprinot Jūrmalas zīmolu vietējā, nacionālā un starptautiskā mērogā. </t>
  </si>
  <si>
    <t>Pasākums: P2.2.5. Jūrmalas kā festivālu pilsētas tēla nostiprināšana</t>
  </si>
  <si>
    <t>U.4.1. Attīstīt sadarbību starp dažādām pašvaldības kultūras un citām iestādēm, ģeogrāfiski līdzsvarota kultūras piedāvājuma veidošanā un pieejamības veicināšanā.</t>
  </si>
  <si>
    <t>Pasākums: P4.1.1. Nevalstisko organizāciju un citu operatoru iesaiste apkaimju piederības sajūtas veidošanā un mehānisms tā nodrošināšanai –iedzīvotāju iniciatīvu projektu konkurss.</t>
  </si>
  <si>
    <t>Pasākums: P4.1.2. Mazākumtautību iesaiste apkaimju kultūras dzīvē</t>
  </si>
  <si>
    <t>U.4.2. Stiprināt kultūras nozares darbinieku kapacitāti un profesionālo izaugsmi.</t>
  </si>
  <si>
    <t xml:space="preserve">Pasākums: P4.2.1. Kultūras nozares darbinieku profesionālās izaugsmes atbalsta programma </t>
  </si>
  <si>
    <t>Pasākums: P4.2.2. Konkursa „Gada balva kultūrā"  rīkošana, novērtējot Jūrmalas pilsētas kultūras dzīves spilgtākos notikumus pašvaldības, valsts un starptautiskā mērogā.</t>
  </si>
  <si>
    <t xml:space="preserve">Pasākums: P4.2.3. Mūža stipendijas izciliem kultūras un sabiedriskiem darbiniekiem. </t>
  </si>
  <si>
    <t>Jūrmalas pilsētas tūrisma attīstības rīcības plāns 2018. - 2020.gadam (JPTARP)</t>
  </si>
  <si>
    <t xml:space="preserve">uzdevums U 1.2. "Atpūtas, rekreācijas tūrisma piedāvājuma pilnveidošana vietējiem un ārvalstu viesiem" </t>
  </si>
  <si>
    <t>pasākums P.1.2.8. "Konkurss par atraktīvu, mākslinieciski augstvērtīgu vides objektu izveidi Jūrmalā".</t>
  </si>
  <si>
    <t>Finansējums nepieciešams meistarklašu organizēšanai un festivāla dizaina koncepcijas izstrādei.</t>
  </si>
  <si>
    <t>Tāme Nr.04.1.1.</t>
  </si>
  <si>
    <t>04.900</t>
  </si>
  <si>
    <t>Iestādes uzturēšana</t>
  </si>
  <si>
    <t>LV57PARX0002484572002</t>
  </si>
  <si>
    <t>Kronvalda iela 8, Jūrmala, LV-2008</t>
  </si>
  <si>
    <t>Projekts "Solis tuvāk nākotnes skolai"</t>
  </si>
  <si>
    <t>LV76TREL981304500300B</t>
  </si>
  <si>
    <t>Eiropas Savienības programmas Erasmus+ finansējums</t>
  </si>
  <si>
    <t>Dienas nauda Grieķija 46 eur x 2skol x 9d; Malta 29 eur x 1skol x 15d</t>
  </si>
  <si>
    <t>Ceļa izdevumi, kursu apmaksa, viesnīcas izdevumi</t>
  </si>
  <si>
    <t>Projekta konferences nodrošināšanai transporta, ēdināšanas, telpu izdevumi</t>
  </si>
  <si>
    <t>Papīra, kārtridžu, rakstāmlietu iegādei</t>
  </si>
  <si>
    <t>Tāme Nr.09.23.5.</t>
  </si>
  <si>
    <r>
      <rPr>
        <b/>
        <sz val="9"/>
        <rFont val="Times New Roman"/>
        <family val="1"/>
        <charset val="186"/>
      </rPr>
      <t>9.pielikums</t>
    </r>
    <r>
      <rPr>
        <sz val="9"/>
        <rFont val="Times New Roman"/>
        <family val="1"/>
        <charset val="186"/>
      </rPr>
      <t xml:space="preserve"> Jūrmalas pilsētas domes </t>
    </r>
  </si>
  <si>
    <t>Attīstības pārvaldes Vides nodaļa</t>
  </si>
  <si>
    <t>Vides piesārņojuma novēršana un samazināšana</t>
  </si>
  <si>
    <t>05.300</t>
  </si>
  <si>
    <t>2018.gada precizētais budžets</t>
  </si>
  <si>
    <t>2018.gada gaidāmā izpilde</t>
  </si>
  <si>
    <t xml:space="preserve">2019.gada budžeta pieprasījums </t>
  </si>
  <si>
    <t>Piezīmes</t>
  </si>
  <si>
    <t>Priedaines rekultivētā atkritumu izgāztuve - atkritumu nosedzošā slāņa aizsardzība/ apsaimniekošana</t>
  </si>
  <si>
    <t xml:space="preserve">AP Vides nodaļa organizēja iepirkumu ar ID Nr. – JPD 2019/117/A96 RIK  Pamatojoties uz tā rezultātiem,  lai izdarītu plānoto 8.9 ha platībā, nepieciešami papildus līdzekļi </t>
  </si>
  <si>
    <t>JPAP_R2.7.1._96</t>
  </si>
  <si>
    <t xml:space="preserve">Konstatēts, ka uz rekultivētās atkritumu izgāztuves "Priedaine" nosedzošā slāņa ir izaudzis apaugums (zāles un krūmi). Nepieciešama pļaušana un nozāģēšana, lai aizsargātu nosedzošo slāni no sakņu bojājumiem. Apsaimniekojamā platība 7ha, indikatīvā cena no 470.00 euro par ha. Izgāztuves kopējā platība 13.13ha (2017.gadā darbi veikti 2.54ha platībā). </t>
  </si>
  <si>
    <t>Slēgtās rekultivētās atkritumu izgāztuves ''Priedaine'' monitorings</t>
  </si>
  <si>
    <t>Pakalpojums: 1) Vides stāvokļa (gruntsūdens) monitorings visiem 12.gab. urbumiem. 2) Jūrmalas pilsētas domes vispārīgās vienošanās (28.06.2017. Nr.1.2-16.4.3/939) ietvaros - uzmērījumu veikšana/ topogrāfijas izstrāde 9 ha platībai (izveidotais rekultivētais atkritumu "kalns").</t>
  </si>
  <si>
    <t>Rīgas jūras līča, Lielupes, Slokas karjera, noteku uz jūru ūdens kvalitātes mikrobioloģiskās un fizikāli ķīmiskās analīzes</t>
  </si>
  <si>
    <t>JPAP_R2.5.2._83
JPAP_R3.4.1._208
JPŪRARP_RV1.6.2._7</t>
  </si>
  <si>
    <t xml:space="preserve">Rīgas jūras līča ūdens, Lielupes un Slokas karjera ūdens paraugu ņemšana, testēšana un ūdens kvalitātes novērtēšana 2019.gada peldsezonas laikā. </t>
  </si>
  <si>
    <t>Dabas lieguma ''Lielupes grīvas pļavas'' apsaimniekošana</t>
  </si>
  <si>
    <t>JPAP_R1.6.1._25 JPAP_R2.8.1._104
JPŪRARP_RV1.6.2._9
JPŪRARP_RV2.8.1._12</t>
  </si>
  <si>
    <t>Pļavu un niedrāju nopļaušana dabas liegumā ”Lielupes grīvas pļavas”, nopļautās masas savākšana un novietošana kaudzēs.</t>
  </si>
  <si>
    <t xml:space="preserve">Stendos izvietojamās informācijas planšetu sagatavošana. </t>
  </si>
  <si>
    <t>Vertikālo informācijas stendu izgatavošana un uzstādīšana.</t>
  </si>
  <si>
    <t>Ekspertu konsultācijas dažādu pilsētas teritoriju vides sakārtošanas un piesārņojuma likvidēšanas jautājumos</t>
  </si>
  <si>
    <t>JPAP_R3.4.1._208</t>
  </si>
  <si>
    <t>Vides aizsardzības pasākumi bioloģiskās daudzveidības un ainavas aizsardzības jomā</t>
  </si>
  <si>
    <t>05.400</t>
  </si>
  <si>
    <t>Jūras pludmales un Lielupes krastu (pilsētas peldvietu/ atpūtas vietu) erozijas ietekmes mazināšanas pasākumi</t>
  </si>
  <si>
    <t>JPAP_R1.2.1._8  JPAP_R1.6.2._35
JPŪRARP_RV1.6.2._6 JPŪRARP_RV2.8.1._12</t>
  </si>
  <si>
    <t>Smilšu pārvešana no Jūrmalas ostas pārvaldes grunts novietnes Lielupes grīvā un izvietošana pilsētas pludmalē, atpūtas vietās pie Lielupes, Ezeru ielas peldvietā un Druvciemā. Perspektīvie pasākumi:  koka pinumu veidošana, kārklu stādījumi, kāpu augu stādījumi, info zīmes, pludmales kārklu joslas sēdināšana, invazīvo sugu likvidēšana. Budžeta pozīcijas palielinājums skaidrojams ar 2019.gadā lielākā apjomā plānoto pasākumu veco kārklu sēdināšana fragmentāri visā pludmalē!</t>
  </si>
  <si>
    <t>Pilsētas aizsargājamo koku sakopšana pamatojoties uz inventarizāciju</t>
  </si>
  <si>
    <t>JPAP_R2.8.1._101</t>
  </si>
  <si>
    <t>Valsts un pašvaldības nozīmes aizsargājamo koku (dižkoku) sakopšana</t>
  </si>
  <si>
    <t>Vides aizsardzības veicināšanas pasākumu vadība, regulēšana, uzraudzība</t>
  </si>
  <si>
    <t>05.600</t>
  </si>
  <si>
    <t>Zilā Karoga programmas realizēšana</t>
  </si>
  <si>
    <t>JPAP_R1.6.2._29 JPAP_R3.1.3._133</t>
  </si>
  <si>
    <t>Pašvaldības dalības maksa Zilā karoga programmā, ZK nacionālajam koordinatoram: NVO biedrībai "Vides izglītības fonds", (25.09.1997 JPD lēmums Nr.573; 22.01.1998 JPD lēmums Nr.58)</t>
  </si>
  <si>
    <t>ZK pašvaldības algotie koordinatori/ darba alga</t>
  </si>
  <si>
    <t>ZK pašvaldības algotie koordinatori/ nodokļi</t>
  </si>
  <si>
    <t>ZK koordinatoru A slimības lapas</t>
  </si>
  <si>
    <t>ZK koodrinatoru identifikācijas apģērbs</t>
  </si>
  <si>
    <t>Pludmales informatīvo stendu informatīvo planšetu remontu turpmāk no 2019.gada veiks ĪP Pilsētsaimniecības un labiekārtošanas nodaļa paredzot attiecīgo finansējumu savā budžetā. AP Vides nodaļa sagatavos un skaņos izvietojamo informāciju.</t>
  </si>
  <si>
    <t xml:space="preserve">2018.piešķirts 6000.00 (precizēts budžetsuz 3599 atbilstoši konkursa rezultātiem) Obligātie vides izglītības pasākumi (iedzīvotāju iniciatīvas konkursu ietvaros (līdzfinansējums vienam projektam 2000,-) un/vai pakalpojumu līgumi par pasākumu īstenošanu (ja konkursam nav rezultātu)). </t>
  </si>
  <si>
    <t>ZK koordinatoru ID materiāli un pašvaldības informatīvais materiāls par ZK pilsētā.</t>
  </si>
  <si>
    <t xml:space="preserve">Lai optimizētu nodaļas darbu Zilā kāroga programmas ietvaros plānotais vides izglītojošais pasākums: ārpakalpojums ZK koordinatoru nodrošināšana godalgotajās pludmalēs, seminārs pirms un pēc peldsezonas /vai pakalpojumu līgums par programmas kritēriju nepārtrauktu nodrošināšanu visu sezonas laiku. </t>
  </si>
  <si>
    <t>Jūrmalas pilsētas attīstības programma 2014-2020. (JPAP):</t>
  </si>
  <si>
    <t>Rīcības virziens: R1.2.1. Ilgtspējīgas kūrorta resursu ieguves un izmantošanas attīstība</t>
  </si>
  <si>
    <t xml:space="preserve">                          Aktivitātes: Nr.8. Jūrmalas kūrorta dabas resursu aizsardzības pasākumi un racionāla dabas dziedniecisko resursu izmantošana</t>
  </si>
  <si>
    <t>Rīcības virziens: R1.6.1. Dabas tūrisma infrastruktūras attīstība</t>
  </si>
  <si>
    <t xml:space="preserve">                          Aktivitātes: Nr.25. Dabas lieguma “Lielupes grīvas pļavas” apsaimniekošanas pasākumu realizācija un atbilstošas infrastruktūras izveide</t>
  </si>
  <si>
    <t>Rīcības virziens: R1.6.2. Peldvietu infrastruktūras attīstība</t>
  </si>
  <si>
    <t xml:space="preserve">                          Aktivitātes: Nr.29. Baltijas jūras Rīgas jūras līča peldvietu un Jūrmalas iekšzemes peldvietas infrastruktūras attīstība saskaņā ar „Zilā karoga” </t>
  </si>
  <si>
    <t xml:space="preserve">                          programmas standartu un Jūrmalas iekšzemes peldvietu un atpūtas vietu infrastruktūras attīstība</t>
  </si>
  <si>
    <t xml:space="preserve">                          Aktivitātes: Nr.35. Krasta erozijas procesu aizkavēšanas pasākumi</t>
  </si>
  <si>
    <t>Rīcības virziens: R2.5.2. Notekūdeņu apsaimniekošanas sistēmu pilnveide</t>
  </si>
  <si>
    <t xml:space="preserve">                          Aktivitātes: Nr.83. Notekūdeņu un lietus ūdens savākšanas un attīrīšanas sistēmu attīstība Jūrmalas pilsētā</t>
  </si>
  <si>
    <t>Rīcības virziens: R2.7.1. Atkritumu apsaimniekošanas sistēmas pilnveide</t>
  </si>
  <si>
    <t xml:space="preserve">                          Aktivitātes: Nr.96. Atkritumu apsaimniekošanas sistēmas pilnveide</t>
  </si>
  <si>
    <t>Rīcības virziens: R2.8.1. Publiskās telpas pilnveide</t>
  </si>
  <si>
    <t xml:space="preserve">                          Aktivitātes: Nr.101. Ielu apstādījumu koku sakopšana</t>
  </si>
  <si>
    <t xml:space="preserve">                          Aktivitātes: Nr.104. Lielupes krastmalas un piekrastes ekosistēmas ilgtspējīga apsaimniekošana</t>
  </si>
  <si>
    <t>Rīcības virziens: R3.1.3. Nevalstiskā sektora attīstības atbalsts</t>
  </si>
  <si>
    <t xml:space="preserve">                          Aktivitātes: Nr.133. Sadarbība ar nevalstiskajām organizācijām</t>
  </si>
  <si>
    <t>Rīcības virziens: R3.4.1. Sabiedriskās kārtības un iedzīvotāju drošības nodrošināšana</t>
  </si>
  <si>
    <t xml:space="preserve">                          Aktivitātes: Nr.208. Vides monitoringa informācijas sistēmas ieviešana un dažādu vides monitoringu veikšana</t>
  </si>
  <si>
    <t>Jūrmalas pilsētas ūdens resursu aizsardzības rīcības plāns 2016.-2020.gadam (JPŪRAP):</t>
  </si>
  <si>
    <t>Rīcības virziens: RV1.6.2. Peldvietu infrastruktūras attīstība</t>
  </si>
  <si>
    <t xml:space="preserve">                          Aktivitātes: Nr.6. Aizkavēt krasta erozijas procesu, t.sk., veikt pētījumu par plūdu iespējas novēršanu, klimata pārmaiņu ietekmi un krasta erozijas mazināšanu</t>
  </si>
  <si>
    <t xml:space="preserve">                          Aktivitātes: Nr.7. Peldūdens monitorings</t>
  </si>
  <si>
    <t xml:space="preserve">                          Aktivitātes: Nr.9. Uzlabot publisko ūdeņu piekrastes pieejamību</t>
  </si>
  <si>
    <t>Rīcības virziens: RV2.8.1. Publiskās telpas pilnveide</t>
  </si>
  <si>
    <t xml:space="preserve">                          Aktivitātes: Nr.12. Lielupes krastmalas un piekrastes ekosistēmas ilgtspējīga apsaimniekošana</t>
  </si>
  <si>
    <t>Tāme Nr.05.1.1.</t>
  </si>
  <si>
    <t>Tāme Nr.05.1.3.</t>
  </si>
  <si>
    <t>Jūrmalas pilsētas Kauguru vidusskola</t>
  </si>
  <si>
    <t>90000051519</t>
  </si>
  <si>
    <t>Raiņa 118</t>
  </si>
  <si>
    <t>LV46PARX0002484572006</t>
  </si>
  <si>
    <t>LV12PARX0002484573006</t>
  </si>
  <si>
    <t>LV70PARX0002484577006</t>
  </si>
  <si>
    <t>Saskaņā ar 04.decembra 2018.gada Jūrmalas pilsētas domes IKT pārvaldes informāciju par interneta ierīkošanu, 2019.gada tāmē finasējums par interneta pakalpojumiem tika samazināts. No janvāra līdz maijam rēķini par interneta pakalpojumiem tika apmaksāti(5 mēneši x 86,08€= 430,40€) apmērā + SIA "Lattelecom" rēķina apmaksa par decembri 3,02€. Uz 30.05.2019. atlikums sastādīja 21,58€.                                                                                                                             Interneta pakalpojumu apmaksai nepieciešams(2 mēneši-jūnijs 64,50€, jūlijs x 86,08€=150,58€ + 5 mēneši-no augusta līdz decembrim x 43,04€= 215,20€).</t>
  </si>
  <si>
    <t>Sakarā ar remontdarbiem, Raiņa 118 finanšu līdzekļu ietaupījums(apkures sistēmu sagatavošana apkures sezonai).</t>
  </si>
  <si>
    <t>Atlikums par programmas "Latvijas skolas soma" īstenošanu.</t>
  </si>
  <si>
    <t>Programmas "Latvijas skolas soma" neizlietotais finansējums.</t>
  </si>
  <si>
    <t>Tāme Nr.09.6.1.</t>
  </si>
  <si>
    <t>Tāme Nr.09.2.1</t>
  </si>
  <si>
    <t>Jūrmalas Alternatīvā skola</t>
  </si>
  <si>
    <t>90000051665</t>
  </si>
  <si>
    <t>Viestura iela 6, Jūrmala</t>
  </si>
  <si>
    <t>LV94PARX0002484572015</t>
  </si>
  <si>
    <t>LV60PARX0002484573015</t>
  </si>
  <si>
    <t>LV21PARX0002484577015</t>
  </si>
  <si>
    <t>Projekta "Skolas soma"neizlietotie līdzekļi</t>
  </si>
  <si>
    <t>Tāme Nr.09.3.1.</t>
  </si>
  <si>
    <t>Jūrmalas pilsētas Jaundubultu vidusskola</t>
  </si>
  <si>
    <t>90000051561</t>
  </si>
  <si>
    <t>Lielupes-21,Jūrmala</t>
  </si>
  <si>
    <t>LV19PARX0002484572007</t>
  </si>
  <si>
    <t>LV82PARX0002484573007</t>
  </si>
  <si>
    <t>LV43PARX0002484577007</t>
  </si>
  <si>
    <t>LV77PARX0002484576007</t>
  </si>
  <si>
    <r>
      <t xml:space="preserve">Jūrmalas pilsētas Jaundubultu vidusskolas „Latvijas skolas soma” īstenošanai no </t>
    </r>
    <r>
      <rPr>
        <sz val="9"/>
        <color rgb="FF212121"/>
        <rFont val="Times New Roman"/>
        <family val="1"/>
        <charset val="186"/>
      </rPr>
      <t xml:space="preserve"> 2019.gada 1.janvāra līdz 2019.gada 21.jūnijam bija piešķirts finansējums 2247.00 eiro. Skola pasākumiem un transportam izmantoja 2109.01 eiro. Līdzekļi, kuri nav apgūti 137.99 ir radušies no tā, ka ne visi skolēni apmeklēja pasākumus, bet pakalpojuma sniedzēji rēķinus sastādīja no skolēna skaita. </t>
    </r>
  </si>
  <si>
    <t>Tāme Nr.09.31.1.</t>
  </si>
  <si>
    <t>Jūrmalas vakara vidusskola</t>
  </si>
  <si>
    <t>90000051646</t>
  </si>
  <si>
    <t>LV08PARX0002484572011</t>
  </si>
  <si>
    <t>LV71PARX0002484573011</t>
  </si>
  <si>
    <t>LV32PARX0002484577011</t>
  </si>
  <si>
    <t>Mācību gada beigās pamatskolas skolēni, sakarā ar pāreju uz Majoru vidusskolu, mācījās neklātienes un tālmācības režīmā, tāpēc vienotu laiku ekskursijai nebija iespējas atrast. </t>
  </si>
  <si>
    <t>Tāme Nr.09.9.1</t>
  </si>
  <si>
    <t>Majoru vidusskola</t>
  </si>
  <si>
    <t>90000051627</t>
  </si>
  <si>
    <t>Rīgas iela 3, Jūrmala</t>
  </si>
  <si>
    <t>LV78PARX0002484572012</t>
  </si>
  <si>
    <t>LV44PARX0002484573012</t>
  </si>
  <si>
    <t>LV02TREL981377100200B</t>
  </si>
  <si>
    <t>LV05PARX0002484577012</t>
  </si>
  <si>
    <t>LV39PARX0002484576012</t>
  </si>
  <si>
    <t>Neizlietoti līdzekļi programmas “Latvijas skolas soma” īstenošanai 2018./2019.mācību gada 2.semestrī  0.02 EUR apmērā</t>
  </si>
  <si>
    <t>Iestādes uzturēšanas un vispārējās izglītības nodrošināšana</t>
  </si>
  <si>
    <t>Jūrmalas pilsētas domes Labklājības pārvalde</t>
  </si>
  <si>
    <t>90000594245</t>
  </si>
  <si>
    <t>Mellužu pr.83, Jūrmala, LV-2008</t>
  </si>
  <si>
    <t>10.920</t>
  </si>
  <si>
    <t>Projekta ,,Profesionāla sociālā darba attīstība pašvaldībās''</t>
  </si>
  <si>
    <t>LV73PARX0002484572102</t>
  </si>
  <si>
    <t>Projekta neattiecināmo izdevumu segšanai, kā arī atlikuma samazināšana līdzfinansējumam izmantojot kontā esošos finanšu līdzekļus</t>
  </si>
  <si>
    <t>Četriem darbiniekam atbilstoši sniegtajai informācijai nav sociālā darba izglītība, taču viņi ir piedalījušies apmācībās un supervīzijā (pielikumā Labklājības ministrijas vēstule)</t>
  </si>
  <si>
    <t>veicot ikmēneša darba samaksu, noapaļošanas rezultātā izveidojies finanšu līdzekļu deficīts 0.02 EUR, lai segtu VSAOI, nepieciešami papildus izdevumi 0.02 EUR</t>
  </si>
  <si>
    <t>Novirzīts VSAOI maksājuma veikšanai</t>
  </si>
  <si>
    <t>tiks izmantota kontā esošā nauda, tāpēc līdzfinansējums, novirzīts uz pēdējo gadu</t>
  </si>
  <si>
    <t>Tāme Nr.10.2.10.</t>
  </si>
  <si>
    <t>Tāme Nr.09.8.1.</t>
  </si>
  <si>
    <t>Jūrmalas pilsētas Lielupes pamatskola</t>
  </si>
  <si>
    <t>90000051576</t>
  </si>
  <si>
    <t>Aizputes iela 1A, Jūrmala</t>
  </si>
  <si>
    <t>LV51PARX0002484572013</t>
  </si>
  <si>
    <t>LV17PARX0002484573013</t>
  </si>
  <si>
    <t>LV75PARX0002484577013</t>
  </si>
  <si>
    <t>Atgriezts neizlietotais finansējums - Skolas soma</t>
  </si>
  <si>
    <t>90009249155</t>
  </si>
  <si>
    <t>Salaspils iela 4, Jūrmala, LV-2010</t>
  </si>
  <si>
    <t>09.100</t>
  </si>
  <si>
    <t>Iestādes uzturēšana un pirmskolas izglītības nodrošināšana</t>
  </si>
  <si>
    <t>LV10PARX0002484572072</t>
  </si>
  <si>
    <t>LV10PARX0002484573042</t>
  </si>
  <si>
    <t>LV84PARX0002484577045</t>
  </si>
  <si>
    <t>Līdzekļu ekonomija veidojas no neizmaksātas algas darbiniekiem, kas bija attaisnotā ar darba nespējas lapu B prombūtnē.</t>
  </si>
  <si>
    <t>Naudas līdzekļi ir nepieciešami ēkas un teritorijas dežurantu 78 (67+ 11) virsstundu apmaksai par periodu 01.04-30.06.2019 223 EUR apmērā:  (67 st.+11 st.)*2.8571 eur/st.=222.86 EUR</t>
  </si>
  <si>
    <t>Jūrmalas pirmsskolas izglītības iestāde "Katrīna"</t>
  </si>
  <si>
    <t>Jūrmalas sākumskola "Atvase"</t>
  </si>
  <si>
    <t>90001175873</t>
  </si>
  <si>
    <t>Raiņa 53, Jūrmala, LV-2011</t>
  </si>
  <si>
    <t>Iestādes uzturēšana un vispārējas izglītības nodrošināšana</t>
  </si>
  <si>
    <t>LV02PARX0002484572022</t>
  </si>
  <si>
    <t>LV65PARX0002484573022</t>
  </si>
  <si>
    <t>LV26PARX0002484577022</t>
  </si>
  <si>
    <r>
      <t>SKOLASSOMA  izlietojums = autobuss EUR</t>
    </r>
    <r>
      <rPr>
        <b/>
        <sz val="9"/>
        <rFont val="Times New Roman"/>
        <family val="1"/>
        <charset val="186"/>
      </rPr>
      <t xml:space="preserve"> 1016,70.</t>
    </r>
    <r>
      <rPr>
        <sz val="9"/>
        <rFont val="Times New Roman"/>
        <family val="1"/>
        <charset val="186"/>
      </rPr>
      <t xml:space="preserve"> Atlikums = EUR</t>
    </r>
    <r>
      <rPr>
        <b/>
        <sz val="9"/>
        <rFont val="Times New Roman"/>
        <family val="1"/>
        <charset val="186"/>
      </rPr>
      <t xml:space="preserve"> 0.30</t>
    </r>
  </si>
  <si>
    <r>
      <t>SKOLASSOMA izlietojums =</t>
    </r>
    <r>
      <rPr>
        <b/>
        <sz val="9"/>
        <rFont val="Times New Roman"/>
        <family val="1"/>
        <charset val="186"/>
      </rPr>
      <t xml:space="preserve">1358,84 </t>
    </r>
    <r>
      <rPr>
        <sz val="9"/>
        <rFont val="Times New Roman"/>
        <family val="1"/>
        <charset val="186"/>
      </rPr>
      <t xml:space="preserve">(vilciena biļetes EUR 80,08 ; ieejās biļetes EUR 860,60; muzejpedagoģ.nodarbība+gids EUR 116,46 ;  videofilmas skat.EUR 1,70. Skolas pasākums EUR 300,00). Atlikums = EUR </t>
    </r>
    <r>
      <rPr>
        <b/>
        <sz val="9"/>
        <rFont val="Times New Roman"/>
        <family val="1"/>
        <charset val="186"/>
      </rPr>
      <t>18.16</t>
    </r>
  </si>
  <si>
    <t>Tāme Nr.09.24.1.</t>
  </si>
  <si>
    <t>Tāme Nr. 09.25.1</t>
  </si>
  <si>
    <t>Sākumskola "Ābelīte"</t>
  </si>
  <si>
    <t>90009251361</t>
  </si>
  <si>
    <t>Plūdu iela 4a, Jūrmala. LV-2015</t>
  </si>
  <si>
    <t>Iestāžu uzturēšana un vispārējās izglītības nodrošināšana</t>
  </si>
  <si>
    <t>LV69PARX0002484572077</t>
  </si>
  <si>
    <t>LV69PARX0002484573047</t>
  </si>
  <si>
    <t>LV46PARX0002484577050</t>
  </si>
  <si>
    <t>Naudas līdzekļu ekonomija izveidojusies uz autobusam patērētās degvielas rēķina</t>
  </si>
  <si>
    <t>Neapgūtie valsts budžeta līdzekļi tiks atgriezti pašvaldības budžetā</t>
  </si>
  <si>
    <t>Tāme Nr.09.15.1.</t>
  </si>
  <si>
    <r>
      <rPr>
        <b/>
        <sz val="9"/>
        <rFont val="Times New Roman"/>
        <family val="1"/>
        <charset val="186"/>
      </rPr>
      <t>35.pielikums</t>
    </r>
    <r>
      <rPr>
        <sz val="9"/>
        <rFont val="Times New Roman"/>
        <family val="1"/>
        <charset val="186"/>
      </rPr>
      <t xml:space="preserve"> Jūrmalas pilsētas domes</t>
    </r>
  </si>
  <si>
    <t>Jūrmalas pilsētas pašvaldības saistības (EUR)</t>
  </si>
  <si>
    <t>Aizņēmuma apjoms</t>
  </si>
  <si>
    <t>Aizņēmuma paņemšanas gads</t>
  </si>
  <si>
    <t xml:space="preserve">Projekts/Aizņēmuma atdošanas maksajuma gads </t>
  </si>
  <si>
    <t>2033 un turpmākie gadi</t>
  </si>
  <si>
    <t xml:space="preserve"> KOPĀ SAISTĪBU APJOMS</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</si>
  <si>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</si>
  <si>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</si>
  <si>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</si>
  <si>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</si>
  <si>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</si>
  <si>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</si>
  <si>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r>
      <t>2019-202</t>
    </r>
    <r>
      <rPr>
        <b/>
        <sz val="12"/>
        <rFont val="Times New Roman"/>
        <family val="1"/>
        <charset val="186"/>
      </rPr>
      <t>2</t>
    </r>
  </si>
  <si>
    <t>Daudzfunkcionāla dabas tūrisma centra jaunbūve un  meža parka  labiekārtojums Ķemeros (ITI SAM 5.6.2.)</t>
  </si>
  <si>
    <t>Kredīta % atmaksa 2,7%</t>
  </si>
  <si>
    <t>2019-2021</t>
  </si>
  <si>
    <t>Ķemeru parka pārbūve un restaurācija
 (ITI SAM 5.6.2.)</t>
  </si>
  <si>
    <t>2019-2020</t>
  </si>
  <si>
    <t>Jūrmalas ūdenstūrisma pakalpojuma infrastruktūras attīstība atbilstoši pilsētas ekonomiskajai specializācijai (ITI SAM 3.3.1.)</t>
  </si>
  <si>
    <t>2020-2022</t>
  </si>
  <si>
    <t>Pilsētas atpūtas parka un jauniešu mājas izveide Kauguros 
(ITI SAM 3.3.1.)</t>
  </si>
  <si>
    <t>Jūrmalas pilsētas Kauguru vidusskolas ēkas energoefektivitātes paaugstināšana 
(ITI SAM 4.2.2.)</t>
  </si>
  <si>
    <t>Jūrmalas pilsētas vispārējās vidējās izglītības iestāžu infrastruktūras pilnveide
 (ITI SAM 8.1.2.)</t>
  </si>
  <si>
    <t>Kredīta % atmaksas 2.7%</t>
  </si>
  <si>
    <t>Jūrmalas Sporta skolas peldbaseinu ēkas pārbūve un energoefektivitātes paaugstināšana (ITI SAM 4.2.2)</t>
  </si>
  <si>
    <t>2020-2021</t>
  </si>
  <si>
    <t>Pašvaldības ēkas Raiņa ielā 62, Jūrmalā pārbūve un energoefektivitātes paaugstināšana (ITI SAM 4.2.2.)</t>
  </si>
  <si>
    <t>Infrastruktūras pilnveide sabiedrībā balstītu sociālo pakalpojumu nodrošināšanai Jūrmalā (ITI SAM 9.3.1.)</t>
  </si>
  <si>
    <t>2019-2022</t>
  </si>
  <si>
    <t>Lielupes radīto plūdu un krasta erozijas risku apdraudējumu novēršanas pasākumi Dubultos - Majoros - Dzintaros (SAM 5.1.1.)</t>
  </si>
  <si>
    <t>Lielupes pamatskolas pārbūve un sporta zāles piebūve</t>
  </si>
  <si>
    <t>Jūrmalas veselības veicināšanas un sociālo pakalpojumu centra ēku pārbūve un energoefektivitātes paaugstināšana (alternatīva ITI SAM 4.2.2.)</t>
  </si>
  <si>
    <t>Ceļu un to kompleksa investīciju projektu īstenošanai (2019)</t>
  </si>
  <si>
    <t>Dzintaru koncertzāles attīstība</t>
  </si>
  <si>
    <t>Daudzfunkcionāla dabas tūrisma centra pastāvīgās ekspozīcijas izveide (1.kārta), centra teritorijas un funkcionālās meža parka teritorijas  labiekārtošana</t>
  </si>
  <si>
    <t>2020; …</t>
  </si>
  <si>
    <t>Plānojamās kredītsaistības, t.sk. Ceļu investīciju projektiem</t>
  </si>
  <si>
    <t>Aizņēmumu atmaksa</t>
  </si>
  <si>
    <t>2012, 2013</t>
  </si>
  <si>
    <t>Ēkas rekonstrukcijai ar funkcijas maiņu par sociālās aprūpes ēku ar publiski pieejamām telpām 1.stāvā Skolas ielā 44</t>
  </si>
  <si>
    <t>Kredīta % atmaksa 1,833%</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</si>
  <si>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</si>
  <si>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</si>
  <si>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</si>
  <si>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</si>
  <si>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</si>
  <si>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</si>
  <si>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</si>
  <si>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</si>
  <si>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</si>
  <si>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Mācību korpusa lit.002 rekonstrukcija bez apjoma palielināšanas Dūņu ceļš 2, Jūrmalā</t>
  </si>
  <si>
    <t>Kredīta % atmaksa 0,55%</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</si>
  <si>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</si>
  <si>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</si>
  <si>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</si>
  <si>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</si>
  <si>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Ielu asfalta seguma kapitālais remonts</t>
  </si>
  <si>
    <t>Jūrmalas ūdenssaimniecības attīstības projekta II kārta (ar sadārdzinājumu) (atmaksa 10 gados)</t>
  </si>
  <si>
    <t>Kredīta atmaksa 2,7%</t>
  </si>
  <si>
    <t>Kompleksi risinājumi siltumnīcefekta gāzu emisiju samazināšanai Jūrmalas pilsētas Mežmalas vidusskolā (atmaksa 5 gados)</t>
  </si>
  <si>
    <t>Jūrmalas pilsētas tranzītielas P128 (Talsu šoseja/Kolkas iela) izbūve (atmaksa 10 gados)</t>
  </si>
  <si>
    <t>Ielu asfalta seguma kapitālais remonts (atmaksa 10 gados)</t>
  </si>
  <si>
    <t>2016;2017;
2018</t>
  </si>
  <si>
    <t>Dubultu kultūras un izglītības centra Strēlnieku prospektā 30, Jūrmalā būvniecība  (atmaksa 10 gados)</t>
  </si>
  <si>
    <t>Ceļu un to kompleksa investīciju projektu īstenošanai (2016)</t>
  </si>
  <si>
    <t>Ceļu un to kompleksa investīciju projektu īstenošanai (2017)</t>
  </si>
  <si>
    <t>Ceļu un to kompleksa investīciju projektu īstenošanai (2018)</t>
  </si>
  <si>
    <t>Jaunu dabas un kultūras tūrisma pakalpojumu radīšana Rīgas jūras līča rietumu piekrastē - Mellužu estrādes ēkas restaurācija un bāra ēkas pārbūve, teritorijas labiekārtojums</t>
  </si>
  <si>
    <t>2018-2019</t>
  </si>
  <si>
    <t>Administratīvās ēkas pārbūve sociālo funkciju nodrošināšanai</t>
  </si>
  <si>
    <t>Jūrmalas pilsētas Jaundubultu vidusskolas ēkas energoefektivitātes paaugstināšana (ITI SAM 4.2.2.)</t>
  </si>
  <si>
    <t>Jūrmalas ūdenssaimniecības attīstības projekta trešā kārta (atmaksa 20 gados)</t>
  </si>
  <si>
    <t>Galvojumi un ilgtermiņa saistības</t>
  </si>
  <si>
    <t>Galvojums Ūdenssaimn.NEFCO</t>
  </si>
  <si>
    <t>Kredīta % atmaksa 3%</t>
  </si>
  <si>
    <t>2008, 2009</t>
  </si>
  <si>
    <t>Galvojums projektā "Piejūra" (20 gadi)</t>
  </si>
  <si>
    <t>Studējošā kredīta galvojums Konstantīnam Ņedošivinam</t>
  </si>
  <si>
    <t>Kredīta %atmaksa, 6 mēn. euribor</t>
  </si>
  <si>
    <t>Studiju kredīta galvojums Konstantīnam Ņedošivinam</t>
  </si>
  <si>
    <t xml:space="preserve">Kredīta %atmaksa, </t>
  </si>
  <si>
    <t>2020-2039</t>
  </si>
  <si>
    <t>Galvojums SIA "Jūrmalas ūdens" aizņēmumam projekta "Jūrmalas ūdenssaimniecības attīstības projekts IV kārta" īstenošanai</t>
  </si>
  <si>
    <t>2007, 2011</t>
  </si>
  <si>
    <t>Ilgtermiņa saistības</t>
  </si>
  <si>
    <t>Saistības pavisam kopā:</t>
  </si>
  <si>
    <t>Atmaksājamā pamatsumma</t>
  </si>
  <si>
    <t>Kredītprocenti</t>
  </si>
  <si>
    <t>2017. gadā veiktā pamatsummas atmaksa</t>
  </si>
  <si>
    <t>Jomas iela 1/5, Jūrmala</t>
  </si>
  <si>
    <t>08.100</t>
  </si>
  <si>
    <t>Projekts "Ķemeru parka pārbūve un restaurācija"</t>
  </si>
  <si>
    <t>LV69TREL980200806600B</t>
  </si>
  <si>
    <t>Līdzekļi plānoti būvdarbu avansa summas apmaksai - projekta neattiecināmai daļai, saskaņā ar veikto iepirkumu, piesaistot aizņēmumu.</t>
  </si>
  <si>
    <t>Līdzekļi tiks saņemti no Centrālās un finanšu līgumu aģentūras projekta "Ķemeru parka pārbūve un restaurācija" ietvaros, pirmā maksājuma pieprasījuma ieskaitāmā summa par būvprojekta izstrādi un ekspertīzi, pieprasīts avanss no CFLA būvdarbu avansa summas segšanai attiecināmām izmaksām.</t>
  </si>
  <si>
    <t>2019.gadā tiks veikts avansa maksājums par būvdarbiem 9 043 309.41*20%= 1 808 661.88 EUR apmērā.</t>
  </si>
  <si>
    <t>Tāme Nr.08.1.16.</t>
  </si>
  <si>
    <t>Tāme Nr.04.1.10.</t>
  </si>
  <si>
    <t>Informācijas un komunikācijas tehnoloģiju uzturēšana, atjaunošana un uzlabošana</t>
  </si>
  <si>
    <t>Tāme Nr.03.1.2.</t>
  </si>
  <si>
    <t>03.600</t>
  </si>
  <si>
    <t>Iebraukšanas nodevas iekasēšanas nodrošinājums</t>
  </si>
  <si>
    <t>LV81PARX0002484577002</t>
  </si>
  <si>
    <t>2019.gada budžeta atšifrējums pa programmām un budžeta veidiem</t>
  </si>
  <si>
    <t>Informācijas un komunikācijas tehhnoloģiju pārvalde</t>
  </si>
  <si>
    <t>pamatbudžets</t>
  </si>
  <si>
    <t>maksas pakalpojumi</t>
  </si>
  <si>
    <t>Tīkla telefons un internets</t>
  </si>
  <si>
    <t>JPAP_P3.1._R.3.1.2._120</t>
  </si>
  <si>
    <t>Elektrība</t>
  </si>
  <si>
    <t>JPAP_P2.1._R.2.1.1._63
JPAP_P2.1._R.2.1.1._65
JPAP_P3.4._R3.4.1._209
IKTRP_R2.1.3._10</t>
  </si>
  <si>
    <t>Naudas maiņas un caurlaižu aparātu remonts</t>
  </si>
  <si>
    <t>JPAP_P2.1._R.2.1.1._63
JPAP_P2.1._R.2.1.1._65
IKTRP_R2.1.3._10</t>
  </si>
  <si>
    <t>Apsaimniekošana</t>
  </si>
  <si>
    <t>JPAP_P2.1._R.2.1.1._65
IKTRP_R2.1.3._10</t>
  </si>
  <si>
    <t>Informācijas tehnoloģiju pakalpojumi</t>
  </si>
  <si>
    <t>Vienreizējo čeku iegāde</t>
  </si>
  <si>
    <t>Kancelejas preces</t>
  </si>
  <si>
    <t>Pievienotās vērtības nodoklis</t>
  </si>
  <si>
    <t>JPAP_P2.1._R.2.1.1._65
IKTRP_R2.1.3._10
JPAP_P3.1._R3.1.2._121</t>
  </si>
  <si>
    <t>Datortehnika</t>
  </si>
  <si>
    <t>Detaļu iegāde caurlaižu aparātiem</t>
  </si>
  <si>
    <t>Pamatlīdzekļu izveidošana</t>
  </si>
  <si>
    <t>Piemaksas par virstundu darbu</t>
  </si>
  <si>
    <t>naudas līdzekļi nepieciešami darba algas samaksai, 2019.g. sezonā palielinājās ārpus darba laika dežurantu skaits, uzraugot arī datortīkla iekārtas un iebraukšanas kontroles aparatūru.</t>
  </si>
  <si>
    <t xml:space="preserve">Ārštata līgumi </t>
  </si>
  <si>
    <t>Sociālais nodoklis</t>
  </si>
  <si>
    <t>naudas līdzekļi nepieciešami nodokļu apmaksai</t>
  </si>
  <si>
    <t>Interneta pakalpojumi - interneta pieslēgumi domes nodaļām</t>
  </si>
  <si>
    <t>naudas līdzekļi nepieciešami interneta pakalpojumu apmaksai</t>
  </si>
  <si>
    <t>JPAP_P2.6._R2.6.3._90
JPAP_P3.1._R3.1.2._120</t>
  </si>
  <si>
    <t xml:space="preserve">Maksa par elektroenerģiju    </t>
  </si>
  <si>
    <t>JPAP_P3.4._R3.4.1._209
IKTRP_R3.4.1._5
IKTRP_R3.4.1._6</t>
  </si>
  <si>
    <t xml:space="preserve">Iekārtu, invent. un aparat. remonts, tehniskā apkalpošana     </t>
  </si>
  <si>
    <t>JPAP_P2.6._R2.6.3._92
JPAP_P3.4._R3.4.1._209
IKTRP_R3.4.1._5
IKTRP_R3.4.1._6</t>
  </si>
  <si>
    <t>JPAP_P2.8._R2.8.1._112 JPAP_P3.1._R3.1.2._123
JPAP_P3.1._R3.1.2._124 JPAP_P3.1._R3.1.5._144
JPAP_P3.5._R3.5.1._218
IKTRP_3.5.1._8
IKTRP_2.8.1._13 IKTRP_R3.1.5._18 IKTRP_R3.1.2._19
IKTRP_R3.1.2._20</t>
  </si>
  <si>
    <t>naudas līdzekļi nepieciešami Adobe Photoshop fotogrāfa pakalpojumu apmaksai</t>
  </si>
  <si>
    <t>JPAP_P2.8._R2.8.1._112
JPAP_P3.5._R3.5.1._218
IKTRP_3.5.1._8
IKTRP_2.8.1._13 IKTRP_R3.1.5._35</t>
  </si>
  <si>
    <t>JPAP_P3.1._R3.1.2. JPAP_P1.9._R1.9.2._54 JPAP_P3.1._R3.1.5._140 JPAP_P3.4._R3.4.1._208
JPAP_P3.4._R3.4.1._210 
IKTRP_R1.9.2._15 IKTRP_R3.1.5._35 IKTRP_R3.4.1._44
IKTRP_R3.4.1._45</t>
  </si>
  <si>
    <t>Biroja preces</t>
  </si>
  <si>
    <t>JPAP_P3.1._R3.1.5._139
IKRRP_R3.1.5._4</t>
  </si>
  <si>
    <t>Datortehnikas remonts un uzturēšana</t>
  </si>
  <si>
    <t>JPAP_P2.8._R2.8.1._112 JPAP_P2.8._R2.8.2._114 JPAP_P3.1._R3.1.2._122 JPAP_P3.1._R3.1.2._123
JPAP_P3.1._R3.1.2._124 JPAP_P3.1._R3.1.2._128 JPAP_P3.1._R3.1.5._141 JPAP_P3.1._R3.1.5._142 JPAP_P3.1._R3.1.5._144 JPAP_P3.4._R3.4.1._208
JPAP_P3.4._R3.4.1._210
JPAP_P3.5._R3.5.1._218
 IKTRP_R1.1.1._1 IKTRP_3.5.1._8
IKTRP_2.8.1._13 IKTRP_R3.1.5._18  IKTRP_R3.1.2._19
IKTRP_R3.1.2._20 IKTRP_R3.1.5._25 IKTRP_R3.1.5._27 IKTRP_R3.4.1._44
IKTRP_R3.4.1._45</t>
  </si>
  <si>
    <t>JPAP_P2.1._R2.1.1._64
JPAP_P2.1._R2.1.1._65
JPAP_P2.1._R2.1.3._69
JPAP_P2.6._R2.6.3._92
JPAP_P2.6._R2.6.3._93
JPAP_P3.1._R3.1.2._120
JPAP_P3.1._R3.1.2._127
JPAP_P3.4._R3.4.1._208
JPAP_P3.4._R3.4.1._209
JPAP_P3.4._R3.4.1._210 
IKTRP_R3.1.5._29
IKTRP_R2.6.3._31
IKTRP_R3.1.2._34
IKTRP_R3.4.1._44
IKTRP_R3.4.1._45</t>
  </si>
  <si>
    <t>Jūrmalas pilsētas attīstības programma 2014.-2020.gadam (JPAP)</t>
  </si>
  <si>
    <t>P1.9. Kūrorta un tikšanās vietas tēla veidošana</t>
  </si>
  <si>
    <t>R1.9.2. Informācijas pieejamības nodrošināšana</t>
  </si>
  <si>
    <t>Aktivitāte Nr.54 Ģeogrāfijas informācijas sistēmas ieviešana</t>
  </si>
  <si>
    <t>P2.1. Ceļu un ielu, to apgaismojuma kvalitātes uzlabošana, satiksmes drošības uzlabojumi, veloceliņu un gājēju celiņu attīstība</t>
  </si>
  <si>
    <t>R2.1.1. Ielu un ceļu rekonstrukcija, satiksmes drošības uzlabošana</t>
  </si>
  <si>
    <t>Aktivitāte Nr.63 Jūrmalas ielu kompleksa, to apgaismojuma uzturēšana, drošības un kvalitātes uzlabošana, t.sk., izstrādājot un īstenojot plānu viedā apgaismojuma uzstādīšanai pilsētas ielās</t>
  </si>
  <si>
    <t>Aktivitāte Nr.64 Pilsētas ielu apgaismojuma informācijas sistēmas ieviešana</t>
  </si>
  <si>
    <t>Aktivitāte Nr.65 Iebraukšanas caurlaižu informācijas sistēmas ieviešana</t>
  </si>
  <si>
    <t>R2.1.3. Elektrotransporta infrastruktūras attīstība</t>
  </si>
  <si>
    <t>Aktivitāte Nr.69 Transporta vadības informācijas sistēmas ieviešana</t>
  </si>
  <si>
    <t>P2.6. Energoapgādes un sakaru attīstība</t>
  </si>
  <si>
    <t>R2.6.3. Sakaru un komunikācijas sistēmu attīstība</t>
  </si>
  <si>
    <t>Aktivitāte Nr.90 Interneta pieejamības nodrošināšana</t>
  </si>
  <si>
    <t>Aktivitāte Nr.92 Pašvaldības platjoslas optiskā datu pārraides tīkla izveide</t>
  </si>
  <si>
    <t>Aktivitāte Nr.93 Pašvaldības brīvpiekļuves publiskā bezvadu tīkla izveide</t>
  </si>
  <si>
    <t>P2.8. Publiskās telpas labiekārtošana</t>
  </si>
  <si>
    <t>R2.8.1. Publiskās telpas pilnveide</t>
  </si>
  <si>
    <t>Aktivitāte Nr.112 Nekustamā īpašuma uzskaites un nodokļu administrēšanas sistēmas funkcionalitātes paplašināšana</t>
  </si>
  <si>
    <t>R2.8.2. Kapsētu un to infrastruktūras labiekārtošana</t>
  </si>
  <si>
    <t>Aktivitāte Nr.114 Kapsētu paplašināšana un jaunu kapsētu izveide un to apsaimniekošana</t>
  </si>
  <si>
    <t>P.3.1. Uz nākotni orientēta pilsētas pārvaldība, kas atbalsta pilsonisko iniciatīvu</t>
  </si>
  <si>
    <t>R.3.1.2. Pašvaldības pārvaldes kapacitātes celšana</t>
  </si>
  <si>
    <t xml:space="preserve">Aktivitāte Nr.120 Ātrgaitas interneta nodrošinājums Jūrmalas pašvaldības iestādēs </t>
  </si>
  <si>
    <t>Aktivitāte Nr.121 Pašvaldības e-pakalpojumu platformas ieviešana</t>
  </si>
  <si>
    <t>Aktivitāte Nr.122 Jaunu e-pakalpojumu ieviešana</t>
  </si>
  <si>
    <t>Aktivitāte Nr.123 Grāmatvedības informācijas sistēmas uzlabošana</t>
  </si>
  <si>
    <t xml:space="preserve">Aktivitāte Nr.124 Personālvadības informācijas sistēmas ieviešana </t>
  </si>
  <si>
    <t>Aktivitāte Nr.127 Bezvadu datu pārraides tīkla risinājuma ieviešana Pašvaldības iestādēs</t>
  </si>
  <si>
    <t>Aktivitāte Nr.128 Budžeta plānošanas, formēšanas un izpildes kontroles informācijas sistēmas ieviešana</t>
  </si>
  <si>
    <t>R3.1.5. Pilsētas pārvaldības infrastruktūras pilnveide</t>
  </si>
  <si>
    <t>Aktivitāte Nr.139 Jūrmalas kartes ieviešana</t>
  </si>
  <si>
    <t>Aktivitāte Nr.140 Centralizētas infrastruktūras pārvaldības un rezerves kopēšanas risinājuma ieviešana</t>
  </si>
  <si>
    <t>Aktivitāte Nr.141 Centralizēta drošības informācijas un notikumu pārvaldības sistēmas (SIEM) ieviešana</t>
  </si>
  <si>
    <t>Aktivitāte Nr.142 Tīkla ielaušanās noteikšanas un novēršanas sistēmas (IDS/IPS) ieviešana</t>
  </si>
  <si>
    <t>Aktivitāte Nr.144 Dokumentu vadības sistēmas ieviešana</t>
  </si>
  <si>
    <t>P3.4. Droša dzīves vide</t>
  </si>
  <si>
    <t>R3.4.1. Sabiedriskās kārtības un iedzīvotāju drošības nodrošināšana</t>
  </si>
  <si>
    <t>Aktivitāte Nr.208 Vides monitoringa informācijas sistēmas ieviešana un dažādu vides monitoringu veikšana</t>
  </si>
  <si>
    <t>Aktivitāte Nr.209 Videonovērošanas sistēmas un videonovērošanas tīkla ieviešana</t>
  </si>
  <si>
    <t>Aktivitāte Nr.210 Pašvaldības civilās aizsardzības preventīvo un glābšanas pasākumu efektivitātes uzlabošana</t>
  </si>
  <si>
    <t>P3.5. Kvalitatīvs sociālais atbalsts</t>
  </si>
  <si>
    <t>R3.5.1. Sociālo pakalpojumu attīstība</t>
  </si>
  <si>
    <t>Aktivitāte Nr.218 Sociālās palīdzības administrēšanas lietojumprogrammas funkcionalitātes paplašināšana</t>
  </si>
  <si>
    <t>Jūrmalas pilsētas informācijas un komunikācijas tehnoloģiju rīcības plāns 2015.-2020.gadam (IKTRP)</t>
  </si>
  <si>
    <t>R.1.1.1. Kūrortu tiesiskās sistēmas un organizāciju izveides veicināšana</t>
  </si>
  <si>
    <t>Aktivitāte Nr.1 Datu noliktavas un datu analīzes rīka ieviešana</t>
  </si>
  <si>
    <t>R1.9.1. Jūrmalas kā kūrorta un tikšanās vietas tēla veidošana</t>
  </si>
  <si>
    <t>Aktivitāte Nr.2 Digitālo informācijas stendu informācijas sistēmas  ieviešana</t>
  </si>
  <si>
    <t>Aktivitāte Nr.3 Jūrmalas pilsētas portāla funkcionalitātes paplašināšana (ārējais portāls, mobilā aplikācija, Domes sēžu videotranslēšana un iekšējais portāls )</t>
  </si>
  <si>
    <t>R1.9.2 Jūrmalas kartogrāfiskās informācijas attīstība</t>
  </si>
  <si>
    <t>Aktivitāte Nr.15 Ģeogrāfijas informācijas sistēmas ieviešana</t>
  </si>
  <si>
    <t>R2.1.3. Sabiedriskā transporta attīstība Jūrmalā</t>
  </si>
  <si>
    <t>Aktivitāte Nr.10 Iebraukšanas caurlaižu informācijas sistēmas ieviešana</t>
  </si>
  <si>
    <t>R2.6.3. Mobilo sakaru un interneta pieejamības nodrošināšana</t>
  </si>
  <si>
    <t>Aktivitāte Nr.31 Pašvaldības platjoslas optiskā datu pārraides tīkla izveide</t>
  </si>
  <si>
    <t>R2.8.1 Publiskās telpas pilnveide</t>
  </si>
  <si>
    <t>Aktivitāte Nr.13 Nekustamā īpašuma uzskaites un nodokļu administrēšanas sistēmas funkcionalitātes paplašināšana</t>
  </si>
  <si>
    <t>R3.1.2. Pašvaldības pārvaldes kapacitātes celšana</t>
  </si>
  <si>
    <t>Aktivitāte Nr.19 Grāmatvedības informācijas sistēmas ieviešana</t>
  </si>
  <si>
    <t>Aktivitāte Nr.20 Personālvadības informācijas sistēmas ieviešana</t>
  </si>
  <si>
    <t>R3.1.2. Ātrgaitas interneta nodrošinājums Jūrmalas pašvaldības iestādēs</t>
  </si>
  <si>
    <t>Aktivitāte Nr.34 Bezvadu datu pārraides tīkla risinajuma ieviešana Pašvaldības iestādēs</t>
  </si>
  <si>
    <t>R.3.1.5. Jūrmalnieka kartes izveide</t>
  </si>
  <si>
    <t>Aktivitāte Nr.4 Jūrmalas e-kartes informācijas sistēmas ieviešana</t>
  </si>
  <si>
    <t>R3.1.5. Dokumentu sagatavošanas un iesniegšanas tiešsaistes sistēmas izveide</t>
  </si>
  <si>
    <t>Aktivitāte Nr.17 Jaunu e-pakalpojumu ieviešana</t>
  </si>
  <si>
    <t>Aktivitāte Nr.18 Dokumentu vadības sistēmas ieviešana</t>
  </si>
  <si>
    <t xml:space="preserve">Aktivitāte Nr.25 Tīkla ielaušanās noteikšanas un novēršanas sistēmas (IDS/IPS) ieviešana </t>
  </si>
  <si>
    <t xml:space="preserve">Aktivitāte Nr.26 Centralizētas infrastruktūras pārvaldības un rezerves kopēšanas risinājuma ieviešana </t>
  </si>
  <si>
    <t xml:space="preserve">Aktivitāte Nr.27 Centralizēta drošības informācijas un notikumu pārvaldības sistēmas (SIEM) ieviešana </t>
  </si>
  <si>
    <t>Aktivitāte Nr.28 Lietotāju incidentu, problēmu un izmaiņu pieteikumu informācijas sistēmas funkcionalitātes paplašināšana</t>
  </si>
  <si>
    <t>Aktivitāte Nr.29 Pašvaldības datu centra modernizācija un rezerves virtuālā datu centra izveide</t>
  </si>
  <si>
    <t>R3.4.1. Sabiedriskās kārtības un iedzīvotāju drošīnas nodrošināšana</t>
  </si>
  <si>
    <t>Aktivitāte Nr.5 Videonovērošanas informācijas sistēmas ieviešana</t>
  </si>
  <si>
    <t>Aktivitāte Nr.6 Videonovērošanas tīkla ieviešana</t>
  </si>
  <si>
    <t>Aktivitāte Nr.44 Vides monitoringa informācijas sistēmas ieviešana</t>
  </si>
  <si>
    <t>Aktivitāte Nr.45 Pašvaldības civilās aizsardzības preventīvo un glābšanas pasākumu efektivitātes uzlabošana</t>
  </si>
  <si>
    <t>R3.5.1. Sociālā atbalsta infrastruktūras attīstība</t>
  </si>
  <si>
    <t>Aktivitāte Nr.8 Sociālās palīdzības administrēšanas lietojumprogrammas funkcionalitātes paplašināšana</t>
  </si>
  <si>
    <t>R3.7.2. Vietējās uzņēmējdarbības atbalsta infrastruktūras attīstība</t>
  </si>
  <si>
    <t>Aktivitāte Nr.9 Ielu tirdzniecības un citu Pašvaldības atļauju informācijas sistēmas ieviešana</t>
  </si>
  <si>
    <r>
      <rPr>
        <b/>
        <sz val="9"/>
        <rFont val="Times New Roman"/>
        <family val="1"/>
        <charset val="186"/>
      </rPr>
      <t>15.pielikums</t>
    </r>
    <r>
      <rPr>
        <sz val="9"/>
        <rFont val="Times New Roman"/>
        <family val="1"/>
        <charset val="186"/>
      </rPr>
      <t xml:space="preserve"> Jūrmalas pilsētas domes</t>
    </r>
  </si>
  <si>
    <t>Tāme Nr.06.1.6.</t>
  </si>
  <si>
    <t>06.600</t>
  </si>
  <si>
    <t>Pašvaldības īpašumu pārvaldīšana</t>
  </si>
  <si>
    <t>Īpašumu pārvaldes Pašvaldības īpašumu nodaļa</t>
  </si>
  <si>
    <t>2018.gada precizētais budžets (EUR)</t>
  </si>
  <si>
    <t>2018.gada gaidāmā izpilde (EUR)</t>
  </si>
  <si>
    <t>2019.gada budžeta pieprasījums (EUR)</t>
  </si>
  <si>
    <t>Vērtēšana (tirgus vērtību noteikšana un aktualizācija; kapitālsabiedrību pamatkapitālā iekļaujamo nekustamo īpašumu vērtēšana; kapitālsabiedrību vērtēšana)</t>
  </si>
  <si>
    <t>Finansējums nepieciešams reklāmas vietas zemes izsoles sākumcenas noteikšanai.</t>
  </si>
  <si>
    <t>JPAP_R3.1.2_131</t>
  </si>
  <si>
    <t>Sludinājumi un reklāmas</t>
  </si>
  <si>
    <t>Līdzekļu ekonomija.</t>
  </si>
  <si>
    <t>JPAP_R2.2.1_70</t>
  </si>
  <si>
    <t>Informatīvie stendi (izgatavošana, uzstādīšana, demontāža)</t>
  </si>
  <si>
    <t>Finansējums nepieciešams izvietoto reklāmu demontāžai.</t>
  </si>
  <si>
    <t>Nekustamā īpašuma nodokļa kompensācija</t>
  </si>
  <si>
    <t>Telpu noma</t>
  </si>
  <si>
    <t>Pašvaldības īpašumā esošo nekustamo īpašumu pārvaldīšana un komunālie pakalpojumi</t>
  </si>
  <si>
    <t>Dzīvojamo telpu īre</t>
  </si>
  <si>
    <t>JPAP_R2.9.1._115</t>
  </si>
  <si>
    <t>Īpašumu apdrošināšana</t>
  </si>
  <si>
    <t>Ēku tehniskā stāvokļa novērtēšana</t>
  </si>
  <si>
    <t>Finansējums nepieciešams tehniskās apsekošanas izdevumu segšanai.</t>
  </si>
  <si>
    <t>JPAP_R2.8.1_99</t>
  </si>
  <si>
    <t>Kadastrālā uzmērīšana zemesgabaliem, kas ierakstāmi zemesgrāmatā uz Jūrmalas pilsētas pašvaldības vārda, zemes ierīcības projekti</t>
  </si>
  <si>
    <t>Inventarizācijas lietu pasūtīšana Valsts zemes dienestam (VZD), būvju vai dzīvokļu kadastrālās uzmērīšanas lietu pasūtīšana VZD, kuri reģistrējami zemesgrāmatā uz Jūrmalas pašvaldības vārda, datu aktualizācija VZD kadastrā, inventarizācijas lietu sagatavošana reģistrēšanai zemesgrāmatā</t>
  </si>
  <si>
    <t>Inventarizācijas lietas, būvju vai dzīvokļu kadastrālās uzmērīšanas lietas, datu aktualizācija un citu dokumentu sagatavošana reģistrēšanai zemesgrāmatā uz Jūrmalas pašvaldības vārda, t.sk. Valzts zemes dienesta izziņas.</t>
  </si>
  <si>
    <t xml:space="preserve">Budžeta pārkārtojums nepieciešams, lai sakārtotu un nodrošinātu Jūrmalas pilsētas pašvaldības īpašumu ekspluatācijas atbilstību normatīvajiem aktiem. </t>
  </si>
  <si>
    <t>Kancelejas nodevas, valsts nodevas</t>
  </si>
  <si>
    <t>Izdevumi juridiskās palīdzības sniedzējiem - notāra pakalpojumi, juridiskie slēdzieni zemes īpašuma lietās, konsultācijas apdrošināšanas jautājumos</t>
  </si>
  <si>
    <t>Zaudējumu segšana trešajām personām</t>
  </si>
  <si>
    <t>Jūrmalas pilsētas attīstības programma 2014.-2020.gadam (JPAP):</t>
  </si>
  <si>
    <t>Prioritāte: P2.2. Marķējumu un informācijas zīmju sistēmas pilnveide</t>
  </si>
  <si>
    <t>Rīcības virziens: R2.2.1. Jūrmalas vizuālās identitātes standarta izstrāde un ieviešana</t>
  </si>
  <si>
    <t>Aktivitāte Nr.70 Jūrmalas vizuālās identitātes veidošanaun uzraudzīšana</t>
  </si>
  <si>
    <t>Aktivitāte Nr.99 Publiskās telpas apsaimniekošana</t>
  </si>
  <si>
    <t>Prioritāte P2.9. Dzīvojamā fonda attīstība</t>
  </si>
  <si>
    <t>Rīcības virziens: R2.9.1.: Pašvaldības dzīvojamā fonda attīstība</t>
  </si>
  <si>
    <t>Aktivitāte Nr.115 Jūrmalas pašvaldības dzīvojamā fonda attīstības plānošana un plānu realizācija</t>
  </si>
  <si>
    <t>Prioritāte: P3.1. Uz nākotni orientēta pilsētas pārvaldība, kas atbalsta pilsonisko iniciatīvu</t>
  </si>
  <si>
    <t>Rīcības virziens: R3.1.2. Pašvaldības pārvaldes kapacitātes celšana</t>
  </si>
  <si>
    <t>Aktivitāte Nr.131 Kvalitatīva pašvaldības pārvaldes kapacitātes nodrošināšana</t>
  </si>
  <si>
    <r>
      <rPr>
        <b/>
        <sz val="9"/>
        <rFont val="Times New Roman"/>
        <family val="1"/>
        <charset val="186"/>
      </rPr>
      <t>12.pielikums</t>
    </r>
    <r>
      <rPr>
        <sz val="9"/>
        <rFont val="Times New Roman"/>
        <family val="1"/>
        <charset val="186"/>
      </rPr>
      <t xml:space="preserve"> Jūrmalas pilsētas domes</t>
    </r>
  </si>
  <si>
    <t>Tāme Nr.06.1.7.</t>
  </si>
  <si>
    <t>Publisko teritoriju, ēku un mājokļu būvniecība, atjaunošana un uzlabošana</t>
  </si>
  <si>
    <t>.</t>
  </si>
  <si>
    <t>Tāme Nr.08.1.3.</t>
  </si>
  <si>
    <t>Atpūtu un sportu veicinošas infrastruktūras izveide, atjaunošana un labiekārtošana</t>
  </si>
  <si>
    <r>
      <rPr>
        <b/>
        <sz val="9"/>
        <rFont val="Times New Roman"/>
        <family val="1"/>
        <charset val="186"/>
      </rPr>
      <t>10.pielikums</t>
    </r>
    <r>
      <rPr>
        <sz val="9"/>
        <rFont val="Times New Roman"/>
        <family val="1"/>
        <charset val="186"/>
      </rPr>
      <t xml:space="preserve"> Jūrmalas pilsētas domes </t>
    </r>
  </si>
  <si>
    <t>2019.gada budžeta atšifrējums pa programmām</t>
  </si>
  <si>
    <t>Struktūrvienība</t>
  </si>
  <si>
    <t xml:space="preserve">Īpašumu pārvaldes Pašvaldības īpašumu nodaļas pašvaldības īpašumu tehniskā nodrošinājuma daļa </t>
  </si>
  <si>
    <t>Administratīvo ēku būvniecība, atjaunošana un uzlabošana</t>
  </si>
  <si>
    <t>01.110</t>
  </si>
  <si>
    <t>Domes administratīvo ēku infrastruktūras attīstība</t>
  </si>
  <si>
    <t>JPAP_R3.1.2._131</t>
  </si>
  <si>
    <t>Nekustamā īpašuma būvniecība, atjaunošana un uzlabošana policijas vajadzībām</t>
  </si>
  <si>
    <t>03.110</t>
  </si>
  <si>
    <t>Policijas vajadzībām nepieciešamo ēku remonts</t>
  </si>
  <si>
    <t>JPAP_R1.6.2._30</t>
  </si>
  <si>
    <t>Glābšanas staciju būvniecība, atjaunošana un uzlabošana</t>
  </si>
  <si>
    <t>Glābšanas stacijas</t>
  </si>
  <si>
    <t>Jauno Slokas kapu izbūve un labiekārtošana</t>
  </si>
  <si>
    <t>JPAP_R2.8.2._114</t>
  </si>
  <si>
    <t>Pašvaldības dzīvojamā fonda remonts</t>
  </si>
  <si>
    <t>Ēku nojaukšana</t>
  </si>
  <si>
    <t>JPAP_R2.8.1._105</t>
  </si>
  <si>
    <t>Kapteiņa Zolta piemiņas vietas teritorijas labiekārtošana Kaugurciema ielā, Jūrmalā</t>
  </si>
  <si>
    <t>JPAP_R2.8.1._98</t>
  </si>
  <si>
    <t>Tirdzniecības nojumes jaunbūve un inženierkomunikāciju izbūve Slokas ielā 3313, Jūrmalā</t>
  </si>
  <si>
    <t>JPAP_R3.7.2_231</t>
  </si>
  <si>
    <t>Pašvaldības īpašumā esošo ēku, kas nav nodotas citu pašvaldības iestāžu valdījumā vai apsaimniekošanā, remonts</t>
  </si>
  <si>
    <t>JPAP_R2.9.1_115</t>
  </si>
  <si>
    <t>Ēku konservācija</t>
  </si>
  <si>
    <t>05.07.2019 Īpašumu pārvaldes Pašvaldības īpašumu nodaļas Pašvaldības īpašumu tehniskā nodrošinājuma daļas iesniegums par budžeta grozījumiem Nr.8.2.1-3/4-18.</t>
  </si>
  <si>
    <t>JPAP_R2.8.1_105</t>
  </si>
  <si>
    <t>Pašvaldības policijas postenis ''Priedaine''</t>
  </si>
  <si>
    <t>JPAP_R2.8.1_98</t>
  </si>
  <si>
    <t>Aizvietotājizpildes piemērošana patvaļīgi veiktas būvniecības vai vidi degradējošas/bīstamas būves esamības gadījumos</t>
  </si>
  <si>
    <t>Pašvaldības palīdzības sniegšana iedzīvotājiem dzīvojamo telpu remontiem</t>
  </si>
  <si>
    <t>Apsekošana, specifikāciju un tāmju sagatavošana</t>
  </si>
  <si>
    <t>Sabiedriskās tualetes remontdarbi</t>
  </si>
  <si>
    <t xml:space="preserve">Sporta nams "Taurenītis" </t>
  </si>
  <si>
    <t>JPAP_R1.6.3_41</t>
  </si>
  <si>
    <t>Majoru sporta laukums</t>
  </si>
  <si>
    <t>Slokas stadions</t>
  </si>
  <si>
    <t>Dzintaru mežaparks</t>
  </si>
  <si>
    <t>Velonovietnes Jūrmalas pilsētaspašvaldības īpašumos</t>
  </si>
  <si>
    <t>JPAP_R3.2.2._155 JPAP_R3.2.3._165</t>
  </si>
  <si>
    <t>Avārijas darbi</t>
  </si>
  <si>
    <t>JPAP_R3.2.2_155</t>
  </si>
  <si>
    <t>Bibliotēku ēku būvniecība, atjaunošana un uzlabošana</t>
  </si>
  <si>
    <t>08.210</t>
  </si>
  <si>
    <t>Bibliotēku remonts</t>
  </si>
  <si>
    <t>JPAP_R3.2.4</t>
  </si>
  <si>
    <t>Muzeja ēku būvniecība, atjaunošana un uzlabošana</t>
  </si>
  <si>
    <t>08.220</t>
  </si>
  <si>
    <t>Muzeji un izstāžu zāles</t>
  </si>
  <si>
    <t>JPAP_R3.3.1._192</t>
  </si>
  <si>
    <t>Kultūras centru un namu būvniecība, atjaunošana un uzlabošana</t>
  </si>
  <si>
    <t>08.230</t>
  </si>
  <si>
    <t>Kultūras centru ēku remonts</t>
  </si>
  <si>
    <t>5250</t>
  </si>
  <si>
    <t>2241</t>
  </si>
  <si>
    <t>Pirmsskolas  izglītības iestāžu būvniecība, atjaunošana un uzlabošana</t>
  </si>
  <si>
    <t>JPAP_R3.2.2._155</t>
  </si>
  <si>
    <t>Pirmsskolas izglītības iestāžu pieejamības uzlabošana</t>
  </si>
  <si>
    <t>Jūrmalas PII ''Katrīna''</t>
  </si>
  <si>
    <t>Jūrmalas PII ''Madara''</t>
  </si>
  <si>
    <t xml:space="preserve">Jūrmalas PII ''Mārīte'' </t>
  </si>
  <si>
    <t>Jūrmalas PII ''Podziņa''</t>
  </si>
  <si>
    <t>Jūrmalas PII ''Saulīte''</t>
  </si>
  <si>
    <t>Jūrmalas PII ''Zvaniņš''</t>
  </si>
  <si>
    <t>Jūrmalas PII ''Namiņš''</t>
  </si>
  <si>
    <t>Jūrmalas PII ''Lācītis''</t>
  </si>
  <si>
    <t xml:space="preserve">Sākumskolu, pamatskolu, vidusskolu būvniecība, atjaunošana un uzlabošana </t>
  </si>
  <si>
    <t>JPAP_R3.2.3._165</t>
  </si>
  <si>
    <t>Jūrmalas sākumskola ''Atvase''</t>
  </si>
  <si>
    <t>Jūrmalas sākumskola ''Ābelīte''</t>
  </si>
  <si>
    <t>Jūrmalas sākumskola ''Taurenītis''</t>
  </si>
  <si>
    <t>Ķemeru pamatskola</t>
  </si>
  <si>
    <t>Jaundubultu vidusskola</t>
  </si>
  <si>
    <t xml:space="preserve">Kauguru vidusskola </t>
  </si>
  <si>
    <t xml:space="preserve">Slokas pamatskola </t>
  </si>
  <si>
    <t>Mežmalas vidusskola</t>
  </si>
  <si>
    <t>Interešu un profesionālās ievirzes izglītības iestāžu būvniecība, atjaunošana un uzlabošana</t>
  </si>
  <si>
    <t>09.510</t>
  </si>
  <si>
    <t>Jūrmalas Sporta skola</t>
  </si>
  <si>
    <t>JPAP_R3.2.4._185</t>
  </si>
  <si>
    <t xml:space="preserve">Jūrmalas bērnu un jauniešu interešu centrs </t>
  </si>
  <si>
    <t>Jūrmalas mūzikas vidusskola</t>
  </si>
  <si>
    <t>Pārējo sociālo iestāžu būvniecība, atjaunošana un uzlabošana</t>
  </si>
  <si>
    <t>10.700</t>
  </si>
  <si>
    <t xml:space="preserve">Avārijas darbi </t>
  </si>
  <si>
    <t>JPAP_R3.5.1._216</t>
  </si>
  <si>
    <t>Veselības veicināšanas un sociālo pakalpojumu centrs</t>
  </si>
  <si>
    <t>Rīcības virzieni:</t>
  </si>
  <si>
    <t>R1.6.2.: Peldvietu infrastruktūras attīstība</t>
  </si>
  <si>
    <t>R1.6.3.: Sporta pasākumu un pakalpojumu attīstība</t>
  </si>
  <si>
    <t>R2.8.1.: Publiskās telpas pilnveide</t>
  </si>
  <si>
    <t>R2.8.2.: Kapsētu un to infrastruktūras labiekārtošana</t>
  </si>
  <si>
    <t>R2.9.1.: Pašvaldības dzīvojamā fonda attīstība</t>
  </si>
  <si>
    <t>R3.1.2.: Pašvaldības pārvaldes kapacitātes celšana</t>
  </si>
  <si>
    <t>R3.2.2.: Pirmsskolas izglītības pakalpojumi</t>
  </si>
  <si>
    <t>R3.2.3.: Vispārizglītojošo skolu izglītības pakalpojumi</t>
  </si>
  <si>
    <t>R3.2.4.: Profesionālās ievirzes un interešu izglītības pakalpojumi</t>
  </si>
  <si>
    <t>R3.3.1.: Pilsētas kultūras iestāžu un muzeju darbības pilnveide</t>
  </si>
  <si>
    <t>R3.5.1.: Sociālo pakalpojumu attīstība</t>
  </si>
  <si>
    <t>R3.7.2.: Vietējās uzņēmējdarbības atbalsta infrastruktūras attīstība</t>
  </si>
  <si>
    <t>Aktivitātes:</t>
  </si>
  <si>
    <t>Nr.30 Pašvaldības īpašumā esošo glābšanas staciju rekonstrukcija un būvniecība</t>
  </si>
  <si>
    <t>Nr.98 Parku, skvēru un kūrorta mazās infrastruktūras attīstība uzturēšana</t>
  </si>
  <si>
    <t xml:space="preserve">Nr.99 Publiskās telpas apsaimniekošana </t>
  </si>
  <si>
    <t>Nr.105 Graustu novākšana pilsētā</t>
  </si>
  <si>
    <t>Nr.114 Kapsētu paplašināšana un jaunu kapsētu izveide un to apsaimniekošana</t>
  </si>
  <si>
    <t xml:space="preserve">Nr.115 Jūrmalas pašvaldības dzīvojamā fonda attīstības plānošana un plānu realizācija </t>
  </si>
  <si>
    <t xml:space="preserve">Nr.131 Kvalitatīva pašvaldības pārvaldes kapacitātes nodrošināšana </t>
  </si>
  <si>
    <t>Nr.155 Pirmsskolas izglītības iestāžu mācību vides uzlabošana</t>
  </si>
  <si>
    <t>Nr.165 Vispārējās izglītības iestāžu mācību vides uzlabošana</t>
  </si>
  <si>
    <t>Nr.185 Profesionālās ievirzes un interešu izglītības iestāžu mācību vides uzlabošana</t>
  </si>
  <si>
    <t>Nr.192 Jūrmalas kultūras iestāžu ēku remonts un būvniecība, teritoriju labiekārtošana un materiāltehniskais nodrošinājums</t>
  </si>
  <si>
    <t>Nr.216 Sociālā atbalsta infrastruktūras attīstība</t>
  </si>
  <si>
    <t>Nr.231 Tirdzniecības vietu attīstība un esošo tirdzniecības vietu efektīvas darbības nodrošināšana un labiekārtošana</t>
  </si>
  <si>
    <t>Publisku teritoriju, ēku un mājokļu būvniecība, atjaunošana un uzlabošana</t>
  </si>
  <si>
    <t>Tāme Nr.04.1.3.</t>
  </si>
  <si>
    <t>04.510</t>
  </si>
  <si>
    <t>Sabiedriskā transporta organizēšanas pasākumi</t>
  </si>
  <si>
    <t>Tāme Nr.04.1.6.</t>
  </si>
  <si>
    <t>Pilsētas ekonomiskās attīstības pasākumi</t>
  </si>
  <si>
    <r>
      <rPr>
        <b/>
        <sz val="9"/>
        <rFont val="Times New Roman"/>
        <family val="1"/>
        <charset val="186"/>
      </rPr>
      <t>6.pielikums</t>
    </r>
    <r>
      <rPr>
        <sz val="9"/>
        <rFont val="Times New Roman"/>
        <family val="1"/>
        <charset val="186"/>
      </rPr>
      <t xml:space="preserve"> Jūrmalas pilsētas domes</t>
    </r>
  </si>
  <si>
    <t>Attīstības pārvaldes Projektu nodaļa</t>
  </si>
  <si>
    <t>Iedzīvotāju projektu konkurss pašvaldības administratīvajā teritorijā esošas atpūtas infrastruktūras attīstībai</t>
  </si>
  <si>
    <t>Konkursa ietvaros, saskānā ar pieņemtajiem lēmumiem par projektu apstiprināšanu un jau noslēgtajiem līgumiem, radies ietaupījums 5400 EUR apmērā. Ņemot vērā laika plānu vēl viena konkursa kārta šajā gadā netiek planota.</t>
  </si>
  <si>
    <t>JPAP P3.1. R3.1.3._133</t>
  </si>
  <si>
    <t>Biedru nauda dalībai biedrībā ''Partnerība laukiem un jūrai''</t>
  </si>
  <si>
    <t>Finansējums nepieciešams biedru naudas samaksai (dalība biedrībā ''Partnerība laukiem un jūrai'').</t>
  </si>
  <si>
    <t>JPAP P3.8. R3.8.1._236</t>
  </si>
  <si>
    <t>Projektu iesniegumu pamatojošās dokumentāciajs izmaksas</t>
  </si>
  <si>
    <t>Saskaņā ar 23.05.2019. JPD lēmumu Nr.215 ir sagatavots un iesniegts projekta pieteikums. Paredzam, ka tas tiks apstiprināts ar nosacījumu – proti būs jāiesniedz labiekārtojuma projekts, ko ņemot vērā īso termiņu nebija iespējams sagatavot pirms projekta iesniegšanas. Papildus Darbības programmas SAM 5.5.1. projektu konkursa trešās kārtas ietvaros nepieciešams veikt Izdevumu - ieņēmumu analīzi.</t>
  </si>
  <si>
    <t xml:space="preserve">JPAP P1.4. R1.4.3._17;                     JPAP P1.6. R.1.6.1._21;              JPAP P1.6. R.1.6.1._22;              JPAP P1.9. R.1.9.2._55;             JPAP P2.1. R.2.1.1._63;   JPAP P2.6. R.2.6.2._89     </t>
  </si>
  <si>
    <t>Daudzfunkcionāla dabas tūrisma centra jaunbūve un meža parka labiekārtojums Ķemeros</t>
  </si>
  <si>
    <t>Saskaņā ar Jūrmalas pilsētas domes priekšsēdētāja 2019.gada 18.februāra rīkojumu Nr. 1.1–14/72 “Par Ķemeru daudzfunkcionāla dabas izglītības centra attīstības darba grupas izveidi”, kas paredz, ka Projektu nodaļai tiek uzdots nodrošināt Ķemeru daudzfunkcionālā dabas izglītības centra saturisko attīstību ir nepieciešams veikt precizējumus Attīstības pārvaldes Tūrisma un uzņēmējdarbības attīstības nodaļas un Attīstības pārvaldes Projektu nodaļas budžetos, pārceļot no Attīstības pārvaldes Tūrisma un uzņēmējdarbības attīstības nodaļas apstiprinātā budžeta programmas “Pilsētas ekonomiskās attīstības pasākumi” pozīciju “Daudzfunkcionāla dabas tūrisma centra jaunbūve un meža parka labiekārtojums Ķemeros” uz Projektu nodaļas budžetu.</t>
  </si>
  <si>
    <t>JPAP_P1.6._R1.6.1._21;
JPTARP_U1.4._P1.4.1</t>
  </si>
  <si>
    <t>Līdzfinansējums projektam "ZINĀTnieks Ķemeros"</t>
  </si>
  <si>
    <t>Ņemot vērā, ka ir apstiprinās Latvijas Universitātes un Jūrmalas pilsētas domes iesniegtais projekta pieteikums “ZINĀTnieks Ķemeros” (27.06.2019. Latvijas Universitātes efektīvas sadarbības projektu vērtēšanas komisijas sēdes protokols Nr.5) un saskaņā ar Jūrmalas pilsētas domes 2019.gada 18.aprīļa lēmuma Nr.162 6.punktu nepieciešams Projektu nodaļas budžetā novirzīt 5 500,00 EUR Jūrmalas pašvaldības līdzfinansējuma daļas nodrošināšanai.</t>
  </si>
  <si>
    <t>JPAP_P1.6._R1.6.1._21</t>
  </si>
  <si>
    <t>Atbilstoši JPD 19.12.2017. lēmuma Nr.6312 "Par grozījumiem ar Jūrmalas pilsētas domes 2013.gada 7.novembra lēmumu Nr.625 „Par Jūrmalas pilsētas attīstības programmas 2014.–2020.gadam apstiprināšanu” pielikumam Nr.1 "Jūrmalas pilsētas attīstības programmas 2014.–2020.gadam 2.daļas „Rīcības plāns” g) nodaļa „Darbības un pasākumi”"</t>
  </si>
  <si>
    <t>P1.4. Viesmīlības pakalpojumu attīstība</t>
  </si>
  <si>
    <t>R1.4.3.</t>
  </si>
  <si>
    <t>Ilgtspējīgas kūrorta resursu ieguves un izmantošanas attīstība</t>
  </si>
  <si>
    <t>Nr.17 "Tūrisma pakalpojumu piedāvājuma dažādošana"</t>
  </si>
  <si>
    <t>P1.6. Aktīvā un dabas tūrisma attīstība</t>
  </si>
  <si>
    <t>R1.6.1.</t>
  </si>
  <si>
    <t xml:space="preserve">Dabas tūrisma infrastruktūras attīstība </t>
  </si>
  <si>
    <t xml:space="preserve">Nr.21 "Daudzfunkcionāla, interaktīva dabas tūrisma objekta izveide Ķemeros"
</t>
  </si>
  <si>
    <t>Nr.22 "Jaunu dabas tūrisma objektu izveide un esošo dabas tūrisma objektu pilnveidee"</t>
  </si>
  <si>
    <t>R1.9.2.</t>
  </si>
  <si>
    <t>Informācijas pieejamības nodrošināšana</t>
  </si>
  <si>
    <t>Nr.55 "Digitālo informācijas stendu informācijas sistēmas  ieviešana un saistošu informācijas pasniegšanas objektu izveide"</t>
  </si>
  <si>
    <t>R2.1.1.</t>
  </si>
  <si>
    <t xml:space="preserve"> Ielu un ceļu rekonstrukcija, satiksmes drošības uzlabošana</t>
  </si>
  <si>
    <t>Nr.63 "Jūrmalas ielu kompleksa, to apgaismojuma uzturēšana, drošības un kvalitātes uzlabošana, t.sk., izstrādājot un īstenojot plānu viedā apgaismojuma uzstādīšanai pilsētas ielās"</t>
  </si>
  <si>
    <t>R2.6.2.</t>
  </si>
  <si>
    <t>Racionālas un videi draudzīgas energoapgādes sistēmas attīstība</t>
  </si>
  <si>
    <t>Nr.89. "Ilgtspējīga atjaunojamo energoresursu izmantošana, energoefektivitātes paaugstināšana un energopārvaldības sistēmas ieviešana un sertificēšana Jūrmalas pašvaldības teritorijā</t>
  </si>
  <si>
    <t>P3.1. Uz nākotni orientēta pilsētas pārvaldība, kas atbalsta pilsonisko iniciatīvu</t>
  </si>
  <si>
    <t>R3.1.3.</t>
  </si>
  <si>
    <t>Nevalstiskā sektora attīstības atbalsts</t>
  </si>
  <si>
    <t>Nr.133 "Sadarbība ar nevalstiskajām organizācijām"</t>
  </si>
  <si>
    <t>P3.8. Partnerattiecību veidošana ar citām pašvaldībām</t>
  </si>
  <si>
    <t>R3.8.1.</t>
  </si>
  <si>
    <t>Sadarbība ar kaimiņu pašvaldībām</t>
  </si>
  <si>
    <t>Nr.236 "Sadarbības attīstība ar kaimiņu pašvaldībām"</t>
  </si>
  <si>
    <r>
      <rPr>
        <b/>
        <sz val="9"/>
        <rFont val="Times New Roman"/>
        <family val="1"/>
        <charset val="186"/>
      </rPr>
      <t>8.pielikums</t>
    </r>
    <r>
      <rPr>
        <sz val="9"/>
        <rFont val="Times New Roman"/>
        <family val="1"/>
        <charset val="186"/>
      </rPr>
      <t xml:space="preserve"> Jūrmalas pilsētas domes </t>
    </r>
  </si>
  <si>
    <t>Reģistrācijas Nr.:</t>
  </si>
  <si>
    <t>Attīstības pārvaldes Tūrisma un uzņēmējdarbības attīstības nodaļa</t>
  </si>
  <si>
    <t>KOPĀ:</t>
  </si>
  <si>
    <t>Braukšanas maksas atlaides un zaudējumu kompensēšana Jūrmalas pilsētas maršrutu tīkla pilsētas nozīmes maršrutos</t>
  </si>
  <si>
    <t xml:space="preserve">JPAP_P2.3._R2.3.1._74 </t>
  </si>
  <si>
    <t>Produktu subsīdijas komersantiem sabiedriskā transporta pakalpojumu nodrošināšanai (par pasažieru regulārajiem pārvadājumiem)</t>
  </si>
  <si>
    <t>JPAP_P2.3._R2.3.1._74</t>
  </si>
  <si>
    <t>Audits (SIA "Jūrmalas autobusu satiksme")</t>
  </si>
  <si>
    <t>Karšu shēmas un kustību sarakstu izstrāde</t>
  </si>
  <si>
    <t>JPAP_P2.3._R2.3.1._74
JIAK_R3.2.1_7</t>
  </si>
  <si>
    <t>Sabiedriskā transporta kontrole</t>
  </si>
  <si>
    <t>Jūrmalas kartes ieviešana</t>
  </si>
  <si>
    <t>JPAP_P3.1._R3.1.5._139
IKTRP_R3.1.1._31</t>
  </si>
  <si>
    <t>Līdzekļu ekonomija. Finansējums tiek pārcelts uz Attīstības pārvaldes Projektu nodaļas apstiprinātā budžeta programmas “Pilsētas ekonomiskās attīstības pasākumi” pozīciju ''Projektu iesniegumu pamatojošās dokumentācijas izmaksas''.</t>
  </si>
  <si>
    <t>Tūrisma attīstības nodrošināšanas pasākumi</t>
  </si>
  <si>
    <t>04.730</t>
  </si>
  <si>
    <t>Dalība tūrisma gadatirgos un izstādēs. Tūrisma stenda nodrošinājums un glābāšana</t>
  </si>
  <si>
    <t>JPTARP _U.1.9_ P.1.9.6.</t>
  </si>
  <si>
    <t>Dalība tūrisma darba semināros, dienās, prezentācijās un to rīkošana augsti prioritārajos tirgos, pieredzes apmaiņa ārvalstīs</t>
  </si>
  <si>
    <t>JPTARP_U.1.9. P.1.9.11.; U. 4.5. P.4.5.2. un  P.4.5.3.</t>
  </si>
  <si>
    <t>Tūrisma piesaistes pasākumi Dzintaru Gaismas parkā (t.sk. Jaungada pasākums)</t>
  </si>
  <si>
    <t>JPTARP_U.1.5._ P.1.5.2.</t>
  </si>
  <si>
    <t xml:space="preserve">Projekts "Pārgājienu maršruts gar Baltijas jūras piekrasti Latvijā un Igaunijā" </t>
  </si>
  <si>
    <t>JPTARP U_2.3. P.2.3.1.; U_1.4._ P.1.4.3.</t>
  </si>
  <si>
    <t>Tūrisma viesmīlības un tūrisma produktu veidošanas apmācību rīkošana Jūrmalas tūrisma nozares darbieniekiem/Tīklošanās pasākumu rīkošana</t>
  </si>
  <si>
    <t>JPTARP U_1.8. P.1.8.3.; U_2.1. P.2.1.1.; U_2.1. P.2.1.3.; U_2.3. P.2.3.4.; U_3.6. P.3.6.1.;</t>
  </si>
  <si>
    <t>Tūrisma statistikas datu sagatavošana</t>
  </si>
  <si>
    <t>JPTARP_R_4.4._P 4.4.2.</t>
  </si>
  <si>
    <t>Publiskās slidotavas darbības nodrošināšana</t>
  </si>
  <si>
    <t>JPAP_P_1.7._R1.7.1._43
JPTARP_R_1.2._P 1.2.6.</t>
  </si>
  <si>
    <t>Dalība asociācijās</t>
  </si>
  <si>
    <t>JPAP_P1.10._R1.10.3_59
JPTARP_U_1.9. P.1.9.13.</t>
  </si>
  <si>
    <t>Konference "Mini-Limund"</t>
  </si>
  <si>
    <t>JPAP_P1.9._R1.9.1._49
JPTARP_U3.1.._P3.1.2
JKAP_RV2_U2.2._P2.2.4</t>
  </si>
  <si>
    <t>JPAP_P.1.4._R1.4.2., JPAP_P1.7._R1.7.1_45; JPTARP_U_1.7.P.1.7.1.</t>
  </si>
  <si>
    <t>Uzņēmējdarbības attīstības veicināšana</t>
  </si>
  <si>
    <t>JPAP_P.3.7._R3.7.1._228 JPAP_P3.7._R3.7.1._229 JPAP_P3.7._R3.7.3._234 JPAP_P3.7._R3.7.3._235 JPP_AM4_U4.2.._P4.2.2 JPTARP_U.1.1., P.1.1.2.</t>
  </si>
  <si>
    <t>Nodarbinātības veicināšanas pasākumi</t>
  </si>
  <si>
    <t>JPAP_P.3.7._R3.7.3._235
JPP_AM4_U4.3.._P4.3.2</t>
  </si>
  <si>
    <t>Telpu noma biznesa inkubatora darbības nodrošināšanai</t>
  </si>
  <si>
    <t>JPAP_P3.7._R3.7.1._229</t>
  </si>
  <si>
    <t>Transporta pakalpojumi</t>
  </si>
  <si>
    <t>JPAP_ P3.7._R3.7.2._230    JPAP_ P3.7._R3.7.3._235
JPP_AM4_U4.2._P4.2.2</t>
  </si>
  <si>
    <t>JPAP_P3.7._R3.3.1._192;JPTARP_U3.5._P3.4.1;
DzKVTDS M_3</t>
  </si>
  <si>
    <t>P1.6 - Aktīvā un dabas tūrisma attīstība</t>
  </si>
  <si>
    <t>Rīcības virziens: R1.6.1 - Dabas tūrisma infrastruktūras attīstība</t>
  </si>
  <si>
    <t>Aktivitāte: Nr.21. Daudzfunkcionālā, interaktīva dabas tūrisma objekta izveide Ķemeros</t>
  </si>
  <si>
    <t>P1.7. Kultūras tūrisma attīstība</t>
  </si>
  <si>
    <t>Rīcības virziens R1.7.1.: Kultūras tūrisma piedāvājuma attīstība</t>
  </si>
  <si>
    <t>P1.9.-Kūrorta un tikšanās vietas tēla veidošana</t>
  </si>
  <si>
    <t>Rīcības virziens R1.9.1.: Jūrmalas kā kūrorta un tikšanās vietas tēla veidošana</t>
  </si>
  <si>
    <t>Aktivitāte: Nr.49. Jūrmalas kā konferenču un tikšanās vietas popularizēšana nozares speciālistu vidē</t>
  </si>
  <si>
    <t>P1.10. Partnerattiecību veidošana ar starptautiskām organizācijām un institūcijām, sadraudzības pilsētām, citām pašvaldībām Latvijā un ārpus tās</t>
  </si>
  <si>
    <t>Rīcības virziens R1.10.3.: Sadarbība ar asociācijām, starptautiskām organizācijām un institūcijām Latvijā un ārvalstīs</t>
  </si>
  <si>
    <t>Aktivitāte: Nr.59. Asociācijām, starptautisko organizāciju informēšanas un monitoringa aktivitātes</t>
  </si>
  <si>
    <t>P2.3 - Sabiedriskā transporta sistēmas attīstība</t>
  </si>
  <si>
    <t>Rīcības virziens: R2.3.1 - Racionālas sabiedriskā transporta sistēmas attīstība</t>
  </si>
  <si>
    <t>Aktivitāte: Nr.74. Sabiedriskā transporta attīstība Jūrmalā</t>
  </si>
  <si>
    <t>P3.1 - Uz nākotni orientēta pilsētas pārvaldība, kas atbalsta pilsonisko iniciatīvu</t>
  </si>
  <si>
    <t>Rīcības virziens: R3.1.5. Pilsētas pārvaldības infrastruktūras pilnveide</t>
  </si>
  <si>
    <t>Aktivitāte: Nr.139. Jūrmalas kartes ieviešana</t>
  </si>
  <si>
    <t>P3.3 - Daudzveidīgas kultūras un sporta vide</t>
  </si>
  <si>
    <t>Rīcības virziens: R3.3.1 - Pilsētas kultūras iestāžu un muzeju darbības pilnveide</t>
  </si>
  <si>
    <t>Aktivitāte: Nr.192. Jūrmalas kultūras iestāžu ēku remonts un būvniecība, teritoriju labiekārtošana un materiāltejniskai nodrošinājums</t>
  </si>
  <si>
    <t>P3.7 - Atbalsts uzņēmējdarbības iniciatīvām un uzņēmēju sadarbības veicināšana</t>
  </si>
  <si>
    <t>Rīcības virziens: R3.7.1 - Pašvaldības uzņēmējdarbības atbalsta politikas plānošana un attīstība</t>
  </si>
  <si>
    <t>Aktivitāte: Nr.228. Uzņēmējdarbības atbalsta veicināšana</t>
  </si>
  <si>
    <t>Aktivitāte: Nr.229. Veicināt esošo uzņēmumu attīstību un jaunu uzņēmumu rašanos</t>
  </si>
  <si>
    <t>Rīcības virziens: R3.7.2 - Vietējās uzņēmējdarbības atbalsta infrastruktūras attīstība</t>
  </si>
  <si>
    <t>Aktivitāte: Nr.230. Uzņēmējdarbības veicināšana</t>
  </si>
  <si>
    <t>Rīcības virziens: R3.7.3 - Uzņēmumu izveides, darbības un sadarbības motivācija</t>
  </si>
  <si>
    <t>Aktivitāte: Nr.234. Uzņēmējdarbības motivācijas veicināšana</t>
  </si>
  <si>
    <t>Aktivitāte: Nr.235. Skolu iesaiste un Jūrmalas pilsētas iedzīvotāju, t.sk., izglītojamo, intereses veicināšana par uzņēmējdarbību un nodarbinātību</t>
  </si>
  <si>
    <t>Jūrmalas pilsētas tūrisma attīstības rīcības plāns 2018.-2020.gadam (JPTARP):</t>
  </si>
  <si>
    <t>R1.1.-Atraktīvu piesaistes objektu izveide ar augustu tūristu piesaistes potenciālu</t>
  </si>
  <si>
    <t>P.1.1.2.-Līdzfinansējuma projektu konkurss inovatīvum radošu tūrisma prduktu izveides veicināšanai</t>
  </si>
  <si>
    <t xml:space="preserve">U 1.2. Atpūtas, rekreācijas tūrisma piedāvājuma pilnveidošana vietējiem un 
ārvalstu viesiem 
</t>
  </si>
  <si>
    <t>P.1.2.6. Mākslīgā ledus slidotavas izveide un ar to saistīto pakalpojumu nodrošināšana Majoros un Kauguros ziemā</t>
  </si>
  <si>
    <t>U 1.4. Dabas tūrisma piedāvājuma attīstības veicināšana un popularizēšana</t>
  </si>
  <si>
    <t xml:space="preserve">P 1.4.1. Daudzfunkcionāla interaktīva dabas tūrisma objekta izveide Ķemeros </t>
  </si>
  <si>
    <t xml:space="preserve">P. 1.4.3. Dabas piesaistes objektu sasaiste (marķējuma izveide – norādes) ar pilsētas centru un atbilstošs mārketings </t>
  </si>
  <si>
    <t>R1.5.Pasākumu/aktivitāšu piedāvājuma pilnveidošana ģimenēm ar bērniem</t>
  </si>
  <si>
    <t>P.1.5.2. Kompleksā pakalpojuma piedāvājuma ģimenēm ar bērniem izveides veicināšana.</t>
  </si>
  <si>
    <t>R1.8. Viesmīlības pakalpojumu kvalitātes pilnveidošana</t>
  </si>
  <si>
    <t>P.1.8.3. Tūrisma un viesmīlības darbinieku zināšanu par Jūrmalas tūrisma piedāvājumu veicināšana.</t>
  </si>
  <si>
    <t>R1.9-Jūrmalas kā tūrisma galamērķa mārketings Latvijas un ārvalstu mērķa tirgos</t>
  </si>
  <si>
    <t>P.1.9.6.Dalība tūrisma izstādēs/gadatirgos augsti prioritāros mērķa tirgos t.sk. Latvijā un MICE.</t>
  </si>
  <si>
    <t>P.1.9.11. Dalība darbsemināros, misijās, semināros.</t>
  </si>
  <si>
    <t>P.1.9.13. Dalība vietējās un starptautiskās (Baltijas, Eiropas) tūrisma organizācijās un darbības efektivitātes izvērtēšana</t>
  </si>
  <si>
    <t>P2.1.Veselības produktu un pakalpojumu pilnveidošana atbilstoši pieprasījumam</t>
  </si>
  <si>
    <t>P.2.1.1. Personāla viesmīlības kompetenču pilnveides veicināšanas pasākumi.</t>
  </si>
  <si>
    <t>P.2.1.3. Tīklošanās pasākumi komplekso pakalpojumu/produktu veidošanas veicināšanai.</t>
  </si>
  <si>
    <t>P2.3.Jūrmalas pilsētas vides pilnveide veselīgam dzīvesveidam</t>
  </si>
  <si>
    <t>P.2.3.1. Pastaigu maršrutu izveide un marķēšana vidē.</t>
  </si>
  <si>
    <t>P.2.3.4. Veselīga dzīvesveida elementu iekļaušanas viesmīlības uzņēmumu piedāvājumā veicināšana.</t>
  </si>
  <si>
    <t xml:space="preserve">U 3.1. Konferenču tūrisma attīstība, fokusējoties uz vidēja lieluma 
(~ 300 dalībnieki) konferencēm  
</t>
  </si>
  <si>
    <t>P 3.1.2. Finansiāla atbalsta piešķiršana starptautisku konferenču organizēšanā</t>
  </si>
  <si>
    <t xml:space="preserve">U 3.4. Sporta pasākumu organizēšana, fokusējoties uz pasākumiem ar lielākiem ieguvumiem pilsētai 
</t>
  </si>
  <si>
    <t>P. 3.4.1. Ikgadējas sporta pasākumu programmas izveide, kas orientēta uz Latvijas un ārvalstu tūristiem</t>
  </si>
  <si>
    <t>P3.6.-Pakalpojumu kvalitātes pilnveide MICE tūrisma sektorā</t>
  </si>
  <si>
    <t>P.3.6.1. Tūrisma un ar tūrismu saistītu uzņēmēju kompetenču pilnveidošanas veicināšana par MICE tūrisma pieprasījuma specifiku.</t>
  </si>
  <si>
    <t xml:space="preserve">R 4.4. Atbalsts tūrisma uzņēmējdarbības īstenošanai </t>
  </si>
  <si>
    <t xml:space="preserve">P 4.4.2. Statistikas apkopošana un datu pieejamības nodrošināšana (datu bankas izveide) </t>
  </si>
  <si>
    <t>R4.5.Pilsētas attīstības prioritātēm atbilstošas tūrisma pārvaldes organizatoriskās struktūras izveide un kapacitātes stiprināšana</t>
  </si>
  <si>
    <t>P.4.5.2.Piedalīšanās Jūrmalas pilsētas sadraudzības pilsētu rīkotajos pasākumos.</t>
  </si>
  <si>
    <t>P.4.5.3. Tūrisma un mārketinga nodaļu darbinieku pieredzes apmaiņas vizītes ārvalstu kūrortpilsētās.</t>
  </si>
  <si>
    <t xml:space="preserve">Jūrmalas pilsētas izglītības attīstības koncepcija 2015.-2020.gadam (JIAK)
</t>
  </si>
  <si>
    <t>R3.2.1 KOPĒJĀ SEKTORA ATTĪSTĪBA, PĀRVALDĪBA</t>
  </si>
  <si>
    <t>Aktivitāte Nr.7 Sabiedriskā transporta maršrutu pieejamības uzlabošana Jūrmalas izglītības iestāžu audzēkņiem</t>
  </si>
  <si>
    <t>Jūrmalas pilsētas jaunatnes politikas attīstības plāns 2018.-2020.gadam (JPP)</t>
  </si>
  <si>
    <t>AM 4 Attīstīt jauniešu nodarbinātību un uzņēmējdarbību Jūrmalas pilsētā.</t>
  </si>
  <si>
    <t>Rīcības virziens: U 4.2. Pilnveidot atbalstu jauniešiem uzņēmējdarbības uzsākšanai.</t>
  </si>
  <si>
    <t>Aktivitāte: 4.2.2.Jauniešu intereses veicināšana par uzņēmējdarbību</t>
  </si>
  <si>
    <t>Rīcības virziens: U 4.3. Veicināt skolēnu nodarbinātību vasarā.</t>
  </si>
  <si>
    <t>Aktivitāte: 4.3.2. Līdzfinansēt darba algu Jūrmalas pilsētā deklarētajiem jauniešiem (15-20g.v.)</t>
  </si>
  <si>
    <t>Jūrmalas pilsētas kultūrvides attīstības plāns 2017.-2020.gadam (JKAP)</t>
  </si>
  <si>
    <t>Rīcības virziens: RV2_ 2. Kultūras piedāvājuma izcilība un daudzveidība Jūrmalā: kvalitatīva un sistemātiska kultūras piedāvājuma veidošana dažādām mērķauditorijas grupām vietējā, nacionālā un starptautiskā mērogā</t>
  </si>
  <si>
    <t xml:space="preserve">Uzdevums: U2.2. Nostiprināt Jūrmalas kā kultūras un mākslas pilsētas identitāti un konkurētspēju </t>
  </si>
  <si>
    <t>Aktivitātes: P2.2.4. Nacionāla un starptautiska mēroga konferenču, semināru, konkursu rīkošana vai līdzfinansēšana, veidojot Jūrmalu par pievilcīgu konferenču pilsētu.</t>
  </si>
  <si>
    <t>SIA "Dzintaru koncertzāle" vidēja termiņa darbības stratēģija 2017.-2020.gadam (DZKVTDS)</t>
  </si>
  <si>
    <r>
      <rPr>
        <b/>
        <sz val="9"/>
        <rFont val="Times New Roman"/>
        <family val="1"/>
        <charset val="186"/>
      </rPr>
      <t>Mērķis Nr.3</t>
    </r>
    <r>
      <rPr>
        <sz val="9"/>
        <rFont val="Times New Roman"/>
        <family val="1"/>
        <charset val="186"/>
      </rPr>
      <t xml:space="preserve"> Esošo Jūrmalas kultūras tūrisma objektu attīstība</t>
    </r>
  </si>
  <si>
    <t>Tāme Nr.04.3.1.</t>
  </si>
  <si>
    <t>Līdzfinansējuma un priekšfinansējuma nodrošināšana ES un citas ārvalstu finanšu palīdzības projektu īstenošanā</t>
  </si>
  <si>
    <t>Tūrisma piesaistes pasākumi Jūrmalā</t>
  </si>
  <si>
    <t>Tāme Nr.09.1.16.</t>
  </si>
  <si>
    <t>LV81TREL9802008037000</t>
  </si>
  <si>
    <t xml:space="preserve">Saskaņā ar 2018.gada 15.novemra starp Jūrmalas pilsētas domi un Centrālā finanšu un līguma aģentūru noslēgto Vienošanos par Eiropas Savienības fonda projekta īstenošanu Nr.4.2.2.0/17/I/110 1.pielikuma “Vienošanās vispārīgie noteikumi” 2.1.20.punktu Finansējuma saņēmējs projekta izmaksu pieauguma gadījumā sedz sadārdzinājumu no saviem līdzekļiem. </t>
  </si>
  <si>
    <t>Ņemot vērā noslēgto Vienošanos 2018.gada 15.novemrī starp Jūrmalas pilsētas domi un Centrālā finanšu un līguma aģentūru  par Eiropas Savienības fonda projekta īstenošanu Nr.4.2.2.0/17/I/110 un sniegto projekta grozījumu precizēšanu, Valsts fiansējuma summa paliek nemainīga 9865.36 EUR, kā rezultātā samazinās ieņēmumi no citiem avotiem par 1506.00 Eur.</t>
  </si>
  <si>
    <t>Atgriežamie līdzekļi pašvaldības budžetam (ERAF daļa 78773.39*10%=7877.34, VBD 9865.36*10%=986.54, kopā priekšfinansējums 8863.88 EUR</t>
  </si>
  <si>
    <t>Projekts "Jūrmalas pilsētas Jaundubultu vidusskolas ēkas k-1 (autoskolas ēkas) energoefektivitātes paaugstināšana"</t>
  </si>
  <si>
    <t>Jomas iela 1/5, Jūrmala, LV-2015</t>
  </si>
  <si>
    <t>09.510.</t>
  </si>
  <si>
    <t>Projekts "Ilgtspējīga [sa]darbība"</t>
  </si>
  <si>
    <t>LV21TREL980200806500B</t>
  </si>
  <si>
    <t>Tāme Nr.09.1.25.</t>
  </si>
  <si>
    <t>Tāme Nr.09.4.2.</t>
  </si>
  <si>
    <t>Jūrmalas Bērnu un jauniešu interešu centrs</t>
  </si>
  <si>
    <t>90009226256</t>
  </si>
  <si>
    <t>Zemgales iela 4, Jūrmala</t>
  </si>
  <si>
    <t>Projekts "Proti un dari"</t>
  </si>
  <si>
    <t>LV80TREL981376900300B</t>
  </si>
  <si>
    <t>mentoru līgumu maiņa uz pašnodarbināto līgumu EKK 2279</t>
  </si>
  <si>
    <t>līdzekļu pārplānojums atbilstoši individuālajām programmām</t>
  </si>
  <si>
    <t>papildus līdzekļi mentoru darba apmaksai un aktivitāšu nodrošināšanai</t>
  </si>
  <si>
    <t>nepieciešams vairāk līdzekļu individuālo programmu nodrošināšanai</t>
  </si>
  <si>
    <t>Tāme Nr.09.1.10.</t>
  </si>
  <si>
    <t>18.07.2019 Īpašumu pārvaldes Pašvaldības īpašumu nodaļas Pašvaldības īpašumu tehniskā nodrošinājuma daļas iesniegums par budžeta grozījumiem Nr.8.2.1-3/4-19.</t>
  </si>
  <si>
    <t>05.07.2019 Īpašumu pārvaldes Pašvaldības īpašumu nodaļas Pašvaldības īpašumu tehniskā nodrošinājuma daļas iesniegums par budžeta grozījumiem Nr.8.2.1-3/4-18 un  Nr.8.2.1-3/4-19 (18.07.2019.).</t>
  </si>
  <si>
    <t>Sākumskolu, pamatskolu un vidusskolu būvniecība, atjaunošana un uzlabošana</t>
  </si>
  <si>
    <t>24.07.2019 Īpašumu pārvaldes Pašvaldības īpašumu nodaļas Pašvaldības īpašumu tehniskā nodrošinājuma daļas iesniegums par budžeta grozījumiem Nr.8.2.1-3/4-20.</t>
  </si>
  <si>
    <t>Tāme Nr.01.3.1.</t>
  </si>
  <si>
    <t>Jūrmalas pilsētas vēlēšanu komisija</t>
  </si>
  <si>
    <t>90000543728</t>
  </si>
  <si>
    <t>Jomas iela 1/5, Jūrmala, LV 2015</t>
  </si>
  <si>
    <t>LV24TREL981059100700B</t>
  </si>
  <si>
    <t>Izdevumu tāme 2018.gadam</t>
  </si>
  <si>
    <t>Līdzekļi komisijas priekšsēdētāja darba samaksai jūlija mēnesī</t>
  </si>
  <si>
    <t>Līdzekļi nepieciešami darba algas samaksai.</t>
  </si>
  <si>
    <t>Veidojas līdzekļu ekonomija saskaņā ar Personīgā transportlīdzekļa auto kompensācijas apmaksas līgumā noteikto pret atlīdzības kompensāciju un nobraukto auto kilometrāžu. Ekonomija pārceļas uz darba samaksu.</t>
  </si>
  <si>
    <t>Pasta, telefona un citi sakaru pakalpojumi</t>
  </si>
  <si>
    <t>Izdevumi par saņemtajiem apmācību pakalpojumiem</t>
  </si>
  <si>
    <t>Bankas komisija, pakalpojumi</t>
  </si>
  <si>
    <t>Maksājumi par saņemtajiem finanšu pakalpojumiem</t>
  </si>
  <si>
    <t>Uzturdevas kompensācija naudā</t>
  </si>
  <si>
    <t>Munīcija</t>
  </si>
  <si>
    <t>Budžeta iestāžu nodokļu, nodevu un naudas sodu maksājumi</t>
  </si>
  <si>
    <t>Budžeta iestāžu nodokļu maksājumi</t>
  </si>
  <si>
    <t>Budžeta iestāžu naudas sodu maksājumi</t>
  </si>
  <si>
    <t>Zeme, ēkas un būves</t>
  </si>
  <si>
    <t>Zeme zem ēkām un būvēm</t>
  </si>
  <si>
    <t>Celtnes un būves</t>
  </si>
  <si>
    <t>Pašvaldību vienreizējie pabalsti naudā ārkārtas situācijā</t>
  </si>
  <si>
    <t>Pašvaldības vienreizējie pabalsti natūrā ārkārtas situācijā</t>
  </si>
  <si>
    <t>Maksājumi iedzīvotājiem natūrā, naudas balvas, izdevumi pašvaldību brīvprātīgo iniciatīvu izpildei</t>
  </si>
  <si>
    <t>Maksājumi iedzīvotājiem natūrā</t>
  </si>
  <si>
    <t>Uzturēšanas izdevumu transferti, pašu resursu maksājumi, starptautiskā sadarbība</t>
  </si>
  <si>
    <t>Pašvaldību  uzturēšanas izdevumu transferti</t>
  </si>
  <si>
    <t>Pašvaldību uzturēšanas izdevumu iekšējie tranferti starp pašvaldības budžeta veidiem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</si>
</sst>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theme="1"/>
      <name val="Calibri"/>
      <family val="2"/>
      <charset val="186"/>
      <scheme val="minor"/>
    </font>
    <font>
      <sz val="10"/>
      <name val="Arial"/>
      <family val="2"/>
      <charset val="186"/>
    </font>
    <font>
      <sz val="9"/>
      <name val="Times New Roman"/>
      <family val="1"/>
      <charset val="186"/>
    </font>
    <font>
      <b/>
      <sz val="9"/>
      <name val="Times New Roman"/>
      <family val="1"/>
      <charset val="186"/>
    </font>
    <font>
      <b/>
      <u/>
      <sz val="12"/>
      <name val="Times New Roman"/>
      <family val="1"/>
      <charset val="186"/>
    </font>
    <font>
      <sz val="10"/>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b/>
      <sz val="12"/>
      <name val="Times New Roman"/>
      <family val="1"/>
      <charset val="186"/>
    </font>
    <font>
      <b/>
      <i/>
      <sz val="12"/>
      <name val="Times New Roman"/>
      <family val="1"/>
      <charset val="186"/>
    </font>
    <font>
      <sz val="8"/>
      <color theme="1"/>
      <name val="Times New Roman"/>
      <family val="1"/>
      <charset val="186"/>
    </font>
    <font>
      <sz val="9"/>
      <color theme="1"/>
      <name val="Times New Roman"/>
      <family val="1"/>
      <charset val="186"/>
    </font>
    <font>
      <sz val="9"/>
      <color rgb="FF212121"/>
      <name val="Times New Roman"/>
      <family val="1"/>
      <charset val="186"/>
    </font>
    <font>
      <sz val="12"/>
      <color theme="1"/>
      <name val="Times New Roman"/>
      <family val="1"/>
      <charset val="186"/>
    </font>
    <font>
      <b/>
      <sz val="18"/>
      <name val="Times New Roman"/>
      <family val="1"/>
      <charset val="186"/>
    </font>
    <font>
      <sz val="8"/>
      <name val="Times New Roman"/>
      <family val="1"/>
      <charset val="186"/>
    </font>
    <font>
      <i/>
      <sz val="12"/>
      <name val="Times New Roman"/>
      <family val="1"/>
      <charset val="186"/>
    </font>
    <font>
      <sz val="12"/>
      <name val="Times New Roman"/>
      <family val="1"/>
      <charset val="186"/>
    </font>
    <font>
      <i/>
      <sz val="12"/>
      <color rgb="FFFF0000"/>
      <name val="Times New Roman"/>
      <family val="1"/>
      <charset val="186"/>
    </font>
    <font>
      <b/>
      <sz val="12"/>
      <color theme="1"/>
      <name val="Times New Roman"/>
      <family val="1"/>
      <charset val="186"/>
    </font>
    <font>
      <sz val="12"/>
      <name val="Arial"/>
      <family val="2"/>
      <charset val="186"/>
    </font>
    <font>
      <b/>
      <sz val="9"/>
      <color indexed="81"/>
      <name val="Tahoma"/>
      <family val="2"/>
      <charset val="186"/>
    </font>
    <font>
      <sz val="9"/>
      <color indexed="81"/>
      <name val="Tahoma"/>
      <family val="2"/>
      <charset val="186"/>
    </font>
    <font>
      <sz val="11"/>
      <color theme="1"/>
      <name val="Calibri"/>
      <family val="2"/>
      <charset val="186"/>
      <scheme val="minor"/>
    </font>
    <font>
      <b/>
      <sz val="9"/>
      <color theme="1"/>
      <name val="Times New Roman"/>
      <family val="1"/>
      <charset val="186"/>
    </font>
    <font>
      <i/>
      <sz val="8"/>
      <name val="Times New Roman"/>
      <family val="1"/>
      <charset val="186"/>
    </font>
    <font>
      <u/>
      <sz val="9"/>
      <name val="Times New Roman"/>
      <family val="1"/>
      <charset val="186"/>
    </font>
    <font>
      <b/>
      <u/>
      <sz val="12"/>
      <color theme="1"/>
      <name val="Times New Roman"/>
      <family val="1"/>
      <charset val="186"/>
    </font>
    <font>
      <sz val="10"/>
      <color theme="1"/>
      <name val="Times New Roman"/>
      <family val="1"/>
      <charset val="186"/>
    </font>
    <font>
      <i/>
      <sz val="9"/>
      <color theme="1"/>
      <name val="Times New Roman"/>
      <family val="1"/>
      <charset val="186"/>
    </font>
    <font>
      <sz val="6"/>
      <color theme="1"/>
      <name val="Times New Roman"/>
      <family val="1"/>
      <charset val="186"/>
    </font>
    <font>
      <sz val="9"/>
      <color theme="9"/>
      <name val="Times New Roman"/>
      <family val="1"/>
      <charset val="186"/>
    </font>
    <font>
      <b/>
      <sz val="9"/>
      <color rgb="FF00B050"/>
      <name val="Times New Roman"/>
      <family val="1"/>
      <charset val="186"/>
    </font>
    <font>
      <sz val="9"/>
      <color theme="9" tint="-0.249977111117893"/>
      <name val="Times New Roman"/>
      <family val="1"/>
      <charset val="186"/>
    </font>
    <font>
      <b/>
      <sz val="9"/>
      <color theme="9" tint="-0.249977111117893"/>
      <name val="Times New Roman"/>
      <family val="1"/>
      <charset val="186"/>
    </font>
    <font>
      <sz val="9"/>
      <color rgb="FF00B050"/>
      <name val="Times New Roman"/>
      <family val="1"/>
      <charset val="186"/>
    </font>
  </fonts>
  <fills count="14">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rgb="FFFFC000"/>
        <bgColor indexed="64"/>
      </patternFill>
    </fill>
    <fill>
      <patternFill patternType="solid">
        <fgColor theme="9"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13"/>
        <bgColor indexed="64"/>
      </patternFill>
    </fill>
    <fill>
      <patternFill patternType="solid">
        <fgColor theme="4" tint="0.59999389629810485"/>
        <bgColor indexed="64"/>
      </patternFill>
    </fill>
  </fills>
  <borders count="15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right style="thin">
        <color indexed="64"/>
      </right>
      <top/>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diagonal/>
    </border>
    <border>
      <left style="thin">
        <color indexed="64"/>
      </left>
      <right/>
      <top style="hair">
        <color indexed="64"/>
      </top>
      <bottom/>
      <diagonal/>
    </border>
    <border>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hair">
        <color indexed="64"/>
      </bottom>
      <diagonal/>
    </border>
    <border>
      <left/>
      <right style="thin">
        <color indexed="64"/>
      </right>
      <top/>
      <bottom style="medium">
        <color auto="1"/>
      </bottom>
      <diagonal/>
    </border>
    <border>
      <left/>
      <right style="thin">
        <color indexed="64"/>
      </right>
      <top style="medium">
        <color indexed="64"/>
      </top>
      <bottom style="hair">
        <color indexed="64"/>
      </bottom>
      <diagonal/>
    </border>
    <border>
      <left/>
      <right style="thin">
        <color indexed="64"/>
      </right>
      <top style="hair">
        <color indexed="64"/>
      </top>
      <bottom style="medium">
        <color auto="1"/>
      </bottom>
      <diagonal/>
    </border>
    <border>
      <left/>
      <right/>
      <top style="medium">
        <color indexed="64"/>
      </top>
      <bottom style="medium">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double">
        <color indexed="64"/>
      </bottom>
      <diagonal/>
    </border>
    <border>
      <left/>
      <right style="hair">
        <color indexed="64"/>
      </right>
      <top/>
      <bottom style="double">
        <color indexed="64"/>
      </bottom>
      <diagonal/>
    </border>
    <border>
      <left style="thin">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hair">
        <color indexed="64"/>
      </top>
      <bottom style="hair">
        <color indexed="64"/>
      </bottom>
      <diagonal/>
    </border>
    <border>
      <left/>
      <right style="hair">
        <color indexed="64"/>
      </right>
      <top/>
      <bottom style="thin">
        <color indexed="64"/>
      </bottom>
      <diagonal/>
    </border>
    <border>
      <left/>
      <right style="thin">
        <color indexed="64"/>
      </right>
      <top/>
      <bottom style="thin">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bottom style="hair">
        <color indexed="64"/>
      </bottom>
      <diagonal/>
    </border>
    <border>
      <left style="thin">
        <color indexed="64"/>
      </left>
      <right/>
      <top style="double">
        <color indexed="64"/>
      </top>
      <bottom style="hair">
        <color indexed="64"/>
      </bottom>
      <diagonal/>
    </border>
    <border>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ouble">
        <color indexed="64"/>
      </top>
      <bottom style="double">
        <color indexed="64"/>
      </bottom>
      <diagonal/>
    </border>
    <border>
      <left/>
      <right style="hair">
        <color indexed="64"/>
      </right>
      <top style="double">
        <color indexed="64"/>
      </top>
      <bottom style="double">
        <color indexed="64"/>
      </bottom>
      <diagonal/>
    </border>
    <border>
      <left/>
      <right style="thin">
        <color indexed="64"/>
      </right>
      <top style="double">
        <color indexed="64"/>
      </top>
      <bottom style="double">
        <color indexed="64"/>
      </bottom>
      <diagonal/>
    </border>
  </borders>
  <cellStyleXfs count="7">
    <xf numFmtId="0" fontId="0" fillId="0" borderId="0"/>
    <xf numFmtId="0" fontId="1" fillId="0" borderId="0"/>
    <xf numFmtId="0" fontId="1" fillId="0" borderId="0"/>
    <xf numFmtId="0" fontId="24" fillId="0" borderId="0"/>
    <xf numFmtId="0" fontId="1" fillId="0" borderId="0"/>
    <xf numFmtId="0" fontId="24" fillId="0" borderId="0"/>
    <xf numFmtId="0" fontId="1" fillId="0" borderId="0"/>
  </cellStyleXfs>
  <cellXfs count="1713">
    <xf numFmtId="0" fontId="0" fillId="0" borderId="0" xfId="0"/>
    <xf numFmtId="0" fontId="2" fillId="2" borderId="0" xfId="1" applyFont="1" applyFill="1" applyBorder="1" applyAlignment="1" applyProtection="1">
      <alignment vertical="center"/>
    </xf>
    <xf numFmtId="0" fontId="2" fillId="2" borderId="0" xfId="1" applyFont="1" applyFill="1" applyBorder="1" applyAlignment="1" applyProtection="1">
      <alignment vertical="center"/>
      <protection locked="0"/>
    </xf>
    <xf numFmtId="0" fontId="3" fillId="2" borderId="0" xfId="1" applyFont="1" applyFill="1" applyBorder="1" applyAlignment="1" applyProtection="1">
      <alignment horizontal="right" vertical="center"/>
      <protection locked="0"/>
    </xf>
    <xf numFmtId="0" fontId="2" fillId="0" borderId="0" xfId="1" applyFont="1" applyFill="1" applyBorder="1" applyAlignment="1" applyProtection="1">
      <alignment vertical="center"/>
    </xf>
    <xf numFmtId="49" fontId="5" fillId="2" borderId="4" xfId="1" applyNumberFormat="1" applyFont="1" applyFill="1" applyBorder="1" applyAlignment="1" applyProtection="1">
      <alignment vertical="center"/>
    </xf>
    <xf numFmtId="49" fontId="3" fillId="2" borderId="0" xfId="1" applyNumberFormat="1" applyFont="1" applyFill="1" applyBorder="1" applyAlignment="1" applyProtection="1">
      <alignment vertical="center"/>
    </xf>
    <xf numFmtId="49" fontId="2" fillId="2" borderId="4"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6" fillId="2" borderId="4" xfId="1" applyNumberFormat="1" applyFont="1" applyFill="1" applyBorder="1" applyAlignment="1" applyProtection="1">
      <alignment vertical="center"/>
    </xf>
    <xf numFmtId="49" fontId="2" fillId="2" borderId="7" xfId="1" applyNumberFormat="1" applyFont="1" applyFill="1" applyBorder="1" applyAlignment="1" applyProtection="1">
      <alignment vertical="center"/>
    </xf>
    <xf numFmtId="49" fontId="2" fillId="2" borderId="8" xfId="1" applyNumberFormat="1" applyFont="1" applyFill="1" applyBorder="1" applyAlignment="1" applyProtection="1">
      <alignment vertical="center"/>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7" xfId="1" applyNumberFormat="1" applyFont="1" applyFill="1" applyBorder="1" applyAlignment="1" applyProtection="1">
      <alignment horizontal="center" vertical="center"/>
    </xf>
    <xf numFmtId="1" fontId="7" fillId="0" borderId="28" xfId="1" applyNumberFormat="1" applyFont="1" applyFill="1" applyBorder="1" applyAlignment="1" applyProtection="1">
      <alignment horizontal="center" vertical="center"/>
    </xf>
    <xf numFmtId="1" fontId="7" fillId="0" borderId="29" xfId="1" applyNumberFormat="1" applyFont="1" applyFill="1" applyBorder="1" applyAlignment="1" applyProtection="1">
      <alignment horizontal="center" vertical="center"/>
    </xf>
    <xf numFmtId="1" fontId="7" fillId="0" borderId="30" xfId="1" applyNumberFormat="1" applyFont="1" applyFill="1" applyBorder="1" applyAlignment="1" applyProtection="1">
      <alignment horizontal="center" vertical="center"/>
    </xf>
    <xf numFmtId="1" fontId="7" fillId="0" borderId="31" xfId="1" applyNumberFormat="1" applyFont="1" applyFill="1" applyBorder="1" applyAlignment="1" applyProtection="1">
      <alignment horizontal="center" vertical="center"/>
    </xf>
    <xf numFmtId="1" fontId="7" fillId="0" borderId="32" xfId="1" applyNumberFormat="1" applyFont="1" applyFill="1" applyBorder="1" applyAlignment="1" applyProtection="1">
      <alignment horizontal="center" vertical="center"/>
    </xf>
    <xf numFmtId="1" fontId="7" fillId="0" borderId="33" xfId="1" applyNumberFormat="1" applyFont="1" applyFill="1" applyBorder="1" applyAlignment="1" applyProtection="1">
      <alignment horizontal="center" vertical="center"/>
    </xf>
    <xf numFmtId="1" fontId="7" fillId="0" borderId="34" xfId="1" applyNumberFormat="1" applyFont="1" applyFill="1" applyBorder="1" applyAlignment="1" applyProtection="1">
      <alignment horizontal="center" vertical="center"/>
    </xf>
    <xf numFmtId="0" fontId="3" fillId="0" borderId="15" xfId="1" applyFont="1" applyFill="1" applyBorder="1" applyAlignment="1" applyProtection="1">
      <alignment vertical="center" wrapText="1"/>
    </xf>
    <xf numFmtId="0" fontId="3" fillId="0" borderId="15" xfId="1" applyFont="1" applyFill="1" applyBorder="1" applyAlignment="1" applyProtection="1">
      <alignment horizontal="left" vertical="center" wrapText="1"/>
    </xf>
    <xf numFmtId="0" fontId="3" fillId="0" borderId="15" xfId="1" applyFont="1" applyFill="1" applyBorder="1" applyAlignment="1" applyProtection="1">
      <alignment vertical="center"/>
    </xf>
    <xf numFmtId="0" fontId="3" fillId="0" borderId="17" xfId="1" applyFont="1" applyFill="1" applyBorder="1" applyAlignment="1" applyProtection="1">
      <alignment vertical="center"/>
      <protection locked="0"/>
    </xf>
    <xf numFmtId="0" fontId="3" fillId="0" borderId="18" xfId="1" applyFont="1" applyFill="1" applyBorder="1" applyAlignment="1" applyProtection="1">
      <alignment vertical="center"/>
      <protection locked="0"/>
    </xf>
    <xf numFmtId="0" fontId="3" fillId="0" borderId="19" xfId="1" applyFont="1" applyFill="1" applyBorder="1" applyAlignment="1" applyProtection="1">
      <alignment vertical="center"/>
      <protection locked="0"/>
    </xf>
    <xf numFmtId="0" fontId="3" fillId="0" borderId="0" xfId="1" applyFont="1" applyFill="1" applyBorder="1" applyAlignment="1" applyProtection="1">
      <alignment vertical="center"/>
    </xf>
    <xf numFmtId="0" fontId="3" fillId="0" borderId="35" xfId="1" applyFont="1" applyFill="1" applyBorder="1" applyAlignment="1" applyProtection="1">
      <alignment vertical="center" wrapText="1"/>
    </xf>
    <xf numFmtId="0" fontId="3" fillId="0" borderId="35" xfId="1" applyFont="1" applyFill="1" applyBorder="1" applyAlignment="1" applyProtection="1">
      <alignment horizontal="left" vertical="center" wrapText="1"/>
    </xf>
    <xf numFmtId="3" fontId="3" fillId="0" borderId="35" xfId="1" applyNumberFormat="1" applyFont="1" applyFill="1" applyBorder="1" applyAlignment="1" applyProtection="1">
      <alignment horizontal="right" vertical="center"/>
    </xf>
    <xf numFmtId="3" fontId="3" fillId="0" borderId="36" xfId="1" applyNumberFormat="1" applyFont="1" applyFill="1" applyBorder="1" applyAlignment="1" applyProtection="1">
      <alignment horizontal="right" vertical="center"/>
    </xf>
    <xf numFmtId="3" fontId="3" fillId="0" borderId="37" xfId="1" applyNumberFormat="1" applyFont="1" applyFill="1" applyBorder="1" applyAlignment="1" applyProtection="1">
      <alignment horizontal="right" vertical="center"/>
    </xf>
    <xf numFmtId="3" fontId="3" fillId="0" borderId="38" xfId="1" applyNumberFormat="1" applyFont="1" applyFill="1" applyBorder="1" applyAlignment="1" applyProtection="1">
      <alignment horizontal="right" vertical="center"/>
    </xf>
    <xf numFmtId="3" fontId="3" fillId="0" borderId="38" xfId="1" applyNumberFormat="1" applyFont="1" applyFill="1" applyBorder="1" applyAlignment="1" applyProtection="1">
      <alignment horizontal="left" vertical="center" wrapText="1"/>
      <protection locked="0"/>
    </xf>
    <xf numFmtId="0" fontId="2" fillId="0" borderId="27" xfId="1" applyFont="1" applyFill="1" applyBorder="1" applyAlignment="1" applyProtection="1">
      <alignment vertical="center" wrapText="1"/>
    </xf>
    <xf numFmtId="0" fontId="2" fillId="0" borderId="27" xfId="1" applyFont="1" applyFill="1" applyBorder="1" applyAlignment="1" applyProtection="1">
      <alignment horizontal="left" vertical="center" wrapText="1"/>
    </xf>
    <xf numFmtId="3" fontId="2" fillId="0" borderId="27" xfId="1" applyNumberFormat="1" applyFont="1" applyFill="1" applyBorder="1" applyAlignment="1" applyProtection="1">
      <alignment horizontal="right" vertical="center"/>
    </xf>
    <xf numFmtId="3" fontId="2" fillId="0" borderId="29" xfId="1" applyNumberFormat="1" applyFont="1" applyFill="1" applyBorder="1" applyAlignment="1" applyProtection="1">
      <alignment horizontal="right" vertical="center"/>
    </xf>
    <xf numFmtId="3" fontId="2" fillId="0" borderId="30"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left" vertical="center" wrapText="1"/>
      <protection locked="0"/>
    </xf>
    <xf numFmtId="0" fontId="2" fillId="0" borderId="15" xfId="1" applyFont="1" applyFill="1" applyBorder="1" applyAlignment="1" applyProtection="1">
      <alignment vertical="center" wrapText="1"/>
    </xf>
    <xf numFmtId="0" fontId="2" fillId="0" borderId="15" xfId="1" applyFont="1" applyFill="1" applyBorder="1" applyAlignment="1" applyProtection="1">
      <alignment horizontal="right" vertical="center" wrapText="1"/>
    </xf>
    <xf numFmtId="3" fontId="2" fillId="0" borderId="15" xfId="1" applyNumberFormat="1" applyFont="1" applyFill="1" applyBorder="1" applyAlignment="1" applyProtection="1">
      <alignment horizontal="right" vertical="center"/>
    </xf>
    <xf numFmtId="3" fontId="2" fillId="0" borderId="17" xfId="1" applyNumberFormat="1" applyFont="1" applyFill="1" applyBorder="1" applyAlignment="1" applyProtection="1">
      <alignment horizontal="right" vertical="center"/>
      <protection locked="0"/>
    </xf>
    <xf numFmtId="3" fontId="2" fillId="0" borderId="18" xfId="1" applyNumberFormat="1" applyFont="1" applyFill="1" applyBorder="1" applyAlignment="1" applyProtection="1">
      <alignment horizontal="right" vertical="center"/>
      <protection locked="0"/>
    </xf>
    <xf numFmtId="3" fontId="2" fillId="0" borderId="19" xfId="1" applyNumberFormat="1" applyFont="1" applyFill="1" applyBorder="1" applyAlignment="1" applyProtection="1">
      <alignment horizontal="right" vertical="center"/>
    </xf>
    <xf numFmtId="3" fontId="2" fillId="0" borderId="19" xfId="1" applyNumberFormat="1" applyFont="1" applyFill="1" applyBorder="1" applyAlignment="1" applyProtection="1">
      <alignment horizontal="left" vertical="center" wrapText="1"/>
      <protection locked="0"/>
    </xf>
    <xf numFmtId="0" fontId="2" fillId="0" borderId="39" xfId="1" applyFont="1" applyFill="1" applyBorder="1" applyAlignment="1" applyProtection="1">
      <alignment vertical="center" wrapText="1"/>
    </xf>
    <xf numFmtId="0" fontId="2" fillId="0" borderId="39" xfId="1" applyFont="1" applyFill="1" applyBorder="1" applyAlignment="1" applyProtection="1">
      <alignment horizontal="right" vertical="center" wrapText="1"/>
    </xf>
    <xf numFmtId="3" fontId="2" fillId="0" borderId="39" xfId="1" applyNumberFormat="1" applyFont="1" applyFill="1" applyBorder="1" applyAlignment="1" applyProtection="1">
      <alignment horizontal="right" vertical="center"/>
    </xf>
    <xf numFmtId="3" fontId="2" fillId="0" borderId="40" xfId="1" applyNumberFormat="1" applyFont="1" applyFill="1" applyBorder="1" applyAlignment="1" applyProtection="1">
      <alignment horizontal="right" vertical="center"/>
      <protection locked="0"/>
    </xf>
    <xf numFmtId="3" fontId="2" fillId="0" borderId="41" xfId="1" applyNumberFormat="1" applyFont="1" applyFill="1" applyBorder="1" applyAlignment="1" applyProtection="1">
      <alignment horizontal="right" vertical="center"/>
      <protection locked="0"/>
    </xf>
    <xf numFmtId="3" fontId="2" fillId="0" borderId="42" xfId="1" applyNumberFormat="1" applyFont="1" applyFill="1" applyBorder="1" applyAlignment="1" applyProtection="1">
      <alignment vertical="center"/>
    </xf>
    <xf numFmtId="3" fontId="2" fillId="0" borderId="42" xfId="1" applyNumberFormat="1" applyFont="1" applyFill="1" applyBorder="1" applyAlignment="1" applyProtection="1">
      <alignment horizontal="right" vertical="center"/>
    </xf>
    <xf numFmtId="3" fontId="2" fillId="0" borderId="42" xfId="1" applyNumberFormat="1" applyFont="1" applyFill="1" applyBorder="1" applyAlignment="1" applyProtection="1">
      <alignment horizontal="left" vertical="center" wrapText="1"/>
      <protection locked="0"/>
    </xf>
    <xf numFmtId="0" fontId="3" fillId="0" borderId="22" xfId="1" applyFont="1" applyFill="1" applyBorder="1" applyAlignment="1" applyProtection="1">
      <alignment horizontal="left" vertical="center" wrapText="1"/>
    </xf>
    <xf numFmtId="3" fontId="2" fillId="0" borderId="22" xfId="1" applyNumberFormat="1" applyFont="1" applyFill="1" applyBorder="1" applyAlignment="1" applyProtection="1">
      <alignment vertical="center"/>
    </xf>
    <xf numFmtId="3" fontId="2" fillId="0" borderId="23" xfId="1" applyNumberFormat="1" applyFont="1" applyFill="1" applyBorder="1" applyAlignment="1" applyProtection="1">
      <alignment horizontal="right" vertical="center"/>
      <protection locked="0"/>
    </xf>
    <xf numFmtId="3" fontId="2" fillId="0" borderId="24" xfId="1" applyNumberFormat="1" applyFont="1" applyFill="1" applyBorder="1" applyAlignment="1" applyProtection="1">
      <alignment horizontal="right" vertical="center"/>
      <protection locked="0"/>
    </xf>
    <xf numFmtId="3" fontId="2" fillId="0" borderId="25" xfId="1" applyNumberFormat="1" applyFont="1" applyFill="1" applyBorder="1" applyAlignment="1" applyProtection="1">
      <alignment vertical="center"/>
    </xf>
    <xf numFmtId="3" fontId="2" fillId="0" borderId="23" xfId="1" applyNumberFormat="1" applyFont="1" applyFill="1" applyBorder="1" applyAlignment="1" applyProtection="1">
      <alignment horizontal="center" vertical="center"/>
    </xf>
    <xf numFmtId="3" fontId="2" fillId="0" borderId="24"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left" vertical="center" wrapText="1"/>
      <protection locked="0"/>
    </xf>
    <xf numFmtId="0" fontId="3" fillId="0" borderId="43" xfId="1" applyFont="1" applyFill="1" applyBorder="1" applyAlignment="1" applyProtection="1">
      <alignment horizontal="left" vertical="center" wrapText="1"/>
    </xf>
    <xf numFmtId="3" fontId="2" fillId="0" borderId="43" xfId="1" applyNumberFormat="1" applyFont="1" applyFill="1" applyBorder="1" applyAlignment="1" applyProtection="1">
      <alignment vertical="center"/>
    </xf>
    <xf numFmtId="3" fontId="2" fillId="0" borderId="44"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right" vertical="center"/>
      <protection locked="0"/>
    </xf>
    <xf numFmtId="3" fontId="2" fillId="0" borderId="46" xfId="1" applyNumberFormat="1" applyFont="1" applyFill="1" applyBorder="1" applyAlignment="1" applyProtection="1">
      <alignment vertical="center"/>
    </xf>
    <xf numFmtId="3" fontId="2" fillId="0" borderId="44" xfId="1" applyNumberFormat="1" applyFont="1" applyFill="1" applyBorder="1" applyAlignment="1" applyProtection="1">
      <alignment horizontal="center" vertical="center"/>
    </xf>
    <xf numFmtId="3" fontId="2" fillId="0" borderId="45"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left" vertical="center" wrapText="1"/>
      <protection locked="0"/>
    </xf>
    <xf numFmtId="3" fontId="2" fillId="0" borderId="44" xfId="1" applyNumberFormat="1" applyFont="1" applyFill="1" applyBorder="1" applyAlignment="1" applyProtection="1">
      <alignment horizontal="right" vertical="center"/>
    </xf>
    <xf numFmtId="3" fontId="2" fillId="0" borderId="45" xfId="1" applyNumberFormat="1" applyFont="1" applyFill="1" applyBorder="1" applyAlignment="1" applyProtection="1">
      <alignment horizontal="right" vertical="center"/>
    </xf>
    <xf numFmtId="3" fontId="2" fillId="0" borderId="46" xfId="1" applyNumberFormat="1" applyFont="1" applyFill="1" applyBorder="1" applyAlignment="1" applyProtection="1">
      <alignment horizontal="right" vertical="center"/>
    </xf>
    <xf numFmtId="0" fontId="3" fillId="0" borderId="43" xfId="1" applyFont="1" applyFill="1" applyBorder="1" applyAlignment="1" applyProtection="1">
      <alignment horizontal="center" vertical="center" wrapText="1"/>
    </xf>
    <xf numFmtId="0" fontId="2" fillId="0" borderId="15" xfId="1" applyFont="1" applyFill="1" applyBorder="1" applyAlignment="1" applyProtection="1">
      <alignment horizontal="left" vertical="center" wrapText="1"/>
    </xf>
    <xf numFmtId="3" fontId="2" fillId="0" borderId="15" xfId="1" applyNumberFormat="1" applyFont="1" applyFill="1" applyBorder="1" applyAlignment="1" applyProtection="1">
      <alignment vertical="center"/>
    </xf>
    <xf numFmtId="3" fontId="2" fillId="0" borderId="17" xfId="1" applyNumberFormat="1" applyFont="1" applyFill="1" applyBorder="1" applyAlignment="1" applyProtection="1">
      <alignment horizontal="center" vertical="center"/>
    </xf>
    <xf numFmtId="3" fontId="2" fillId="0" borderId="18"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horizontal="center" vertical="center"/>
    </xf>
    <xf numFmtId="3" fontId="2" fillId="0" borderId="17" xfId="1" applyNumberFormat="1" applyFont="1" applyFill="1" applyBorder="1" applyAlignment="1" applyProtection="1">
      <alignment horizontal="right" vertical="center"/>
    </xf>
    <xf numFmtId="3" fontId="2" fillId="0" borderId="18" xfId="1" applyNumberFormat="1" applyFont="1" applyFill="1" applyBorder="1" applyAlignment="1" applyProtection="1">
      <alignment horizontal="right" vertical="center"/>
    </xf>
    <xf numFmtId="0" fontId="2" fillId="0" borderId="39" xfId="1" applyFont="1" applyFill="1" applyBorder="1" applyAlignment="1" applyProtection="1">
      <alignment horizontal="left" vertical="center" wrapText="1"/>
    </xf>
    <xf numFmtId="3" fontId="2" fillId="0" borderId="39" xfId="1" applyNumberFormat="1" applyFont="1" applyFill="1" applyBorder="1" applyAlignment="1" applyProtection="1">
      <alignment vertical="center"/>
    </xf>
    <xf numFmtId="3" fontId="2" fillId="0" borderId="40" xfId="1" applyNumberFormat="1" applyFont="1" applyFill="1" applyBorder="1" applyAlignment="1" applyProtection="1">
      <alignment horizontal="center" vertical="center"/>
    </xf>
    <xf numFmtId="3" fontId="2" fillId="0" borderId="41" xfId="1" applyNumberFormat="1" applyFont="1" applyFill="1" applyBorder="1" applyAlignment="1" applyProtection="1">
      <alignment horizontal="center" vertical="center"/>
    </xf>
    <xf numFmtId="3" fontId="2" fillId="0" borderId="42" xfId="1" applyNumberFormat="1" applyFont="1" applyFill="1" applyBorder="1" applyAlignment="1" applyProtection="1">
      <alignment horizontal="center" vertical="center"/>
    </xf>
    <xf numFmtId="3" fontId="2" fillId="0" borderId="40" xfId="1" applyNumberFormat="1" applyFont="1" applyFill="1" applyBorder="1" applyAlignment="1" applyProtection="1">
      <alignment horizontal="right" vertical="center"/>
    </xf>
    <xf numFmtId="3" fontId="2" fillId="0" borderId="41" xfId="1" applyNumberFormat="1" applyFont="1" applyFill="1" applyBorder="1" applyAlignment="1" applyProtection="1">
      <alignment horizontal="right" vertical="center"/>
    </xf>
    <xf numFmtId="0" fontId="2" fillId="0" borderId="47" xfId="1" applyFont="1" applyFill="1" applyBorder="1" applyAlignment="1" applyProtection="1">
      <alignment horizontal="right" vertical="center" wrapText="1"/>
    </xf>
    <xf numFmtId="0" fontId="2" fillId="0" borderId="47" xfId="1" applyFont="1" applyFill="1" applyBorder="1" applyAlignment="1" applyProtection="1">
      <alignment horizontal="left" vertical="center" wrapText="1"/>
    </xf>
    <xf numFmtId="3" fontId="2" fillId="0" borderId="47" xfId="1" applyNumberFormat="1" applyFont="1" applyFill="1" applyBorder="1" applyAlignment="1" applyProtection="1">
      <alignment vertical="center"/>
    </xf>
    <xf numFmtId="3" fontId="2" fillId="0" borderId="48"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center" vertical="center"/>
    </xf>
    <xf numFmtId="3" fontId="2" fillId="0" borderId="50" xfId="1" applyNumberFormat="1" applyFont="1" applyFill="1" applyBorder="1" applyAlignment="1" applyProtection="1">
      <alignment horizontal="center" vertical="center"/>
    </xf>
    <xf numFmtId="3" fontId="2" fillId="0" borderId="48"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right" vertical="center"/>
      <protection locked="0"/>
    </xf>
    <xf numFmtId="3" fontId="2" fillId="0" borderId="50" xfId="1" applyNumberFormat="1" applyFont="1" applyFill="1" applyBorder="1" applyAlignment="1" applyProtection="1">
      <alignment horizontal="right" vertical="center"/>
    </xf>
    <xf numFmtId="3" fontId="2" fillId="0" borderId="48" xfId="1" applyNumberFormat="1" applyFont="1" applyFill="1" applyBorder="1" applyAlignment="1" applyProtection="1">
      <alignment horizontal="right" vertical="center"/>
    </xf>
    <xf numFmtId="3" fontId="2" fillId="0" borderId="49" xfId="1" applyNumberFormat="1" applyFont="1" applyFill="1" applyBorder="1" applyAlignment="1" applyProtection="1">
      <alignment horizontal="right" vertical="center"/>
    </xf>
    <xf numFmtId="3" fontId="2" fillId="0" borderId="50" xfId="1" applyNumberFormat="1" applyFont="1" applyFill="1" applyBorder="1" applyAlignment="1" applyProtection="1">
      <alignment horizontal="left" vertical="center" wrapText="1"/>
      <protection locked="0"/>
    </xf>
    <xf numFmtId="0" fontId="2" fillId="0" borderId="51" xfId="1" applyFont="1" applyFill="1" applyBorder="1" applyAlignment="1" applyProtection="1">
      <alignment horizontal="right" vertical="center" wrapText="1"/>
    </xf>
    <xf numFmtId="0" fontId="2" fillId="0" borderId="51" xfId="1" applyFont="1" applyFill="1" applyBorder="1" applyAlignment="1" applyProtection="1">
      <alignment horizontal="left" vertical="center" wrapText="1"/>
    </xf>
    <xf numFmtId="3" fontId="2" fillId="0" borderId="51" xfId="1" applyNumberFormat="1" applyFont="1" applyFill="1" applyBorder="1" applyAlignment="1" applyProtection="1">
      <alignment vertical="center"/>
    </xf>
    <xf numFmtId="3" fontId="2" fillId="0" borderId="52"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center" vertical="center"/>
    </xf>
    <xf numFmtId="3" fontId="2" fillId="0" borderId="54" xfId="1" applyNumberFormat="1" applyFont="1" applyFill="1" applyBorder="1" applyAlignment="1" applyProtection="1">
      <alignment horizontal="center" vertical="center"/>
    </xf>
    <xf numFmtId="3" fontId="2" fillId="0" borderId="52" xfId="1" applyNumberFormat="1" applyFont="1" applyFill="1" applyBorder="1" applyAlignment="1" applyProtection="1">
      <alignment horizontal="right" vertical="center"/>
      <protection locked="0"/>
    </xf>
    <xf numFmtId="3" fontId="2" fillId="0" borderId="53" xfId="1" applyNumberFormat="1" applyFont="1" applyFill="1" applyBorder="1" applyAlignment="1" applyProtection="1">
      <alignment horizontal="right" vertical="center"/>
      <protection locked="0"/>
    </xf>
    <xf numFmtId="3" fontId="2" fillId="0" borderId="54" xfId="1" applyNumberFormat="1" applyFont="1" applyFill="1" applyBorder="1" applyAlignment="1" applyProtection="1">
      <alignment horizontal="right" vertical="center"/>
    </xf>
    <xf numFmtId="3" fontId="2" fillId="0" borderId="52" xfId="1" applyNumberFormat="1" applyFont="1" applyFill="1" applyBorder="1" applyAlignment="1" applyProtection="1">
      <alignment horizontal="right" vertical="center"/>
    </xf>
    <xf numFmtId="3" fontId="2" fillId="0" borderId="53"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horizontal="left" vertical="center" wrapText="1"/>
      <protection locked="0"/>
    </xf>
    <xf numFmtId="0" fontId="3" fillId="0" borderId="55" xfId="1" applyFont="1" applyFill="1" applyBorder="1" applyAlignment="1" applyProtection="1">
      <alignment horizontal="center" vertical="center" wrapText="1"/>
    </xf>
    <xf numFmtId="0" fontId="3" fillId="0" borderId="55" xfId="1" applyFont="1" applyFill="1" applyBorder="1" applyAlignment="1" applyProtection="1">
      <alignment horizontal="left" vertical="center" wrapText="1"/>
    </xf>
    <xf numFmtId="3" fontId="2" fillId="0" borderId="55"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right" vertical="center"/>
    </xf>
    <xf numFmtId="3" fontId="2" fillId="0" borderId="57" xfId="1" applyNumberFormat="1" applyFont="1" applyFill="1" applyBorder="1" applyAlignment="1" applyProtection="1">
      <alignment horizontal="right" vertical="center"/>
    </xf>
    <xf numFmtId="3" fontId="2" fillId="0" borderId="58"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center" vertical="center"/>
    </xf>
    <xf numFmtId="3" fontId="2" fillId="0" borderId="57"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left" vertical="center" wrapText="1"/>
      <protection locked="0"/>
    </xf>
    <xf numFmtId="3" fontId="2" fillId="0" borderId="51"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vertical="center"/>
    </xf>
    <xf numFmtId="3" fontId="2" fillId="0" borderId="43" xfId="1" applyNumberFormat="1" applyFont="1" applyFill="1" applyBorder="1" applyAlignment="1" applyProtection="1">
      <alignment horizontal="right" vertical="center"/>
    </xf>
    <xf numFmtId="3" fontId="2" fillId="0" borderId="47" xfId="1" applyNumberFormat="1" applyFont="1" applyFill="1" applyBorder="1" applyAlignment="1" applyProtection="1">
      <alignment horizontal="right" vertical="center"/>
    </xf>
    <xf numFmtId="3" fontId="2" fillId="0" borderId="19" xfId="1" applyNumberFormat="1" applyFont="1" applyFill="1" applyBorder="1" applyAlignment="1" applyProtection="1">
      <alignment vertical="center"/>
    </xf>
    <xf numFmtId="0" fontId="3" fillId="0" borderId="51" xfId="1" applyFont="1" applyFill="1" applyBorder="1" applyAlignment="1" applyProtection="1">
      <alignment horizontal="center" vertical="center" wrapText="1"/>
    </xf>
    <xf numFmtId="0" fontId="3" fillId="0" borderId="51" xfId="1" applyFont="1" applyFill="1" applyBorder="1" applyAlignment="1" applyProtection="1">
      <alignment horizontal="left" vertical="center" wrapText="1"/>
    </xf>
    <xf numFmtId="0" fontId="2" fillId="0" borderId="55" xfId="1" applyFont="1" applyFill="1" applyBorder="1" applyAlignment="1" applyProtection="1">
      <alignment horizontal="right" vertical="center" wrapText="1"/>
    </xf>
    <xf numFmtId="0" fontId="2" fillId="0" borderId="55" xfId="1" applyFont="1" applyFill="1" applyBorder="1" applyAlignment="1" applyProtection="1">
      <alignment horizontal="left" vertical="center" wrapText="1"/>
    </xf>
    <xf numFmtId="3" fontId="2" fillId="0" borderId="56" xfId="1" applyNumberFormat="1" applyFont="1" applyFill="1" applyBorder="1" applyAlignment="1" applyProtection="1">
      <alignment horizontal="center" vertical="center"/>
      <protection locked="0"/>
    </xf>
    <xf numFmtId="3" fontId="2" fillId="0" borderId="57" xfId="1" applyNumberFormat="1" applyFont="1" applyFill="1" applyBorder="1" applyAlignment="1" applyProtection="1">
      <alignment horizontal="center" vertical="center"/>
      <protection locked="0"/>
    </xf>
    <xf numFmtId="3" fontId="2" fillId="0" borderId="58" xfId="1" applyNumberFormat="1" applyFont="1" applyFill="1" applyBorder="1" applyAlignment="1" applyProtection="1">
      <alignment vertical="center"/>
    </xf>
    <xf numFmtId="0" fontId="2" fillId="0" borderId="55" xfId="1" applyFont="1" applyFill="1" applyBorder="1" applyAlignment="1" applyProtection="1">
      <alignment vertical="center" wrapText="1"/>
    </xf>
    <xf numFmtId="3" fontId="2" fillId="0" borderId="55" xfId="1" applyNumberFormat="1" applyFont="1" applyFill="1" applyBorder="1" applyAlignment="1" applyProtection="1">
      <alignment vertical="center"/>
    </xf>
    <xf numFmtId="3" fontId="2" fillId="0" borderId="56" xfId="1" applyNumberFormat="1" applyFont="1" applyFill="1" applyBorder="1" applyAlignment="1" applyProtection="1">
      <alignment horizontal="right" vertical="center"/>
      <protection locked="0"/>
    </xf>
    <xf numFmtId="3" fontId="2" fillId="0" borderId="57" xfId="1" applyNumberFormat="1" applyFont="1" applyFill="1" applyBorder="1" applyAlignment="1" applyProtection="1">
      <alignment horizontal="right" vertical="center"/>
      <protection locked="0"/>
    </xf>
    <xf numFmtId="0" fontId="3" fillId="0" borderId="15" xfId="1" applyFont="1" applyBorder="1" applyAlignment="1" applyProtection="1">
      <alignment vertical="center" wrapText="1"/>
    </xf>
    <xf numFmtId="0" fontId="3" fillId="0" borderId="15" xfId="1" applyFont="1" applyBorder="1" applyAlignment="1" applyProtection="1">
      <alignment horizontal="left" vertical="center" wrapText="1"/>
    </xf>
    <xf numFmtId="3" fontId="3" fillId="0" borderId="15" xfId="1" applyNumberFormat="1" applyFont="1" applyBorder="1" applyAlignment="1" applyProtection="1">
      <alignment vertical="center"/>
    </xf>
    <xf numFmtId="3" fontId="3" fillId="0" borderId="17" xfId="1" applyNumberFormat="1" applyFont="1" applyBorder="1" applyAlignment="1" applyProtection="1">
      <alignment horizontal="right" vertical="center"/>
      <protection locked="0"/>
    </xf>
    <xf numFmtId="3" fontId="3" fillId="0" borderId="18" xfId="1" applyNumberFormat="1" applyFont="1" applyBorder="1" applyAlignment="1" applyProtection="1">
      <alignment horizontal="right" vertical="center"/>
      <protection locked="0"/>
    </xf>
    <xf numFmtId="3" fontId="3" fillId="0" borderId="19" xfId="1" applyNumberFormat="1" applyFont="1" applyBorder="1" applyAlignment="1" applyProtection="1">
      <alignment vertical="center"/>
    </xf>
    <xf numFmtId="3" fontId="2" fillId="0" borderId="17" xfId="1" applyNumberFormat="1" applyFont="1" applyBorder="1" applyAlignment="1" applyProtection="1">
      <alignment horizontal="right" vertical="center"/>
      <protection locked="0"/>
    </xf>
    <xf numFmtId="3" fontId="2" fillId="0" borderId="18" xfId="1" applyNumberFormat="1" applyFont="1" applyBorder="1" applyAlignment="1" applyProtection="1">
      <alignment horizontal="right" vertical="center"/>
      <protection locked="0"/>
    </xf>
    <xf numFmtId="3" fontId="2" fillId="0" borderId="19" xfId="1" applyNumberFormat="1" applyFont="1" applyBorder="1" applyAlignment="1" applyProtection="1">
      <alignment vertical="center"/>
    </xf>
    <xf numFmtId="3" fontId="2" fillId="0" borderId="19" xfId="1" applyNumberFormat="1" applyFont="1" applyBorder="1" applyAlignment="1" applyProtection="1">
      <alignment horizontal="right" vertical="center"/>
    </xf>
    <xf numFmtId="3" fontId="2" fillId="0" borderId="19" xfId="1" applyNumberFormat="1" applyFont="1" applyBorder="1" applyAlignment="1" applyProtection="1">
      <alignment horizontal="left" vertical="center" wrapText="1"/>
      <protection locked="0"/>
    </xf>
    <xf numFmtId="0" fontId="3" fillId="0" borderId="35" xfId="1" applyFont="1" applyFill="1" applyBorder="1" applyAlignment="1" applyProtection="1">
      <alignment vertical="center"/>
    </xf>
    <xf numFmtId="3" fontId="3" fillId="0" borderId="35" xfId="1" applyNumberFormat="1" applyFont="1" applyFill="1" applyBorder="1" applyAlignment="1" applyProtection="1">
      <alignment vertical="center"/>
    </xf>
    <xf numFmtId="3" fontId="3" fillId="0" borderId="36" xfId="1" applyNumberFormat="1" applyFont="1" applyFill="1" applyBorder="1" applyAlignment="1" applyProtection="1">
      <alignment vertical="center"/>
    </xf>
    <xf numFmtId="3" fontId="3" fillId="0" borderId="37" xfId="1" applyNumberFormat="1" applyFont="1" applyFill="1" applyBorder="1" applyAlignment="1" applyProtection="1">
      <alignment vertical="center"/>
    </xf>
    <xf numFmtId="3" fontId="3" fillId="0" borderId="38" xfId="1" applyNumberFormat="1" applyFont="1" applyFill="1" applyBorder="1" applyAlignment="1" applyProtection="1">
      <alignment vertical="center"/>
    </xf>
    <xf numFmtId="0" fontId="3" fillId="0" borderId="59" xfId="1" applyFont="1" applyFill="1" applyBorder="1" applyAlignment="1" applyProtection="1">
      <alignment vertical="center"/>
    </xf>
    <xf numFmtId="0" fontId="3" fillId="0" borderId="59" xfId="1" applyFont="1" applyFill="1" applyBorder="1" applyAlignment="1" applyProtection="1">
      <alignment vertical="center" wrapText="1"/>
    </xf>
    <xf numFmtId="3" fontId="3" fillId="0" borderId="59" xfId="1" applyNumberFormat="1" applyFont="1" applyFill="1" applyBorder="1" applyAlignment="1" applyProtection="1">
      <alignment vertical="center"/>
    </xf>
    <xf numFmtId="3" fontId="3" fillId="0" borderId="60" xfId="1" applyNumberFormat="1" applyFont="1" applyFill="1" applyBorder="1" applyAlignment="1" applyProtection="1">
      <alignment vertical="center"/>
    </xf>
    <xf numFmtId="3" fontId="3" fillId="0" borderId="61" xfId="1" applyNumberFormat="1" applyFont="1" applyFill="1" applyBorder="1" applyAlignment="1" applyProtection="1">
      <alignment vertical="center"/>
    </xf>
    <xf numFmtId="3" fontId="3" fillId="0" borderId="62" xfId="1" applyNumberFormat="1" applyFont="1" applyFill="1" applyBorder="1" applyAlignment="1" applyProtection="1">
      <alignment vertical="center"/>
    </xf>
    <xf numFmtId="3" fontId="3" fillId="0" borderId="60" xfId="1" applyNumberFormat="1" applyFont="1" applyFill="1" applyBorder="1" applyAlignment="1" applyProtection="1">
      <alignment horizontal="right" vertical="center"/>
    </xf>
    <xf numFmtId="3" fontId="3" fillId="0" borderId="61" xfId="1" applyNumberFormat="1" applyFont="1" applyFill="1" applyBorder="1" applyAlignment="1" applyProtection="1">
      <alignment horizontal="right" vertical="center"/>
    </xf>
    <xf numFmtId="3" fontId="3" fillId="0" borderId="62" xfId="1" applyNumberFormat="1" applyFont="1" applyFill="1" applyBorder="1" applyAlignment="1" applyProtection="1">
      <alignment horizontal="right" vertical="center"/>
    </xf>
    <xf numFmtId="3" fontId="3" fillId="0" borderId="62" xfId="1" applyNumberFormat="1" applyFont="1" applyFill="1" applyBorder="1" applyAlignment="1" applyProtection="1">
      <alignment horizontal="left" vertical="center" wrapText="1"/>
      <protection locked="0"/>
    </xf>
    <xf numFmtId="3" fontId="3" fillId="0" borderId="15" xfId="1" applyNumberFormat="1" applyFont="1" applyFill="1" applyBorder="1" applyAlignment="1" applyProtection="1">
      <alignment vertical="center"/>
    </xf>
    <xf numFmtId="3" fontId="3" fillId="0" borderId="17" xfId="1" applyNumberFormat="1" applyFont="1" applyFill="1" applyBorder="1" applyAlignment="1" applyProtection="1">
      <alignment vertical="center"/>
    </xf>
    <xf numFmtId="3" fontId="3" fillId="0" borderId="18" xfId="1" applyNumberFormat="1" applyFont="1" applyFill="1" applyBorder="1" applyAlignment="1" applyProtection="1">
      <alignment vertical="center"/>
    </xf>
    <xf numFmtId="3" fontId="3" fillId="0" borderId="19" xfId="1" applyNumberFormat="1" applyFont="1" applyFill="1" applyBorder="1" applyAlignment="1" applyProtection="1">
      <alignment vertical="center"/>
    </xf>
    <xf numFmtId="3" fontId="3" fillId="0" borderId="19" xfId="1" applyNumberFormat="1" applyFont="1" applyFill="1" applyBorder="1" applyAlignment="1" applyProtection="1">
      <alignment horizontal="left" vertical="center" wrapText="1"/>
      <protection locked="0"/>
    </xf>
    <xf numFmtId="0" fontId="3" fillId="3" borderId="63" xfId="1" applyFont="1" applyFill="1" applyBorder="1" applyAlignment="1" applyProtection="1">
      <alignment horizontal="left" vertical="center" wrapText="1"/>
    </xf>
    <xf numFmtId="3" fontId="3" fillId="3" borderId="63" xfId="1" applyNumberFormat="1" applyFont="1" applyFill="1" applyBorder="1" applyAlignment="1" applyProtection="1">
      <alignment vertical="center"/>
    </xf>
    <xf numFmtId="3" fontId="3" fillId="3" borderId="64" xfId="1" applyNumberFormat="1" applyFont="1" applyFill="1" applyBorder="1" applyAlignment="1" applyProtection="1">
      <alignment vertical="center"/>
    </xf>
    <xf numFmtId="3" fontId="3" fillId="3" borderId="65" xfId="1" applyNumberFormat="1" applyFont="1" applyFill="1" applyBorder="1" applyAlignment="1" applyProtection="1">
      <alignment vertical="center"/>
    </xf>
    <xf numFmtId="3" fontId="3" fillId="3" borderId="66" xfId="1" applyNumberFormat="1" applyFont="1" applyFill="1" applyBorder="1" applyAlignment="1" applyProtection="1">
      <alignment vertical="center"/>
    </xf>
    <xf numFmtId="3" fontId="3" fillId="3" borderId="66" xfId="1" applyNumberFormat="1" applyFont="1" applyFill="1" applyBorder="1" applyAlignment="1" applyProtection="1">
      <alignment horizontal="left" vertical="center" wrapText="1"/>
      <protection locked="0"/>
    </xf>
    <xf numFmtId="0" fontId="2" fillId="0" borderId="43" xfId="1" applyFont="1" applyFill="1" applyBorder="1" applyAlignment="1" applyProtection="1">
      <alignment horizontal="left" vertical="center" wrapText="1"/>
    </xf>
    <xf numFmtId="3" fontId="2" fillId="0" borderId="44"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xf>
    <xf numFmtId="0" fontId="2" fillId="0" borderId="55" xfId="1" applyFont="1" applyFill="1" applyBorder="1" applyAlignment="1" applyProtection="1">
      <alignment horizontal="center" vertical="center" wrapText="1"/>
    </xf>
    <xf numFmtId="3" fontId="2" fillId="0" borderId="56"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xf>
    <xf numFmtId="0" fontId="2" fillId="0" borderId="39" xfId="1" applyFont="1" applyFill="1" applyBorder="1" applyAlignment="1" applyProtection="1">
      <alignment horizontal="center" vertical="center" wrapText="1"/>
    </xf>
    <xf numFmtId="3" fontId="2" fillId="0" borderId="40" xfId="1" applyNumberFormat="1" applyFont="1" applyFill="1" applyBorder="1" applyAlignment="1" applyProtection="1">
      <alignment vertical="center"/>
    </xf>
    <xf numFmtId="3" fontId="2" fillId="0" borderId="41" xfId="1" applyNumberFormat="1" applyFont="1" applyFill="1" applyBorder="1" applyAlignment="1" applyProtection="1">
      <alignment vertical="center"/>
    </xf>
    <xf numFmtId="0" fontId="2" fillId="0" borderId="15" xfId="1" applyFont="1" applyFill="1" applyBorder="1" applyAlignment="1" applyProtection="1">
      <alignment horizontal="center" vertical="center" wrapText="1"/>
    </xf>
    <xf numFmtId="3" fontId="2" fillId="0" borderId="17" xfId="1" applyNumberFormat="1" applyFont="1" applyFill="1" applyBorder="1" applyAlignment="1" applyProtection="1">
      <alignment vertical="center"/>
    </xf>
    <xf numFmtId="3" fontId="2" fillId="0" borderId="18"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protection locked="0"/>
    </xf>
    <xf numFmtId="3" fontId="2" fillId="0" borderId="41" xfId="1" applyNumberFormat="1" applyFont="1" applyFill="1" applyBorder="1" applyAlignment="1" applyProtection="1">
      <alignment vertical="center"/>
      <protection locked="0"/>
    </xf>
    <xf numFmtId="3" fontId="2" fillId="0" borderId="17" xfId="1" applyNumberFormat="1" applyFont="1" applyFill="1" applyBorder="1" applyAlignment="1" applyProtection="1">
      <alignment vertical="center"/>
      <protection locked="0"/>
    </xf>
    <xf numFmtId="3" fontId="2" fillId="0" borderId="18" xfId="1" applyNumberFormat="1" applyFont="1" applyFill="1" applyBorder="1" applyAlignment="1" applyProtection="1">
      <alignment vertical="center"/>
      <protection locked="0"/>
    </xf>
    <xf numFmtId="0" fontId="2" fillId="0" borderId="39" xfId="1" applyFont="1" applyFill="1" applyBorder="1" applyAlignment="1" applyProtection="1">
      <alignment vertical="center"/>
    </xf>
    <xf numFmtId="0" fontId="2" fillId="0" borderId="0" xfId="1" applyFont="1" applyFill="1" applyBorder="1" applyAlignment="1" applyProtection="1">
      <alignment vertical="center" wrapText="1"/>
    </xf>
    <xf numFmtId="3" fontId="2" fillId="0" borderId="56"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protection locked="0"/>
    </xf>
    <xf numFmtId="3" fontId="2" fillId="0" borderId="44" xfId="1" applyNumberFormat="1" applyFont="1" applyFill="1" applyBorder="1" applyAlignment="1" applyProtection="1">
      <alignment vertical="center"/>
      <protection locked="0"/>
    </xf>
    <xf numFmtId="3" fontId="2" fillId="0" borderId="45" xfId="1" applyNumberFormat="1" applyFont="1" applyFill="1" applyBorder="1" applyAlignment="1" applyProtection="1">
      <alignment vertical="center"/>
      <protection locked="0"/>
    </xf>
    <xf numFmtId="0" fontId="3" fillId="0" borderId="0" xfId="1" applyFont="1" applyFill="1" applyBorder="1" applyAlignment="1" applyProtection="1">
      <alignment horizontal="left" vertical="center"/>
    </xf>
    <xf numFmtId="0" fontId="2" fillId="0" borderId="63" xfId="1" applyFont="1" applyFill="1" applyBorder="1" applyAlignment="1" applyProtection="1">
      <alignment horizontal="left" vertical="center" wrapText="1"/>
    </xf>
    <xf numFmtId="3" fontId="2" fillId="0" borderId="16" xfId="1" applyNumberFormat="1" applyFont="1" applyFill="1" applyBorder="1" applyAlignment="1" applyProtection="1">
      <alignment vertical="center"/>
    </xf>
    <xf numFmtId="0" fontId="2" fillId="0" borderId="16" xfId="1" applyFont="1" applyFill="1" applyBorder="1" applyAlignment="1" applyProtection="1">
      <alignment horizontal="right" vertical="center" wrapText="1"/>
    </xf>
    <xf numFmtId="3" fontId="2" fillId="0" borderId="67" xfId="1" applyNumberFormat="1" applyFont="1" applyFill="1" applyBorder="1" applyAlignment="1" applyProtection="1">
      <alignment vertical="center"/>
      <protection locked="0"/>
    </xf>
    <xf numFmtId="3" fontId="2" fillId="0" borderId="68" xfId="1" applyNumberFormat="1" applyFont="1" applyFill="1" applyBorder="1" applyAlignment="1" applyProtection="1">
      <alignment vertical="center"/>
      <protection locked="0"/>
    </xf>
    <xf numFmtId="3" fontId="2" fillId="0" borderId="69" xfId="1" applyNumberFormat="1" applyFont="1" applyFill="1" applyBorder="1" applyAlignment="1" applyProtection="1">
      <alignment vertical="center"/>
    </xf>
    <xf numFmtId="3" fontId="2" fillId="0" borderId="67" xfId="1" applyNumberFormat="1" applyFont="1" applyFill="1" applyBorder="1" applyAlignment="1" applyProtection="1">
      <alignment horizontal="right" vertical="center"/>
      <protection locked="0"/>
    </xf>
    <xf numFmtId="3" fontId="2" fillId="0" borderId="68" xfId="1" applyNumberFormat="1" applyFont="1" applyFill="1" applyBorder="1" applyAlignment="1" applyProtection="1">
      <alignment horizontal="right" vertical="center"/>
      <protection locked="0"/>
    </xf>
    <xf numFmtId="3" fontId="2" fillId="0" borderId="69" xfId="1" applyNumberFormat="1" applyFont="1" applyFill="1" applyBorder="1" applyAlignment="1" applyProtection="1">
      <alignment horizontal="left" vertical="center" wrapText="1"/>
      <protection locked="0"/>
    </xf>
    <xf numFmtId="0" fontId="3" fillId="0" borderId="63" xfId="1" applyFont="1" applyFill="1" applyBorder="1" applyAlignment="1" applyProtection="1">
      <alignment horizontal="left" vertical="center" wrapText="1"/>
    </xf>
    <xf numFmtId="3" fontId="2" fillId="0" borderId="63" xfId="1" applyNumberFormat="1" applyFont="1" applyFill="1" applyBorder="1" applyAlignment="1" applyProtection="1">
      <alignment vertical="center"/>
    </xf>
    <xf numFmtId="3" fontId="2" fillId="0" borderId="64" xfId="1" applyNumberFormat="1" applyFont="1" applyFill="1" applyBorder="1" applyAlignment="1" applyProtection="1">
      <alignment vertical="center"/>
    </xf>
    <xf numFmtId="3" fontId="2" fillId="0" borderId="65"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2" fillId="0" borderId="66" xfId="1" applyNumberFormat="1" applyFont="1" applyFill="1" applyBorder="1" applyAlignment="1" applyProtection="1">
      <alignment horizontal="left" vertical="center" wrapText="1"/>
      <protection locked="0"/>
    </xf>
    <xf numFmtId="1" fontId="3" fillId="3" borderId="63" xfId="1" applyNumberFormat="1" applyFont="1" applyFill="1" applyBorder="1" applyAlignment="1" applyProtection="1">
      <alignment horizontal="left" vertical="center" wrapText="1"/>
    </xf>
    <xf numFmtId="1" fontId="3" fillId="0" borderId="43" xfId="1" applyNumberFormat="1" applyFont="1" applyFill="1" applyBorder="1" applyAlignment="1" applyProtection="1">
      <alignment horizontal="left" vertical="center" wrapText="1"/>
    </xf>
    <xf numFmtId="0" fontId="3" fillId="0" borderId="15" xfId="1" applyFont="1" applyFill="1" applyBorder="1" applyAlignment="1" applyProtection="1">
      <alignment horizontal="center" vertical="center" wrapText="1"/>
    </xf>
    <xf numFmtId="0" fontId="2" fillId="0" borderId="16" xfId="1" applyFont="1" applyFill="1" applyBorder="1" applyAlignment="1" applyProtection="1">
      <alignment horizontal="center" vertical="center" wrapText="1"/>
    </xf>
    <xf numFmtId="0" fontId="2" fillId="0" borderId="16" xfId="1" applyFont="1" applyFill="1" applyBorder="1" applyAlignment="1" applyProtection="1">
      <alignment horizontal="left" vertical="center" wrapText="1"/>
    </xf>
    <xf numFmtId="0" fontId="3" fillId="3" borderId="43" xfId="1" applyFont="1" applyFill="1" applyBorder="1" applyAlignment="1" applyProtection="1">
      <alignment horizontal="left" vertical="center" wrapText="1"/>
    </xf>
    <xf numFmtId="3" fontId="3" fillId="3" borderId="43" xfId="1" applyNumberFormat="1" applyFont="1" applyFill="1" applyBorder="1" applyAlignment="1" applyProtection="1">
      <alignment vertical="center"/>
    </xf>
    <xf numFmtId="3" fontId="3" fillId="3" borderId="44" xfId="1" applyNumberFormat="1" applyFont="1" applyFill="1" applyBorder="1" applyAlignment="1" applyProtection="1">
      <alignment vertical="center"/>
    </xf>
    <xf numFmtId="3" fontId="3" fillId="3" borderId="45" xfId="1" applyNumberFormat="1" applyFont="1" applyFill="1" applyBorder="1" applyAlignment="1" applyProtection="1">
      <alignment vertical="center"/>
    </xf>
    <xf numFmtId="3" fontId="3" fillId="3" borderId="46" xfId="1" applyNumberFormat="1" applyFont="1" applyFill="1" applyBorder="1" applyAlignment="1" applyProtection="1">
      <alignment vertical="center"/>
    </xf>
    <xf numFmtId="3" fontId="3" fillId="3" borderId="46" xfId="1" applyNumberFormat="1" applyFont="1" applyFill="1" applyBorder="1" applyAlignment="1" applyProtection="1">
      <alignment horizontal="left" vertical="center" wrapText="1"/>
      <protection locked="0"/>
    </xf>
    <xf numFmtId="0" fontId="8" fillId="0" borderId="0" xfId="1" applyFont="1" applyFill="1" applyBorder="1" applyAlignment="1" applyProtection="1">
      <alignment vertical="center"/>
    </xf>
    <xf numFmtId="3" fontId="2" fillId="0" borderId="52" xfId="1" applyNumberFormat="1" applyFont="1" applyFill="1" applyBorder="1" applyAlignment="1" applyProtection="1">
      <alignment vertical="center"/>
    </xf>
    <xf numFmtId="3" fontId="2" fillId="0" borderId="53"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protection locked="0"/>
    </xf>
    <xf numFmtId="3" fontId="2" fillId="0" borderId="50" xfId="1" applyNumberFormat="1" applyFont="1" applyFill="1" applyBorder="1" applyAlignment="1" applyProtection="1">
      <alignment vertical="center"/>
    </xf>
    <xf numFmtId="0" fontId="3" fillId="4" borderId="70" xfId="1" applyFont="1" applyFill="1" applyBorder="1" applyAlignment="1" applyProtection="1">
      <alignment horizontal="left" vertical="center" wrapText="1"/>
    </xf>
    <xf numFmtId="0" fontId="3" fillId="4" borderId="39" xfId="1" applyFont="1" applyFill="1" applyBorder="1" applyAlignment="1" applyProtection="1">
      <alignment horizontal="left" vertical="center" wrapText="1"/>
    </xf>
    <xf numFmtId="3" fontId="3" fillId="4" borderId="55" xfId="1" applyNumberFormat="1" applyFont="1" applyFill="1" applyBorder="1" applyAlignment="1" applyProtection="1">
      <alignment vertical="center"/>
    </xf>
    <xf numFmtId="3" fontId="3" fillId="4" borderId="56" xfId="1" applyNumberFormat="1" applyFont="1" applyFill="1" applyBorder="1" applyAlignment="1" applyProtection="1">
      <alignment vertical="center"/>
    </xf>
    <xf numFmtId="3" fontId="3" fillId="4" borderId="57" xfId="1" applyNumberFormat="1" applyFont="1" applyFill="1" applyBorder="1" applyAlignment="1" applyProtection="1">
      <alignment vertical="center"/>
    </xf>
    <xf numFmtId="3" fontId="3" fillId="4" borderId="58" xfId="1" applyNumberFormat="1" applyFont="1" applyFill="1" applyBorder="1" applyAlignment="1" applyProtection="1">
      <alignment vertical="center"/>
    </xf>
    <xf numFmtId="3" fontId="3" fillId="4" borderId="58" xfId="1" applyNumberFormat="1" applyFont="1" applyFill="1" applyBorder="1" applyAlignment="1" applyProtection="1">
      <alignment horizontal="left" vertical="center" wrapText="1"/>
      <protection locked="0"/>
    </xf>
    <xf numFmtId="0" fontId="3" fillId="0" borderId="70" xfId="1" applyFont="1" applyFill="1" applyBorder="1" applyAlignment="1" applyProtection="1">
      <alignment horizontal="left" vertical="center" wrapText="1"/>
    </xf>
    <xf numFmtId="0" fontId="2" fillId="0" borderId="70" xfId="1" applyFont="1" applyFill="1" applyBorder="1" applyAlignment="1" applyProtection="1">
      <alignment horizontal="center" vertical="center" wrapText="1"/>
    </xf>
    <xf numFmtId="0" fontId="2" fillId="0" borderId="43" xfId="1" applyFont="1" applyFill="1" applyBorder="1" applyAlignment="1" applyProtection="1">
      <alignment horizontal="right" vertical="center" wrapText="1"/>
    </xf>
    <xf numFmtId="0" fontId="2" fillId="0" borderId="35" xfId="1" applyFont="1" applyFill="1" applyBorder="1" applyAlignment="1" applyProtection="1">
      <alignment vertical="center"/>
    </xf>
    <xf numFmtId="3" fontId="2" fillId="0" borderId="35" xfId="1" applyNumberFormat="1" applyFont="1" applyFill="1" applyBorder="1" applyAlignment="1" applyProtection="1">
      <alignment vertical="center"/>
    </xf>
    <xf numFmtId="3" fontId="2" fillId="0" borderId="36" xfId="1" applyNumberFormat="1" applyFont="1" applyFill="1" applyBorder="1" applyAlignment="1" applyProtection="1">
      <alignment vertical="center"/>
    </xf>
    <xf numFmtId="3" fontId="2" fillId="0" borderId="37" xfId="1" applyNumberFormat="1" applyFont="1" applyFill="1" applyBorder="1" applyAlignment="1" applyProtection="1">
      <alignment vertical="center"/>
    </xf>
    <xf numFmtId="3" fontId="2" fillId="0" borderId="38" xfId="1" applyNumberFormat="1" applyFont="1" applyFill="1" applyBorder="1" applyAlignment="1" applyProtection="1">
      <alignment vertical="center"/>
    </xf>
    <xf numFmtId="3" fontId="2" fillId="0" borderId="38" xfId="1" applyNumberFormat="1" applyFont="1" applyFill="1" applyBorder="1" applyAlignment="1" applyProtection="1">
      <alignment horizontal="left" vertical="center" wrapText="1"/>
      <protection locked="0"/>
    </xf>
    <xf numFmtId="3" fontId="3" fillId="0" borderId="73" xfId="1" applyNumberFormat="1" applyFont="1" applyFill="1" applyBorder="1" applyAlignment="1" applyProtection="1">
      <alignment vertical="center"/>
    </xf>
    <xf numFmtId="3" fontId="3" fillId="0" borderId="71" xfId="1" applyNumberFormat="1" applyFont="1" applyFill="1" applyBorder="1" applyAlignment="1" applyProtection="1">
      <alignment vertical="center"/>
    </xf>
    <xf numFmtId="3" fontId="3" fillId="0" borderId="74" xfId="1" applyNumberFormat="1" applyFont="1" applyFill="1" applyBorder="1" applyAlignment="1" applyProtection="1">
      <alignment vertical="center"/>
    </xf>
    <xf numFmtId="3" fontId="3" fillId="0" borderId="72" xfId="1" applyNumberFormat="1" applyFont="1" applyFill="1" applyBorder="1" applyAlignment="1" applyProtection="1">
      <alignment vertical="center"/>
    </xf>
    <xf numFmtId="3" fontId="3" fillId="0" borderId="72" xfId="1" applyNumberFormat="1" applyFont="1" applyFill="1" applyBorder="1" applyAlignment="1" applyProtection="1">
      <alignment horizontal="left" vertical="center" wrapText="1"/>
      <protection locked="0"/>
    </xf>
    <xf numFmtId="3" fontId="3" fillId="0" borderId="43" xfId="1" applyNumberFormat="1" applyFont="1" applyFill="1" applyBorder="1" applyAlignment="1" applyProtection="1">
      <alignment vertical="center"/>
    </xf>
    <xf numFmtId="3" fontId="3" fillId="0" borderId="44" xfId="1" applyNumberFormat="1" applyFont="1" applyFill="1" applyBorder="1" applyAlignment="1" applyProtection="1">
      <alignment vertical="center"/>
    </xf>
    <xf numFmtId="3" fontId="3" fillId="0" borderId="45" xfId="1" applyNumberFormat="1" applyFont="1" applyFill="1" applyBorder="1" applyAlignment="1" applyProtection="1">
      <alignment vertical="center"/>
    </xf>
    <xf numFmtId="3" fontId="3" fillId="0" borderId="46" xfId="1" applyNumberFormat="1" applyFont="1" applyFill="1" applyBorder="1" applyAlignment="1" applyProtection="1">
      <alignment vertical="center"/>
    </xf>
    <xf numFmtId="3" fontId="3" fillId="0" borderId="46" xfId="1" applyNumberFormat="1" applyFont="1" applyFill="1" applyBorder="1" applyAlignment="1" applyProtection="1">
      <alignment horizontal="left" vertical="center" wrapText="1"/>
      <protection locked="0"/>
    </xf>
    <xf numFmtId="0" fontId="3" fillId="0" borderId="43" xfId="1" applyFont="1" applyFill="1" applyBorder="1" applyAlignment="1" applyProtection="1">
      <alignment vertical="center"/>
    </xf>
    <xf numFmtId="0" fontId="2" fillId="0" borderId="55" xfId="1" applyFont="1" applyFill="1" applyBorder="1" applyAlignment="1" applyProtection="1">
      <alignment vertical="center"/>
    </xf>
    <xf numFmtId="0" fontId="2" fillId="0" borderId="16" xfId="1" applyFont="1" applyFill="1" applyBorder="1" applyAlignment="1" applyProtection="1">
      <alignment vertical="center"/>
    </xf>
    <xf numFmtId="0" fontId="2" fillId="0" borderId="16" xfId="1" applyFont="1" applyFill="1" applyBorder="1" applyAlignment="1" applyProtection="1">
      <alignment vertical="center" wrapText="1"/>
    </xf>
    <xf numFmtId="0" fontId="3" fillId="0" borderId="73" xfId="1" applyFont="1" applyFill="1" applyBorder="1" applyAlignment="1" applyProtection="1">
      <alignment vertical="center"/>
    </xf>
    <xf numFmtId="3" fontId="3" fillId="0" borderId="71" xfId="1" applyNumberFormat="1" applyFont="1" applyFill="1" applyBorder="1" applyAlignment="1" applyProtection="1">
      <alignment vertical="center"/>
      <protection locked="0"/>
    </xf>
    <xf numFmtId="3" fontId="3" fillId="0" borderId="74" xfId="1" applyNumberFormat="1" applyFont="1" applyFill="1" applyBorder="1" applyAlignment="1" applyProtection="1">
      <alignment vertical="center"/>
      <protection locked="0"/>
    </xf>
    <xf numFmtId="3" fontId="2" fillId="0" borderId="72" xfId="1" applyNumberFormat="1" applyFont="1" applyFill="1" applyBorder="1" applyAlignment="1" applyProtection="1">
      <alignment vertical="center"/>
    </xf>
    <xf numFmtId="3" fontId="2" fillId="0" borderId="72" xfId="1" applyNumberFormat="1" applyFont="1" applyFill="1" applyBorder="1" applyAlignment="1" applyProtection="1">
      <alignment horizontal="left" vertical="center" wrapText="1"/>
      <protection locked="0"/>
    </xf>
    <xf numFmtId="0" fontId="3" fillId="0" borderId="8" xfId="1" applyFont="1" applyFill="1" applyBorder="1" applyAlignment="1" applyProtection="1">
      <alignment vertical="center" wrapText="1"/>
    </xf>
    <xf numFmtId="0" fontId="2" fillId="0" borderId="0" xfId="1" applyFont="1" applyBorder="1" applyAlignment="1" applyProtection="1">
      <alignment vertical="center"/>
    </xf>
    <xf numFmtId="0" fontId="2" fillId="0" borderId="4" xfId="1" applyFont="1" applyFill="1" applyBorder="1" applyAlignment="1" applyProtection="1">
      <alignment vertical="center"/>
    </xf>
    <xf numFmtId="49" fontId="2" fillId="0" borderId="4" xfId="1" applyNumberFormat="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3" fontId="2" fillId="0" borderId="26" xfId="1" applyNumberFormat="1" applyFont="1" applyFill="1" applyBorder="1" applyAlignment="1" applyProtection="1">
      <alignment horizontal="left" vertical="center" wrapText="1"/>
      <protection locked="0"/>
    </xf>
    <xf numFmtId="0" fontId="3" fillId="0" borderId="43" xfId="1" applyFont="1" applyFill="1" applyBorder="1" applyAlignment="1" applyProtection="1">
      <alignment horizontal="left" vertical="center" wrapText="1"/>
      <protection locked="0"/>
    </xf>
    <xf numFmtId="0" fontId="2" fillId="0" borderId="15" xfId="1" applyFont="1" applyFill="1" applyBorder="1" applyAlignment="1" applyProtection="1">
      <alignment horizontal="center" vertical="center" wrapText="1"/>
    </xf>
    <xf numFmtId="3" fontId="2" fillId="5" borderId="24" xfId="1" applyNumberFormat="1" applyFont="1" applyFill="1" applyBorder="1" applyAlignment="1" applyProtection="1">
      <alignment horizontal="right" vertical="center"/>
      <protection locked="0"/>
    </xf>
    <xf numFmtId="3" fontId="2" fillId="5" borderId="57" xfId="1" applyNumberFormat="1" applyFont="1" applyFill="1" applyBorder="1" applyAlignment="1" applyProtection="1">
      <alignment horizontal="right" vertical="center"/>
      <protection locked="0"/>
    </xf>
    <xf numFmtId="3" fontId="2" fillId="5" borderId="18" xfId="1" applyNumberFormat="1" applyFont="1" applyFill="1" applyBorder="1" applyAlignment="1" applyProtection="1">
      <alignment horizontal="right" vertical="center"/>
      <protection locked="0"/>
    </xf>
    <xf numFmtId="3" fontId="2" fillId="5" borderId="41" xfId="1" applyNumberFormat="1" applyFont="1" applyFill="1" applyBorder="1" applyAlignment="1" applyProtection="1">
      <alignment vertical="center"/>
      <protection locked="0"/>
    </xf>
    <xf numFmtId="0" fontId="2" fillId="0" borderId="0" xfId="1" applyFont="1"/>
    <xf numFmtId="0" fontId="2" fillId="0" borderId="0" xfId="1" applyFont="1" applyAlignment="1">
      <alignment horizontal="right"/>
    </xf>
    <xf numFmtId="0" fontId="2" fillId="0" borderId="0" xfId="1" applyFont="1" applyBorder="1" applyAlignment="1" applyProtection="1">
      <alignment horizontal="left"/>
      <protection locked="0"/>
    </xf>
    <xf numFmtId="0" fontId="2" fillId="0" borderId="0" xfId="1" applyFont="1" applyBorder="1" applyAlignment="1" applyProtection="1">
      <alignment horizontal="left" wrapText="1"/>
      <protection locked="0"/>
    </xf>
    <xf numFmtId="0" fontId="9" fillId="0" borderId="0" xfId="1" applyFont="1" applyAlignment="1">
      <alignment horizontal="center"/>
    </xf>
    <xf numFmtId="0" fontId="2" fillId="0" borderId="0" xfId="1" applyFont="1" applyAlignment="1"/>
    <xf numFmtId="0" fontId="10" fillId="0" borderId="0" xfId="1" applyFont="1" applyBorder="1" applyAlignment="1" applyProtection="1">
      <alignment horizontal="left"/>
      <protection locked="0"/>
    </xf>
    <xf numFmtId="49" fontId="3" fillId="0" borderId="75" xfId="1" applyNumberFormat="1" applyFont="1" applyFill="1" applyBorder="1" applyAlignment="1" applyProtection="1">
      <alignment horizontal="left"/>
      <protection locked="0"/>
    </xf>
    <xf numFmtId="3" fontId="3" fillId="0" borderId="41" xfId="1" applyNumberFormat="1" applyFont="1" applyBorder="1" applyAlignment="1">
      <alignment vertical="center" wrapText="1"/>
    </xf>
    <xf numFmtId="3" fontId="3" fillId="0" borderId="41" xfId="1" applyNumberFormat="1" applyFont="1" applyFill="1" applyBorder="1" applyAlignment="1" applyProtection="1">
      <alignment horizontal="center" vertical="center" wrapText="1"/>
      <protection locked="0"/>
    </xf>
    <xf numFmtId="3" fontId="2" fillId="0" borderId="41" xfId="1" applyNumberFormat="1" applyFont="1" applyFill="1" applyBorder="1" applyAlignment="1" applyProtection="1">
      <alignment vertical="center" wrapText="1"/>
      <protection locked="0"/>
    </xf>
    <xf numFmtId="3" fontId="3" fillId="7" borderId="41" xfId="1" applyNumberFormat="1" applyFont="1" applyFill="1" applyBorder="1" applyAlignment="1" applyProtection="1">
      <alignment vertical="center" wrapText="1"/>
      <protection locked="0"/>
    </xf>
    <xf numFmtId="0" fontId="2" fillId="0" borderId="0" xfId="1" applyFont="1" applyFill="1" applyAlignment="1">
      <alignment vertical="center"/>
    </xf>
    <xf numFmtId="3" fontId="3" fillId="0" borderId="41" xfId="1" applyNumberFormat="1" applyFont="1" applyFill="1" applyBorder="1" applyAlignment="1" applyProtection="1">
      <alignment vertical="center" wrapText="1"/>
      <protection locked="0"/>
    </xf>
    <xf numFmtId="3" fontId="3" fillId="0" borderId="41" xfId="1" applyNumberFormat="1" applyFont="1" applyBorder="1" applyAlignment="1" applyProtection="1">
      <alignment horizontal="center" vertical="center" wrapText="1"/>
      <protection locked="0"/>
    </xf>
    <xf numFmtId="3" fontId="2" fillId="0" borderId="41" xfId="1" applyNumberFormat="1" applyFont="1" applyBorder="1" applyAlignment="1" applyProtection="1">
      <alignment vertical="center" wrapText="1"/>
      <protection locked="0"/>
    </xf>
    <xf numFmtId="3" fontId="2" fillId="7" borderId="41" xfId="1" applyNumberFormat="1" applyFont="1" applyFill="1" applyBorder="1" applyAlignment="1" applyProtection="1">
      <alignment vertical="center" wrapText="1"/>
      <protection locked="0"/>
    </xf>
    <xf numFmtId="0" fontId="2" fillId="0" borderId="41" xfId="1" applyFont="1" applyFill="1" applyBorder="1" applyAlignment="1" applyProtection="1">
      <alignment horizontal="center" vertical="center" wrapText="1"/>
      <protection locked="0"/>
    </xf>
    <xf numFmtId="0" fontId="2" fillId="0" borderId="41" xfId="1" applyFont="1" applyFill="1" applyBorder="1" applyAlignment="1" applyProtection="1">
      <alignment horizontal="left" vertical="center" wrapText="1"/>
      <protection locked="0"/>
    </xf>
    <xf numFmtId="3" fontId="2" fillId="0" borderId="41" xfId="1" applyNumberFormat="1" applyFont="1" applyBorder="1" applyAlignment="1" applyProtection="1">
      <alignment horizontal="center" vertical="center" wrapText="1"/>
      <protection locked="0"/>
    </xf>
    <xf numFmtId="3" fontId="2" fillId="0" borderId="41" xfId="1" applyNumberFormat="1" applyFont="1" applyBorder="1" applyAlignment="1">
      <alignment vertical="center"/>
    </xf>
    <xf numFmtId="3" fontId="2" fillId="0" borderId="41" xfId="1" applyNumberFormat="1" applyFont="1" applyFill="1" applyBorder="1" applyAlignment="1">
      <alignment vertical="center"/>
    </xf>
    <xf numFmtId="3" fontId="3" fillId="0" borderId="41" xfId="1" applyNumberFormat="1" applyFont="1" applyFill="1" applyBorder="1" applyAlignment="1">
      <alignment vertical="center"/>
    </xf>
    <xf numFmtId="3" fontId="2" fillId="0" borderId="41" xfId="1" applyNumberFormat="1" applyFont="1" applyBorder="1" applyAlignment="1">
      <alignment vertical="center" wrapText="1"/>
    </xf>
    <xf numFmtId="3" fontId="3" fillId="0" borderId="41" xfId="1" applyNumberFormat="1" applyFont="1" applyBorder="1" applyAlignment="1" applyProtection="1">
      <alignment horizontal="center" vertical="center"/>
      <protection locked="0"/>
    </xf>
    <xf numFmtId="0" fontId="2" fillId="0" borderId="41" xfId="1" applyFont="1" applyBorder="1" applyAlignment="1" applyProtection="1">
      <alignment horizontal="center" vertical="center"/>
      <protection locked="0"/>
    </xf>
    <xf numFmtId="0" fontId="2" fillId="0" borderId="41" xfId="1" applyFont="1" applyBorder="1" applyAlignment="1" applyProtection="1">
      <alignment horizontal="left" vertical="center" wrapText="1"/>
      <protection locked="0"/>
    </xf>
    <xf numFmtId="0" fontId="2" fillId="0" borderId="41" xfId="1" applyFont="1" applyBorder="1" applyAlignment="1" applyProtection="1">
      <alignment horizontal="center" vertical="center" wrapText="1"/>
      <protection locked="0"/>
    </xf>
    <xf numFmtId="3" fontId="2" fillId="0" borderId="41" xfId="1" applyNumberFormat="1" applyFont="1" applyFill="1" applyBorder="1" applyAlignment="1" applyProtection="1">
      <alignment horizontal="center" vertical="center" wrapText="1"/>
      <protection locked="0"/>
    </xf>
    <xf numFmtId="0" fontId="3" fillId="0" borderId="41" xfId="1" applyFont="1" applyBorder="1" applyAlignment="1" applyProtection="1">
      <alignment horizontal="center" vertical="center" wrapText="1"/>
      <protection locked="0"/>
    </xf>
    <xf numFmtId="3" fontId="2" fillId="0" borderId="41" xfId="1" applyNumberFormat="1" applyFont="1" applyBorder="1" applyAlignment="1" applyProtection="1">
      <alignment horizontal="right" vertical="center" wrapText="1"/>
      <protection locked="0"/>
    </xf>
    <xf numFmtId="3" fontId="3" fillId="0" borderId="41" xfId="1" applyNumberFormat="1" applyFont="1" applyFill="1" applyBorder="1" applyAlignment="1" applyProtection="1">
      <alignment horizontal="right" vertical="center" wrapText="1"/>
      <protection locked="0"/>
    </xf>
    <xf numFmtId="0" fontId="2" fillId="0" borderId="0" xfId="1" applyFont="1" applyAlignment="1">
      <alignment vertical="center"/>
    </xf>
    <xf numFmtId="3" fontId="2" fillId="0" borderId="0" xfId="1" applyNumberFormat="1" applyFont="1" applyAlignment="1">
      <alignment vertical="center"/>
    </xf>
    <xf numFmtId="0" fontId="3" fillId="0" borderId="0" xfId="1" applyFont="1" applyAlignment="1">
      <alignment horizontal="left" indent="1"/>
    </xf>
    <xf numFmtId="0" fontId="2" fillId="0" borderId="0" xfId="1" applyFont="1" applyBorder="1"/>
    <xf numFmtId="3" fontId="2" fillId="0" borderId="0" xfId="1" applyNumberFormat="1" applyFont="1" applyFill="1" applyAlignment="1">
      <alignment vertical="center"/>
    </xf>
    <xf numFmtId="0" fontId="2" fillId="0" borderId="0" xfId="1" applyFont="1" applyBorder="1" applyProtection="1">
      <protection locked="0"/>
    </xf>
    <xf numFmtId="0" fontId="2" fillId="0" borderId="0" xfId="1" applyFont="1" applyProtection="1">
      <protection locked="0"/>
    </xf>
    <xf numFmtId="0" fontId="3" fillId="0" borderId="0" xfId="1" applyFont="1" applyAlignment="1">
      <alignment vertical="center"/>
    </xf>
    <xf numFmtId="3" fontId="2" fillId="0" borderId="41" xfId="2" applyNumberFormat="1" applyFont="1" applyBorder="1" applyAlignment="1" applyProtection="1">
      <alignment vertical="center" wrapText="1"/>
      <protection locked="0"/>
    </xf>
    <xf numFmtId="0" fontId="2" fillId="0" borderId="0" xfId="2" applyFont="1"/>
    <xf numFmtId="0" fontId="2" fillId="0" borderId="0" xfId="2" applyFont="1" applyAlignment="1">
      <alignment horizontal="right"/>
    </xf>
    <xf numFmtId="0" fontId="9" fillId="0" borderId="0" xfId="2" applyFont="1" applyAlignment="1">
      <alignment horizontal="center"/>
    </xf>
    <xf numFmtId="0" fontId="2" fillId="0" borderId="0" xfId="2" applyFont="1" applyAlignment="1"/>
    <xf numFmtId="0" fontId="10" fillId="0" borderId="0" xfId="2" applyFont="1" applyAlignment="1"/>
    <xf numFmtId="0" fontId="2" fillId="0" borderId="41" xfId="2" applyFont="1" applyBorder="1" applyAlignment="1">
      <alignment horizontal="center" vertical="center" wrapText="1"/>
    </xf>
    <xf numFmtId="0" fontId="2" fillId="0" borderId="77" xfId="2" applyFont="1" applyBorder="1" applyAlignment="1">
      <alignment horizontal="center" vertical="center" wrapText="1"/>
    </xf>
    <xf numFmtId="0" fontId="2" fillId="0" borderId="68" xfId="0" applyFont="1" applyBorder="1" applyAlignment="1">
      <alignment horizontal="center" vertical="center" wrapText="1"/>
    </xf>
    <xf numFmtId="3" fontId="3" fillId="0" borderId="41" xfId="2" applyNumberFormat="1" applyFont="1" applyBorder="1" applyAlignment="1">
      <alignment vertical="center" wrapText="1"/>
    </xf>
    <xf numFmtId="3" fontId="3" fillId="0" borderId="57" xfId="0" applyNumberFormat="1" applyFont="1" applyBorder="1" applyAlignment="1">
      <alignment vertical="center" wrapText="1"/>
    </xf>
    <xf numFmtId="0" fontId="2" fillId="0" borderId="41" xfId="2" applyFont="1" applyBorder="1" applyAlignment="1" applyProtection="1">
      <alignment vertical="center" wrapText="1"/>
      <protection locked="0"/>
    </xf>
    <xf numFmtId="0" fontId="2" fillId="0" borderId="41" xfId="2" applyFont="1" applyBorder="1" applyAlignment="1" applyProtection="1">
      <alignment horizontal="center" vertical="center" wrapText="1"/>
      <protection locked="0"/>
    </xf>
    <xf numFmtId="0" fontId="2" fillId="0" borderId="77" xfId="2" applyFont="1" applyBorder="1" applyAlignment="1" applyProtection="1">
      <alignment horizontal="left" vertical="center" wrapText="1"/>
      <protection locked="0"/>
    </xf>
    <xf numFmtId="3" fontId="3" fillId="0" borderId="41" xfId="2" applyNumberFormat="1" applyFont="1" applyBorder="1" applyAlignment="1" applyProtection="1">
      <alignment horizontal="center" vertical="center" wrapText="1"/>
      <protection locked="0"/>
    </xf>
    <xf numFmtId="3" fontId="2" fillId="8" borderId="41" xfId="2" applyNumberFormat="1" applyFont="1" applyFill="1" applyBorder="1" applyAlignment="1" applyProtection="1">
      <alignment vertical="center" wrapText="1"/>
      <protection locked="0"/>
    </xf>
    <xf numFmtId="0" fontId="11" fillId="0" borderId="0" xfId="0" applyFont="1" applyAlignment="1">
      <alignment wrapText="1"/>
    </xf>
    <xf numFmtId="3" fontId="2" fillId="6" borderId="41" xfId="1" applyNumberFormat="1" applyFont="1" applyFill="1" applyBorder="1" applyAlignment="1" applyProtection="1">
      <alignment horizontal="center" vertical="center" wrapText="1"/>
      <protection locked="0"/>
    </xf>
    <xf numFmtId="3" fontId="2" fillId="0" borderId="68" xfId="2" applyNumberFormat="1" applyFont="1" applyBorder="1" applyAlignment="1" applyProtection="1">
      <alignment vertical="center" wrapText="1"/>
      <protection locked="0"/>
    </xf>
    <xf numFmtId="3" fontId="2" fillId="0" borderId="18" xfId="2" applyNumberFormat="1" applyFont="1" applyBorder="1" applyAlignment="1" applyProtection="1">
      <alignment vertical="center" wrapText="1"/>
      <protection locked="0"/>
    </xf>
    <xf numFmtId="0" fontId="2" fillId="0" borderId="41" xfId="2" quotePrefix="1" applyFont="1" applyBorder="1" applyAlignment="1" applyProtection="1">
      <alignment horizontal="left" vertical="center" wrapText="1"/>
      <protection locked="0"/>
    </xf>
    <xf numFmtId="3" fontId="2" fillId="0" borderId="57" xfId="2" applyNumberFormat="1" applyFont="1" applyBorder="1" applyAlignment="1" applyProtection="1">
      <alignment vertical="center" wrapText="1"/>
      <protection locked="0"/>
    </xf>
    <xf numFmtId="0" fontId="2" fillId="0" borderId="41" xfId="2" applyFont="1" applyBorder="1" applyAlignment="1" applyProtection="1">
      <alignment horizontal="center" vertical="center"/>
      <protection locked="0"/>
    </xf>
    <xf numFmtId="3" fontId="2" fillId="0" borderId="41" xfId="2" applyNumberFormat="1" applyFont="1" applyBorder="1" applyAlignment="1" applyProtection="1">
      <alignment horizontal="right" vertical="center"/>
      <protection locked="0"/>
    </xf>
    <xf numFmtId="3" fontId="3" fillId="0" borderId="41" xfId="2" applyNumberFormat="1" applyFont="1" applyBorder="1" applyAlignment="1" applyProtection="1">
      <alignment horizontal="center" vertical="center"/>
      <protection locked="0"/>
    </xf>
    <xf numFmtId="3" fontId="2" fillId="0" borderId="41" xfId="2" applyNumberFormat="1" applyFont="1" applyBorder="1" applyAlignment="1" applyProtection="1">
      <alignment horizontal="center" vertical="center" wrapText="1"/>
      <protection locked="0"/>
    </xf>
    <xf numFmtId="0" fontId="2" fillId="0" borderId="41" xfId="2" applyFont="1" applyBorder="1" applyAlignment="1" applyProtection="1">
      <alignment horizontal="left" vertical="center"/>
      <protection locked="0"/>
    </xf>
    <xf numFmtId="0" fontId="2" fillId="0" borderId="0" xfId="2" applyFont="1" applyBorder="1" applyAlignment="1">
      <alignment vertical="center" wrapText="1"/>
    </xf>
    <xf numFmtId="0" fontId="2" fillId="0" borderId="0" xfId="2" applyFont="1" applyAlignment="1">
      <alignment vertical="center"/>
    </xf>
    <xf numFmtId="3" fontId="2" fillId="0" borderId="0" xfId="2" applyNumberFormat="1" applyFont="1" applyBorder="1" applyAlignment="1">
      <alignment vertical="center" wrapText="1"/>
    </xf>
    <xf numFmtId="3" fontId="2" fillId="8" borderId="18" xfId="2" applyNumberFormat="1" applyFont="1" applyFill="1" applyBorder="1" applyAlignment="1" applyProtection="1">
      <alignment vertical="center" wrapText="1"/>
      <protection locked="0"/>
    </xf>
    <xf numFmtId="0" fontId="2" fillId="0" borderId="41" xfId="2" applyFont="1" applyBorder="1" applyAlignment="1" applyProtection="1">
      <alignment horizontal="left" vertical="center" wrapText="1"/>
      <protection locked="0"/>
    </xf>
    <xf numFmtId="3" fontId="2" fillId="0" borderId="41" xfId="2" applyNumberFormat="1" applyFont="1" applyBorder="1" applyAlignment="1" applyProtection="1">
      <alignment horizontal="right" vertical="center" wrapText="1"/>
      <protection locked="0"/>
    </xf>
    <xf numFmtId="3" fontId="3" fillId="0" borderId="41" xfId="2" applyNumberFormat="1" applyFont="1" applyFill="1" applyBorder="1" applyAlignment="1" applyProtection="1">
      <alignment horizontal="center" vertical="center" wrapText="1"/>
      <protection locked="0"/>
    </xf>
    <xf numFmtId="3" fontId="2" fillId="0" borderId="0" xfId="2" applyNumberFormat="1" applyFont="1" applyAlignment="1">
      <alignment vertical="center"/>
    </xf>
    <xf numFmtId="0" fontId="3" fillId="0" borderId="0" xfId="1" applyFont="1" applyFill="1" applyAlignment="1">
      <alignment vertical="center"/>
    </xf>
    <xf numFmtId="0" fontId="2" fillId="6" borderId="0" xfId="1" applyFont="1" applyFill="1" applyAlignment="1">
      <alignment horizontal="left" vertical="center"/>
    </xf>
    <xf numFmtId="0" fontId="2" fillId="6" borderId="0" xfId="1" applyFont="1" applyFill="1" applyAlignment="1">
      <alignment vertical="center"/>
    </xf>
    <xf numFmtId="0" fontId="2" fillId="0" borderId="0" xfId="2" applyFont="1" applyFill="1" applyAlignment="1">
      <alignment vertical="center"/>
    </xf>
    <xf numFmtId="0" fontId="3" fillId="0" borderId="0" xfId="1" applyFont="1" applyFill="1" applyAlignment="1">
      <alignment horizontal="left" vertical="center"/>
    </xf>
    <xf numFmtId="3" fontId="3" fillId="0" borderId="0" xfId="1" applyNumberFormat="1" applyFont="1" applyFill="1" applyBorder="1" applyAlignment="1" applyProtection="1">
      <alignment vertical="center"/>
    </xf>
    <xf numFmtId="3" fontId="2" fillId="0" borderId="39" xfId="1" applyNumberFormat="1" applyFont="1" applyFill="1" applyBorder="1" applyAlignment="1" applyProtection="1">
      <alignment horizontal="left" vertical="center" wrapText="1"/>
      <protection locked="0"/>
    </xf>
    <xf numFmtId="3" fontId="2" fillId="0" borderId="16" xfId="1" applyNumberFormat="1" applyFont="1" applyFill="1" applyBorder="1" applyAlignment="1" applyProtection="1">
      <alignment horizontal="left" vertical="center" wrapText="1"/>
      <protection locked="0"/>
    </xf>
    <xf numFmtId="3" fontId="2" fillId="0" borderId="51" xfId="1" applyNumberFormat="1" applyFont="1" applyFill="1" applyBorder="1" applyAlignment="1" applyProtection="1">
      <alignment horizontal="left" vertical="center" wrapText="1"/>
      <protection locked="0"/>
    </xf>
    <xf numFmtId="0" fontId="2" fillId="2" borderId="0" xfId="1" applyFont="1" applyFill="1" applyBorder="1" applyAlignment="1" applyProtection="1">
      <alignment vertical="center" wrapText="1"/>
    </xf>
    <xf numFmtId="1" fontId="7" fillId="0" borderId="33" xfId="1" applyNumberFormat="1" applyFont="1" applyFill="1" applyBorder="1" applyAlignment="1" applyProtection="1">
      <alignment horizontal="center" vertical="center" wrapText="1"/>
    </xf>
    <xf numFmtId="0" fontId="3" fillId="0" borderId="19" xfId="1" applyFont="1" applyFill="1" applyBorder="1" applyAlignment="1" applyProtection="1">
      <alignment vertical="center" wrapText="1"/>
      <protection locked="0"/>
    </xf>
    <xf numFmtId="3" fontId="8" fillId="0" borderId="42" xfId="1" applyNumberFormat="1" applyFont="1" applyFill="1" applyBorder="1" applyAlignment="1" applyProtection="1">
      <alignment horizontal="left" vertical="center" wrapText="1"/>
      <protection locked="0"/>
    </xf>
    <xf numFmtId="0" fontId="12" fillId="0" borderId="16" xfId="0" applyFont="1" applyBorder="1" applyAlignment="1">
      <alignment horizontal="left" vertical="top" wrapText="1"/>
    </xf>
    <xf numFmtId="3" fontId="2" fillId="0" borderId="63" xfId="1" applyNumberFormat="1" applyFont="1" applyFill="1" applyBorder="1" applyAlignment="1" applyProtection="1">
      <alignment horizontal="left" vertical="center" wrapText="1"/>
      <protection locked="0"/>
    </xf>
    <xf numFmtId="3" fontId="8" fillId="0" borderId="41" xfId="1" applyNumberFormat="1" applyFont="1" applyFill="1" applyBorder="1" applyAlignment="1" applyProtection="1">
      <alignment horizontal="right" vertical="center"/>
      <protection locked="0"/>
    </xf>
    <xf numFmtId="0" fontId="12" fillId="0" borderId="63" xfId="0" applyFont="1" applyBorder="1" applyAlignment="1">
      <alignment vertical="center" wrapText="1"/>
    </xf>
    <xf numFmtId="0" fontId="14" fillId="0" borderId="63" xfId="0" applyFont="1" applyBorder="1" applyAlignment="1">
      <alignment vertical="center" wrapText="1"/>
    </xf>
    <xf numFmtId="3" fontId="8" fillId="0" borderId="58" xfId="1" applyNumberFormat="1" applyFont="1" applyFill="1" applyBorder="1" applyAlignment="1" applyProtection="1">
      <alignment horizontal="left" vertical="center" wrapText="1"/>
      <protection locked="0"/>
    </xf>
    <xf numFmtId="0" fontId="12" fillId="0" borderId="51" xfId="0" applyFont="1" applyBorder="1" applyAlignment="1">
      <alignment vertical="center" wrapText="1"/>
    </xf>
    <xf numFmtId="0" fontId="14" fillId="0" borderId="47" xfId="0" applyFont="1" applyBorder="1" applyAlignment="1" applyProtection="1">
      <alignment vertical="center" wrapText="1"/>
      <protection locked="0"/>
    </xf>
    <xf numFmtId="3" fontId="2" fillId="0" borderId="6" xfId="1" applyNumberFormat="1" applyFont="1" applyFill="1" applyBorder="1" applyAlignment="1" applyProtection="1">
      <alignment horizontal="left" vertical="center" wrapText="1"/>
      <protection locked="0"/>
    </xf>
    <xf numFmtId="0" fontId="2" fillId="0" borderId="15" xfId="1" applyFont="1" applyFill="1" applyBorder="1" applyAlignment="1" applyProtection="1">
      <alignment horizontal="center" vertical="center" wrapText="1"/>
    </xf>
    <xf numFmtId="0" fontId="2" fillId="6" borderId="0" xfId="1" applyFont="1" applyFill="1" applyBorder="1" applyAlignment="1" applyProtection="1">
      <alignment vertical="center"/>
    </xf>
    <xf numFmtId="1" fontId="7" fillId="6" borderId="29" xfId="1" applyNumberFormat="1" applyFont="1" applyFill="1" applyBorder="1" applyAlignment="1" applyProtection="1">
      <alignment horizontal="center" vertical="center"/>
    </xf>
    <xf numFmtId="1" fontId="7" fillId="6" borderId="30" xfId="1" applyNumberFormat="1" applyFont="1" applyFill="1" applyBorder="1" applyAlignment="1" applyProtection="1">
      <alignment horizontal="center" vertical="center"/>
    </xf>
    <xf numFmtId="1" fontId="7" fillId="6" borderId="31" xfId="1" applyNumberFormat="1" applyFont="1" applyFill="1" applyBorder="1" applyAlignment="1" applyProtection="1">
      <alignment horizontal="center" vertical="center"/>
    </xf>
    <xf numFmtId="1" fontId="7" fillId="6" borderId="32" xfId="1" applyNumberFormat="1" applyFont="1" applyFill="1" applyBorder="1" applyAlignment="1" applyProtection="1">
      <alignment horizontal="center" vertical="center"/>
    </xf>
    <xf numFmtId="1" fontId="7" fillId="6" borderId="33" xfId="1" applyNumberFormat="1" applyFont="1" applyFill="1" applyBorder="1" applyAlignment="1" applyProtection="1">
      <alignment horizontal="center" vertical="center"/>
    </xf>
    <xf numFmtId="1" fontId="7" fillId="6" borderId="34" xfId="1" applyNumberFormat="1" applyFont="1" applyFill="1" applyBorder="1" applyAlignment="1" applyProtection="1">
      <alignment horizontal="center" vertical="center"/>
    </xf>
    <xf numFmtId="0" fontId="3" fillId="6" borderId="17" xfId="1" applyFont="1" applyFill="1" applyBorder="1" applyAlignment="1" applyProtection="1">
      <alignment vertical="center"/>
      <protection locked="0"/>
    </xf>
    <xf numFmtId="0" fontId="3" fillId="6" borderId="18" xfId="1" applyFont="1" applyFill="1" applyBorder="1" applyAlignment="1" applyProtection="1">
      <alignment vertical="center"/>
      <protection locked="0"/>
    </xf>
    <xf numFmtId="0" fontId="3" fillId="6" borderId="19" xfId="1" applyFont="1" applyFill="1" applyBorder="1" applyAlignment="1" applyProtection="1">
      <alignment vertical="center"/>
      <protection locked="0"/>
    </xf>
    <xf numFmtId="3" fontId="3" fillId="6" borderId="36" xfId="1" applyNumberFormat="1" applyFont="1" applyFill="1" applyBorder="1" applyAlignment="1" applyProtection="1">
      <alignment horizontal="right" vertical="center"/>
    </xf>
    <xf numFmtId="3" fontId="3" fillId="6" borderId="37" xfId="1" applyNumberFormat="1" applyFont="1" applyFill="1" applyBorder="1" applyAlignment="1" applyProtection="1">
      <alignment horizontal="right" vertical="center"/>
    </xf>
    <xf numFmtId="3" fontId="3" fillId="6" borderId="38" xfId="1" applyNumberFormat="1" applyFont="1" applyFill="1" applyBorder="1" applyAlignment="1" applyProtection="1">
      <alignment horizontal="right" vertical="center"/>
    </xf>
    <xf numFmtId="3" fontId="2" fillId="6" borderId="29" xfId="1" applyNumberFormat="1" applyFont="1" applyFill="1" applyBorder="1" applyAlignment="1" applyProtection="1">
      <alignment horizontal="right" vertical="center"/>
    </xf>
    <xf numFmtId="3" fontId="2" fillId="6" borderId="30" xfId="1" applyNumberFormat="1" applyFont="1" applyFill="1" applyBorder="1" applyAlignment="1" applyProtection="1">
      <alignment horizontal="right" vertical="center"/>
    </xf>
    <xf numFmtId="3" fontId="2" fillId="6" borderId="31" xfId="1" applyNumberFormat="1" applyFont="1" applyFill="1" applyBorder="1" applyAlignment="1" applyProtection="1">
      <alignment horizontal="right" vertical="center"/>
    </xf>
    <xf numFmtId="3" fontId="2" fillId="6" borderId="17" xfId="1" applyNumberFormat="1" applyFont="1" applyFill="1" applyBorder="1" applyAlignment="1" applyProtection="1">
      <alignment horizontal="right" vertical="center"/>
      <protection locked="0"/>
    </xf>
    <xf numFmtId="3" fontId="2" fillId="6" borderId="18" xfId="1" applyNumberFormat="1" applyFont="1" applyFill="1" applyBorder="1" applyAlignment="1" applyProtection="1">
      <alignment horizontal="right" vertical="center"/>
      <protection locked="0"/>
    </xf>
    <xf numFmtId="3" fontId="2" fillId="6" borderId="19" xfId="1" applyNumberFormat="1" applyFont="1" applyFill="1" applyBorder="1" applyAlignment="1" applyProtection="1">
      <alignment horizontal="right" vertical="center"/>
    </xf>
    <xf numFmtId="3" fontId="2" fillId="6" borderId="40" xfId="1" applyNumberFormat="1" applyFont="1" applyFill="1" applyBorder="1" applyAlignment="1" applyProtection="1">
      <alignment horizontal="right" vertical="center"/>
      <protection locked="0"/>
    </xf>
    <xf numFmtId="3" fontId="2" fillId="6" borderId="41" xfId="1" applyNumberFormat="1" applyFont="1" applyFill="1" applyBorder="1" applyAlignment="1" applyProtection="1">
      <alignment horizontal="right" vertical="center"/>
      <protection locked="0"/>
    </xf>
    <xf numFmtId="3" fontId="2" fillId="6" borderId="42" xfId="1" applyNumberFormat="1" applyFont="1" applyFill="1" applyBorder="1" applyAlignment="1" applyProtection="1">
      <alignment vertical="center"/>
    </xf>
    <xf numFmtId="3" fontId="2" fillId="6" borderId="42" xfId="1" applyNumberFormat="1" applyFont="1" applyFill="1" applyBorder="1" applyAlignment="1" applyProtection="1">
      <alignment horizontal="right" vertical="center"/>
    </xf>
    <xf numFmtId="3" fontId="2" fillId="6" borderId="44" xfId="1" applyNumberFormat="1" applyFont="1" applyFill="1" applyBorder="1" applyAlignment="1" applyProtection="1">
      <alignment horizontal="right" vertical="center"/>
      <protection locked="0"/>
    </xf>
    <xf numFmtId="3" fontId="2" fillId="6" borderId="45" xfId="1" applyNumberFormat="1" applyFont="1" applyFill="1" applyBorder="1" applyAlignment="1" applyProtection="1">
      <alignment horizontal="right" vertical="center"/>
      <protection locked="0"/>
    </xf>
    <xf numFmtId="3" fontId="2" fillId="6" borderId="46" xfId="1" applyNumberFormat="1" applyFont="1" applyFill="1" applyBorder="1" applyAlignment="1" applyProtection="1">
      <alignment vertical="center"/>
    </xf>
    <xf numFmtId="3" fontId="2" fillId="6" borderId="44" xfId="1" applyNumberFormat="1" applyFont="1" applyFill="1" applyBorder="1" applyAlignment="1" applyProtection="1">
      <alignment horizontal="center" vertical="center"/>
    </xf>
    <xf numFmtId="3" fontId="2" fillId="6" borderId="45" xfId="1" applyNumberFormat="1" applyFont="1" applyFill="1" applyBorder="1" applyAlignment="1" applyProtection="1">
      <alignment horizontal="center" vertical="center"/>
    </xf>
    <xf numFmtId="3" fontId="2" fillId="6" borderId="46" xfId="1" applyNumberFormat="1" applyFont="1" applyFill="1" applyBorder="1" applyAlignment="1" applyProtection="1">
      <alignment horizontal="center" vertical="center"/>
    </xf>
    <xf numFmtId="3" fontId="2" fillId="6" borderId="44" xfId="1" applyNumberFormat="1" applyFont="1" applyFill="1" applyBorder="1" applyAlignment="1" applyProtection="1">
      <alignment horizontal="right" vertical="center"/>
    </xf>
    <xf numFmtId="3" fontId="2" fillId="6" borderId="45" xfId="1" applyNumberFormat="1" applyFont="1" applyFill="1" applyBorder="1" applyAlignment="1" applyProtection="1">
      <alignment horizontal="right" vertical="center"/>
    </xf>
    <xf numFmtId="3" fontId="2" fillId="6" borderId="46" xfId="1" applyNumberFormat="1" applyFont="1" applyFill="1" applyBorder="1" applyAlignment="1" applyProtection="1">
      <alignment horizontal="right" vertical="center"/>
    </xf>
    <xf numFmtId="3" fontId="2" fillId="6" borderId="17" xfId="1" applyNumberFormat="1" applyFont="1" applyFill="1" applyBorder="1" applyAlignment="1" applyProtection="1">
      <alignment horizontal="center" vertical="center"/>
    </xf>
    <xf numFmtId="3" fontId="2" fillId="6" borderId="18" xfId="1" applyNumberFormat="1" applyFont="1" applyFill="1" applyBorder="1" applyAlignment="1" applyProtection="1">
      <alignment horizontal="center" vertical="center"/>
    </xf>
    <xf numFmtId="3" fontId="2" fillId="6" borderId="19" xfId="1" applyNumberFormat="1" applyFont="1" applyFill="1" applyBorder="1" applyAlignment="1" applyProtection="1">
      <alignment horizontal="center" vertical="center"/>
    </xf>
    <xf numFmtId="3" fontId="2" fillId="6" borderId="40" xfId="1" applyNumberFormat="1" applyFont="1" applyFill="1" applyBorder="1" applyAlignment="1" applyProtection="1">
      <alignment horizontal="center" vertical="center"/>
    </xf>
    <xf numFmtId="3" fontId="2" fillId="6" borderId="41" xfId="1" applyNumberFormat="1" applyFont="1" applyFill="1" applyBorder="1" applyAlignment="1" applyProtection="1">
      <alignment horizontal="center" vertical="center"/>
    </xf>
    <xf numFmtId="3" fontId="2" fillId="6" borderId="42" xfId="1" applyNumberFormat="1" applyFont="1" applyFill="1" applyBorder="1" applyAlignment="1" applyProtection="1">
      <alignment horizontal="center" vertical="center"/>
    </xf>
    <xf numFmtId="3" fontId="2" fillId="6" borderId="48" xfId="1" applyNumberFormat="1" applyFont="1" applyFill="1" applyBorder="1" applyAlignment="1" applyProtection="1">
      <alignment horizontal="center" vertical="center"/>
    </xf>
    <xf numFmtId="3" fontId="2" fillId="6" borderId="49" xfId="1" applyNumberFormat="1" applyFont="1" applyFill="1" applyBorder="1" applyAlignment="1" applyProtection="1">
      <alignment horizontal="center" vertical="center"/>
    </xf>
    <xf numFmtId="3" fontId="2" fillId="6" borderId="50" xfId="1" applyNumberFormat="1" applyFont="1" applyFill="1" applyBorder="1" applyAlignment="1" applyProtection="1">
      <alignment horizontal="center" vertical="center"/>
    </xf>
    <xf numFmtId="3" fontId="2" fillId="6" borderId="48" xfId="1" applyNumberFormat="1" applyFont="1" applyFill="1" applyBorder="1" applyAlignment="1" applyProtection="1">
      <alignment horizontal="right" vertical="center"/>
      <protection locked="0"/>
    </xf>
    <xf numFmtId="3" fontId="2" fillId="6" borderId="49" xfId="1" applyNumberFormat="1" applyFont="1" applyFill="1" applyBorder="1" applyAlignment="1" applyProtection="1">
      <alignment horizontal="right" vertical="center"/>
      <protection locked="0"/>
    </xf>
    <xf numFmtId="3" fontId="2" fillId="6" borderId="50" xfId="1" applyNumberFormat="1" applyFont="1" applyFill="1" applyBorder="1" applyAlignment="1" applyProtection="1">
      <alignment horizontal="right" vertical="center"/>
    </xf>
    <xf numFmtId="3" fontId="2" fillId="6" borderId="52" xfId="1" applyNumberFormat="1" applyFont="1" applyFill="1" applyBorder="1" applyAlignment="1" applyProtection="1">
      <alignment horizontal="center" vertical="center"/>
    </xf>
    <xf numFmtId="3" fontId="2" fillId="6" borderId="53" xfId="1" applyNumberFormat="1" applyFont="1" applyFill="1" applyBorder="1" applyAlignment="1" applyProtection="1">
      <alignment horizontal="center" vertical="center"/>
    </xf>
    <xf numFmtId="3" fontId="2" fillId="6" borderId="54" xfId="1" applyNumberFormat="1" applyFont="1" applyFill="1" applyBorder="1" applyAlignment="1" applyProtection="1">
      <alignment horizontal="center" vertical="center"/>
    </xf>
    <xf numFmtId="3" fontId="2" fillId="6" borderId="52" xfId="1" applyNumberFormat="1" applyFont="1" applyFill="1" applyBorder="1" applyAlignment="1" applyProtection="1">
      <alignment horizontal="right" vertical="center"/>
      <protection locked="0"/>
    </xf>
    <xf numFmtId="3" fontId="2" fillId="6" borderId="53" xfId="1" applyNumberFormat="1" applyFont="1" applyFill="1" applyBorder="1" applyAlignment="1" applyProtection="1">
      <alignment horizontal="right" vertical="center"/>
      <protection locked="0"/>
    </xf>
    <xf numFmtId="3" fontId="2" fillId="6" borderId="54" xfId="1" applyNumberFormat="1" applyFont="1" applyFill="1" applyBorder="1" applyAlignment="1" applyProtection="1">
      <alignment horizontal="right" vertical="center"/>
    </xf>
    <xf numFmtId="3" fontId="2" fillId="6" borderId="56" xfId="1" applyNumberFormat="1" applyFont="1" applyFill="1" applyBorder="1" applyAlignment="1" applyProtection="1">
      <alignment horizontal="right" vertical="center"/>
    </xf>
    <xf numFmtId="3" fontId="2" fillId="6" borderId="57" xfId="1" applyNumberFormat="1" applyFont="1" applyFill="1" applyBorder="1" applyAlignment="1" applyProtection="1">
      <alignment horizontal="right" vertical="center"/>
    </xf>
    <xf numFmtId="3" fontId="2" fillId="6" borderId="58" xfId="1" applyNumberFormat="1" applyFont="1" applyFill="1" applyBorder="1" applyAlignment="1" applyProtection="1">
      <alignment horizontal="right" vertical="center"/>
    </xf>
    <xf numFmtId="3" fontId="2" fillId="6" borderId="56" xfId="1" applyNumberFormat="1" applyFont="1" applyFill="1" applyBorder="1" applyAlignment="1" applyProtection="1">
      <alignment horizontal="center" vertical="center"/>
    </xf>
    <xf numFmtId="3" fontId="2" fillId="6" borderId="57" xfId="1" applyNumberFormat="1" applyFont="1" applyFill="1" applyBorder="1" applyAlignment="1" applyProtection="1">
      <alignment horizontal="center" vertical="center"/>
    </xf>
    <xf numFmtId="3" fontId="2" fillId="6" borderId="58" xfId="1" applyNumberFormat="1" applyFont="1" applyFill="1" applyBorder="1" applyAlignment="1" applyProtection="1">
      <alignment horizontal="center" vertical="center"/>
    </xf>
    <xf numFmtId="3" fontId="2" fillId="6" borderId="54" xfId="1" applyNumberFormat="1" applyFont="1" applyFill="1" applyBorder="1" applyAlignment="1" applyProtection="1">
      <alignment vertical="center"/>
    </xf>
    <xf numFmtId="3" fontId="2" fillId="6" borderId="19" xfId="1" applyNumberFormat="1" applyFont="1" applyFill="1" applyBorder="1" applyAlignment="1" applyProtection="1">
      <alignment vertical="center"/>
    </xf>
    <xf numFmtId="3" fontId="2" fillId="6" borderId="52" xfId="1" applyNumberFormat="1" applyFont="1" applyFill="1" applyBorder="1" applyAlignment="1" applyProtection="1">
      <alignment horizontal="right" vertical="center"/>
    </xf>
    <xf numFmtId="3" fontId="2" fillId="6" borderId="53" xfId="1" applyNumberFormat="1" applyFont="1" applyFill="1" applyBorder="1" applyAlignment="1" applyProtection="1">
      <alignment horizontal="right" vertical="center"/>
    </xf>
    <xf numFmtId="3" fontId="2" fillId="6" borderId="56" xfId="1" applyNumberFormat="1" applyFont="1" applyFill="1" applyBorder="1" applyAlignment="1" applyProtection="1">
      <alignment horizontal="right" vertical="center"/>
      <protection locked="0"/>
    </xf>
    <xf numFmtId="3" fontId="2" fillId="6" borderId="57" xfId="1" applyNumberFormat="1" applyFont="1" applyFill="1" applyBorder="1" applyAlignment="1" applyProtection="1">
      <alignment horizontal="right" vertical="center"/>
      <protection locked="0"/>
    </xf>
    <xf numFmtId="3" fontId="2" fillId="6" borderId="58" xfId="1" applyNumberFormat="1" applyFont="1" applyFill="1" applyBorder="1" applyAlignment="1" applyProtection="1">
      <alignment vertical="center"/>
    </xf>
    <xf numFmtId="3" fontId="3" fillId="6" borderId="17" xfId="1" applyNumberFormat="1" applyFont="1" applyFill="1" applyBorder="1" applyAlignment="1" applyProtection="1">
      <alignment horizontal="right" vertical="center"/>
      <protection locked="0"/>
    </xf>
    <xf numFmtId="3" fontId="3" fillId="6" borderId="18" xfId="1" applyNumberFormat="1" applyFont="1" applyFill="1" applyBorder="1" applyAlignment="1" applyProtection="1">
      <alignment horizontal="right" vertical="center"/>
      <protection locked="0"/>
    </xf>
    <xf numFmtId="3" fontId="3" fillId="6" borderId="19" xfId="1" applyNumberFormat="1" applyFont="1" applyFill="1" applyBorder="1" applyAlignment="1" applyProtection="1">
      <alignment vertical="center"/>
    </xf>
    <xf numFmtId="3" fontId="3" fillId="6" borderId="36" xfId="1" applyNumberFormat="1" applyFont="1" applyFill="1" applyBorder="1" applyAlignment="1" applyProtection="1">
      <alignment vertical="center"/>
    </xf>
    <xf numFmtId="3" fontId="3" fillId="6" borderId="37" xfId="1" applyNumberFormat="1" applyFont="1" applyFill="1" applyBorder="1" applyAlignment="1" applyProtection="1">
      <alignment vertical="center"/>
    </xf>
    <xf numFmtId="3" fontId="3" fillId="6" borderId="38" xfId="1" applyNumberFormat="1" applyFont="1" applyFill="1" applyBorder="1" applyAlignment="1" applyProtection="1">
      <alignment vertical="center"/>
    </xf>
    <xf numFmtId="3" fontId="3" fillId="6" borderId="60" xfId="1" applyNumberFormat="1" applyFont="1" applyFill="1" applyBorder="1" applyAlignment="1" applyProtection="1">
      <alignment vertical="center"/>
    </xf>
    <xf numFmtId="3" fontId="3" fillId="6" borderId="61" xfId="1" applyNumberFormat="1" applyFont="1" applyFill="1" applyBorder="1" applyAlignment="1" applyProtection="1">
      <alignment vertical="center"/>
    </xf>
    <xf numFmtId="3" fontId="3" fillId="6" borderId="62" xfId="1" applyNumberFormat="1" applyFont="1" applyFill="1" applyBorder="1" applyAlignment="1" applyProtection="1">
      <alignment vertical="center"/>
    </xf>
    <xf numFmtId="3" fontId="3" fillId="6" borderId="60" xfId="1" applyNumberFormat="1" applyFont="1" applyFill="1" applyBorder="1" applyAlignment="1" applyProtection="1">
      <alignment horizontal="right" vertical="center"/>
    </xf>
    <xf numFmtId="3" fontId="3" fillId="6" borderId="61" xfId="1" applyNumberFormat="1" applyFont="1" applyFill="1" applyBorder="1" applyAlignment="1" applyProtection="1">
      <alignment horizontal="right" vertical="center"/>
    </xf>
    <xf numFmtId="3" fontId="3" fillId="6" borderId="62" xfId="1" applyNumberFormat="1" applyFont="1" applyFill="1" applyBorder="1" applyAlignment="1" applyProtection="1">
      <alignment horizontal="right" vertical="center"/>
    </xf>
    <xf numFmtId="3" fontId="3" fillId="6" borderId="17" xfId="1" applyNumberFormat="1" applyFont="1" applyFill="1" applyBorder="1" applyAlignment="1" applyProtection="1">
      <alignment vertical="center"/>
    </xf>
    <xf numFmtId="3" fontId="3" fillId="6" borderId="18" xfId="1" applyNumberFormat="1" applyFont="1" applyFill="1" applyBorder="1" applyAlignment="1" applyProtection="1">
      <alignment vertical="center"/>
    </xf>
    <xf numFmtId="3" fontId="3" fillId="4" borderId="64" xfId="1" applyNumberFormat="1" applyFont="1" applyFill="1" applyBorder="1" applyAlignment="1" applyProtection="1">
      <alignment vertical="center"/>
    </xf>
    <xf numFmtId="3" fontId="3" fillId="4" borderId="65" xfId="1" applyNumberFormat="1" applyFont="1" applyFill="1" applyBorder="1" applyAlignment="1" applyProtection="1">
      <alignment vertical="center"/>
    </xf>
    <xf numFmtId="3" fontId="3" fillId="4" borderId="66" xfId="1" applyNumberFormat="1" applyFont="1" applyFill="1" applyBorder="1" applyAlignment="1" applyProtection="1">
      <alignment vertical="center"/>
    </xf>
    <xf numFmtId="3" fontId="2" fillId="6" borderId="44" xfId="1" applyNumberFormat="1" applyFont="1" applyFill="1" applyBorder="1" applyAlignment="1" applyProtection="1">
      <alignment vertical="center"/>
    </xf>
    <xf numFmtId="3" fontId="2" fillId="6" borderId="45" xfId="1" applyNumberFormat="1" applyFont="1" applyFill="1" applyBorder="1" applyAlignment="1" applyProtection="1">
      <alignment vertical="center"/>
    </xf>
    <xf numFmtId="3" fontId="2" fillId="6" borderId="56" xfId="1" applyNumberFormat="1" applyFont="1" applyFill="1" applyBorder="1" applyAlignment="1" applyProtection="1">
      <alignment vertical="center"/>
    </xf>
    <xf numFmtId="3" fontId="2" fillId="6" borderId="57" xfId="1" applyNumberFormat="1" applyFont="1" applyFill="1" applyBorder="1" applyAlignment="1" applyProtection="1">
      <alignment vertical="center"/>
    </xf>
    <xf numFmtId="3" fontId="2" fillId="6" borderId="40" xfId="1" applyNumberFormat="1" applyFont="1" applyFill="1" applyBorder="1" applyAlignment="1" applyProtection="1">
      <alignment vertical="center"/>
    </xf>
    <xf numFmtId="3" fontId="2" fillId="6" borderId="41" xfId="1" applyNumberFormat="1" applyFont="1" applyFill="1" applyBorder="1" applyAlignment="1" applyProtection="1">
      <alignment vertical="center"/>
    </xf>
    <xf numFmtId="3" fontId="2" fillId="6" borderId="17" xfId="1" applyNumberFormat="1" applyFont="1" applyFill="1" applyBorder="1" applyAlignment="1" applyProtection="1">
      <alignment vertical="center"/>
    </xf>
    <xf numFmtId="3" fontId="2" fillId="6" borderId="18" xfId="1" applyNumberFormat="1" applyFont="1" applyFill="1" applyBorder="1" applyAlignment="1" applyProtection="1">
      <alignment vertical="center"/>
    </xf>
    <xf numFmtId="3" fontId="2" fillId="6" borderId="40" xfId="1" applyNumberFormat="1" applyFont="1" applyFill="1" applyBorder="1" applyAlignment="1" applyProtection="1">
      <alignment vertical="center"/>
      <protection locked="0"/>
    </xf>
    <xf numFmtId="3" fontId="2" fillId="6" borderId="41" xfId="1" applyNumberFormat="1" applyFont="1" applyFill="1" applyBorder="1" applyAlignment="1" applyProtection="1">
      <alignment vertical="center"/>
      <protection locked="0"/>
    </xf>
    <xf numFmtId="3" fontId="2" fillId="6" borderId="17" xfId="1" applyNumberFormat="1" applyFont="1" applyFill="1" applyBorder="1" applyAlignment="1" applyProtection="1">
      <alignment vertical="center"/>
      <protection locked="0"/>
    </xf>
    <xf numFmtId="3" fontId="2" fillId="6" borderId="18" xfId="1" applyNumberFormat="1" applyFont="1" applyFill="1" applyBorder="1" applyAlignment="1" applyProtection="1">
      <alignment vertical="center"/>
      <protection locked="0"/>
    </xf>
    <xf numFmtId="3" fontId="2" fillId="0" borderId="6" xfId="1" applyNumberFormat="1" applyFont="1" applyFill="1" applyBorder="1" applyAlignment="1" applyProtection="1">
      <alignment vertical="center" wrapText="1"/>
      <protection locked="0"/>
    </xf>
    <xf numFmtId="3" fontId="2" fillId="6" borderId="56" xfId="1" applyNumberFormat="1" applyFont="1" applyFill="1" applyBorder="1" applyAlignment="1" applyProtection="1">
      <alignment vertical="center"/>
      <protection locked="0"/>
    </xf>
    <xf numFmtId="3" fontId="2" fillId="6" borderId="57" xfId="1" applyNumberFormat="1" applyFont="1" applyFill="1" applyBorder="1" applyAlignment="1" applyProtection="1">
      <alignment vertical="center"/>
      <protection locked="0"/>
    </xf>
    <xf numFmtId="3" fontId="2" fillId="6" borderId="44" xfId="1" applyNumberFormat="1" applyFont="1" applyFill="1" applyBorder="1" applyAlignment="1" applyProtection="1">
      <alignment vertical="center"/>
      <protection locked="0"/>
    </xf>
    <xf numFmtId="3" fontId="2" fillId="6" borderId="45" xfId="1" applyNumberFormat="1" applyFont="1" applyFill="1" applyBorder="1" applyAlignment="1" applyProtection="1">
      <alignment vertical="center"/>
      <protection locked="0"/>
    </xf>
    <xf numFmtId="3" fontId="2" fillId="6" borderId="67" xfId="1" applyNumberFormat="1" applyFont="1" applyFill="1" applyBorder="1" applyAlignment="1" applyProtection="1">
      <alignment vertical="center"/>
      <protection locked="0"/>
    </xf>
    <xf numFmtId="3" fontId="2" fillId="6" borderId="68" xfId="1" applyNumberFormat="1" applyFont="1" applyFill="1" applyBorder="1" applyAlignment="1" applyProtection="1">
      <alignment vertical="center"/>
      <protection locked="0"/>
    </xf>
    <xf numFmtId="3" fontId="2" fillId="6" borderId="69" xfId="1" applyNumberFormat="1" applyFont="1" applyFill="1" applyBorder="1" applyAlignment="1" applyProtection="1">
      <alignment vertical="center"/>
    </xf>
    <xf numFmtId="3" fontId="2" fillId="6" borderId="67" xfId="1" applyNumberFormat="1" applyFont="1" applyFill="1" applyBorder="1" applyAlignment="1" applyProtection="1">
      <alignment horizontal="right" vertical="center"/>
      <protection locked="0"/>
    </xf>
    <xf numFmtId="3" fontId="2" fillId="6" borderId="68" xfId="1" applyNumberFormat="1" applyFont="1" applyFill="1" applyBorder="1" applyAlignment="1" applyProtection="1">
      <alignment horizontal="right" vertical="center"/>
      <protection locked="0"/>
    </xf>
    <xf numFmtId="3" fontId="2" fillId="6" borderId="64" xfId="1" applyNumberFormat="1" applyFont="1" applyFill="1" applyBorder="1" applyAlignment="1" applyProtection="1">
      <alignment vertical="center"/>
    </xf>
    <xf numFmtId="3" fontId="2" fillId="6" borderId="65" xfId="1" applyNumberFormat="1" applyFont="1" applyFill="1" applyBorder="1" applyAlignment="1" applyProtection="1">
      <alignment vertical="center"/>
    </xf>
    <xf numFmtId="3" fontId="2" fillId="6" borderId="66" xfId="1" applyNumberFormat="1" applyFont="1" applyFill="1" applyBorder="1" applyAlignment="1" applyProtection="1">
      <alignment vertical="center"/>
    </xf>
    <xf numFmtId="3" fontId="3" fillId="4" borderId="63" xfId="1" applyNumberFormat="1" applyFont="1" applyFill="1" applyBorder="1" applyAlignment="1" applyProtection="1">
      <alignment vertical="center"/>
    </xf>
    <xf numFmtId="3" fontId="3" fillId="4" borderId="44" xfId="1" applyNumberFormat="1" applyFont="1" applyFill="1" applyBorder="1" applyAlignment="1" applyProtection="1">
      <alignment vertical="center"/>
    </xf>
    <xf numFmtId="3" fontId="3" fillId="4" borderId="45" xfId="1" applyNumberFormat="1" applyFont="1" applyFill="1" applyBorder="1" applyAlignment="1" applyProtection="1">
      <alignment vertical="center"/>
    </xf>
    <xf numFmtId="3" fontId="3" fillId="4" borderId="46" xfId="1" applyNumberFormat="1" applyFont="1" applyFill="1" applyBorder="1" applyAlignment="1" applyProtection="1">
      <alignment vertical="center"/>
    </xf>
    <xf numFmtId="3" fontId="2" fillId="6" borderId="52" xfId="1" applyNumberFormat="1" applyFont="1" applyFill="1" applyBorder="1" applyAlignment="1" applyProtection="1">
      <alignment vertical="center"/>
    </xf>
    <xf numFmtId="3" fontId="2" fillId="6" borderId="53" xfId="1" applyNumberFormat="1" applyFont="1" applyFill="1" applyBorder="1" applyAlignment="1" applyProtection="1">
      <alignment vertical="center"/>
    </xf>
    <xf numFmtId="3" fontId="2" fillId="6" borderId="48" xfId="1" applyNumberFormat="1" applyFont="1" applyFill="1" applyBorder="1" applyAlignment="1" applyProtection="1">
      <alignment vertical="center"/>
      <protection locked="0"/>
    </xf>
    <xf numFmtId="3" fontId="2" fillId="6" borderId="49" xfId="1" applyNumberFormat="1" applyFont="1" applyFill="1" applyBorder="1" applyAlignment="1" applyProtection="1">
      <alignment vertical="center"/>
      <protection locked="0"/>
    </xf>
    <xf numFmtId="3" fontId="2" fillId="6" borderId="50" xfId="1" applyNumberFormat="1" applyFont="1" applyFill="1" applyBorder="1" applyAlignment="1" applyProtection="1">
      <alignment vertical="center"/>
    </xf>
    <xf numFmtId="3" fontId="2" fillId="6" borderId="36" xfId="1" applyNumberFormat="1" applyFont="1" applyFill="1" applyBorder="1" applyAlignment="1" applyProtection="1">
      <alignment vertical="center"/>
    </xf>
    <xf numFmtId="3" fontId="2" fillId="6" borderId="37" xfId="1" applyNumberFormat="1" applyFont="1" applyFill="1" applyBorder="1" applyAlignment="1" applyProtection="1">
      <alignment vertical="center"/>
    </xf>
    <xf numFmtId="3" fontId="2" fillId="6" borderId="38" xfId="1" applyNumberFormat="1" applyFont="1" applyFill="1" applyBorder="1" applyAlignment="1" applyProtection="1">
      <alignment vertical="center"/>
    </xf>
    <xf numFmtId="3" fontId="3" fillId="6" borderId="71" xfId="1" applyNumberFormat="1" applyFont="1" applyFill="1" applyBorder="1" applyAlignment="1" applyProtection="1">
      <alignment vertical="center"/>
    </xf>
    <xf numFmtId="3" fontId="3" fillId="6" borderId="74" xfId="1" applyNumberFormat="1" applyFont="1" applyFill="1" applyBorder="1" applyAlignment="1" applyProtection="1">
      <alignment vertical="center"/>
    </xf>
    <xf numFmtId="3" fontId="3" fillId="6" borderId="72" xfId="1" applyNumberFormat="1" applyFont="1" applyFill="1" applyBorder="1" applyAlignment="1" applyProtection="1">
      <alignment vertical="center"/>
    </xf>
    <xf numFmtId="3" fontId="3" fillId="6" borderId="44" xfId="1" applyNumberFormat="1" applyFont="1" applyFill="1" applyBorder="1" applyAlignment="1" applyProtection="1">
      <alignment vertical="center"/>
    </xf>
    <xf numFmtId="3" fontId="3" fillId="6" borderId="45" xfId="1" applyNumberFormat="1" applyFont="1" applyFill="1" applyBorder="1" applyAlignment="1" applyProtection="1">
      <alignment vertical="center"/>
    </xf>
    <xf numFmtId="3" fontId="3" fillId="6" borderId="46" xfId="1" applyNumberFormat="1" applyFont="1" applyFill="1" applyBorder="1" applyAlignment="1" applyProtection="1">
      <alignment vertical="center"/>
    </xf>
    <xf numFmtId="3" fontId="3" fillId="6" borderId="71" xfId="1" applyNumberFormat="1" applyFont="1" applyFill="1" applyBorder="1" applyAlignment="1" applyProtection="1">
      <alignment vertical="center"/>
      <protection locked="0"/>
    </xf>
    <xf numFmtId="3" fontId="3" fillId="6" borderId="74" xfId="1" applyNumberFormat="1" applyFont="1" applyFill="1" applyBorder="1" applyAlignment="1" applyProtection="1">
      <alignment vertical="center"/>
      <protection locked="0"/>
    </xf>
    <xf numFmtId="3" fontId="2" fillId="6" borderId="72" xfId="1" applyNumberFormat="1" applyFont="1" applyFill="1" applyBorder="1" applyAlignment="1" applyProtection="1">
      <alignment vertical="center"/>
    </xf>
    <xf numFmtId="3" fontId="2" fillId="0" borderId="39" xfId="1" applyNumberFormat="1" applyFont="1" applyFill="1" applyBorder="1" applyAlignment="1" applyProtection="1">
      <alignment vertical="center" wrapText="1"/>
      <protection locked="0"/>
    </xf>
    <xf numFmtId="0" fontId="0" fillId="0" borderId="4" xfId="0" applyBorder="1"/>
    <xf numFmtId="3" fontId="2" fillId="6" borderId="64" xfId="1" applyNumberFormat="1" applyFont="1" applyFill="1" applyBorder="1" applyAlignment="1" applyProtection="1">
      <alignment horizontal="center" vertical="center"/>
    </xf>
    <xf numFmtId="3" fontId="2" fillId="6" borderId="65" xfId="1" applyNumberFormat="1" applyFont="1" applyFill="1" applyBorder="1" applyAlignment="1" applyProtection="1">
      <alignment horizontal="center" vertical="center"/>
    </xf>
    <xf numFmtId="3" fontId="2" fillId="6" borderId="66" xfId="1" applyNumberFormat="1" applyFont="1" applyFill="1" applyBorder="1" applyAlignment="1" applyProtection="1">
      <alignment horizontal="center" vertical="center"/>
    </xf>
    <xf numFmtId="3" fontId="2" fillId="6" borderId="66" xfId="1" applyNumberFormat="1" applyFont="1" applyFill="1" applyBorder="1" applyAlignment="1" applyProtection="1">
      <alignment horizontal="right" vertical="center"/>
    </xf>
    <xf numFmtId="3" fontId="2" fillId="0" borderId="64" xfId="1" applyNumberFormat="1" applyFont="1" applyFill="1" applyBorder="1" applyAlignment="1" applyProtection="1">
      <alignment horizontal="right" vertical="center"/>
    </xf>
    <xf numFmtId="3" fontId="2" fillId="0" borderId="65" xfId="1" applyNumberFormat="1" applyFont="1" applyFill="1" applyBorder="1" applyAlignment="1" applyProtection="1">
      <alignment horizontal="right" vertical="center"/>
    </xf>
    <xf numFmtId="3" fontId="2" fillId="0" borderId="66" xfId="1" applyNumberFormat="1" applyFont="1" applyFill="1" applyBorder="1" applyAlignment="1" applyProtection="1">
      <alignment horizontal="right" vertical="center"/>
    </xf>
    <xf numFmtId="3" fontId="2" fillId="0" borderId="64" xfId="1" applyNumberFormat="1" applyFont="1" applyFill="1" applyBorder="1" applyAlignment="1" applyProtection="1">
      <alignment horizontal="center" vertical="center"/>
    </xf>
    <xf numFmtId="3" fontId="2" fillId="0" borderId="65" xfId="1" applyNumberFormat="1" applyFont="1" applyFill="1" applyBorder="1" applyAlignment="1" applyProtection="1">
      <alignment horizontal="center" vertical="center"/>
    </xf>
    <xf numFmtId="3" fontId="2" fillId="0" borderId="66" xfId="1" applyNumberFormat="1" applyFont="1" applyFill="1" applyBorder="1" applyAlignment="1" applyProtection="1">
      <alignment horizontal="center" vertical="center"/>
    </xf>
    <xf numFmtId="3" fontId="2" fillId="0" borderId="67" xfId="1" applyNumberFormat="1" applyFont="1" applyFill="1" applyBorder="1" applyAlignment="1" applyProtection="1">
      <alignment horizontal="center" vertical="center"/>
    </xf>
    <xf numFmtId="3" fontId="2" fillId="0" borderId="68" xfId="1" applyNumberFormat="1" applyFont="1" applyFill="1" applyBorder="1" applyAlignment="1" applyProtection="1">
      <alignment horizontal="center" vertical="center"/>
    </xf>
    <xf numFmtId="3" fontId="2" fillId="0" borderId="69" xfId="1" applyNumberFormat="1" applyFont="1" applyFill="1" applyBorder="1" applyAlignment="1" applyProtection="1">
      <alignment horizontal="center" vertical="center"/>
    </xf>
    <xf numFmtId="3" fontId="2" fillId="0" borderId="69" xfId="1" applyNumberFormat="1" applyFont="1" applyFill="1" applyBorder="1" applyAlignment="1" applyProtection="1">
      <alignment horizontal="right" vertical="center"/>
    </xf>
    <xf numFmtId="3" fontId="2" fillId="0" borderId="67" xfId="1" applyNumberFormat="1" applyFont="1" applyFill="1" applyBorder="1" applyAlignment="1" applyProtection="1">
      <alignment horizontal="right" vertical="center"/>
    </xf>
    <xf numFmtId="3" fontId="2" fillId="0" borderId="68" xfId="1" applyNumberFormat="1" applyFont="1" applyFill="1" applyBorder="1" applyAlignment="1" applyProtection="1">
      <alignment horizontal="right" vertical="center"/>
    </xf>
    <xf numFmtId="0" fontId="3" fillId="0" borderId="63" xfId="1" applyFont="1" applyFill="1" applyBorder="1" applyAlignment="1" applyProtection="1">
      <alignment horizontal="center" vertical="center" wrapText="1"/>
    </xf>
    <xf numFmtId="3" fontId="2" fillId="6" borderId="64" xfId="1" applyNumberFormat="1" applyFont="1" applyFill="1" applyBorder="1" applyAlignment="1" applyProtection="1">
      <alignment horizontal="right" vertical="center"/>
    </xf>
    <xf numFmtId="3" fontId="2" fillId="6" borderId="65" xfId="1" applyNumberFormat="1" applyFont="1" applyFill="1" applyBorder="1" applyAlignment="1" applyProtection="1">
      <alignment horizontal="right" vertical="center"/>
    </xf>
    <xf numFmtId="3" fontId="2" fillId="0" borderId="63" xfId="1" applyNumberFormat="1" applyFont="1" applyFill="1" applyBorder="1" applyAlignment="1" applyProtection="1">
      <alignment horizontal="right" vertical="center"/>
    </xf>
    <xf numFmtId="3" fontId="2" fillId="0" borderId="78" xfId="1" applyNumberFormat="1" applyFont="1" applyFill="1" applyBorder="1" applyAlignment="1" applyProtection="1">
      <alignment horizontal="right" vertical="center"/>
      <protection locked="0"/>
    </xf>
    <xf numFmtId="3" fontId="2" fillId="0" borderId="79" xfId="1" applyNumberFormat="1" applyFont="1" applyFill="1" applyBorder="1" applyAlignment="1" applyProtection="1">
      <alignment horizontal="right" vertical="center"/>
      <protection locked="0"/>
    </xf>
    <xf numFmtId="3" fontId="2" fillId="0" borderId="80" xfId="1" applyNumberFormat="1" applyFont="1" applyFill="1" applyBorder="1" applyAlignment="1" applyProtection="1">
      <alignment vertical="center"/>
    </xf>
    <xf numFmtId="3" fontId="2" fillId="0" borderId="36" xfId="1" applyNumberFormat="1" applyFont="1" applyFill="1" applyBorder="1" applyAlignment="1" applyProtection="1">
      <alignment horizontal="center" vertical="center"/>
    </xf>
    <xf numFmtId="3" fontId="2" fillId="0" borderId="37"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horizontal="center" vertical="center"/>
    </xf>
    <xf numFmtId="3" fontId="2" fillId="6" borderId="38" xfId="1" applyNumberFormat="1" applyFont="1" applyFill="1" applyBorder="1" applyAlignment="1" applyProtection="1">
      <alignment horizontal="left" vertical="center" wrapText="1"/>
      <protection locked="0"/>
    </xf>
    <xf numFmtId="0" fontId="2" fillId="6" borderId="39" xfId="1" applyFont="1" applyFill="1" applyBorder="1" applyAlignment="1" applyProtection="1">
      <alignment vertical="center" wrapText="1"/>
    </xf>
    <xf numFmtId="0" fontId="2" fillId="6" borderId="39" xfId="1" applyFont="1" applyFill="1" applyBorder="1" applyAlignment="1" applyProtection="1">
      <alignment horizontal="right" vertical="center" wrapText="1"/>
    </xf>
    <xf numFmtId="3" fontId="2" fillId="6" borderId="39" xfId="1" applyNumberFormat="1" applyFont="1" applyFill="1" applyBorder="1" applyAlignment="1" applyProtection="1">
      <alignment horizontal="right" vertical="center"/>
    </xf>
    <xf numFmtId="3" fontId="2" fillId="6" borderId="42" xfId="1" applyNumberFormat="1" applyFont="1" applyFill="1" applyBorder="1" applyAlignment="1" applyProtection="1">
      <alignment horizontal="left" vertical="center" wrapText="1"/>
      <protection locked="0"/>
    </xf>
    <xf numFmtId="0" fontId="3" fillId="6" borderId="22" xfId="1" applyFont="1" applyFill="1" applyBorder="1" applyAlignment="1" applyProtection="1">
      <alignment horizontal="left" vertical="center" wrapText="1"/>
    </xf>
    <xf numFmtId="3" fontId="2" fillId="6" borderId="22" xfId="1" applyNumberFormat="1" applyFont="1" applyFill="1" applyBorder="1" applyAlignment="1" applyProtection="1">
      <alignment vertical="center"/>
    </xf>
    <xf numFmtId="3" fontId="2" fillId="6" borderId="23" xfId="1" applyNumberFormat="1" applyFont="1" applyFill="1" applyBorder="1" applyAlignment="1" applyProtection="1">
      <alignment horizontal="right" vertical="center"/>
      <protection locked="0"/>
    </xf>
    <xf numFmtId="3" fontId="2" fillId="6" borderId="24" xfId="1" applyNumberFormat="1" applyFont="1" applyFill="1" applyBorder="1" applyAlignment="1" applyProtection="1">
      <alignment horizontal="right" vertical="center"/>
      <protection locked="0"/>
    </xf>
    <xf numFmtId="3" fontId="2" fillId="6" borderId="25" xfId="1" applyNumberFormat="1" applyFont="1" applyFill="1" applyBorder="1" applyAlignment="1" applyProtection="1">
      <alignment vertical="center"/>
    </xf>
    <xf numFmtId="3" fontId="2" fillId="6" borderId="23" xfId="1" applyNumberFormat="1" applyFont="1" applyFill="1" applyBorder="1" applyAlignment="1" applyProtection="1">
      <alignment horizontal="center" vertical="center"/>
    </xf>
    <xf numFmtId="3" fontId="2" fillId="6" borderId="24" xfId="1" applyNumberFormat="1" applyFont="1" applyFill="1" applyBorder="1" applyAlignment="1" applyProtection="1">
      <alignment horizontal="center" vertical="center"/>
    </xf>
    <xf numFmtId="3" fontId="2" fillId="6" borderId="25" xfId="1" applyNumberFormat="1" applyFont="1" applyFill="1" applyBorder="1" applyAlignment="1" applyProtection="1">
      <alignment horizontal="center" vertical="center"/>
    </xf>
    <xf numFmtId="3" fontId="2" fillId="6" borderId="25" xfId="1" applyNumberFormat="1" applyFont="1" applyFill="1" applyBorder="1" applyAlignment="1" applyProtection="1">
      <alignment horizontal="left" vertical="center" wrapText="1"/>
      <protection locked="0"/>
    </xf>
    <xf numFmtId="0" fontId="2" fillId="0" borderId="0" xfId="1" applyFont="1" applyFill="1" applyBorder="1" applyAlignment="1" applyProtection="1">
      <alignment vertical="center"/>
      <protection locked="0"/>
    </xf>
    <xf numFmtId="0" fontId="2" fillId="6" borderId="39" xfId="1" applyFont="1" applyFill="1" applyBorder="1" applyAlignment="1" applyProtection="1">
      <alignment horizontal="left" vertical="center" wrapText="1"/>
    </xf>
    <xf numFmtId="3" fontId="2" fillId="6" borderId="39" xfId="1" applyNumberFormat="1" applyFont="1" applyFill="1" applyBorder="1" applyAlignment="1" applyProtection="1">
      <alignment vertical="center"/>
    </xf>
    <xf numFmtId="0" fontId="2" fillId="0" borderId="15" xfId="1" applyFont="1" applyFill="1" applyBorder="1" applyAlignment="1" applyProtection="1">
      <alignment horizontal="center" vertical="center" wrapText="1"/>
    </xf>
    <xf numFmtId="0" fontId="1" fillId="0" borderId="0" xfId="2"/>
    <xf numFmtId="0" fontId="16" fillId="0" borderId="81" xfId="1" applyFont="1" applyFill="1" applyBorder="1" applyAlignment="1">
      <alignment wrapText="1"/>
    </xf>
    <xf numFmtId="0" fontId="5" fillId="0" borderId="81" xfId="1" applyFont="1" applyFill="1" applyBorder="1" applyAlignment="1">
      <alignment horizontal="right" vertical="justify" wrapText="1"/>
    </xf>
    <xf numFmtId="3" fontId="5" fillId="0" borderId="81" xfId="1" applyNumberFormat="1" applyFont="1" applyBorder="1" applyAlignment="1">
      <alignment wrapText="1"/>
    </xf>
    <xf numFmtId="0" fontId="1" fillId="0" borderId="81" xfId="1" applyFont="1" applyBorder="1" applyAlignment="1">
      <alignment wrapText="1"/>
    </xf>
    <xf numFmtId="0" fontId="1" fillId="0" borderId="81" xfId="1" applyFont="1" applyFill="1" applyBorder="1" applyAlignment="1">
      <alignment wrapText="1"/>
    </xf>
    <xf numFmtId="0" fontId="9" fillId="0" borderId="82" xfId="1" applyFont="1" applyFill="1" applyBorder="1" applyAlignment="1">
      <alignment horizontal="center" vertical="center" wrapText="1"/>
    </xf>
    <xf numFmtId="0" fontId="9" fillId="0" borderId="83" xfId="1" applyFont="1" applyFill="1" applyBorder="1" applyAlignment="1">
      <alignment horizontal="center" vertical="center" wrapText="1"/>
    </xf>
    <xf numFmtId="3" fontId="9" fillId="0" borderId="83" xfId="1" applyNumberFormat="1" applyFont="1" applyFill="1" applyBorder="1" applyAlignment="1">
      <alignment horizontal="center" vertical="center" wrapText="1"/>
    </xf>
    <xf numFmtId="0" fontId="9" fillId="0" borderId="84" xfId="1" applyFont="1" applyFill="1" applyBorder="1" applyAlignment="1">
      <alignment horizontal="center" vertical="center" wrapText="1"/>
    </xf>
    <xf numFmtId="0" fontId="9" fillId="0" borderId="85" xfId="1" applyFont="1" applyFill="1" applyBorder="1" applyAlignment="1">
      <alignment horizontal="center" vertical="center" wrapText="1"/>
    </xf>
    <xf numFmtId="0" fontId="9" fillId="0" borderId="86" xfId="1" applyFont="1" applyFill="1" applyBorder="1" applyAlignment="1">
      <alignment horizontal="center" vertical="center" wrapText="1"/>
    </xf>
    <xf numFmtId="0" fontId="9" fillId="0" borderId="87" xfId="1" applyFont="1" applyFill="1" applyBorder="1" applyAlignment="1">
      <alignment horizontal="center" vertical="center" wrapText="1"/>
    </xf>
    <xf numFmtId="0" fontId="9" fillId="0" borderId="88" xfId="1" applyFont="1" applyFill="1" applyBorder="1" applyAlignment="1">
      <alignment vertical="center" wrapText="1"/>
    </xf>
    <xf numFmtId="0" fontId="9" fillId="0" borderId="43" xfId="1" applyFont="1" applyFill="1" applyBorder="1" applyAlignment="1">
      <alignment vertical="center" wrapText="1"/>
    </xf>
    <xf numFmtId="0" fontId="9" fillId="0" borderId="43" xfId="1" applyFont="1" applyFill="1" applyBorder="1" applyAlignment="1">
      <alignment horizontal="center" vertical="center" wrapText="1"/>
    </xf>
    <xf numFmtId="3" fontId="17" fillId="0" borderId="43" xfId="1" applyNumberFormat="1" applyFont="1" applyFill="1" applyBorder="1" applyAlignment="1">
      <alignment wrapText="1"/>
    </xf>
    <xf numFmtId="3" fontId="17" fillId="0" borderId="89" xfId="1" applyNumberFormat="1" applyFont="1" applyFill="1" applyBorder="1" applyAlignment="1">
      <alignment wrapText="1"/>
    </xf>
    <xf numFmtId="0" fontId="9" fillId="0" borderId="90" xfId="1" applyFont="1" applyFill="1" applyBorder="1" applyAlignment="1">
      <alignment vertical="center" wrapText="1"/>
    </xf>
    <xf numFmtId="0" fontId="9" fillId="0" borderId="63" xfId="1" applyFont="1" applyFill="1" applyBorder="1" applyAlignment="1">
      <alignment vertical="center" wrapText="1"/>
    </xf>
    <xf numFmtId="0" fontId="9" fillId="9" borderId="63" xfId="1" applyFont="1" applyFill="1" applyBorder="1" applyAlignment="1">
      <alignment horizontal="left" vertical="center" wrapText="1"/>
    </xf>
    <xf numFmtId="10" fontId="9" fillId="9" borderId="63" xfId="1" applyNumberFormat="1" applyFont="1" applyFill="1" applyBorder="1" applyAlignment="1">
      <alignment wrapText="1"/>
    </xf>
    <xf numFmtId="10" fontId="9" fillId="9" borderId="91" xfId="1" applyNumberFormat="1" applyFont="1" applyFill="1" applyBorder="1" applyAlignment="1">
      <alignment wrapText="1"/>
    </xf>
    <xf numFmtId="10" fontId="9" fillId="10" borderId="89" xfId="1" applyNumberFormat="1" applyFont="1" applyFill="1" applyBorder="1" applyAlignment="1">
      <alignment wrapText="1"/>
    </xf>
    <xf numFmtId="3" fontId="17" fillId="0" borderId="63" xfId="1" applyNumberFormat="1" applyFont="1" applyFill="1" applyBorder="1" applyAlignment="1">
      <alignment wrapText="1"/>
    </xf>
    <xf numFmtId="3" fontId="17" fillId="0" borderId="91" xfId="1" applyNumberFormat="1" applyFont="1" applyFill="1" applyBorder="1" applyAlignment="1">
      <alignment wrapText="1"/>
    </xf>
    <xf numFmtId="3" fontId="18" fillId="0" borderId="63" xfId="1" applyNumberFormat="1" applyFont="1" applyBorder="1" applyAlignment="1">
      <alignment wrapText="1"/>
    </xf>
    <xf numFmtId="3" fontId="18" fillId="0" borderId="91" xfId="1" applyNumberFormat="1" applyFont="1" applyBorder="1" applyAlignment="1">
      <alignment wrapText="1"/>
    </xf>
    <xf numFmtId="3" fontId="18" fillId="0" borderId="89" xfId="1" applyNumberFormat="1" applyFont="1" applyFill="1" applyBorder="1" applyAlignment="1">
      <alignment wrapText="1"/>
    </xf>
    <xf numFmtId="10" fontId="10" fillId="0" borderId="63" xfId="1" applyNumberFormat="1" applyFont="1" applyFill="1" applyBorder="1" applyAlignment="1">
      <alignment wrapText="1"/>
    </xf>
    <xf numFmtId="10" fontId="10" fillId="0" borderId="91" xfId="1" applyNumberFormat="1" applyFont="1" applyFill="1" applyBorder="1" applyAlignment="1">
      <alignment wrapText="1"/>
    </xf>
    <xf numFmtId="10" fontId="10" fillId="0" borderId="89" xfId="1" applyNumberFormat="1" applyFont="1" applyFill="1" applyBorder="1" applyAlignment="1">
      <alignment wrapText="1"/>
    </xf>
    <xf numFmtId="0" fontId="9" fillId="0" borderId="92" xfId="1" applyFont="1" applyFill="1" applyBorder="1" applyAlignment="1">
      <alignment vertical="center" wrapText="1"/>
    </xf>
    <xf numFmtId="0" fontId="9" fillId="0" borderId="11" xfId="1" applyFont="1" applyFill="1" applyBorder="1" applyAlignment="1">
      <alignment vertical="center" wrapText="1"/>
    </xf>
    <xf numFmtId="0" fontId="9" fillId="0" borderId="11" xfId="1" applyFont="1" applyFill="1" applyBorder="1" applyAlignment="1">
      <alignment horizontal="center" vertical="center" wrapText="1"/>
    </xf>
    <xf numFmtId="3" fontId="19" fillId="0" borderId="93" xfId="1" applyNumberFormat="1" applyFont="1" applyFill="1" applyBorder="1" applyAlignment="1">
      <alignment wrapText="1"/>
    </xf>
    <xf numFmtId="3" fontId="19" fillId="0" borderId="94" xfId="1" applyNumberFormat="1" applyFont="1" applyFill="1" applyBorder="1" applyAlignment="1">
      <alignment wrapText="1"/>
    </xf>
    <xf numFmtId="3" fontId="9" fillId="11" borderId="95" xfId="1" applyNumberFormat="1" applyFont="1" applyFill="1" applyBorder="1" applyAlignment="1">
      <alignment horizontal="center" vertical="center" wrapText="1"/>
    </xf>
    <xf numFmtId="0" fontId="9" fillId="12" borderId="96" xfId="1" applyFont="1" applyFill="1" applyBorder="1" applyAlignment="1">
      <alignment horizontal="center" vertical="center" wrapText="1"/>
    </xf>
    <xf numFmtId="3" fontId="9" fillId="12" borderId="96" xfId="1" applyNumberFormat="1" applyFont="1" applyFill="1" applyBorder="1" applyAlignment="1">
      <alignment horizontal="center" vertical="center" wrapText="1"/>
    </xf>
    <xf numFmtId="3" fontId="9" fillId="12" borderId="97" xfId="1" applyNumberFormat="1" applyFont="1" applyFill="1" applyBorder="1" applyAlignment="1">
      <alignment horizontal="center" vertical="center" wrapText="1"/>
    </xf>
    <xf numFmtId="3" fontId="9" fillId="0" borderId="98" xfId="1" applyNumberFormat="1" applyFont="1" applyFill="1" applyBorder="1" applyAlignment="1">
      <alignment horizontal="center" wrapText="1"/>
    </xf>
    <xf numFmtId="0" fontId="9" fillId="0" borderId="99" xfId="1" applyFont="1" applyFill="1" applyBorder="1" applyAlignment="1">
      <alignment horizontal="center" wrapText="1"/>
    </xf>
    <xf numFmtId="0" fontId="9" fillId="0" borderId="99" xfId="1" applyFont="1" applyFill="1" applyBorder="1" applyAlignment="1">
      <alignment horizontal="center" vertical="center" wrapText="1"/>
    </xf>
    <xf numFmtId="3" fontId="18" fillId="0" borderId="100" xfId="1" applyNumberFormat="1" applyFont="1" applyFill="1" applyBorder="1" applyAlignment="1">
      <alignment wrapText="1"/>
    </xf>
    <xf numFmtId="3" fontId="18" fillId="0" borderId="99" xfId="1" applyNumberFormat="1" applyFont="1" applyFill="1" applyBorder="1" applyAlignment="1">
      <alignment wrapText="1"/>
    </xf>
    <xf numFmtId="3" fontId="18" fillId="0" borderId="101" xfId="1" applyNumberFormat="1" applyFont="1" applyFill="1" applyBorder="1" applyAlignment="1">
      <alignment wrapText="1"/>
    </xf>
    <xf numFmtId="3" fontId="9" fillId="0" borderId="102" xfId="1" applyNumberFormat="1" applyFont="1" applyFill="1" applyBorder="1" applyAlignment="1">
      <alignment horizontal="center" wrapText="1"/>
    </xf>
    <xf numFmtId="0" fontId="9" fillId="0" borderId="15" xfId="1" applyFont="1" applyFill="1" applyBorder="1" applyAlignment="1">
      <alignment horizontal="center" wrapText="1"/>
    </xf>
    <xf numFmtId="0" fontId="18" fillId="0" borderId="15" xfId="1" applyFont="1" applyFill="1" applyBorder="1" applyAlignment="1">
      <alignment horizontal="center" vertical="center" wrapText="1"/>
    </xf>
    <xf numFmtId="3" fontId="18" fillId="0" borderId="103" xfId="1" applyNumberFormat="1" applyFont="1" applyFill="1" applyBorder="1" applyAlignment="1">
      <alignment horizontal="right" wrapText="1"/>
    </xf>
    <xf numFmtId="3" fontId="18" fillId="0" borderId="4" xfId="1" applyNumberFormat="1" applyFont="1" applyFill="1" applyBorder="1" applyAlignment="1">
      <alignment horizontal="right" wrapText="1"/>
    </xf>
    <xf numFmtId="3" fontId="18" fillId="0" borderId="15" xfId="1" applyNumberFormat="1" applyFont="1" applyFill="1" applyBorder="1" applyAlignment="1">
      <alignment horizontal="right" wrapText="1"/>
    </xf>
    <xf numFmtId="3" fontId="18" fillId="0" borderId="15" xfId="1" applyNumberFormat="1" applyFont="1" applyFill="1" applyBorder="1" applyAlignment="1">
      <alignment wrapText="1"/>
    </xf>
    <xf numFmtId="3" fontId="18" fillId="0" borderId="104" xfId="1" applyNumberFormat="1" applyFont="1" applyFill="1" applyBorder="1" applyAlignment="1">
      <alignment wrapText="1"/>
    </xf>
    <xf numFmtId="3" fontId="1" fillId="0" borderId="0" xfId="2" applyNumberFormat="1"/>
    <xf numFmtId="0" fontId="9" fillId="0" borderId="15" xfId="1" applyFont="1" applyFill="1" applyBorder="1" applyAlignment="1">
      <alignment horizontal="center" vertical="center" wrapText="1"/>
    </xf>
    <xf numFmtId="3" fontId="18" fillId="0" borderId="4" xfId="1" applyNumberFormat="1" applyFont="1" applyFill="1" applyBorder="1" applyAlignment="1">
      <alignment wrapText="1"/>
    </xf>
    <xf numFmtId="3" fontId="9" fillId="0" borderId="105" xfId="1" applyNumberFormat="1" applyFont="1" applyFill="1" applyBorder="1" applyAlignment="1">
      <alignment horizontal="center" wrapText="1"/>
    </xf>
    <xf numFmtId="0" fontId="9" fillId="0" borderId="106" xfId="1" applyFont="1" applyFill="1" applyBorder="1" applyAlignment="1">
      <alignment horizontal="center" wrapText="1"/>
    </xf>
    <xf numFmtId="0" fontId="18" fillId="0" borderId="106" xfId="1" applyFont="1" applyFill="1" applyBorder="1" applyAlignment="1">
      <alignment horizontal="center" vertical="center" wrapText="1"/>
    </xf>
    <xf numFmtId="3" fontId="18" fillId="0" borderId="106" xfId="1" applyNumberFormat="1" applyFont="1" applyFill="1" applyBorder="1" applyAlignment="1">
      <alignment wrapText="1"/>
    </xf>
    <xf numFmtId="3" fontId="18" fillId="0" borderId="107" xfId="1" applyNumberFormat="1" applyFont="1" applyFill="1" applyBorder="1" applyAlignment="1">
      <alignment wrapText="1"/>
    </xf>
    <xf numFmtId="3" fontId="18" fillId="0" borderId="108" xfId="1" applyNumberFormat="1" applyFont="1" applyFill="1" applyBorder="1" applyAlignment="1">
      <alignment wrapText="1"/>
    </xf>
    <xf numFmtId="3" fontId="9" fillId="0" borderId="109" xfId="1" applyNumberFormat="1" applyFont="1" applyFill="1" applyBorder="1" applyAlignment="1">
      <alignment horizontal="center" wrapText="1"/>
    </xf>
    <xf numFmtId="0" fontId="9" fillId="0" borderId="110" xfId="1" applyFont="1" applyFill="1" applyBorder="1" applyAlignment="1">
      <alignment horizontal="center" wrapText="1"/>
    </xf>
    <xf numFmtId="0" fontId="9" fillId="0" borderId="110" xfId="1" applyFont="1" applyFill="1" applyBorder="1" applyAlignment="1">
      <alignment horizontal="center" vertical="center" wrapText="1"/>
    </xf>
    <xf numFmtId="3" fontId="18" fillId="0" borderId="111" xfId="1" applyNumberFormat="1" applyFont="1" applyFill="1" applyBorder="1" applyAlignment="1">
      <alignment wrapText="1"/>
    </xf>
    <xf numFmtId="3" fontId="18" fillId="0" borderId="110" xfId="1" applyNumberFormat="1" applyFont="1" applyFill="1" applyBorder="1" applyAlignment="1">
      <alignment wrapText="1"/>
    </xf>
    <xf numFmtId="3" fontId="18" fillId="0" borderId="112" xfId="1" applyNumberFormat="1" applyFont="1" applyFill="1" applyBorder="1" applyAlignment="1">
      <alignment wrapText="1"/>
    </xf>
    <xf numFmtId="3" fontId="18" fillId="0" borderId="113" xfId="1" applyNumberFormat="1" applyFont="1" applyFill="1" applyBorder="1" applyAlignment="1">
      <alignment wrapText="1"/>
    </xf>
    <xf numFmtId="3" fontId="18" fillId="0" borderId="114" xfId="1" applyNumberFormat="1" applyFont="1" applyFill="1" applyBorder="1" applyAlignment="1">
      <alignment wrapText="1"/>
    </xf>
    <xf numFmtId="3" fontId="9" fillId="0" borderId="115" xfId="1" applyNumberFormat="1" applyFont="1" applyFill="1" applyBorder="1" applyAlignment="1">
      <alignment horizontal="center" wrapText="1"/>
    </xf>
    <xf numFmtId="0" fontId="9" fillId="0" borderId="116" xfId="1" applyFont="1" applyFill="1" applyBorder="1" applyAlignment="1">
      <alignment horizontal="center" wrapText="1"/>
    </xf>
    <xf numFmtId="0" fontId="18" fillId="0" borderId="116" xfId="1" applyFont="1" applyFill="1" applyBorder="1" applyAlignment="1">
      <alignment horizontal="center" vertical="center" wrapText="1"/>
    </xf>
    <xf numFmtId="3" fontId="18" fillId="0" borderId="117" xfId="1" applyNumberFormat="1" applyFont="1" applyFill="1" applyBorder="1" applyAlignment="1">
      <alignment wrapText="1"/>
    </xf>
    <xf numFmtId="3" fontId="18" fillId="0" borderId="116" xfId="1" applyNumberFormat="1" applyFont="1" applyFill="1" applyBorder="1" applyAlignment="1">
      <alignment wrapText="1"/>
    </xf>
    <xf numFmtId="3" fontId="18" fillId="0" borderId="118" xfId="1" applyNumberFormat="1" applyFont="1" applyFill="1" applyBorder="1" applyAlignment="1">
      <alignment wrapText="1"/>
    </xf>
    <xf numFmtId="3" fontId="18" fillId="0" borderId="99" xfId="1" applyNumberFormat="1" applyFont="1" applyFill="1" applyBorder="1" applyAlignment="1">
      <alignment horizontal="right" wrapText="1"/>
    </xf>
    <xf numFmtId="3" fontId="18" fillId="0" borderId="100" xfId="1" applyNumberFormat="1" applyFont="1" applyFill="1" applyBorder="1" applyAlignment="1">
      <alignment horizontal="right" wrapText="1"/>
    </xf>
    <xf numFmtId="3" fontId="18" fillId="0" borderId="101" xfId="1" applyNumberFormat="1" applyFont="1" applyFill="1" applyBorder="1" applyAlignment="1">
      <alignment horizontal="right" wrapText="1"/>
    </xf>
    <xf numFmtId="0" fontId="9" fillId="0" borderId="116" xfId="1" applyFont="1" applyFill="1" applyBorder="1" applyAlignment="1">
      <alignment horizontal="center" vertical="center" wrapText="1"/>
    </xf>
    <xf numFmtId="0" fontId="18" fillId="0" borderId="116" xfId="1" applyFont="1" applyFill="1" applyBorder="1" applyAlignment="1">
      <alignment horizontal="center" wrapText="1"/>
    </xf>
    <xf numFmtId="3" fontId="18" fillId="0" borderId="116" xfId="1" applyNumberFormat="1" applyFont="1" applyFill="1" applyBorder="1" applyAlignment="1">
      <alignment horizontal="right" wrapText="1"/>
    </xf>
    <xf numFmtId="3" fontId="18" fillId="0" borderId="117" xfId="1" applyNumberFormat="1" applyFont="1" applyFill="1" applyBorder="1" applyAlignment="1">
      <alignment horizontal="right" wrapText="1"/>
    </xf>
    <xf numFmtId="3" fontId="18" fillId="0" borderId="118" xfId="1" applyNumberFormat="1" applyFont="1" applyFill="1" applyBorder="1" applyAlignment="1">
      <alignment horizontal="right" wrapText="1"/>
    </xf>
    <xf numFmtId="0" fontId="18" fillId="0" borderId="99" xfId="1" applyFont="1" applyFill="1" applyBorder="1" applyAlignment="1">
      <alignment wrapText="1"/>
    </xf>
    <xf numFmtId="0" fontId="1" fillId="0" borderId="0" xfId="1" applyFill="1" applyBorder="1" applyAlignment="1">
      <alignment wrapText="1"/>
    </xf>
    <xf numFmtId="3" fontId="18" fillId="0" borderId="104" xfId="1" applyNumberFormat="1" applyFont="1" applyFill="1" applyBorder="1" applyAlignment="1">
      <alignment horizontal="right" wrapText="1"/>
    </xf>
    <xf numFmtId="3" fontId="9" fillId="11" borderId="95" xfId="1" applyNumberFormat="1" applyFont="1" applyFill="1" applyBorder="1" applyAlignment="1">
      <alignment horizontal="center" wrapText="1"/>
    </xf>
    <xf numFmtId="0" fontId="9" fillId="12" borderId="116" xfId="1" applyFont="1" applyFill="1" applyBorder="1" applyAlignment="1">
      <alignment horizontal="center" vertical="center" wrapText="1"/>
    </xf>
    <xf numFmtId="3" fontId="9" fillId="12" borderId="81" xfId="1" applyNumberFormat="1" applyFont="1" applyFill="1" applyBorder="1" applyAlignment="1">
      <alignment horizontal="center" vertical="center" wrapText="1"/>
    </xf>
    <xf numFmtId="3" fontId="18" fillId="11" borderId="117" xfId="1" applyNumberFormat="1" applyFont="1" applyFill="1" applyBorder="1" applyAlignment="1">
      <alignment wrapText="1"/>
    </xf>
    <xf numFmtId="3" fontId="18" fillId="11" borderId="116" xfId="1" applyNumberFormat="1" applyFont="1" applyFill="1" applyBorder="1" applyAlignment="1">
      <alignment wrapText="1"/>
    </xf>
    <xf numFmtId="3" fontId="18" fillId="11" borderId="122" xfId="1" applyNumberFormat="1" applyFont="1" applyFill="1" applyBorder="1" applyAlignment="1">
      <alignment wrapText="1"/>
    </xf>
    <xf numFmtId="3" fontId="18" fillId="11" borderId="96" xfId="1" applyNumberFormat="1" applyFont="1" applyFill="1" applyBorder="1" applyAlignment="1">
      <alignment wrapText="1"/>
    </xf>
    <xf numFmtId="3" fontId="18" fillId="11" borderId="123" xfId="1" applyNumberFormat="1" applyFont="1" applyFill="1" applyBorder="1" applyAlignment="1">
      <alignment wrapText="1"/>
    </xf>
    <xf numFmtId="3" fontId="9" fillId="6" borderId="98" xfId="1" applyNumberFormat="1" applyFont="1" applyFill="1" applyBorder="1" applyAlignment="1">
      <alignment horizontal="center" wrapText="1"/>
    </xf>
    <xf numFmtId="0" fontId="9" fillId="0" borderId="100" xfId="1" applyFont="1" applyFill="1" applyBorder="1" applyAlignment="1">
      <alignment horizontal="center" wrapText="1"/>
    </xf>
    <xf numFmtId="3" fontId="18" fillId="0" borderId="70" xfId="1" applyNumberFormat="1" applyFont="1" applyFill="1" applyBorder="1" applyAlignment="1">
      <alignment wrapText="1"/>
    </xf>
    <xf numFmtId="3" fontId="18" fillId="0" borderId="55" xfId="1" applyNumberFormat="1" applyFont="1" applyFill="1" applyBorder="1" applyAlignment="1">
      <alignment wrapText="1"/>
    </xf>
    <xf numFmtId="3" fontId="9" fillId="6" borderId="115" xfId="1" applyNumberFormat="1" applyFont="1" applyFill="1" applyBorder="1" applyAlignment="1">
      <alignment horizontal="center" wrapText="1"/>
    </xf>
    <xf numFmtId="0" fontId="9" fillId="6" borderId="99" xfId="1" applyFont="1" applyFill="1" applyBorder="1" applyAlignment="1">
      <alignment horizontal="center" wrapText="1"/>
    </xf>
    <xf numFmtId="3" fontId="18" fillId="6" borderId="100" xfId="1" applyNumberFormat="1" applyFont="1" applyFill="1" applyBorder="1" applyAlignment="1">
      <alignment wrapText="1"/>
    </xf>
    <xf numFmtId="3" fontId="18" fillId="6" borderId="99" xfId="1" applyNumberFormat="1" applyFont="1" applyFill="1" applyBorder="1" applyAlignment="1">
      <alignment wrapText="1"/>
    </xf>
    <xf numFmtId="0" fontId="9" fillId="6" borderId="116" xfId="1" applyFont="1" applyFill="1" applyBorder="1" applyAlignment="1">
      <alignment horizontal="center" vertical="center" wrapText="1"/>
    </xf>
    <xf numFmtId="0" fontId="18" fillId="6" borderId="116" xfId="1" applyFont="1" applyFill="1" applyBorder="1" applyAlignment="1">
      <alignment horizontal="center" wrapText="1"/>
    </xf>
    <xf numFmtId="3" fontId="18" fillId="6" borderId="7" xfId="1" applyNumberFormat="1" applyFont="1" applyFill="1" applyBorder="1" applyAlignment="1">
      <alignment wrapText="1"/>
    </xf>
    <xf numFmtId="3" fontId="18" fillId="6" borderId="117" xfId="1" applyNumberFormat="1" applyFont="1" applyFill="1" applyBorder="1" applyAlignment="1">
      <alignment wrapText="1"/>
    </xf>
    <xf numFmtId="3" fontId="18" fillId="6" borderId="116" xfId="1" applyNumberFormat="1" applyFont="1" applyFill="1" applyBorder="1" applyAlignment="1">
      <alignment wrapText="1"/>
    </xf>
    <xf numFmtId="0" fontId="9" fillId="6" borderId="116" xfId="1" applyFont="1" applyFill="1" applyBorder="1" applyAlignment="1">
      <alignment horizontal="center" wrapText="1"/>
    </xf>
    <xf numFmtId="0" fontId="20" fillId="0" borderId="99" xfId="1" applyFont="1" applyFill="1" applyBorder="1" applyAlignment="1">
      <alignment horizontal="center" vertical="center" wrapText="1"/>
    </xf>
    <xf numFmtId="0" fontId="18" fillId="6" borderId="106" xfId="1" applyFont="1" applyFill="1" applyBorder="1" applyAlignment="1">
      <alignment horizontal="center" wrapText="1"/>
    </xf>
    <xf numFmtId="0" fontId="1" fillId="6" borderId="0" xfId="1" applyFill="1" applyBorder="1" applyAlignment="1">
      <alignment wrapText="1"/>
    </xf>
    <xf numFmtId="0" fontId="18" fillId="6" borderId="15" xfId="1" applyFont="1" applyFill="1" applyBorder="1" applyAlignment="1">
      <alignment horizontal="center" wrapText="1"/>
    </xf>
    <xf numFmtId="3" fontId="18" fillId="6" borderId="15" xfId="1" applyNumberFormat="1" applyFont="1" applyFill="1" applyBorder="1" applyAlignment="1">
      <alignment wrapText="1"/>
    </xf>
    <xf numFmtId="3" fontId="18" fillId="6" borderId="4" xfId="1" applyNumberFormat="1" applyFont="1" applyFill="1" applyBorder="1" applyAlignment="1">
      <alignment wrapText="1"/>
    </xf>
    <xf numFmtId="3" fontId="18" fillId="6" borderId="106" xfId="1" applyNumberFormat="1" applyFont="1" applyFill="1" applyBorder="1" applyAlignment="1">
      <alignment wrapText="1"/>
    </xf>
    <xf numFmtId="3" fontId="18" fillId="6" borderId="107" xfId="1" applyNumberFormat="1" applyFont="1" applyFill="1" applyBorder="1" applyAlignment="1">
      <alignment wrapText="1"/>
    </xf>
    <xf numFmtId="0" fontId="9" fillId="0" borderId="124" xfId="1" applyFont="1" applyFill="1" applyBorder="1" applyAlignment="1">
      <alignment horizontal="center" wrapText="1"/>
    </xf>
    <xf numFmtId="0" fontId="18" fillId="0" borderId="125" xfId="1" applyFont="1" applyFill="1" applyBorder="1" applyAlignment="1">
      <alignment horizontal="center" wrapText="1"/>
    </xf>
    <xf numFmtId="0" fontId="18" fillId="0" borderId="106" xfId="1" applyFont="1" applyFill="1" applyBorder="1" applyAlignment="1">
      <alignment horizontal="center" wrapText="1"/>
    </xf>
    <xf numFmtId="3" fontId="9" fillId="0" borderId="98" xfId="2" applyNumberFormat="1" applyFont="1" applyFill="1" applyBorder="1" applyAlignment="1">
      <alignment horizontal="center" vertical="center"/>
    </xf>
    <xf numFmtId="0" fontId="9" fillId="0" borderId="99" xfId="2" applyFont="1" applyFill="1" applyBorder="1" applyAlignment="1">
      <alignment horizontal="center" vertical="center"/>
    </xf>
    <xf numFmtId="3" fontId="18" fillId="0" borderId="99" xfId="2" applyNumberFormat="1" applyFont="1" applyFill="1" applyBorder="1"/>
    <xf numFmtId="3" fontId="18" fillId="0" borderId="113" xfId="2" applyNumberFormat="1" applyFont="1" applyFill="1" applyBorder="1"/>
    <xf numFmtId="3" fontId="9" fillId="0" borderId="105" xfId="1" applyNumberFormat="1" applyFont="1" applyFill="1" applyBorder="1" applyAlignment="1">
      <alignment horizontal="center" vertical="center" wrapText="1"/>
    </xf>
    <xf numFmtId="0" fontId="9" fillId="6" borderId="110" xfId="1" applyFont="1" applyFill="1" applyBorder="1" applyAlignment="1">
      <alignment horizontal="center" wrapText="1"/>
    </xf>
    <xf numFmtId="3" fontId="18" fillId="6" borderId="111" xfId="1" applyNumberFormat="1" applyFont="1" applyFill="1" applyBorder="1" applyAlignment="1">
      <alignment wrapText="1"/>
    </xf>
    <xf numFmtId="3" fontId="18" fillId="6" borderId="110" xfId="1" applyNumberFormat="1" applyFont="1" applyFill="1" applyBorder="1" applyAlignment="1">
      <alignment wrapText="1"/>
    </xf>
    <xf numFmtId="3" fontId="9" fillId="6" borderId="105" xfId="1" applyNumberFormat="1" applyFont="1" applyFill="1" applyBorder="1" applyAlignment="1">
      <alignment horizontal="center" wrapText="1"/>
    </xf>
    <xf numFmtId="0" fontId="9" fillId="6" borderId="106" xfId="1" applyFont="1" applyFill="1" applyBorder="1" applyAlignment="1">
      <alignment horizontal="center" wrapText="1"/>
    </xf>
    <xf numFmtId="3" fontId="18" fillId="0" borderId="106" xfId="1" applyNumberFormat="1" applyFont="1" applyBorder="1" applyAlignment="1">
      <alignment wrapText="1"/>
    </xf>
    <xf numFmtId="3" fontId="9" fillId="11" borderId="115" xfId="1" applyNumberFormat="1" applyFont="1" applyFill="1" applyBorder="1" applyAlignment="1">
      <alignment horizontal="center" wrapText="1"/>
    </xf>
    <xf numFmtId="0" fontId="9" fillId="12" borderId="116" xfId="1" applyFont="1" applyFill="1" applyBorder="1" applyAlignment="1">
      <alignment horizontal="center" wrapText="1"/>
    </xf>
    <xf numFmtId="3" fontId="9" fillId="11" borderId="96" xfId="1" applyNumberFormat="1" applyFont="1" applyFill="1" applyBorder="1" applyAlignment="1">
      <alignment horizontal="center" vertical="center" wrapText="1"/>
    </xf>
    <xf numFmtId="0" fontId="9" fillId="6" borderId="99" xfId="1" applyFont="1" applyFill="1" applyBorder="1" applyAlignment="1">
      <alignment horizontal="center" vertical="center" wrapText="1"/>
    </xf>
    <xf numFmtId="0" fontId="18" fillId="6" borderId="116" xfId="1" applyFont="1" applyFill="1" applyBorder="1" applyAlignment="1">
      <alignment horizontal="center" vertical="center" wrapText="1"/>
    </xf>
    <xf numFmtId="3" fontId="9" fillId="6" borderId="95" xfId="1" applyNumberFormat="1" applyFont="1" applyFill="1" applyBorder="1" applyAlignment="1">
      <alignment horizontal="center" wrapText="1"/>
    </xf>
    <xf numFmtId="0" fontId="9" fillId="6" borderId="96" xfId="1" applyFont="1" applyFill="1" applyBorder="1" applyAlignment="1">
      <alignment horizontal="center" wrapText="1"/>
    </xf>
    <xf numFmtId="3" fontId="18" fillId="6" borderId="122" xfId="1" applyNumberFormat="1" applyFont="1" applyFill="1" applyBorder="1" applyAlignment="1">
      <alignment wrapText="1"/>
    </xf>
    <xf numFmtId="3" fontId="18" fillId="6" borderId="96" xfId="1" applyNumberFormat="1" applyFont="1" applyFill="1" applyBorder="1" applyAlignment="1">
      <alignment wrapText="1"/>
    </xf>
    <xf numFmtId="3" fontId="18" fillId="0" borderId="96" xfId="1" applyNumberFormat="1" applyFont="1" applyFill="1" applyBorder="1" applyAlignment="1">
      <alignment wrapText="1"/>
    </xf>
    <xf numFmtId="3" fontId="18" fillId="0" borderId="122" xfId="1" applyNumberFormat="1" applyFont="1" applyFill="1" applyBorder="1" applyAlignment="1">
      <alignment wrapText="1"/>
    </xf>
    <xf numFmtId="3" fontId="18" fillId="0" borderId="123" xfId="1" applyNumberFormat="1" applyFont="1" applyFill="1" applyBorder="1" applyAlignment="1">
      <alignment wrapText="1"/>
    </xf>
    <xf numFmtId="3" fontId="9" fillId="0" borderId="82" xfId="1" applyNumberFormat="1" applyFont="1" applyFill="1" applyBorder="1" applyAlignment="1">
      <alignment horizontal="center" wrapText="1"/>
    </xf>
    <xf numFmtId="3" fontId="9" fillId="0" borderId="126" xfId="1" applyNumberFormat="1" applyFont="1" applyFill="1" applyBorder="1" applyAlignment="1">
      <alignment horizontal="center" wrapText="1"/>
    </xf>
    <xf numFmtId="0" fontId="21" fillId="0" borderId="99" xfId="1" applyFont="1" applyFill="1" applyBorder="1" applyAlignment="1">
      <alignment wrapText="1"/>
    </xf>
    <xf numFmtId="0" fontId="21" fillId="0" borderId="100" xfId="1" applyFont="1" applyFill="1" applyBorder="1" applyAlignment="1">
      <alignment wrapText="1"/>
    </xf>
    <xf numFmtId="0" fontId="21" fillId="0" borderId="101" xfId="1" applyFont="1" applyFill="1" applyBorder="1" applyAlignment="1">
      <alignment wrapText="1"/>
    </xf>
    <xf numFmtId="3" fontId="9" fillId="6" borderId="119" xfId="1" applyNumberFormat="1" applyFont="1" applyFill="1" applyBorder="1" applyAlignment="1">
      <alignment horizontal="center" wrapText="1"/>
    </xf>
    <xf numFmtId="0" fontId="9" fillId="6" borderId="127" xfId="1" applyFont="1" applyFill="1" applyBorder="1" applyAlignment="1">
      <alignment horizontal="center" wrapText="1"/>
    </xf>
    <xf numFmtId="0" fontId="9" fillId="6" borderId="126" xfId="1" applyFont="1" applyFill="1" applyBorder="1" applyAlignment="1">
      <alignment horizontal="center" wrapText="1"/>
    </xf>
    <xf numFmtId="0" fontId="9" fillId="6" borderId="125" xfId="1" applyFont="1" applyFill="1" applyBorder="1" applyAlignment="1">
      <alignment horizontal="center" wrapText="1"/>
    </xf>
    <xf numFmtId="0" fontId="9" fillId="0" borderId="95" xfId="1" applyFont="1" applyFill="1" applyBorder="1" applyAlignment="1">
      <alignment vertical="center" wrapText="1"/>
    </xf>
    <xf numFmtId="0" fontId="9" fillId="0" borderId="96" xfId="1" applyFont="1" applyFill="1" applyBorder="1" applyAlignment="1">
      <alignment vertical="center" wrapText="1"/>
    </xf>
    <xf numFmtId="0" fontId="18" fillId="0" borderId="128" xfId="1" applyFont="1" applyFill="1" applyBorder="1" applyAlignment="1">
      <alignment horizontal="center" wrapText="1"/>
    </xf>
    <xf numFmtId="3" fontId="18" fillId="0" borderId="97" xfId="1" applyNumberFormat="1" applyFont="1" applyFill="1" applyBorder="1" applyAlignment="1">
      <alignment wrapText="1"/>
    </xf>
    <xf numFmtId="0" fontId="18" fillId="0" borderId="0" xfId="1" applyFont="1" applyFill="1" applyBorder="1" applyAlignment="1">
      <alignment wrapText="1"/>
    </xf>
    <xf numFmtId="3" fontId="18" fillId="0" borderId="0" xfId="1" applyNumberFormat="1" applyFont="1" applyFill="1" applyBorder="1" applyAlignment="1">
      <alignment wrapText="1"/>
    </xf>
    <xf numFmtId="3" fontId="18" fillId="0" borderId="0" xfId="1" applyNumberFormat="1" applyFont="1" applyBorder="1" applyAlignment="1">
      <alignment wrapText="1"/>
    </xf>
    <xf numFmtId="0" fontId="21" fillId="0" borderId="0" xfId="1" applyFont="1" applyBorder="1" applyAlignment="1">
      <alignment wrapText="1"/>
    </xf>
    <xf numFmtId="0" fontId="21" fillId="0" borderId="129" xfId="1" applyFont="1" applyBorder="1" applyAlignment="1">
      <alignment wrapText="1"/>
    </xf>
    <xf numFmtId="0" fontId="21" fillId="0" borderId="129" xfId="1" applyFont="1" applyFill="1" applyBorder="1" applyAlignment="1">
      <alignment wrapText="1"/>
    </xf>
    <xf numFmtId="0" fontId="1" fillId="0" borderId="0" xfId="1" applyBorder="1" applyAlignment="1">
      <alignment wrapText="1"/>
    </xf>
    <xf numFmtId="0" fontId="18" fillId="0" borderId="0" xfId="1" applyFont="1" applyBorder="1" applyAlignment="1">
      <alignment wrapText="1"/>
    </xf>
    <xf numFmtId="0" fontId="18" fillId="11" borderId="0" xfId="1" applyFont="1" applyFill="1" applyBorder="1" applyAlignment="1">
      <alignment wrapText="1"/>
    </xf>
    <xf numFmtId="0" fontId="1" fillId="0" borderId="0" xfId="1" applyFont="1" applyBorder="1" applyAlignment="1">
      <alignment wrapText="1"/>
    </xf>
    <xf numFmtId="3" fontId="1" fillId="0" borderId="0" xfId="1" applyNumberFormat="1" applyFont="1" applyBorder="1" applyAlignment="1">
      <alignment wrapText="1"/>
    </xf>
    <xf numFmtId="0" fontId="1" fillId="0" borderId="0" xfId="1" applyFont="1" applyFill="1" applyBorder="1" applyAlignment="1">
      <alignment wrapText="1"/>
    </xf>
    <xf numFmtId="3" fontId="1" fillId="0" borderId="0" xfId="2" applyNumberFormat="1" applyFill="1"/>
    <xf numFmtId="0" fontId="1" fillId="0" borderId="0" xfId="2" applyFill="1"/>
    <xf numFmtId="1" fontId="1" fillId="0" borderId="0" xfId="2" applyNumberFormat="1" applyFill="1"/>
    <xf numFmtId="1" fontId="1" fillId="0" borderId="0" xfId="2" applyNumberFormat="1"/>
    <xf numFmtId="3" fontId="12" fillId="6" borderId="25" xfId="1" applyNumberFormat="1" applyFont="1" applyFill="1" applyBorder="1" applyAlignment="1" applyProtection="1">
      <alignment horizontal="left" vertical="center" wrapText="1"/>
      <protection locked="0"/>
    </xf>
    <xf numFmtId="0" fontId="3" fillId="6" borderId="0" xfId="1" applyFont="1" applyFill="1" applyBorder="1" applyAlignment="1" applyProtection="1">
      <alignment vertical="center"/>
    </xf>
    <xf numFmtId="0" fontId="3" fillId="6" borderId="43" xfId="1" applyFont="1" applyFill="1" applyBorder="1" applyAlignment="1" applyProtection="1">
      <alignment horizontal="left" vertical="center" wrapText="1"/>
      <protection locked="0"/>
    </xf>
    <xf numFmtId="0" fontId="3" fillId="6" borderId="43" xfId="1" applyFont="1" applyFill="1" applyBorder="1" applyAlignment="1" applyProtection="1">
      <alignment horizontal="left" vertical="center" wrapText="1"/>
    </xf>
    <xf numFmtId="3" fontId="2" fillId="6" borderId="43" xfId="1" applyNumberFormat="1" applyFont="1" applyFill="1" applyBorder="1" applyAlignment="1" applyProtection="1">
      <alignment vertical="center"/>
    </xf>
    <xf numFmtId="3" fontId="12" fillId="6" borderId="46" xfId="1" applyNumberFormat="1" applyFont="1" applyFill="1" applyBorder="1" applyAlignment="1" applyProtection="1">
      <alignment horizontal="left" vertical="center" wrapText="1"/>
      <protection locked="0"/>
    </xf>
    <xf numFmtId="0" fontId="2" fillId="6" borderId="39" xfId="1" applyFont="1" applyFill="1" applyBorder="1" applyAlignment="1" applyProtection="1">
      <alignment horizontal="center" vertical="center" wrapText="1"/>
    </xf>
    <xf numFmtId="3" fontId="12" fillId="6" borderId="42" xfId="1" applyNumberFormat="1" applyFont="1" applyFill="1" applyBorder="1" applyAlignment="1" applyProtection="1">
      <alignment horizontal="left" vertical="center" wrapText="1"/>
      <protection locked="0"/>
    </xf>
    <xf numFmtId="3" fontId="2" fillId="5" borderId="41" xfId="1" applyNumberFormat="1" applyFont="1" applyFill="1" applyBorder="1" applyAlignment="1" applyProtection="1">
      <alignment horizontal="right" vertical="center"/>
      <protection locked="0"/>
    </xf>
    <xf numFmtId="0" fontId="2" fillId="0" borderId="0" xfId="3" applyFont="1" applyAlignment="1">
      <alignment vertical="center"/>
    </xf>
    <xf numFmtId="0" fontId="2" fillId="0" borderId="0" xfId="3" applyFont="1" applyAlignment="1">
      <alignment horizontal="left" vertical="center"/>
    </xf>
    <xf numFmtId="0" fontId="9" fillId="0" borderId="0" xfId="3" applyFont="1" applyAlignment="1">
      <alignment horizontal="center" vertical="center"/>
    </xf>
    <xf numFmtId="0" fontId="10" fillId="0" borderId="0" xfId="4" applyFont="1" applyBorder="1" applyAlignment="1" applyProtection="1">
      <protection locked="0"/>
    </xf>
    <xf numFmtId="0" fontId="2" fillId="0" borderId="0" xfId="4" applyFont="1" applyBorder="1" applyAlignment="1" applyProtection="1">
      <protection locked="0"/>
    </xf>
    <xf numFmtId="49" fontId="3" fillId="0" borderId="75" xfId="4" applyNumberFormat="1" applyFont="1" applyBorder="1" applyAlignment="1" applyProtection="1">
      <protection locked="0"/>
    </xf>
    <xf numFmtId="0" fontId="2" fillId="0" borderId="41" xfId="3" applyFont="1" applyBorder="1" applyAlignment="1">
      <alignment horizontal="center" vertical="center" wrapText="1"/>
    </xf>
    <xf numFmtId="3" fontId="3" fillId="0" borderId="41" xfId="3" applyNumberFormat="1" applyFont="1" applyBorder="1" applyAlignment="1">
      <alignment vertical="center" wrapText="1"/>
    </xf>
    <xf numFmtId="3" fontId="3" fillId="0" borderId="130" xfId="3" applyNumberFormat="1" applyFont="1" applyBorder="1" applyAlignment="1">
      <alignment vertical="center" wrapText="1"/>
    </xf>
    <xf numFmtId="0" fontId="2" fillId="0" borderId="41" xfId="3" applyFont="1" applyBorder="1" applyAlignment="1" applyProtection="1">
      <alignment horizontal="center" vertical="center" wrapText="1"/>
      <protection locked="0"/>
    </xf>
    <xf numFmtId="3" fontId="2" fillId="0" borderId="41" xfId="5" applyNumberFormat="1" applyFont="1" applyFill="1" applyBorder="1" applyAlignment="1">
      <alignment horizontal="left" vertical="center" wrapText="1"/>
    </xf>
    <xf numFmtId="0" fontId="3" fillId="0" borderId="41" xfId="4" applyFont="1" applyBorder="1" applyAlignment="1" applyProtection="1">
      <alignment horizontal="center" vertical="center" wrapText="1"/>
      <protection locked="0"/>
    </xf>
    <xf numFmtId="3" fontId="2" fillId="0" borderId="41" xfId="3" applyNumberFormat="1" applyFont="1" applyBorder="1" applyAlignment="1" applyProtection="1">
      <alignment horizontal="right" vertical="center" wrapText="1"/>
      <protection locked="0"/>
    </xf>
    <xf numFmtId="3" fontId="2" fillId="0" borderId="41" xfId="3" applyNumberFormat="1" applyFont="1" applyBorder="1" applyAlignment="1" applyProtection="1">
      <alignment horizontal="left" vertical="center" wrapText="1"/>
      <protection locked="0"/>
    </xf>
    <xf numFmtId="3" fontId="2" fillId="0" borderId="41" xfId="4" applyNumberFormat="1" applyFont="1" applyBorder="1" applyAlignment="1" applyProtection="1">
      <alignment horizontal="center" vertical="center" wrapText="1"/>
      <protection locked="0"/>
    </xf>
    <xf numFmtId="3" fontId="2" fillId="0" borderId="0" xfId="3" applyNumberFormat="1" applyFont="1" applyAlignment="1">
      <alignment vertical="center"/>
    </xf>
    <xf numFmtId="3" fontId="2" fillId="0" borderId="41" xfId="5" applyNumberFormat="1" applyFont="1" applyFill="1" applyBorder="1" applyAlignment="1">
      <alignment vertical="center" wrapText="1"/>
    </xf>
    <xf numFmtId="3" fontId="2" fillId="6" borderId="41" xfId="3" applyNumberFormat="1" applyFont="1" applyFill="1" applyBorder="1" applyAlignment="1" applyProtection="1">
      <alignment horizontal="right" vertical="center" wrapText="1"/>
      <protection locked="0"/>
    </xf>
    <xf numFmtId="3" fontId="2" fillId="6" borderId="41" xfId="3" applyNumberFormat="1" applyFont="1" applyFill="1" applyBorder="1" applyAlignment="1" applyProtection="1">
      <alignment horizontal="left" vertical="center" wrapText="1"/>
      <protection locked="0"/>
    </xf>
    <xf numFmtId="3" fontId="2" fillId="0" borderId="68" xfId="3" applyNumberFormat="1" applyFont="1" applyBorder="1" applyAlignment="1" applyProtection="1">
      <alignment horizontal="right" vertical="center" wrapText="1"/>
      <protection locked="0"/>
    </xf>
    <xf numFmtId="3" fontId="2" fillId="6" borderId="68" xfId="3" applyNumberFormat="1" applyFont="1" applyFill="1" applyBorder="1" applyAlignment="1" applyProtection="1">
      <alignment horizontal="right" vertical="center" wrapText="1"/>
      <protection locked="0"/>
    </xf>
    <xf numFmtId="3" fontId="2" fillId="0" borderId="41" xfId="1" applyNumberFormat="1" applyFont="1" applyFill="1" applyBorder="1" applyAlignment="1" applyProtection="1">
      <alignment horizontal="left" vertical="center" wrapText="1"/>
      <protection locked="0"/>
    </xf>
    <xf numFmtId="3" fontId="2" fillId="0" borderId="130" xfId="4" applyNumberFormat="1" applyFont="1" applyBorder="1" applyAlignment="1" applyProtection="1">
      <alignment horizontal="center" vertical="center" wrapText="1"/>
      <protection locked="0"/>
    </xf>
    <xf numFmtId="3" fontId="2" fillId="0" borderId="68" xfId="4" applyNumberFormat="1" applyFont="1" applyBorder="1" applyAlignment="1" applyProtection="1">
      <alignment vertical="center" wrapText="1"/>
      <protection locked="0"/>
    </xf>
    <xf numFmtId="3" fontId="2" fillId="5" borderId="41" xfId="3" applyNumberFormat="1" applyFont="1" applyFill="1" applyBorder="1" applyAlignment="1" applyProtection="1">
      <alignment horizontal="right" vertical="center" wrapText="1"/>
      <protection locked="0"/>
    </xf>
    <xf numFmtId="3" fontId="2" fillId="0" borderId="41" xfId="3" applyNumberFormat="1" applyFont="1" applyFill="1" applyBorder="1" applyAlignment="1" applyProtection="1">
      <alignment horizontal="right" vertical="center" wrapText="1"/>
      <protection locked="0"/>
    </xf>
    <xf numFmtId="0" fontId="2" fillId="0" borderId="41" xfId="3" applyFont="1" applyFill="1" applyBorder="1" applyAlignment="1">
      <alignment vertical="center" wrapText="1"/>
    </xf>
    <xf numFmtId="0" fontId="2" fillId="0" borderId="0" xfId="3" applyFont="1" applyFill="1" applyAlignment="1">
      <alignment vertical="center" wrapText="1"/>
    </xf>
    <xf numFmtId="0" fontId="2" fillId="6" borderId="0" xfId="3" applyFont="1" applyFill="1" applyAlignment="1">
      <alignment vertical="center"/>
    </xf>
    <xf numFmtId="0" fontId="2" fillId="0" borderId="0" xfId="4" applyFont="1" applyBorder="1"/>
    <xf numFmtId="0" fontId="2" fillId="0" borderId="75" xfId="4" applyFont="1" applyBorder="1"/>
    <xf numFmtId="0" fontId="2" fillId="0" borderId="41" xfId="1" applyFont="1" applyFill="1" applyBorder="1" applyAlignment="1" applyProtection="1">
      <alignment horizontal="left" vertical="center" wrapText="1"/>
    </xf>
    <xf numFmtId="3" fontId="2" fillId="0" borderId="68" xfId="4" applyNumberFormat="1" applyFont="1" applyBorder="1" applyAlignment="1" applyProtection="1">
      <alignment horizontal="center" vertical="center" wrapText="1"/>
      <protection locked="0"/>
    </xf>
    <xf numFmtId="0" fontId="2" fillId="0" borderId="41" xfId="1" applyFont="1" applyFill="1" applyBorder="1" applyAlignment="1">
      <alignment vertical="center" wrapText="1"/>
    </xf>
    <xf numFmtId="0" fontId="2" fillId="0" borderId="41" xfId="4" applyFont="1" applyBorder="1" applyAlignment="1">
      <alignment horizontal="center" vertical="center" wrapText="1"/>
    </xf>
    <xf numFmtId="0" fontId="2" fillId="0" borderId="0" xfId="4" applyFont="1"/>
    <xf numFmtId="0" fontId="2" fillId="0" borderId="0" xfId="4" applyFont="1" applyBorder="1" applyAlignment="1">
      <alignment wrapText="1"/>
    </xf>
    <xf numFmtId="0" fontId="2" fillId="0" borderId="0" xfId="4" applyFont="1" applyProtection="1">
      <protection locked="0"/>
    </xf>
    <xf numFmtId="0" fontId="2" fillId="0" borderId="0" xfId="4" applyFont="1" applyFill="1" applyBorder="1" applyAlignment="1" applyProtection="1">
      <alignment horizontal="left" vertical="center" wrapText="1"/>
    </xf>
    <xf numFmtId="0" fontId="3" fillId="0" borderId="0" xfId="4" applyFont="1"/>
    <xf numFmtId="0" fontId="2" fillId="0" borderId="0" xfId="4" applyFont="1" applyFill="1"/>
    <xf numFmtId="0" fontId="3" fillId="0" borderId="0" xfId="4" applyFont="1" applyFill="1"/>
    <xf numFmtId="0" fontId="2" fillId="0" borderId="15" xfId="1" applyFont="1" applyFill="1" applyBorder="1" applyAlignment="1" applyProtection="1">
      <alignment horizontal="center" vertical="center" wrapText="1"/>
    </xf>
    <xf numFmtId="0" fontId="9" fillId="0" borderId="0" xfId="2" applyFont="1" applyAlignment="1">
      <alignment horizontal="center"/>
    </xf>
    <xf numFmtId="0" fontId="2" fillId="0" borderId="41" xfId="2" applyFont="1" applyBorder="1" applyAlignment="1" applyProtection="1">
      <alignment horizontal="center" vertical="center" wrapText="1"/>
      <protection locked="0"/>
    </xf>
    <xf numFmtId="0" fontId="2" fillId="0" borderId="0" xfId="1" applyFont="1" applyAlignment="1">
      <alignment horizontal="left"/>
    </xf>
    <xf numFmtId="0" fontId="2" fillId="0" borderId="0" xfId="2" applyFont="1" applyBorder="1" applyAlignment="1">
      <alignment horizontal="center" vertical="center" wrapText="1"/>
    </xf>
    <xf numFmtId="0" fontId="2" fillId="0" borderId="68" xfId="1" applyFont="1" applyBorder="1" applyAlignment="1" applyProtection="1">
      <alignment horizontal="center" vertical="center" wrapText="1"/>
      <protection locked="0"/>
    </xf>
    <xf numFmtId="3" fontId="2" fillId="0" borderId="41" xfId="1" applyNumberFormat="1" applyFont="1" applyBorder="1" applyAlignment="1" applyProtection="1">
      <alignment horizontal="center" vertical="center" wrapText="1"/>
      <protection locked="0"/>
    </xf>
    <xf numFmtId="0" fontId="2" fillId="0" borderId="41" xfId="1" applyFont="1" applyBorder="1" applyAlignment="1" applyProtection="1">
      <alignment horizontal="center" vertical="center" wrapText="1"/>
      <protection locked="0"/>
    </xf>
    <xf numFmtId="0" fontId="2" fillId="0" borderId="41" xfId="1" applyFont="1" applyBorder="1" applyAlignment="1" applyProtection="1">
      <alignment horizontal="center" vertical="center"/>
      <protection locked="0"/>
    </xf>
    <xf numFmtId="0" fontId="2" fillId="0" borderId="0" xfId="3" applyFont="1" applyAlignment="1">
      <alignment horizontal="left" vertical="center"/>
    </xf>
    <xf numFmtId="0" fontId="9" fillId="0" borderId="0" xfId="3" applyFont="1" applyAlignment="1">
      <alignment horizontal="center" vertical="center"/>
    </xf>
    <xf numFmtId="0" fontId="9" fillId="6" borderId="0" xfId="3" applyFont="1" applyFill="1" applyAlignment="1">
      <alignment horizontal="center" vertical="center"/>
    </xf>
    <xf numFmtId="0" fontId="2" fillId="6" borderId="41" xfId="3" applyFont="1" applyFill="1" applyBorder="1" applyAlignment="1">
      <alignment horizontal="center" vertical="center" wrapText="1"/>
    </xf>
    <xf numFmtId="3" fontId="3" fillId="6" borderId="41" xfId="3" applyNumberFormat="1" applyFont="1" applyFill="1" applyBorder="1" applyAlignment="1">
      <alignment vertical="center" wrapText="1"/>
    </xf>
    <xf numFmtId="0" fontId="2" fillId="0" borderId="77" xfId="3" applyFont="1" applyBorder="1" applyAlignment="1" applyProtection="1">
      <alignment horizontal="left" vertical="center" wrapText="1"/>
      <protection locked="0"/>
    </xf>
    <xf numFmtId="3" fontId="3" fillId="0" borderId="41" xfId="3" applyNumberFormat="1" applyFont="1" applyBorder="1" applyAlignment="1" applyProtection="1">
      <alignment horizontal="center" vertical="center" wrapText="1"/>
      <protection locked="0"/>
    </xf>
    <xf numFmtId="3" fontId="3" fillId="7" borderId="41" xfId="3" applyNumberFormat="1" applyFont="1" applyFill="1" applyBorder="1" applyAlignment="1" applyProtection="1">
      <alignment horizontal="right" vertical="center" wrapText="1"/>
      <protection locked="0"/>
    </xf>
    <xf numFmtId="3" fontId="2" fillId="0" borderId="130" xfId="3" applyNumberFormat="1" applyFont="1" applyBorder="1" applyAlignment="1" applyProtection="1">
      <alignment horizontal="center" vertical="center" wrapText="1"/>
      <protection locked="0"/>
    </xf>
    <xf numFmtId="3" fontId="2" fillId="0" borderId="68" xfId="3" applyNumberFormat="1" applyFont="1" applyFill="1" applyBorder="1" applyAlignment="1" applyProtection="1">
      <alignment horizontal="right" vertical="center" wrapText="1"/>
      <protection locked="0"/>
    </xf>
    <xf numFmtId="3" fontId="3" fillId="0" borderId="68" xfId="3" applyNumberFormat="1" applyFont="1" applyBorder="1" applyAlignment="1" applyProtection="1">
      <alignment horizontal="center" vertical="center" wrapText="1"/>
      <protection locked="0"/>
    </xf>
    <xf numFmtId="3" fontId="3" fillId="0" borderId="41" xfId="3" applyNumberFormat="1" applyFont="1" applyFill="1" applyBorder="1" applyAlignment="1" applyProtection="1">
      <alignment horizontal="right" vertical="center" wrapText="1"/>
      <protection locked="0"/>
    </xf>
    <xf numFmtId="3" fontId="3" fillId="6" borderId="68" xfId="3" applyNumberFormat="1" applyFont="1" applyFill="1" applyBorder="1" applyAlignment="1" applyProtection="1">
      <alignment horizontal="center" vertical="center" wrapText="1"/>
      <protection locked="0"/>
    </xf>
    <xf numFmtId="0" fontId="2" fillId="0" borderId="18" xfId="3" applyFont="1" applyBorder="1" applyAlignment="1" applyProtection="1">
      <alignment horizontal="center" vertical="center" wrapText="1"/>
      <protection locked="0"/>
    </xf>
    <xf numFmtId="0" fontId="2" fillId="0" borderId="133" xfId="3" applyFont="1" applyBorder="1" applyAlignment="1" applyProtection="1">
      <alignment horizontal="left" vertical="center" wrapText="1"/>
      <protection locked="0"/>
    </xf>
    <xf numFmtId="0" fontId="24" fillId="6" borderId="18" xfId="3" applyFill="1" applyBorder="1" applyAlignment="1">
      <alignment horizontal="right" vertical="center" wrapText="1"/>
    </xf>
    <xf numFmtId="0" fontId="12" fillId="0" borderId="0" xfId="0" applyFont="1" applyAlignment="1">
      <alignment horizontal="center" vertical="center"/>
    </xf>
    <xf numFmtId="0" fontId="2" fillId="0" borderId="68" xfId="3" applyFont="1" applyBorder="1" applyAlignment="1" applyProtection="1">
      <alignment horizontal="center" vertical="center"/>
      <protection locked="0"/>
    </xf>
    <xf numFmtId="0" fontId="2" fillId="0" borderId="132" xfId="3" applyFont="1" applyBorder="1" applyAlignment="1" applyProtection="1">
      <alignment horizontal="left" vertical="center" wrapText="1"/>
      <protection locked="0"/>
    </xf>
    <xf numFmtId="3" fontId="2" fillId="0" borderId="68" xfId="3" applyNumberFormat="1" applyFont="1" applyBorder="1" applyAlignment="1" applyProtection="1">
      <alignment horizontal="right" vertical="center"/>
      <protection locked="0"/>
    </xf>
    <xf numFmtId="3" fontId="2" fillId="0" borderId="68" xfId="3" applyNumberFormat="1" applyFont="1" applyFill="1" applyBorder="1" applyAlignment="1" applyProtection="1">
      <alignment horizontal="right" vertical="center"/>
      <protection locked="0"/>
    </xf>
    <xf numFmtId="3" fontId="2" fillId="6" borderId="68" xfId="3" applyNumberFormat="1" applyFont="1" applyFill="1" applyBorder="1" applyAlignment="1" applyProtection="1">
      <alignment horizontal="right" vertical="center"/>
      <protection locked="0"/>
    </xf>
    <xf numFmtId="3" fontId="2" fillId="0" borderId="131" xfId="3" applyNumberFormat="1" applyFont="1" applyBorder="1" applyAlignment="1" applyProtection="1">
      <alignment horizontal="center" vertical="center" wrapText="1"/>
      <protection locked="0"/>
    </xf>
    <xf numFmtId="0" fontId="2" fillId="0" borderId="41" xfId="3" applyFont="1" applyBorder="1" applyAlignment="1" applyProtection="1">
      <alignment horizontal="center" vertical="center"/>
      <protection locked="0"/>
    </xf>
    <xf numFmtId="3" fontId="2" fillId="0" borderId="41" xfId="3" applyNumberFormat="1" applyFont="1" applyBorder="1" applyAlignment="1" applyProtection="1">
      <alignment horizontal="right" vertical="center"/>
      <protection locked="0"/>
    </xf>
    <xf numFmtId="3" fontId="2" fillId="0" borderId="41" xfId="3" applyNumberFormat="1" applyFont="1" applyFill="1" applyBorder="1" applyAlignment="1" applyProtection="1">
      <alignment horizontal="right" vertical="center"/>
      <protection locked="0"/>
    </xf>
    <xf numFmtId="3" fontId="2" fillId="6" borderId="41" xfId="3" applyNumberFormat="1" applyFont="1" applyFill="1" applyBorder="1" applyAlignment="1" applyProtection="1">
      <alignment horizontal="right" vertical="center"/>
      <protection locked="0"/>
    </xf>
    <xf numFmtId="3" fontId="3" fillId="0" borderId="41" xfId="3" applyNumberFormat="1" applyFont="1" applyBorder="1" applyAlignment="1" applyProtection="1">
      <alignment horizontal="center" vertical="center"/>
      <protection locked="0"/>
    </xf>
    <xf numFmtId="0" fontId="2" fillId="0" borderId="0" xfId="3" applyFont="1" applyBorder="1" applyAlignment="1" applyProtection="1">
      <alignment horizontal="center" vertical="center" wrapText="1"/>
      <protection locked="0"/>
    </xf>
    <xf numFmtId="3" fontId="2" fillId="0" borderId="0" xfId="3" applyNumberFormat="1" applyFont="1" applyBorder="1" applyAlignment="1" applyProtection="1">
      <alignment horizontal="right" vertical="center" wrapText="1"/>
      <protection locked="0"/>
    </xf>
    <xf numFmtId="3" fontId="2" fillId="0" borderId="0" xfId="3" applyNumberFormat="1" applyFont="1" applyFill="1" applyBorder="1" applyAlignment="1" applyProtection="1">
      <alignment horizontal="right" vertical="center" wrapText="1"/>
      <protection locked="0"/>
    </xf>
    <xf numFmtId="3" fontId="2" fillId="6" borderId="0" xfId="3" applyNumberFormat="1" applyFont="1" applyFill="1" applyBorder="1" applyAlignment="1" applyProtection="1">
      <alignment horizontal="right" vertical="center" wrapText="1"/>
      <protection locked="0"/>
    </xf>
    <xf numFmtId="3" fontId="3" fillId="0" borderId="0" xfId="3" applyNumberFormat="1" applyFont="1" applyBorder="1" applyAlignment="1" applyProtection="1">
      <alignment horizontal="right" vertical="center" wrapText="1"/>
      <protection locked="0"/>
    </xf>
    <xf numFmtId="3" fontId="2" fillId="0" borderId="0" xfId="3" applyNumberFormat="1" applyFont="1" applyBorder="1" applyAlignment="1" applyProtection="1">
      <alignment vertical="center" wrapText="1"/>
      <protection locked="0"/>
    </xf>
    <xf numFmtId="0" fontId="3" fillId="0" borderId="0" xfId="3" applyFont="1" applyAlignment="1">
      <alignment vertical="center"/>
    </xf>
    <xf numFmtId="0" fontId="2" fillId="0" borderId="0" xfId="3" applyFont="1" applyFill="1" applyAlignment="1">
      <alignment vertical="center"/>
    </xf>
    <xf numFmtId="0" fontId="10" fillId="0" borderId="0" xfId="1" applyFont="1" applyAlignment="1"/>
    <xf numFmtId="49" fontId="3" fillId="0" borderId="0" xfId="1" applyNumberFormat="1" applyFont="1" applyFill="1" applyAlignment="1"/>
    <xf numFmtId="49" fontId="3" fillId="0" borderId="0" xfId="1" applyNumberFormat="1" applyFont="1" applyAlignment="1"/>
    <xf numFmtId="0" fontId="2" fillId="0" borderId="41" xfId="1" applyFont="1" applyBorder="1" applyAlignment="1">
      <alignment horizontal="center" vertical="center" wrapText="1"/>
    </xf>
    <xf numFmtId="0" fontId="2" fillId="0" borderId="41" xfId="1" applyFont="1" applyBorder="1" applyAlignment="1">
      <alignment horizontal="center" vertical="center"/>
    </xf>
    <xf numFmtId="1" fontId="3" fillId="0" borderId="41" xfId="1" applyNumberFormat="1" applyFont="1" applyFill="1" applyBorder="1" applyAlignment="1" applyProtection="1">
      <alignment horizontal="center" vertical="center" wrapText="1"/>
      <protection locked="0"/>
    </xf>
    <xf numFmtId="4" fontId="2" fillId="0" borderId="0" xfId="1" applyNumberFormat="1" applyFont="1"/>
    <xf numFmtId="3" fontId="2" fillId="0" borderId="0" xfId="1" applyNumberFormat="1" applyFont="1" applyBorder="1" applyAlignment="1" applyProtection="1">
      <alignment horizontal="center" vertical="center" wrapText="1"/>
      <protection locked="0"/>
    </xf>
    <xf numFmtId="0" fontId="2" fillId="0" borderId="0" xfId="1" applyFont="1" applyBorder="1" applyAlignment="1" applyProtection="1">
      <alignment horizontal="left" vertical="center" wrapText="1"/>
      <protection locked="0"/>
    </xf>
    <xf numFmtId="1" fontId="3" fillId="0" borderId="0" xfId="1" applyNumberFormat="1" applyFont="1" applyFill="1" applyBorder="1" applyAlignment="1" applyProtection="1">
      <alignment horizontal="center" vertical="center" wrapText="1"/>
      <protection locked="0"/>
    </xf>
    <xf numFmtId="3" fontId="2"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horizontal="center" vertical="center" wrapText="1"/>
      <protection locked="0"/>
    </xf>
    <xf numFmtId="0" fontId="2" fillId="0" borderId="0" xfId="1" applyFont="1" applyBorder="1" applyAlignment="1">
      <alignment horizontal="left"/>
    </xf>
    <xf numFmtId="0" fontId="2" fillId="0" borderId="0" xfId="1" applyFont="1" applyFill="1" applyBorder="1" applyAlignment="1">
      <alignment horizontal="center"/>
    </xf>
    <xf numFmtId="0" fontId="2" fillId="0" borderId="0" xfId="1" applyFont="1" applyFill="1" applyBorder="1" applyAlignment="1">
      <alignment horizontal="left"/>
    </xf>
    <xf numFmtId="49" fontId="3" fillId="0" borderId="0" xfId="1" applyNumberFormat="1" applyFont="1" applyFill="1" applyBorder="1" applyAlignment="1">
      <alignment horizontal="left"/>
    </xf>
    <xf numFmtId="0" fontId="3" fillId="0" borderId="0" xfId="1" applyFont="1" applyFill="1" applyBorder="1" applyAlignment="1">
      <alignment horizontal="center"/>
    </xf>
    <xf numFmtId="0" fontId="3" fillId="0" borderId="0" xfId="1" applyFont="1" applyFill="1" applyBorder="1" applyAlignment="1">
      <alignment horizontal="left"/>
    </xf>
    <xf numFmtId="0" fontId="3" fillId="0" borderId="0" xfId="1" applyFont="1" applyBorder="1" applyAlignment="1">
      <alignment horizontal="left"/>
    </xf>
    <xf numFmtId="0" fontId="2" fillId="0" borderId="41" xfId="1" applyFont="1" applyFill="1" applyBorder="1" applyAlignment="1">
      <alignment horizontal="center" vertical="center" wrapText="1"/>
    </xf>
    <xf numFmtId="3" fontId="2" fillId="0" borderId="41" xfId="1" applyNumberFormat="1" applyFont="1" applyFill="1" applyBorder="1" applyAlignment="1">
      <alignment horizontal="center" vertical="center" wrapText="1"/>
    </xf>
    <xf numFmtId="3" fontId="3" fillId="0" borderId="41" xfId="1" applyNumberFormat="1" applyFont="1" applyFill="1" applyBorder="1" applyAlignment="1">
      <alignment vertical="center" wrapText="1"/>
    </xf>
    <xf numFmtId="3" fontId="2" fillId="0" borderId="0" xfId="1" applyNumberFormat="1" applyFont="1" applyBorder="1" applyAlignment="1" applyProtection="1">
      <alignment horizontal="center" vertical="top" wrapText="1"/>
      <protection locked="0"/>
    </xf>
    <xf numFmtId="0" fontId="2" fillId="0" borderId="0" xfId="1" applyFont="1" applyBorder="1" applyAlignment="1" applyProtection="1">
      <alignment wrapText="1"/>
      <protection locked="0"/>
    </xf>
    <xf numFmtId="0" fontId="2" fillId="0" borderId="0" xfId="1" applyFont="1" applyBorder="1" applyAlignment="1" applyProtection="1">
      <alignment horizontal="left" vertical="top" wrapText="1"/>
      <protection locked="0"/>
    </xf>
    <xf numFmtId="1" fontId="2" fillId="0" borderId="0" xfId="1" applyNumberFormat="1" applyFont="1" applyFill="1" applyBorder="1" applyAlignment="1" applyProtection="1">
      <alignment horizontal="center" wrapText="1"/>
      <protection locked="0"/>
    </xf>
    <xf numFmtId="3" fontId="2" fillId="0" borderId="0" xfId="1" applyNumberFormat="1" applyFont="1" applyFill="1" applyBorder="1" applyAlignment="1" applyProtection="1">
      <alignment wrapText="1"/>
      <protection locked="0"/>
    </xf>
    <xf numFmtId="0" fontId="2" fillId="0" borderId="0" xfId="1" applyFont="1" applyBorder="1" applyAlignment="1">
      <alignment horizontal="center"/>
    </xf>
    <xf numFmtId="0" fontId="3" fillId="0" borderId="0" xfId="1" applyFont="1" applyBorder="1" applyAlignment="1">
      <alignment horizontal="center"/>
    </xf>
    <xf numFmtId="3" fontId="2" fillId="0" borderId="41" xfId="1" applyNumberFormat="1" applyFont="1" applyBorder="1" applyAlignment="1">
      <alignment horizontal="center" vertical="center" wrapText="1"/>
    </xf>
    <xf numFmtId="1" fontId="3" fillId="0" borderId="41" xfId="3" applyNumberFormat="1" applyFont="1" applyFill="1" applyBorder="1" applyAlignment="1" applyProtection="1">
      <alignment horizontal="center" vertical="center" wrapText="1"/>
      <protection locked="0"/>
    </xf>
    <xf numFmtId="3" fontId="2" fillId="0" borderId="41" xfId="3" applyNumberFormat="1" applyFont="1" applyFill="1" applyBorder="1" applyAlignment="1" applyProtection="1">
      <alignment vertical="center" wrapText="1"/>
      <protection locked="0"/>
    </xf>
    <xf numFmtId="3" fontId="2" fillId="0" borderId="68" xfId="3" applyNumberFormat="1" applyFont="1" applyFill="1" applyBorder="1" applyAlignment="1" applyProtection="1">
      <alignment horizontal="center" vertical="center" wrapText="1"/>
      <protection locked="0"/>
    </xf>
    <xf numFmtId="3" fontId="2" fillId="0" borderId="41" xfId="3" applyNumberFormat="1" applyFont="1" applyFill="1" applyBorder="1" applyAlignment="1" applyProtection="1">
      <alignment horizontal="center" vertical="center" wrapText="1"/>
      <protection locked="0"/>
    </xf>
    <xf numFmtId="0" fontId="2" fillId="0" borderId="0" xfId="3" applyFont="1" applyBorder="1" applyAlignment="1" applyProtection="1">
      <alignment horizontal="right" vertical="top" wrapText="1"/>
      <protection locked="0"/>
    </xf>
    <xf numFmtId="0" fontId="2" fillId="0" borderId="0" xfId="3" applyFont="1" applyBorder="1" applyAlignment="1" applyProtection="1">
      <alignment horizontal="left" vertical="top" wrapText="1"/>
      <protection locked="0"/>
    </xf>
    <xf numFmtId="1" fontId="2" fillId="0" borderId="0" xfId="3" applyNumberFormat="1" applyFont="1" applyBorder="1" applyAlignment="1" applyProtection="1">
      <alignment horizontal="center" wrapText="1"/>
      <protection locked="0"/>
    </xf>
    <xf numFmtId="3" fontId="2" fillId="0" borderId="0" xfId="3" applyNumberFormat="1" applyFont="1" applyBorder="1" applyAlignment="1" applyProtection="1">
      <alignment wrapText="1"/>
      <protection locked="0"/>
    </xf>
    <xf numFmtId="0" fontId="2" fillId="0" borderId="0" xfId="1" applyFont="1" applyBorder="1" applyAlignment="1"/>
    <xf numFmtId="3" fontId="26" fillId="0" borderId="0" xfId="1" applyNumberFormat="1" applyFont="1" applyBorder="1" applyAlignment="1" applyProtection="1">
      <alignment horizontal="center" wrapText="1"/>
      <protection locked="0"/>
    </xf>
    <xf numFmtId="3" fontId="26" fillId="0" borderId="0" xfId="1" applyNumberFormat="1" applyFont="1" applyBorder="1" applyAlignment="1" applyProtection="1">
      <alignment wrapText="1"/>
      <protection locked="0"/>
    </xf>
    <xf numFmtId="3" fontId="3" fillId="0" borderId="41" xfId="1" applyNumberFormat="1" applyFont="1" applyFill="1" applyBorder="1" applyAlignment="1">
      <alignment horizontal="center" vertical="center" wrapText="1"/>
    </xf>
    <xf numFmtId="3" fontId="2" fillId="0" borderId="68" xfId="1" applyNumberFormat="1" applyFont="1" applyFill="1" applyBorder="1" applyAlignment="1" applyProtection="1">
      <alignment vertical="center" wrapText="1"/>
      <protection locked="0"/>
    </xf>
    <xf numFmtId="3" fontId="2" fillId="0" borderId="68" xfId="1" applyNumberFormat="1" applyFont="1" applyFill="1" applyBorder="1" applyAlignment="1" applyProtection="1">
      <alignment horizontal="center" vertical="center" wrapText="1"/>
      <protection locked="0"/>
    </xf>
    <xf numFmtId="0" fontId="2" fillId="0" borderId="41" xfId="1" applyFont="1" applyFill="1" applyBorder="1" applyAlignment="1" applyProtection="1">
      <alignment horizontal="center" vertical="center"/>
      <protection locked="0"/>
    </xf>
    <xf numFmtId="0" fontId="2" fillId="0" borderId="0" xfId="1" applyFont="1" applyBorder="1" applyAlignment="1">
      <alignment wrapText="1"/>
    </xf>
    <xf numFmtId="0" fontId="2" fillId="0" borderId="0" xfId="1" applyFont="1" applyBorder="1" applyAlignment="1">
      <alignment horizontal="center" wrapText="1"/>
    </xf>
    <xf numFmtId="3" fontId="2" fillId="0" borderId="0" xfId="1" applyNumberFormat="1" applyFont="1" applyBorder="1" applyAlignment="1">
      <alignment wrapText="1"/>
    </xf>
    <xf numFmtId="3" fontId="2" fillId="0" borderId="0" xfId="1" applyNumberFormat="1" applyFont="1" applyBorder="1" applyAlignment="1">
      <alignment horizontal="center" wrapText="1"/>
    </xf>
    <xf numFmtId="0" fontId="2" fillId="0" borderId="41" xfId="1" applyFont="1" applyFill="1" applyBorder="1" applyAlignment="1">
      <alignment vertical="center"/>
    </xf>
    <xf numFmtId="3" fontId="2" fillId="0" borderId="41" xfId="1" applyNumberFormat="1" applyFont="1" applyFill="1" applyBorder="1" applyAlignment="1">
      <alignment vertical="center" wrapText="1"/>
    </xf>
    <xf numFmtId="3" fontId="3" fillId="0" borderId="68" xfId="1" applyNumberFormat="1" applyFont="1" applyFill="1" applyBorder="1" applyAlignment="1">
      <alignment vertical="center" wrapText="1"/>
    </xf>
    <xf numFmtId="0" fontId="2" fillId="0" borderId="135" xfId="1" applyFont="1" applyBorder="1" applyAlignment="1">
      <alignment wrapText="1"/>
    </xf>
    <xf numFmtId="0" fontId="2" fillId="0" borderId="135" xfId="1" applyFont="1" applyBorder="1" applyAlignment="1">
      <alignment horizontal="center" wrapText="1"/>
    </xf>
    <xf numFmtId="3" fontId="2" fillId="0" borderId="68" xfId="1" applyNumberFormat="1" applyFont="1" applyFill="1" applyBorder="1" applyAlignment="1">
      <alignment vertical="center" wrapText="1"/>
    </xf>
    <xf numFmtId="2" fontId="2" fillId="0" borderId="41" xfId="1" applyNumberFormat="1" applyFont="1" applyFill="1" applyBorder="1" applyAlignment="1">
      <alignment horizontal="center" vertical="center" wrapText="1"/>
    </xf>
    <xf numFmtId="49" fontId="3" fillId="0" borderId="41" xfId="1" applyNumberFormat="1" applyFont="1" applyFill="1" applyBorder="1" applyAlignment="1" applyProtection="1">
      <alignment horizontal="center" vertical="center" wrapText="1"/>
      <protection locked="0"/>
    </xf>
    <xf numFmtId="0" fontId="2" fillId="0" borderId="0" xfId="1" applyFont="1" applyBorder="1" applyAlignment="1" applyProtection="1">
      <alignment horizontal="center" vertical="top" wrapText="1"/>
      <protection locked="0"/>
    </xf>
    <xf numFmtId="0" fontId="2" fillId="0" borderId="0" xfId="1" quotePrefix="1" applyFont="1" applyFill="1" applyBorder="1" applyAlignment="1">
      <alignment horizontal="center" vertical="top" wrapText="1"/>
    </xf>
    <xf numFmtId="1" fontId="2" fillId="0" borderId="0" xfId="1" applyNumberFormat="1" applyFont="1" applyBorder="1" applyAlignment="1" applyProtection="1">
      <alignment wrapText="1"/>
      <protection locked="0"/>
    </xf>
    <xf numFmtId="0" fontId="6" fillId="0" borderId="0" xfId="1" applyFont="1" applyAlignment="1">
      <alignment horizontal="center" vertical="center" wrapText="1"/>
    </xf>
    <xf numFmtId="3" fontId="6" fillId="0" borderId="0" xfId="1" applyNumberFormat="1" applyFont="1"/>
    <xf numFmtId="0" fontId="2" fillId="0" borderId="0" xfId="1" applyFont="1" applyFill="1"/>
    <xf numFmtId="0" fontId="2" fillId="0" borderId="135" xfId="1" applyFont="1" applyBorder="1" applyAlignment="1" applyProtection="1">
      <alignment horizontal="right" vertical="top" wrapText="1"/>
      <protection locked="0"/>
    </xf>
    <xf numFmtId="0" fontId="2" fillId="0" borderId="135" xfId="1" applyFont="1" applyBorder="1" applyAlignment="1" applyProtection="1">
      <alignment horizontal="left" vertical="top" wrapText="1"/>
      <protection locked="0"/>
    </xf>
    <xf numFmtId="1" fontId="2" fillId="0" borderId="135" xfId="1" applyNumberFormat="1" applyFont="1" applyBorder="1" applyAlignment="1" applyProtection="1">
      <alignment horizontal="center" wrapText="1"/>
      <protection locked="0"/>
    </xf>
    <xf numFmtId="3" fontId="2" fillId="0" borderId="135" xfId="1" applyNumberFormat="1" applyFont="1" applyBorder="1" applyAlignment="1" applyProtection="1">
      <alignment wrapText="1"/>
      <protection locked="0"/>
    </xf>
    <xf numFmtId="0" fontId="2" fillId="0" borderId="135" xfId="1" applyFont="1" applyBorder="1"/>
    <xf numFmtId="3" fontId="2" fillId="0" borderId="0" xfId="1" applyNumberFormat="1" applyFont="1"/>
    <xf numFmtId="0" fontId="2" fillId="0" borderId="135" xfId="1" applyFont="1" applyFill="1" applyBorder="1" applyAlignment="1" applyProtection="1">
      <alignment horizontal="left" vertical="top" wrapText="1"/>
      <protection locked="0"/>
    </xf>
    <xf numFmtId="0" fontId="2" fillId="0" borderId="135" xfId="1" applyFont="1" applyFill="1" applyBorder="1" applyAlignment="1" applyProtection="1">
      <alignment horizontal="center" vertical="top" wrapText="1"/>
      <protection locked="0"/>
    </xf>
    <xf numFmtId="0" fontId="2" fillId="0" borderId="41" xfId="1" applyFont="1" applyBorder="1" applyAlignment="1">
      <alignment vertical="center"/>
    </xf>
    <xf numFmtId="3" fontId="3" fillId="0" borderId="41" xfId="1" applyNumberFormat="1" applyFont="1" applyBorder="1" applyAlignment="1">
      <alignment horizontal="center" vertical="center" wrapText="1"/>
    </xf>
    <xf numFmtId="0" fontId="16" fillId="0" borderId="0" xfId="1" applyFont="1" applyFill="1"/>
    <xf numFmtId="0" fontId="16" fillId="0" borderId="0" xfId="1" applyFont="1" applyFill="1" applyBorder="1"/>
    <xf numFmtId="0" fontId="2" fillId="0" borderId="0" xfId="3" applyFont="1"/>
    <xf numFmtId="0" fontId="16" fillId="0" borderId="0" xfId="1" applyFont="1" applyFill="1" applyBorder="1" applyAlignment="1">
      <alignment vertical="top" wrapText="1"/>
    </xf>
    <xf numFmtId="0" fontId="3" fillId="0" borderId="0" xfId="1" applyFont="1"/>
    <xf numFmtId="0" fontId="27" fillId="0" borderId="0" xfId="1" applyFont="1"/>
    <xf numFmtId="0" fontId="27" fillId="0" borderId="0" xfId="1" applyFont="1" applyFill="1"/>
    <xf numFmtId="0" fontId="2" fillId="0" borderId="0" xfId="6" applyFont="1" applyAlignment="1">
      <alignment horizontal="right"/>
    </xf>
    <xf numFmtId="0" fontId="9" fillId="0" borderId="0" xfId="2" applyFont="1" applyAlignment="1">
      <alignment horizontal="center" vertical="center"/>
    </xf>
    <xf numFmtId="3" fontId="3" fillId="0" borderId="41" xfId="2" applyNumberFormat="1" applyFont="1" applyBorder="1" applyAlignment="1">
      <alignment horizontal="center" vertical="center" wrapText="1"/>
    </xf>
    <xf numFmtId="3" fontId="2" fillId="0" borderId="41" xfId="2" applyNumberFormat="1" applyFont="1" applyFill="1" applyBorder="1" applyAlignment="1" applyProtection="1">
      <alignment vertical="center" wrapText="1"/>
      <protection locked="0"/>
    </xf>
    <xf numFmtId="3" fontId="3" fillId="7" borderId="41" xfId="2" applyNumberFormat="1" applyFont="1" applyFill="1" applyBorder="1" applyAlignment="1" applyProtection="1">
      <alignment vertical="center" wrapText="1"/>
      <protection locked="0"/>
    </xf>
    <xf numFmtId="3" fontId="2" fillId="0" borderId="41" xfId="2" applyNumberFormat="1" applyFont="1" applyFill="1" applyBorder="1" applyAlignment="1" applyProtection="1">
      <alignment horizontal="center" vertical="center" wrapText="1"/>
      <protection locked="0"/>
    </xf>
    <xf numFmtId="0" fontId="2" fillId="0" borderId="41" xfId="2" applyFont="1" applyBorder="1" applyAlignment="1">
      <alignment wrapText="1"/>
    </xf>
    <xf numFmtId="0" fontId="2" fillId="0" borderId="0" xfId="2" applyFont="1" applyBorder="1" applyAlignment="1">
      <alignment wrapText="1"/>
    </xf>
    <xf numFmtId="0" fontId="2" fillId="0" borderId="0" xfId="2" applyFont="1" applyAlignment="1">
      <alignment horizontal="center" vertical="center"/>
    </xf>
    <xf numFmtId="0" fontId="2" fillId="0" borderId="0" xfId="1" applyFont="1" applyFill="1" applyAlignment="1">
      <alignment horizontal="center" vertical="center"/>
    </xf>
    <xf numFmtId="0" fontId="2" fillId="0" borderId="0" xfId="2" applyFont="1" applyFill="1"/>
    <xf numFmtId="0" fontId="2" fillId="0" borderId="0" xfId="2" applyFont="1" applyFill="1" applyAlignment="1">
      <alignment horizontal="left" wrapText="1"/>
    </xf>
    <xf numFmtId="0" fontId="2" fillId="0" borderId="0" xfId="2" applyFont="1" applyFill="1" applyAlignment="1">
      <alignment horizontal="center" vertical="center"/>
    </xf>
    <xf numFmtId="0" fontId="2" fillId="0" borderId="0" xfId="2" applyFont="1" applyFill="1" applyAlignment="1">
      <alignment horizontal="left" vertical="top" wrapText="1"/>
    </xf>
    <xf numFmtId="0" fontId="2" fillId="0" borderId="0" xfId="2" applyFont="1" applyFill="1" applyAlignment="1">
      <alignment horizontal="center" vertical="center" wrapText="1"/>
    </xf>
    <xf numFmtId="0" fontId="2" fillId="0" borderId="0" xfId="2" applyFont="1" applyFill="1" applyAlignment="1">
      <alignment horizontal="left" vertical="center"/>
    </xf>
    <xf numFmtId="0" fontId="2" fillId="0" borderId="0" xfId="2" applyFont="1" applyFill="1" applyProtection="1">
      <protection locked="0"/>
    </xf>
    <xf numFmtId="0" fontId="2" fillId="0" borderId="0" xfId="2" applyFont="1" applyFill="1" applyAlignment="1" applyProtection="1">
      <alignment horizontal="center" vertical="center"/>
      <protection locked="0"/>
    </xf>
    <xf numFmtId="0" fontId="2" fillId="0" borderId="0" xfId="2" applyFont="1" applyProtection="1">
      <protection locked="0"/>
    </xf>
    <xf numFmtId="0" fontId="2" fillId="0" borderId="0" xfId="2" applyFont="1" applyAlignment="1" applyProtection="1">
      <alignment horizontal="center" vertical="center"/>
      <protection locked="0"/>
    </xf>
    <xf numFmtId="0" fontId="2" fillId="0" borderId="0" xfId="2" applyFont="1" applyBorder="1"/>
    <xf numFmtId="0" fontId="2" fillId="0" borderId="0" xfId="2" applyFont="1" applyBorder="1" applyAlignment="1"/>
    <xf numFmtId="0" fontId="2" fillId="0" borderId="0" xfId="2" applyFont="1" applyBorder="1" applyAlignment="1" applyProtection="1">
      <protection locked="0"/>
    </xf>
    <xf numFmtId="0" fontId="2" fillId="0" borderId="0" xfId="2" applyFont="1" applyBorder="1" applyAlignment="1" applyProtection="1">
      <alignment wrapText="1"/>
      <protection locked="0"/>
    </xf>
    <xf numFmtId="0" fontId="2" fillId="0" borderId="0" xfId="2" applyFont="1" applyBorder="1" applyAlignment="1" applyProtection="1">
      <alignment horizontal="left" wrapText="1"/>
      <protection locked="0"/>
    </xf>
    <xf numFmtId="0" fontId="2" fillId="0" borderId="0" xfId="2" applyFont="1" applyBorder="1" applyAlignment="1" applyProtection="1">
      <alignment horizontal="center" wrapText="1"/>
      <protection locked="0"/>
    </xf>
    <xf numFmtId="0" fontId="9" fillId="0" borderId="0" xfId="2" applyFont="1" applyBorder="1" applyAlignment="1">
      <alignment horizontal="center"/>
    </xf>
    <xf numFmtId="0" fontId="10" fillId="0" borderId="0" xfId="2" applyFont="1" applyBorder="1" applyAlignment="1" applyProtection="1">
      <protection locked="0"/>
    </xf>
    <xf numFmtId="0" fontId="2" fillId="0" borderId="75" xfId="2" applyFont="1" applyBorder="1"/>
    <xf numFmtId="49" fontId="3" fillId="0" borderId="75" xfId="2" applyNumberFormat="1" applyFont="1" applyFill="1" applyBorder="1" applyAlignment="1" applyProtection="1">
      <protection locked="0"/>
    </xf>
    <xf numFmtId="0" fontId="3" fillId="0" borderId="41" xfId="2" applyFont="1" applyBorder="1" applyAlignment="1">
      <alignment horizontal="right" vertical="center" wrapText="1"/>
    </xf>
    <xf numFmtId="3" fontId="3" fillId="0" borderId="41" xfId="2" applyNumberFormat="1" applyFont="1" applyBorder="1" applyAlignment="1">
      <alignment horizontal="right" vertical="center" wrapText="1"/>
    </xf>
    <xf numFmtId="3" fontId="2" fillId="0" borderId="41" xfId="2" applyNumberFormat="1" applyFont="1" applyBorder="1" applyAlignment="1" applyProtection="1">
      <alignment horizontal="left" vertical="center" wrapText="1"/>
      <protection locked="0"/>
    </xf>
    <xf numFmtId="3" fontId="3" fillId="0" borderId="41" xfId="2" applyNumberFormat="1" applyFont="1" applyFill="1" applyBorder="1" applyAlignment="1" applyProtection="1">
      <alignment horizontal="right" vertical="center"/>
      <protection locked="0"/>
    </xf>
    <xf numFmtId="0" fontId="3" fillId="0" borderId="41" xfId="2" applyFont="1" applyBorder="1" applyAlignment="1" applyProtection="1">
      <alignment horizontal="center" vertical="center" wrapText="1"/>
      <protection locked="0"/>
    </xf>
    <xf numFmtId="3" fontId="2" fillId="0" borderId="41" xfId="2" applyNumberFormat="1" applyFont="1" applyFill="1" applyBorder="1" applyAlignment="1" applyProtection="1">
      <alignment horizontal="right" vertical="center"/>
      <protection locked="0"/>
    </xf>
    <xf numFmtId="3" fontId="3" fillId="7" borderId="41" xfId="2" applyNumberFormat="1" applyFont="1" applyFill="1" applyBorder="1" applyAlignment="1" applyProtection="1">
      <alignment horizontal="right" vertical="center"/>
      <protection locked="0"/>
    </xf>
    <xf numFmtId="0" fontId="2" fillId="0" borderId="0" xfId="2" applyFont="1" applyBorder="1" applyAlignment="1" applyProtection="1">
      <alignment horizontal="center" vertical="center" wrapText="1"/>
      <protection locked="0"/>
    </xf>
    <xf numFmtId="0" fontId="2" fillId="0" borderId="0" xfId="2" applyFont="1" applyBorder="1" applyAlignment="1" applyProtection="1">
      <alignment horizontal="left" vertical="center" wrapText="1"/>
      <protection locked="0"/>
    </xf>
    <xf numFmtId="3" fontId="2" fillId="0" borderId="0" xfId="2" applyNumberFormat="1" applyFont="1" applyBorder="1" applyAlignment="1" applyProtection="1">
      <alignment horizontal="center" vertical="center" wrapText="1"/>
      <protection locked="0"/>
    </xf>
    <xf numFmtId="3" fontId="2" fillId="0" borderId="0" xfId="2" applyNumberFormat="1" applyFont="1" applyBorder="1" applyAlignment="1" applyProtection="1">
      <alignment wrapText="1"/>
      <protection locked="0"/>
    </xf>
    <xf numFmtId="3" fontId="2" fillId="0" borderId="0" xfId="2" applyNumberFormat="1" applyFont="1" applyBorder="1" applyProtection="1">
      <protection locked="0"/>
    </xf>
    <xf numFmtId="3" fontId="2" fillId="0" borderId="0" xfId="2" applyNumberFormat="1" applyFont="1" applyBorder="1" applyAlignment="1" applyProtection="1">
      <alignment horizontal="center" vertical="center"/>
      <protection locked="0"/>
    </xf>
    <xf numFmtId="49" fontId="3" fillId="0" borderId="75" xfId="2" applyNumberFormat="1" applyFont="1" applyFill="1" applyBorder="1" applyAlignment="1">
      <alignment vertical="center"/>
    </xf>
    <xf numFmtId="3" fontId="3" fillId="0" borderId="41" xfId="2" applyNumberFormat="1" applyFont="1" applyFill="1" applyBorder="1" applyAlignment="1" applyProtection="1">
      <alignment horizontal="right" vertical="center" wrapText="1"/>
      <protection locked="0"/>
    </xf>
    <xf numFmtId="3" fontId="2" fillId="0" borderId="41" xfId="2" applyNumberFormat="1" applyFont="1" applyFill="1" applyBorder="1" applyAlignment="1" applyProtection="1">
      <alignment horizontal="right" vertical="center" wrapText="1"/>
      <protection locked="0"/>
    </xf>
    <xf numFmtId="0" fontId="2" fillId="0" borderId="41" xfId="2" applyFont="1" applyFill="1" applyBorder="1" applyAlignment="1" applyProtection="1">
      <alignment horizontal="center" vertical="center" wrapText="1"/>
      <protection locked="0"/>
    </xf>
    <xf numFmtId="0" fontId="2" fillId="0" borderId="41" xfId="2" applyFont="1" applyFill="1" applyBorder="1" applyAlignment="1" applyProtection="1">
      <alignment horizontal="left" vertical="center" wrapText="1"/>
      <protection locked="0"/>
    </xf>
    <xf numFmtId="0" fontId="2" fillId="0" borderId="41" xfId="2" applyFont="1" applyFill="1" applyBorder="1" applyAlignment="1">
      <alignment horizontal="left" vertical="center" wrapText="1"/>
    </xf>
    <xf numFmtId="3" fontId="2" fillId="0" borderId="41" xfId="0" applyNumberFormat="1" applyFont="1" applyFill="1" applyBorder="1" applyAlignment="1" applyProtection="1">
      <alignment horizontal="center" vertical="center" wrapText="1"/>
      <protection locked="0"/>
    </xf>
    <xf numFmtId="3" fontId="2" fillId="0" borderId="0" xfId="2" applyNumberFormat="1" applyFont="1" applyBorder="1" applyAlignment="1" applyProtection="1">
      <alignment horizontal="left" vertical="center" wrapText="1"/>
      <protection locked="0"/>
    </xf>
    <xf numFmtId="49" fontId="3" fillId="0" borderId="75" xfId="2" applyNumberFormat="1" applyFont="1" applyFill="1" applyBorder="1" applyAlignment="1"/>
    <xf numFmtId="0" fontId="2" fillId="0" borderId="0" xfId="2" applyFont="1" applyBorder="1" applyAlignment="1">
      <alignment vertical="center"/>
    </xf>
    <xf numFmtId="3" fontId="2" fillId="0" borderId="41" xfId="2" applyNumberFormat="1" applyFont="1" applyBorder="1" applyAlignment="1">
      <alignment horizontal="right" vertical="center" wrapText="1"/>
    </xf>
    <xf numFmtId="3" fontId="2" fillId="0" borderId="41" xfId="2" applyNumberFormat="1" applyFont="1" applyFill="1" applyBorder="1" applyAlignment="1" applyProtection="1">
      <alignment horizontal="left" vertical="center" wrapText="1"/>
      <protection locked="0"/>
    </xf>
    <xf numFmtId="3" fontId="2" fillId="0" borderId="41" xfId="1" applyNumberFormat="1" applyFont="1" applyFill="1" applyBorder="1" applyAlignment="1">
      <alignment horizontal="left" vertical="center" wrapText="1"/>
    </xf>
    <xf numFmtId="0" fontId="2" fillId="0" borderId="41" xfId="2" applyFont="1" applyFill="1" applyBorder="1" applyAlignment="1" applyProtection="1">
      <alignment horizontal="center" vertical="center"/>
      <protection locked="0"/>
    </xf>
    <xf numFmtId="3" fontId="3" fillId="0" borderId="41" xfId="2" applyNumberFormat="1" applyFont="1" applyFill="1" applyBorder="1" applyAlignment="1" applyProtection="1">
      <alignment horizontal="center" vertical="center"/>
      <protection locked="0"/>
    </xf>
    <xf numFmtId="3" fontId="3" fillId="13" borderId="41" xfId="2" applyNumberFormat="1" applyFont="1" applyFill="1" applyBorder="1" applyAlignment="1">
      <alignment horizontal="right" vertical="center" wrapText="1"/>
    </xf>
    <xf numFmtId="3" fontId="2" fillId="0" borderId="41" xfId="2" applyNumberFormat="1" applyFont="1" applyBorder="1" applyAlignment="1">
      <alignment horizontal="left" vertical="center" wrapText="1"/>
    </xf>
    <xf numFmtId="0" fontId="3" fillId="0" borderId="0" xfId="2" applyFont="1" applyFill="1" applyAlignment="1">
      <alignment vertical="center"/>
    </xf>
    <xf numFmtId="0" fontId="2" fillId="0" borderId="0" xfId="2" applyFont="1" applyBorder="1" applyProtection="1">
      <protection locked="0"/>
    </xf>
    <xf numFmtId="0" fontId="3" fillId="0" borderId="0" xfId="2" applyFont="1"/>
    <xf numFmtId="0" fontId="2" fillId="0" borderId="0" xfId="2" applyFont="1" applyFill="1" applyBorder="1" applyAlignment="1" applyProtection="1">
      <alignment vertical="center" wrapText="1"/>
      <protection locked="0"/>
    </xf>
    <xf numFmtId="0" fontId="3" fillId="0" borderId="0" xfId="2" applyFont="1" applyFill="1" applyAlignment="1">
      <alignment horizontal="left" vertical="center"/>
    </xf>
    <xf numFmtId="0" fontId="2" fillId="0" borderId="0" xfId="2" applyFont="1" applyFill="1" applyBorder="1" applyAlignment="1">
      <alignment vertical="center"/>
    </xf>
    <xf numFmtId="0" fontId="2" fillId="0" borderId="0" xfId="2" applyFont="1" applyFill="1" applyBorder="1" applyAlignment="1" applyProtection="1">
      <alignment vertical="center"/>
      <protection locked="0"/>
    </xf>
    <xf numFmtId="0" fontId="2" fillId="0" borderId="0" xfId="2" applyFont="1" applyBorder="1" applyAlignment="1" applyProtection="1">
      <alignment horizontal="left" vertical="center"/>
      <protection locked="0"/>
    </xf>
    <xf numFmtId="0" fontId="3" fillId="0" borderId="0" xfId="2" applyFont="1" applyFill="1" applyBorder="1" applyAlignment="1" applyProtection="1">
      <alignment vertical="center" wrapText="1"/>
      <protection locked="0"/>
    </xf>
    <xf numFmtId="0" fontId="3" fillId="0" borderId="0" xfId="2" applyFont="1" applyFill="1" applyBorder="1" applyAlignment="1">
      <alignment vertical="center"/>
    </xf>
    <xf numFmtId="0" fontId="3" fillId="0" borderId="0" xfId="2" applyFont="1" applyFill="1" applyBorder="1" applyAlignment="1" applyProtection="1">
      <alignment vertical="center"/>
      <protection locked="0"/>
    </xf>
    <xf numFmtId="0" fontId="12" fillId="0" borderId="0" xfId="2" applyFont="1" applyFill="1" applyAlignment="1">
      <alignment vertical="center"/>
    </xf>
    <xf numFmtId="0" fontId="25" fillId="0" borderId="0" xfId="2" applyFont="1" applyFill="1" applyAlignment="1">
      <alignment vertical="center"/>
    </xf>
    <xf numFmtId="0" fontId="2" fillId="0" borderId="0" xfId="2" applyFont="1" applyFill="1" applyBorder="1" applyAlignment="1">
      <alignment horizontal="left" vertical="center"/>
    </xf>
    <xf numFmtId="0" fontId="3" fillId="0" borderId="0" xfId="2" applyFont="1" applyAlignment="1">
      <alignment vertical="top"/>
    </xf>
    <xf numFmtId="0" fontId="3" fillId="0" borderId="0" xfId="2" applyFont="1" applyAlignment="1"/>
    <xf numFmtId="0" fontId="3" fillId="0" borderId="0" xfId="1" applyFont="1" applyAlignment="1"/>
    <xf numFmtId="0" fontId="3" fillId="0" borderId="0" xfId="0" applyFont="1"/>
    <xf numFmtId="0" fontId="2" fillId="0" borderId="0" xfId="0" applyFont="1"/>
    <xf numFmtId="0" fontId="2" fillId="0" borderId="41" xfId="3" applyFont="1" applyFill="1" applyBorder="1" applyAlignment="1" applyProtection="1">
      <alignment horizontal="center" vertical="center"/>
      <protection locked="0"/>
    </xf>
    <xf numFmtId="0" fontId="2" fillId="0" borderId="77" xfId="3" applyFont="1" applyFill="1" applyBorder="1" applyAlignment="1" applyProtection="1">
      <alignment horizontal="left" vertical="center" wrapText="1"/>
      <protection locked="0"/>
    </xf>
    <xf numFmtId="0" fontId="2" fillId="0" borderId="47" xfId="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0" fontId="12" fillId="2" borderId="0" xfId="1" applyFont="1" applyFill="1" applyBorder="1" applyAlignment="1" applyProtection="1">
      <alignment vertical="center"/>
    </xf>
    <xf numFmtId="0" fontId="12" fillId="2" borderId="0" xfId="1" applyFont="1" applyFill="1" applyBorder="1" applyAlignment="1" applyProtection="1">
      <alignment vertical="center"/>
      <protection locked="0"/>
    </xf>
    <xf numFmtId="0" fontId="25" fillId="2" borderId="0" xfId="1" applyFont="1" applyFill="1" applyBorder="1" applyAlignment="1" applyProtection="1">
      <alignment horizontal="right" vertical="center"/>
      <protection locked="0"/>
    </xf>
    <xf numFmtId="0" fontId="12" fillId="0" borderId="0" xfId="1" applyFont="1" applyFill="1" applyBorder="1" applyAlignment="1" applyProtection="1">
      <alignment vertical="center"/>
    </xf>
    <xf numFmtId="49" fontId="29" fillId="2" borderId="4" xfId="1" applyNumberFormat="1" applyFont="1" applyFill="1" applyBorder="1" applyAlignment="1" applyProtection="1">
      <alignment vertical="center"/>
    </xf>
    <xf numFmtId="49" fontId="25" fillId="2" borderId="0" xfId="1" applyNumberFormat="1" applyFont="1" applyFill="1" applyBorder="1" applyAlignment="1" applyProtection="1">
      <alignment vertical="center"/>
    </xf>
    <xf numFmtId="49" fontId="12" fillId="2" borderId="4" xfId="1" applyNumberFormat="1" applyFont="1" applyFill="1" applyBorder="1" applyAlignment="1" applyProtection="1">
      <alignment vertical="center"/>
    </xf>
    <xf numFmtId="49" fontId="12" fillId="2" borderId="0" xfId="1" applyNumberFormat="1" applyFont="1" applyFill="1" applyBorder="1" applyAlignment="1" applyProtection="1">
      <alignment vertical="center"/>
    </xf>
    <xf numFmtId="49" fontId="30" fillId="2" borderId="4" xfId="1" applyNumberFormat="1" applyFont="1" applyFill="1" applyBorder="1" applyAlignment="1" applyProtection="1">
      <alignment vertical="center"/>
    </xf>
    <xf numFmtId="49" fontId="12" fillId="2" borderId="7" xfId="1" applyNumberFormat="1" applyFont="1" applyFill="1" applyBorder="1" applyAlignment="1" applyProtection="1">
      <alignment vertical="center"/>
    </xf>
    <xf numFmtId="49" fontId="12" fillId="2" borderId="8" xfId="1" applyNumberFormat="1" applyFont="1" applyFill="1" applyBorder="1" applyAlignment="1" applyProtection="1">
      <alignment vertical="center"/>
    </xf>
    <xf numFmtId="49" fontId="12" fillId="0" borderId="0" xfId="1" applyNumberFormat="1" applyFont="1" applyFill="1" applyBorder="1" applyAlignment="1" applyProtection="1">
      <alignment horizontal="center" vertical="center" wrapText="1"/>
    </xf>
    <xf numFmtId="0" fontId="12" fillId="0" borderId="0" xfId="1" applyFont="1" applyFill="1" applyBorder="1" applyAlignment="1" applyProtection="1">
      <alignment horizontal="center" vertical="center" textRotation="90"/>
    </xf>
    <xf numFmtId="1" fontId="31" fillId="0" borderId="27" xfId="1" applyNumberFormat="1" applyFont="1" applyFill="1" applyBorder="1" applyAlignment="1" applyProtection="1">
      <alignment horizontal="center" vertical="center"/>
    </xf>
    <xf numFmtId="1" fontId="31" fillId="0" borderId="28" xfId="1" applyNumberFormat="1" applyFont="1" applyFill="1" applyBorder="1" applyAlignment="1" applyProtection="1">
      <alignment horizontal="center" vertical="center"/>
    </xf>
    <xf numFmtId="1" fontId="31" fillId="0" borderId="29" xfId="1" applyNumberFormat="1" applyFont="1" applyFill="1" applyBorder="1" applyAlignment="1" applyProtection="1">
      <alignment horizontal="center" vertical="center"/>
    </xf>
    <xf numFmtId="1" fontId="31" fillId="0" borderId="30" xfId="1" applyNumberFormat="1" applyFont="1" applyFill="1" applyBorder="1" applyAlignment="1" applyProtection="1">
      <alignment horizontal="center" vertical="center"/>
    </xf>
    <xf numFmtId="1" fontId="31" fillId="0" borderId="31" xfId="1" applyNumberFormat="1" applyFont="1" applyFill="1" applyBorder="1" applyAlignment="1" applyProtection="1">
      <alignment horizontal="center" vertical="center"/>
    </xf>
    <xf numFmtId="1" fontId="31" fillId="0" borderId="32" xfId="1" applyNumberFormat="1" applyFont="1" applyFill="1" applyBorder="1" applyAlignment="1" applyProtection="1">
      <alignment horizontal="center" vertical="center"/>
    </xf>
    <xf numFmtId="1" fontId="31" fillId="0" borderId="33" xfId="1" applyNumberFormat="1" applyFont="1" applyFill="1" applyBorder="1" applyAlignment="1" applyProtection="1">
      <alignment horizontal="center" vertical="center"/>
    </xf>
    <xf numFmtId="1" fontId="31" fillId="0" borderId="34" xfId="1" applyNumberFormat="1" applyFont="1" applyFill="1" applyBorder="1" applyAlignment="1" applyProtection="1">
      <alignment horizontal="center" vertical="center"/>
    </xf>
    <xf numFmtId="0" fontId="25" fillId="0" borderId="15" xfId="1" applyFont="1" applyFill="1" applyBorder="1" applyAlignment="1" applyProtection="1">
      <alignment vertical="center" wrapText="1"/>
    </xf>
    <xf numFmtId="0" fontId="25" fillId="0" borderId="15" xfId="1" applyFont="1" applyFill="1" applyBorder="1" applyAlignment="1" applyProtection="1">
      <alignment horizontal="left" vertical="center" wrapText="1"/>
    </xf>
    <xf numFmtId="0" fontId="25" fillId="0" borderId="15" xfId="1" applyFont="1" applyFill="1" applyBorder="1" applyAlignment="1" applyProtection="1">
      <alignment vertical="center"/>
    </xf>
    <xf numFmtId="0" fontId="25" fillId="0" borderId="17" xfId="1" applyFont="1" applyFill="1" applyBorder="1" applyAlignment="1" applyProtection="1">
      <alignment vertical="center"/>
      <protection locked="0"/>
    </xf>
    <xf numFmtId="0" fontId="25" fillId="0" borderId="18" xfId="1" applyFont="1" applyFill="1" applyBorder="1" applyAlignment="1" applyProtection="1">
      <alignment vertical="center"/>
      <protection locked="0"/>
    </xf>
    <xf numFmtId="0" fontId="25" fillId="0" borderId="19" xfId="1" applyFont="1" applyFill="1" applyBorder="1" applyAlignment="1" applyProtection="1">
      <alignment vertical="center"/>
      <protection locked="0"/>
    </xf>
    <xf numFmtId="0" fontId="25" fillId="0" borderId="0" xfId="1" applyFont="1" applyFill="1" applyBorder="1" applyAlignment="1" applyProtection="1">
      <alignment vertical="center"/>
    </xf>
    <xf numFmtId="0" fontId="25" fillId="0" borderId="35" xfId="1" applyFont="1" applyFill="1" applyBorder="1" applyAlignment="1" applyProtection="1">
      <alignment vertical="center" wrapText="1"/>
    </xf>
    <xf numFmtId="0" fontId="25" fillId="0" borderId="35" xfId="1" applyFont="1" applyFill="1" applyBorder="1" applyAlignment="1" applyProtection="1">
      <alignment horizontal="left" vertical="center" wrapText="1"/>
    </xf>
    <xf numFmtId="3" fontId="25" fillId="0" borderId="35" xfId="1" applyNumberFormat="1" applyFont="1" applyFill="1" applyBorder="1" applyAlignment="1" applyProtection="1">
      <alignment horizontal="right" vertical="center"/>
    </xf>
    <xf numFmtId="3" fontId="25" fillId="0" borderId="36" xfId="1" applyNumberFormat="1" applyFont="1" applyFill="1" applyBorder="1" applyAlignment="1" applyProtection="1">
      <alignment horizontal="right" vertical="center"/>
    </xf>
    <xf numFmtId="3" fontId="25" fillId="0" borderId="37" xfId="1" applyNumberFormat="1" applyFont="1" applyFill="1" applyBorder="1" applyAlignment="1" applyProtection="1">
      <alignment horizontal="right" vertical="center"/>
    </xf>
    <xf numFmtId="3" fontId="25" fillId="0" borderId="38" xfId="1" applyNumberFormat="1" applyFont="1" applyFill="1" applyBorder="1" applyAlignment="1" applyProtection="1">
      <alignment horizontal="right" vertical="center"/>
    </xf>
    <xf numFmtId="3" fontId="25" fillId="0" borderId="38" xfId="1" applyNumberFormat="1" applyFont="1" applyFill="1" applyBorder="1" applyAlignment="1" applyProtection="1">
      <alignment horizontal="left" vertical="center" wrapText="1"/>
      <protection locked="0"/>
    </xf>
    <xf numFmtId="0" fontId="12" fillId="0" borderId="27" xfId="1" applyFont="1" applyFill="1" applyBorder="1" applyAlignment="1" applyProtection="1">
      <alignment vertical="center" wrapText="1"/>
    </xf>
    <xf numFmtId="0" fontId="12" fillId="0" borderId="27" xfId="1" applyFont="1" applyFill="1" applyBorder="1" applyAlignment="1" applyProtection="1">
      <alignment horizontal="left" vertical="center" wrapText="1"/>
    </xf>
    <xf numFmtId="3" fontId="12" fillId="0" borderId="27" xfId="1" applyNumberFormat="1" applyFont="1" applyFill="1" applyBorder="1" applyAlignment="1" applyProtection="1">
      <alignment horizontal="right" vertical="center"/>
    </xf>
    <xf numFmtId="3" fontId="12" fillId="0" borderId="29" xfId="1" applyNumberFormat="1" applyFont="1" applyFill="1" applyBorder="1" applyAlignment="1" applyProtection="1">
      <alignment horizontal="right" vertical="center"/>
    </xf>
    <xf numFmtId="3" fontId="12" fillId="0" borderId="30" xfId="1" applyNumberFormat="1" applyFont="1" applyFill="1" applyBorder="1" applyAlignment="1" applyProtection="1">
      <alignment horizontal="right" vertical="center"/>
    </xf>
    <xf numFmtId="3" fontId="12" fillId="0" borderId="31" xfId="1" applyNumberFormat="1" applyFont="1" applyFill="1" applyBorder="1" applyAlignment="1" applyProtection="1">
      <alignment horizontal="right" vertical="center"/>
    </xf>
    <xf numFmtId="3" fontId="12" fillId="0" borderId="31" xfId="1" applyNumberFormat="1" applyFont="1" applyFill="1" applyBorder="1" applyAlignment="1" applyProtection="1">
      <alignment horizontal="left" vertical="center" wrapText="1"/>
      <protection locked="0"/>
    </xf>
    <xf numFmtId="0" fontId="12" fillId="0" borderId="15" xfId="1" applyFont="1" applyFill="1" applyBorder="1" applyAlignment="1" applyProtection="1">
      <alignment vertical="center" wrapText="1"/>
    </xf>
    <xf numFmtId="0" fontId="12" fillId="0" borderId="15" xfId="1" applyFont="1" applyFill="1" applyBorder="1" applyAlignment="1" applyProtection="1">
      <alignment horizontal="right" vertical="center" wrapText="1"/>
    </xf>
    <xf numFmtId="3" fontId="12" fillId="0" borderId="15" xfId="1" applyNumberFormat="1" applyFont="1" applyFill="1" applyBorder="1" applyAlignment="1" applyProtection="1">
      <alignment horizontal="right" vertical="center"/>
    </xf>
    <xf numFmtId="3" fontId="12" fillId="0" borderId="17" xfId="1" applyNumberFormat="1" applyFont="1" applyFill="1" applyBorder="1" applyAlignment="1" applyProtection="1">
      <alignment horizontal="right" vertical="center"/>
      <protection locked="0"/>
    </xf>
    <xf numFmtId="3" fontId="12" fillId="0" borderId="18" xfId="1" applyNumberFormat="1" applyFont="1" applyFill="1" applyBorder="1" applyAlignment="1" applyProtection="1">
      <alignment horizontal="right" vertical="center"/>
      <protection locked="0"/>
    </xf>
    <xf numFmtId="3" fontId="12" fillId="0" borderId="19" xfId="1" applyNumberFormat="1" applyFont="1" applyFill="1" applyBorder="1" applyAlignment="1" applyProtection="1">
      <alignment horizontal="right" vertical="center"/>
    </xf>
    <xf numFmtId="3" fontId="12" fillId="0" borderId="19" xfId="1" applyNumberFormat="1" applyFont="1" applyFill="1" applyBorder="1" applyAlignment="1" applyProtection="1">
      <alignment horizontal="left" vertical="center" wrapText="1"/>
      <protection locked="0"/>
    </xf>
    <xf numFmtId="0" fontId="12" fillId="6" borderId="39" xfId="1" applyFont="1" applyFill="1" applyBorder="1" applyAlignment="1" applyProtection="1">
      <alignment vertical="center" wrapText="1"/>
    </xf>
    <xf numFmtId="0" fontId="12" fillId="6" borderId="39" xfId="1" applyFont="1" applyFill="1" applyBorder="1" applyAlignment="1" applyProtection="1">
      <alignment horizontal="right" vertical="center" wrapText="1"/>
    </xf>
    <xf numFmtId="3" fontId="12" fillId="6" borderId="39" xfId="1" applyNumberFormat="1" applyFont="1" applyFill="1" applyBorder="1" applyAlignment="1" applyProtection="1">
      <alignment horizontal="right" vertical="center"/>
    </xf>
    <xf numFmtId="3" fontId="12" fillId="6" borderId="40" xfId="1" applyNumberFormat="1" applyFont="1" applyFill="1" applyBorder="1" applyAlignment="1" applyProtection="1">
      <alignment horizontal="right" vertical="center"/>
      <protection locked="0"/>
    </xf>
    <xf numFmtId="3" fontId="12" fillId="6" borderId="41" xfId="1" applyNumberFormat="1" applyFont="1" applyFill="1" applyBorder="1" applyAlignment="1" applyProtection="1">
      <alignment horizontal="right" vertical="center"/>
      <protection locked="0"/>
    </xf>
    <xf numFmtId="3" fontId="12" fillId="6" borderId="42" xfId="1" applyNumberFormat="1" applyFont="1" applyFill="1" applyBorder="1" applyAlignment="1" applyProtection="1">
      <alignment vertical="center"/>
    </xf>
    <xf numFmtId="3" fontId="12" fillId="6" borderId="42" xfId="1" applyNumberFormat="1" applyFont="1" applyFill="1" applyBorder="1" applyAlignment="1" applyProtection="1">
      <alignment horizontal="right" vertical="center"/>
    </xf>
    <xf numFmtId="0" fontId="25" fillId="0" borderId="43" xfId="1" applyFont="1" applyFill="1" applyBorder="1" applyAlignment="1" applyProtection="1">
      <alignment horizontal="left" vertical="center" wrapText="1"/>
    </xf>
    <xf numFmtId="3" fontId="12" fillId="0" borderId="43" xfId="1" applyNumberFormat="1" applyFont="1" applyFill="1" applyBorder="1" applyAlignment="1" applyProtection="1">
      <alignment vertical="center"/>
    </xf>
    <xf numFmtId="3" fontId="12" fillId="0" borderId="44" xfId="1" applyNumberFormat="1" applyFont="1" applyFill="1" applyBorder="1" applyAlignment="1" applyProtection="1">
      <alignment horizontal="center" vertical="center"/>
    </xf>
    <xf numFmtId="3" fontId="12" fillId="0" borderId="45" xfId="1" applyNumberFormat="1" applyFont="1" applyFill="1" applyBorder="1" applyAlignment="1" applyProtection="1">
      <alignment horizontal="center" vertical="center"/>
    </xf>
    <xf numFmtId="3" fontId="12" fillId="0" borderId="46" xfId="1" applyNumberFormat="1" applyFont="1" applyFill="1" applyBorder="1" applyAlignment="1" applyProtection="1">
      <alignment horizontal="center" vertical="center"/>
    </xf>
    <xf numFmtId="3" fontId="12" fillId="0" borderId="44" xfId="1" applyNumberFormat="1" applyFont="1" applyFill="1" applyBorder="1" applyAlignment="1" applyProtection="1">
      <alignment horizontal="right" vertical="center"/>
    </xf>
    <xf numFmtId="3" fontId="12" fillId="0" borderId="45" xfId="1" applyNumberFormat="1" applyFont="1" applyFill="1" applyBorder="1" applyAlignment="1" applyProtection="1">
      <alignment horizontal="right" vertical="center"/>
    </xf>
    <xf numFmtId="3" fontId="12" fillId="0" borderId="46" xfId="1" applyNumberFormat="1" applyFont="1" applyFill="1" applyBorder="1" applyAlignment="1" applyProtection="1">
      <alignment horizontal="right" vertical="center"/>
    </xf>
    <xf numFmtId="3" fontId="12" fillId="0" borderId="46" xfId="1" applyNumberFormat="1" applyFont="1" applyFill="1" applyBorder="1" applyAlignment="1" applyProtection="1">
      <alignment horizontal="left" vertical="center" wrapText="1"/>
      <protection locked="0"/>
    </xf>
    <xf numFmtId="0" fontId="25" fillId="0" borderId="43" xfId="1" applyFont="1" applyFill="1" applyBorder="1" applyAlignment="1" applyProtection="1">
      <alignment horizontal="center" vertical="center" wrapText="1"/>
    </xf>
    <xf numFmtId="0" fontId="12" fillId="0" borderId="15" xfId="1" applyFont="1" applyFill="1" applyBorder="1" applyAlignment="1" applyProtection="1">
      <alignment horizontal="left" vertical="center" wrapText="1"/>
    </xf>
    <xf numFmtId="3" fontId="12" fillId="0" borderId="15" xfId="1" applyNumberFormat="1" applyFont="1" applyFill="1" applyBorder="1" applyAlignment="1" applyProtection="1">
      <alignment vertical="center"/>
    </xf>
    <xf numFmtId="3" fontId="12" fillId="0" borderId="17" xfId="1" applyNumberFormat="1" applyFont="1" applyFill="1" applyBorder="1" applyAlignment="1" applyProtection="1">
      <alignment horizontal="center" vertical="center"/>
    </xf>
    <xf numFmtId="3" fontId="12" fillId="0" borderId="18" xfId="1" applyNumberFormat="1" applyFont="1" applyFill="1" applyBorder="1" applyAlignment="1" applyProtection="1">
      <alignment horizontal="center" vertical="center"/>
    </xf>
    <xf numFmtId="3" fontId="12" fillId="0" borderId="19" xfId="1" applyNumberFormat="1" applyFont="1" applyFill="1" applyBorder="1" applyAlignment="1" applyProtection="1">
      <alignment horizontal="center" vertical="center"/>
    </xf>
    <xf numFmtId="3" fontId="12" fillId="0" borderId="17" xfId="1" applyNumberFormat="1" applyFont="1" applyFill="1" applyBorder="1" applyAlignment="1" applyProtection="1">
      <alignment horizontal="right" vertical="center"/>
    </xf>
    <xf numFmtId="3" fontId="12" fillId="0" borderId="18" xfId="1" applyNumberFormat="1" applyFont="1" applyFill="1" applyBorder="1" applyAlignment="1" applyProtection="1">
      <alignment horizontal="right" vertical="center"/>
    </xf>
    <xf numFmtId="0" fontId="12" fillId="0" borderId="39" xfId="1" applyFont="1" applyFill="1" applyBorder="1" applyAlignment="1" applyProtection="1">
      <alignment vertical="center" wrapText="1"/>
    </xf>
    <xf numFmtId="0" fontId="12" fillId="0" borderId="39" xfId="1" applyFont="1" applyFill="1" applyBorder="1" applyAlignment="1" applyProtection="1">
      <alignment horizontal="left" vertical="center" wrapText="1"/>
    </xf>
    <xf numFmtId="3" fontId="12" fillId="0" borderId="39" xfId="1" applyNumberFormat="1" applyFont="1" applyFill="1" applyBorder="1" applyAlignment="1" applyProtection="1">
      <alignment vertical="center"/>
    </xf>
    <xf numFmtId="3" fontId="12" fillId="0" borderId="40" xfId="1" applyNumberFormat="1" applyFont="1" applyFill="1" applyBorder="1" applyAlignment="1" applyProtection="1">
      <alignment horizontal="center" vertical="center"/>
    </xf>
    <xf numFmtId="3" fontId="12" fillId="0" borderId="41" xfId="1" applyNumberFormat="1" applyFont="1" applyFill="1" applyBorder="1" applyAlignment="1" applyProtection="1">
      <alignment horizontal="center" vertical="center"/>
    </xf>
    <xf numFmtId="3" fontId="12" fillId="0" borderId="42" xfId="1" applyNumberFormat="1" applyFont="1" applyFill="1" applyBorder="1" applyAlignment="1" applyProtection="1">
      <alignment horizontal="center" vertical="center"/>
    </xf>
    <xf numFmtId="3" fontId="12" fillId="0" borderId="40" xfId="1" applyNumberFormat="1" applyFont="1" applyFill="1" applyBorder="1" applyAlignment="1" applyProtection="1">
      <alignment horizontal="right" vertical="center"/>
      <protection locked="0"/>
    </xf>
    <xf numFmtId="3" fontId="12" fillId="0" borderId="41" xfId="1" applyNumberFormat="1" applyFont="1" applyFill="1" applyBorder="1" applyAlignment="1" applyProtection="1">
      <alignment horizontal="right" vertical="center"/>
      <protection locked="0"/>
    </xf>
    <xf numFmtId="3" fontId="12" fillId="0" borderId="42" xfId="1" applyNumberFormat="1" applyFont="1" applyFill="1" applyBorder="1" applyAlignment="1" applyProtection="1">
      <alignment horizontal="right" vertical="center"/>
    </xf>
    <xf numFmtId="3" fontId="12" fillId="0" borderId="40" xfId="1" applyNumberFormat="1" applyFont="1" applyFill="1" applyBorder="1" applyAlignment="1" applyProtection="1">
      <alignment horizontal="right" vertical="center"/>
    </xf>
    <xf numFmtId="3" fontId="12" fillId="0" borderId="41" xfId="1" applyNumberFormat="1" applyFont="1" applyFill="1" applyBorder="1" applyAlignment="1" applyProtection="1">
      <alignment horizontal="right" vertical="center"/>
    </xf>
    <xf numFmtId="3" fontId="12" fillId="0" borderId="42" xfId="1" applyNumberFormat="1" applyFont="1" applyFill="1" applyBorder="1" applyAlignment="1" applyProtection="1">
      <alignment horizontal="left" vertical="center" wrapText="1"/>
      <protection locked="0"/>
    </xf>
    <xf numFmtId="0" fontId="12" fillId="0" borderId="47" xfId="1" applyFont="1" applyFill="1" applyBorder="1" applyAlignment="1" applyProtection="1">
      <alignment horizontal="right" vertical="center" wrapText="1"/>
    </xf>
    <xf numFmtId="0" fontId="12" fillId="0" borderId="47" xfId="1" applyFont="1" applyFill="1" applyBorder="1" applyAlignment="1" applyProtection="1">
      <alignment horizontal="left" vertical="center" wrapText="1"/>
    </xf>
    <xf numFmtId="3" fontId="12" fillId="0" borderId="47" xfId="1" applyNumberFormat="1" applyFont="1" applyFill="1" applyBorder="1" applyAlignment="1" applyProtection="1">
      <alignment vertical="center"/>
    </xf>
    <xf numFmtId="3" fontId="12" fillId="0" borderId="48" xfId="1" applyNumberFormat="1" applyFont="1" applyFill="1" applyBorder="1" applyAlignment="1" applyProtection="1">
      <alignment horizontal="center" vertical="center"/>
    </xf>
    <xf numFmtId="3" fontId="12" fillId="0" borderId="49" xfId="1" applyNumberFormat="1" applyFont="1" applyFill="1" applyBorder="1" applyAlignment="1" applyProtection="1">
      <alignment horizontal="center" vertical="center"/>
    </xf>
    <xf numFmtId="3" fontId="12" fillId="0" borderId="50" xfId="1" applyNumberFormat="1" applyFont="1" applyFill="1" applyBorder="1" applyAlignment="1" applyProtection="1">
      <alignment horizontal="center" vertical="center"/>
    </xf>
    <xf numFmtId="3" fontId="12" fillId="0" borderId="48" xfId="1" applyNumberFormat="1" applyFont="1" applyFill="1" applyBorder="1" applyAlignment="1" applyProtection="1">
      <alignment horizontal="right" vertical="center"/>
      <protection locked="0"/>
    </xf>
    <xf numFmtId="3" fontId="12" fillId="0" borderId="49" xfId="1" applyNumberFormat="1" applyFont="1" applyFill="1" applyBorder="1" applyAlignment="1" applyProtection="1">
      <alignment horizontal="right" vertical="center"/>
      <protection locked="0"/>
    </xf>
    <xf numFmtId="3" fontId="12" fillId="0" borderId="50" xfId="1" applyNumberFormat="1" applyFont="1" applyFill="1" applyBorder="1" applyAlignment="1" applyProtection="1">
      <alignment horizontal="right" vertical="center"/>
    </xf>
    <xf numFmtId="3" fontId="12" fillId="0" borderId="48" xfId="1" applyNumberFormat="1" applyFont="1" applyFill="1" applyBorder="1" applyAlignment="1" applyProtection="1">
      <alignment horizontal="right" vertical="center"/>
    </xf>
    <xf numFmtId="3" fontId="12" fillId="0" borderId="49" xfId="1" applyNumberFormat="1" applyFont="1" applyFill="1" applyBorder="1" applyAlignment="1" applyProtection="1">
      <alignment horizontal="right" vertical="center"/>
    </xf>
    <xf numFmtId="3" fontId="12" fillId="0" borderId="50" xfId="1" applyNumberFormat="1" applyFont="1" applyFill="1" applyBorder="1" applyAlignment="1" applyProtection="1">
      <alignment horizontal="left" vertical="center" wrapText="1"/>
      <protection locked="0"/>
    </xf>
    <xf numFmtId="0" fontId="12" fillId="0" borderId="39" xfId="1" applyFont="1" applyFill="1" applyBorder="1" applyAlignment="1" applyProtection="1">
      <alignment horizontal="right" vertical="center" wrapText="1"/>
    </xf>
    <xf numFmtId="0" fontId="12" fillId="0" borderId="51" xfId="1" applyFont="1" applyFill="1" applyBorder="1" applyAlignment="1" applyProtection="1">
      <alignment horizontal="right" vertical="center" wrapText="1"/>
    </xf>
    <xf numFmtId="0" fontId="12" fillId="0" borderId="51" xfId="1" applyFont="1" applyFill="1" applyBorder="1" applyAlignment="1" applyProtection="1">
      <alignment horizontal="left" vertical="center" wrapText="1"/>
    </xf>
    <xf numFmtId="3" fontId="12" fillId="0" borderId="51" xfId="1" applyNumberFormat="1" applyFont="1" applyFill="1" applyBorder="1" applyAlignment="1" applyProtection="1">
      <alignment vertical="center"/>
    </xf>
    <xf numFmtId="3" fontId="12" fillId="0" borderId="52" xfId="1" applyNumberFormat="1" applyFont="1" applyFill="1" applyBorder="1" applyAlignment="1" applyProtection="1">
      <alignment horizontal="center" vertical="center"/>
    </xf>
    <xf numFmtId="3" fontId="12" fillId="0" borderId="53" xfId="1" applyNumberFormat="1" applyFont="1" applyFill="1" applyBorder="1" applyAlignment="1" applyProtection="1">
      <alignment horizontal="center" vertical="center"/>
    </xf>
    <xf numFmtId="3" fontId="12" fillId="0" borderId="54" xfId="1" applyNumberFormat="1" applyFont="1" applyFill="1" applyBorder="1" applyAlignment="1" applyProtection="1">
      <alignment horizontal="center" vertical="center"/>
    </xf>
    <xf numFmtId="3" fontId="12" fillId="0" borderId="52" xfId="1" applyNumberFormat="1" applyFont="1" applyFill="1" applyBorder="1" applyAlignment="1" applyProtection="1">
      <alignment horizontal="right" vertical="center"/>
      <protection locked="0"/>
    </xf>
    <xf numFmtId="3" fontId="12" fillId="0" borderId="53" xfId="1" applyNumberFormat="1" applyFont="1" applyFill="1" applyBorder="1" applyAlignment="1" applyProtection="1">
      <alignment horizontal="right" vertical="center"/>
      <protection locked="0"/>
    </xf>
    <xf numFmtId="3" fontId="12" fillId="0" borderId="54" xfId="1" applyNumberFormat="1" applyFont="1" applyFill="1" applyBorder="1" applyAlignment="1" applyProtection="1">
      <alignment horizontal="right" vertical="center"/>
    </xf>
    <xf numFmtId="3" fontId="12" fillId="0" borderId="52" xfId="1" applyNumberFormat="1" applyFont="1" applyFill="1" applyBorder="1" applyAlignment="1" applyProtection="1">
      <alignment horizontal="right" vertical="center"/>
    </xf>
    <xf numFmtId="3" fontId="12" fillId="0" borderId="53" xfId="1" applyNumberFormat="1" applyFont="1" applyFill="1" applyBorder="1" applyAlignment="1" applyProtection="1">
      <alignment horizontal="right" vertical="center"/>
    </xf>
    <xf numFmtId="3" fontId="12" fillId="0" borderId="54" xfId="1" applyNumberFormat="1" applyFont="1" applyFill="1" applyBorder="1" applyAlignment="1" applyProtection="1">
      <alignment horizontal="left" vertical="center" wrapText="1"/>
      <protection locked="0"/>
    </xf>
    <xf numFmtId="0" fontId="25" fillId="0" borderId="55" xfId="1" applyFont="1" applyFill="1" applyBorder="1" applyAlignment="1" applyProtection="1">
      <alignment horizontal="center" vertical="center" wrapText="1"/>
    </xf>
    <xf numFmtId="0" fontId="25" fillId="0" borderId="55" xfId="1" applyFont="1" applyFill="1" applyBorder="1" applyAlignment="1" applyProtection="1">
      <alignment horizontal="left" vertical="center" wrapText="1"/>
    </xf>
    <xf numFmtId="3" fontId="12" fillId="0" borderId="55" xfId="1" applyNumberFormat="1" applyFont="1" applyFill="1" applyBorder="1" applyAlignment="1" applyProtection="1">
      <alignment horizontal="right" vertical="center"/>
    </xf>
    <xf numFmtId="3" fontId="12" fillId="0" borderId="56" xfId="1" applyNumberFormat="1" applyFont="1" applyFill="1" applyBorder="1" applyAlignment="1" applyProtection="1">
      <alignment horizontal="right" vertical="center"/>
    </xf>
    <xf numFmtId="3" fontId="12" fillId="0" borderId="57" xfId="1" applyNumberFormat="1" applyFont="1" applyFill="1" applyBorder="1" applyAlignment="1" applyProtection="1">
      <alignment horizontal="right" vertical="center"/>
    </xf>
    <xf numFmtId="3" fontId="12" fillId="0" borderId="58" xfId="1" applyNumberFormat="1" applyFont="1" applyFill="1" applyBorder="1" applyAlignment="1" applyProtection="1">
      <alignment horizontal="right" vertical="center"/>
    </xf>
    <xf numFmtId="3" fontId="12" fillId="0" borderId="56" xfId="1" applyNumberFormat="1" applyFont="1" applyFill="1" applyBorder="1" applyAlignment="1" applyProtection="1">
      <alignment horizontal="center" vertical="center"/>
    </xf>
    <xf numFmtId="3" fontId="12" fillId="0" borderId="57" xfId="1" applyNumberFormat="1" applyFont="1" applyFill="1" applyBorder="1" applyAlignment="1" applyProtection="1">
      <alignment horizontal="center" vertical="center"/>
    </xf>
    <xf numFmtId="3" fontId="12" fillId="0" borderId="58" xfId="1" applyNumberFormat="1" applyFont="1" applyFill="1" applyBorder="1" applyAlignment="1" applyProtection="1">
      <alignment horizontal="center" vertical="center"/>
    </xf>
    <xf numFmtId="3" fontId="12" fillId="0" borderId="58" xfId="1" applyNumberFormat="1" applyFont="1" applyFill="1" applyBorder="1" applyAlignment="1" applyProtection="1">
      <alignment horizontal="left" vertical="center" wrapText="1"/>
      <protection locked="0"/>
    </xf>
    <xf numFmtId="3" fontId="12" fillId="0" borderId="51" xfId="1" applyNumberFormat="1" applyFont="1" applyFill="1" applyBorder="1" applyAlignment="1" applyProtection="1">
      <alignment horizontal="right" vertical="center"/>
    </xf>
    <xf numFmtId="3" fontId="12" fillId="0" borderId="54" xfId="1" applyNumberFormat="1" applyFont="1" applyFill="1" applyBorder="1" applyAlignment="1" applyProtection="1">
      <alignment vertical="center"/>
    </xf>
    <xf numFmtId="3" fontId="12" fillId="0" borderId="43" xfId="1" applyNumberFormat="1" applyFont="1" applyFill="1" applyBorder="1" applyAlignment="1" applyProtection="1">
      <alignment horizontal="right" vertical="center"/>
    </xf>
    <xf numFmtId="3" fontId="12" fillId="0" borderId="47" xfId="1" applyNumberFormat="1" applyFont="1" applyFill="1" applyBorder="1" applyAlignment="1" applyProtection="1">
      <alignment horizontal="right" vertical="center"/>
    </xf>
    <xf numFmtId="3" fontId="12" fillId="0" borderId="19" xfId="1" applyNumberFormat="1" applyFont="1" applyFill="1" applyBorder="1" applyAlignment="1" applyProtection="1">
      <alignment vertical="center"/>
    </xf>
    <xf numFmtId="0" fontId="25" fillId="0" borderId="51" xfId="1" applyFont="1" applyFill="1" applyBorder="1" applyAlignment="1" applyProtection="1">
      <alignment horizontal="center" vertical="center" wrapText="1"/>
    </xf>
    <xf numFmtId="0" fontId="25" fillId="0" borderId="51" xfId="1" applyFont="1" applyFill="1" applyBorder="1" applyAlignment="1" applyProtection="1">
      <alignment horizontal="left" vertical="center" wrapText="1"/>
    </xf>
    <xf numFmtId="0" fontId="12" fillId="0" borderId="55" xfId="1" applyFont="1" applyFill="1" applyBorder="1" applyAlignment="1" applyProtection="1">
      <alignment horizontal="right" vertical="center" wrapText="1"/>
    </xf>
    <xf numFmtId="0" fontId="12" fillId="0" borderId="55" xfId="1" applyFont="1" applyFill="1" applyBorder="1" applyAlignment="1" applyProtection="1">
      <alignment horizontal="left" vertical="center" wrapText="1"/>
    </xf>
    <xf numFmtId="3" fontId="12" fillId="0" borderId="56" xfId="1" applyNumberFormat="1" applyFont="1" applyFill="1" applyBorder="1" applyAlignment="1" applyProtection="1">
      <alignment horizontal="center" vertical="center"/>
      <protection locked="0"/>
    </xf>
    <xf numFmtId="3" fontId="12" fillId="0" borderId="57" xfId="1" applyNumberFormat="1" applyFont="1" applyFill="1" applyBorder="1" applyAlignment="1" applyProtection="1">
      <alignment horizontal="center" vertical="center"/>
      <protection locked="0"/>
    </xf>
    <xf numFmtId="3" fontId="12" fillId="0" borderId="58" xfId="1" applyNumberFormat="1" applyFont="1" applyFill="1" applyBorder="1" applyAlignment="1" applyProtection="1">
      <alignment vertical="center"/>
    </xf>
    <xf numFmtId="0" fontId="12" fillId="0" borderId="55" xfId="1" applyFont="1" applyFill="1" applyBorder="1" applyAlignment="1" applyProtection="1">
      <alignment vertical="center" wrapText="1"/>
    </xf>
    <xf numFmtId="3" fontId="12" fillId="0" borderId="55" xfId="1" applyNumberFormat="1" applyFont="1" applyFill="1" applyBorder="1" applyAlignment="1" applyProtection="1">
      <alignment vertical="center"/>
    </xf>
    <xf numFmtId="3" fontId="12" fillId="0" borderId="56" xfId="1" applyNumberFormat="1" applyFont="1" applyFill="1" applyBorder="1" applyAlignment="1" applyProtection="1">
      <alignment horizontal="right" vertical="center"/>
      <protection locked="0"/>
    </xf>
    <xf numFmtId="3" fontId="12" fillId="0" borderId="57" xfId="1" applyNumberFormat="1" applyFont="1" applyFill="1" applyBorder="1" applyAlignment="1" applyProtection="1">
      <alignment horizontal="right" vertical="center"/>
      <protection locked="0"/>
    </xf>
    <xf numFmtId="0" fontId="25" fillId="0" borderId="15" xfId="1" applyFont="1" applyBorder="1" applyAlignment="1" applyProtection="1">
      <alignment vertical="center" wrapText="1"/>
    </xf>
    <xf numFmtId="0" fontId="25" fillId="0" borderId="15" xfId="1" applyFont="1" applyBorder="1" applyAlignment="1" applyProtection="1">
      <alignment horizontal="left" vertical="center" wrapText="1"/>
    </xf>
    <xf numFmtId="3" fontId="25" fillId="0" borderId="15" xfId="1" applyNumberFormat="1" applyFont="1" applyBorder="1" applyAlignment="1" applyProtection="1">
      <alignment vertical="center"/>
    </xf>
    <xf numFmtId="3" fontId="25" fillId="0" borderId="17" xfId="1" applyNumberFormat="1" applyFont="1" applyBorder="1" applyAlignment="1" applyProtection="1">
      <alignment horizontal="right" vertical="center"/>
      <protection locked="0"/>
    </xf>
    <xf numFmtId="3" fontId="25" fillId="0" borderId="18" xfId="1" applyNumberFormat="1" applyFont="1" applyBorder="1" applyAlignment="1" applyProtection="1">
      <alignment horizontal="right" vertical="center"/>
      <protection locked="0"/>
    </xf>
    <xf numFmtId="3" fontId="25" fillId="0" borderId="19" xfId="1" applyNumberFormat="1" applyFont="1" applyBorder="1" applyAlignment="1" applyProtection="1">
      <alignment vertical="center"/>
    </xf>
    <xf numFmtId="3" fontId="12" fillId="0" borderId="17" xfId="1" applyNumberFormat="1" applyFont="1" applyBorder="1" applyAlignment="1" applyProtection="1">
      <alignment horizontal="right" vertical="center"/>
      <protection locked="0"/>
    </xf>
    <xf numFmtId="3" fontId="12" fillId="0" borderId="18" xfId="1" applyNumberFormat="1" applyFont="1" applyBorder="1" applyAlignment="1" applyProtection="1">
      <alignment horizontal="right" vertical="center"/>
      <protection locked="0"/>
    </xf>
    <xf numFmtId="3" fontId="12" fillId="0" borderId="19" xfId="1" applyNumberFormat="1" applyFont="1" applyBorder="1" applyAlignment="1" applyProtection="1">
      <alignment vertical="center"/>
    </xf>
    <xf numFmtId="3" fontId="12" fillId="0" borderId="19" xfId="1" applyNumberFormat="1" applyFont="1" applyBorder="1" applyAlignment="1" applyProtection="1">
      <alignment horizontal="right" vertical="center"/>
    </xf>
    <xf numFmtId="3" fontId="12" fillId="0" borderId="19" xfId="1" applyNumberFormat="1" applyFont="1" applyBorder="1" applyAlignment="1" applyProtection="1">
      <alignment horizontal="left" vertical="center" wrapText="1"/>
      <protection locked="0"/>
    </xf>
    <xf numFmtId="0" fontId="25" fillId="0" borderId="35" xfId="1" applyFont="1" applyFill="1" applyBorder="1" applyAlignment="1" applyProtection="1">
      <alignment vertical="center"/>
    </xf>
    <xf numFmtId="3" fontId="25" fillId="0" borderId="35" xfId="1" applyNumberFormat="1" applyFont="1" applyFill="1" applyBorder="1" applyAlignment="1" applyProtection="1">
      <alignment vertical="center"/>
    </xf>
    <xf numFmtId="3" fontId="25" fillId="0" borderId="36" xfId="1" applyNumberFormat="1" applyFont="1" applyFill="1" applyBorder="1" applyAlignment="1" applyProtection="1">
      <alignment vertical="center"/>
    </xf>
    <xf numFmtId="3" fontId="25" fillId="0" borderId="37" xfId="1" applyNumberFormat="1" applyFont="1" applyFill="1" applyBorder="1" applyAlignment="1" applyProtection="1">
      <alignment vertical="center"/>
    </xf>
    <xf numFmtId="3" fontId="25" fillId="0" borderId="38" xfId="1" applyNumberFormat="1" applyFont="1" applyFill="1" applyBorder="1" applyAlignment="1" applyProtection="1">
      <alignment vertical="center"/>
    </xf>
    <xf numFmtId="0" fontId="25" fillId="0" borderId="59" xfId="1" applyFont="1" applyFill="1" applyBorder="1" applyAlignment="1" applyProtection="1">
      <alignment vertical="center"/>
    </xf>
    <xf numFmtId="0" fontId="25" fillId="0" borderId="59" xfId="1" applyFont="1" applyFill="1" applyBorder="1" applyAlignment="1" applyProtection="1">
      <alignment vertical="center" wrapText="1"/>
    </xf>
    <xf numFmtId="3" fontId="25" fillId="0" borderId="59" xfId="1" applyNumberFormat="1" applyFont="1" applyFill="1" applyBorder="1" applyAlignment="1" applyProtection="1">
      <alignment vertical="center"/>
    </xf>
    <xf numFmtId="3" fontId="25" fillId="0" borderId="60" xfId="1" applyNumberFormat="1" applyFont="1" applyFill="1" applyBorder="1" applyAlignment="1" applyProtection="1">
      <alignment vertical="center"/>
    </xf>
    <xf numFmtId="3" fontId="25" fillId="0" borderId="61" xfId="1" applyNumberFormat="1" applyFont="1" applyFill="1" applyBorder="1" applyAlignment="1" applyProtection="1">
      <alignment vertical="center"/>
    </xf>
    <xf numFmtId="3" fontId="25" fillId="0" borderId="62" xfId="1" applyNumberFormat="1" applyFont="1" applyFill="1" applyBorder="1" applyAlignment="1" applyProtection="1">
      <alignment vertical="center"/>
    </xf>
    <xf numFmtId="3" fontId="25" fillId="0" borderId="60" xfId="1" applyNumberFormat="1" applyFont="1" applyFill="1" applyBorder="1" applyAlignment="1" applyProtection="1">
      <alignment horizontal="right" vertical="center"/>
    </xf>
    <xf numFmtId="3" fontId="25" fillId="0" borderId="61" xfId="1" applyNumberFormat="1" applyFont="1" applyFill="1" applyBorder="1" applyAlignment="1" applyProtection="1">
      <alignment horizontal="right" vertical="center"/>
    </xf>
    <xf numFmtId="3" fontId="25" fillId="0" borderId="62" xfId="1" applyNumberFormat="1" applyFont="1" applyFill="1" applyBorder="1" applyAlignment="1" applyProtection="1">
      <alignment horizontal="right" vertical="center"/>
    </xf>
    <xf numFmtId="3" fontId="25" fillId="0" borderId="62" xfId="1" applyNumberFormat="1" applyFont="1" applyFill="1" applyBorder="1" applyAlignment="1" applyProtection="1">
      <alignment horizontal="left" vertical="center" wrapText="1"/>
      <protection locked="0"/>
    </xf>
    <xf numFmtId="3" fontId="25" fillId="0" borderId="15" xfId="1" applyNumberFormat="1" applyFont="1" applyFill="1" applyBorder="1" applyAlignment="1" applyProtection="1">
      <alignment vertical="center"/>
    </xf>
    <xf numFmtId="3" fontId="25" fillId="0" borderId="17" xfId="1" applyNumberFormat="1" applyFont="1" applyFill="1" applyBorder="1" applyAlignment="1" applyProtection="1">
      <alignment vertical="center"/>
    </xf>
    <xf numFmtId="3" fontId="25" fillId="0" borderId="18" xfId="1" applyNumberFormat="1" applyFont="1" applyFill="1" applyBorder="1" applyAlignment="1" applyProtection="1">
      <alignment vertical="center"/>
    </xf>
    <xf numFmtId="3" fontId="25" fillId="0" borderId="19" xfId="1" applyNumberFormat="1" applyFont="1" applyFill="1" applyBorder="1" applyAlignment="1" applyProtection="1">
      <alignment vertical="center"/>
    </xf>
    <xf numFmtId="3" fontId="25" fillId="0" borderId="19" xfId="1" applyNumberFormat="1" applyFont="1" applyFill="1" applyBorder="1" applyAlignment="1" applyProtection="1">
      <alignment horizontal="left" vertical="center" wrapText="1"/>
      <protection locked="0"/>
    </xf>
    <xf numFmtId="0" fontId="25" fillId="3" borderId="63" xfId="1" applyFont="1" applyFill="1" applyBorder="1" applyAlignment="1" applyProtection="1">
      <alignment horizontal="left" vertical="center" wrapText="1"/>
    </xf>
    <xf numFmtId="3" fontId="25" fillId="3" borderId="63" xfId="1" applyNumberFormat="1" applyFont="1" applyFill="1" applyBorder="1" applyAlignment="1" applyProtection="1">
      <alignment vertical="center"/>
    </xf>
    <xf numFmtId="3" fontId="25" fillId="3" borderId="64" xfId="1" applyNumberFormat="1" applyFont="1" applyFill="1" applyBorder="1" applyAlignment="1" applyProtection="1">
      <alignment vertical="center"/>
    </xf>
    <xf numFmtId="3" fontId="25" fillId="3" borderId="65" xfId="1" applyNumberFormat="1" applyFont="1" applyFill="1" applyBorder="1" applyAlignment="1" applyProtection="1">
      <alignment vertical="center"/>
    </xf>
    <xf numFmtId="3" fontId="25" fillId="3" borderId="66" xfId="1" applyNumberFormat="1" applyFont="1" applyFill="1" applyBorder="1" applyAlignment="1" applyProtection="1">
      <alignment vertical="center"/>
    </xf>
    <xf numFmtId="3" fontId="25" fillId="3" borderId="66" xfId="1" applyNumberFormat="1" applyFont="1" applyFill="1" applyBorder="1" applyAlignment="1" applyProtection="1">
      <alignment horizontal="left" vertical="center" wrapText="1"/>
      <protection locked="0"/>
    </xf>
    <xf numFmtId="0" fontId="12" fillId="0" borderId="43" xfId="1" applyFont="1" applyFill="1" applyBorder="1" applyAlignment="1" applyProtection="1">
      <alignment horizontal="left" vertical="center" wrapText="1"/>
    </xf>
    <xf numFmtId="3" fontId="12" fillId="0" borderId="44" xfId="1" applyNumberFormat="1" applyFont="1" applyFill="1" applyBorder="1" applyAlignment="1" applyProtection="1">
      <alignment vertical="center"/>
    </xf>
    <xf numFmtId="3" fontId="12" fillId="0" borderId="45" xfId="1" applyNumberFormat="1" applyFont="1" applyFill="1" applyBorder="1" applyAlignment="1" applyProtection="1">
      <alignment vertical="center"/>
    </xf>
    <xf numFmtId="3" fontId="12" fillId="0" borderId="46" xfId="1" applyNumberFormat="1" applyFont="1" applyFill="1" applyBorder="1" applyAlignment="1" applyProtection="1">
      <alignment vertical="center"/>
    </xf>
    <xf numFmtId="0" fontId="12" fillId="0" borderId="55" xfId="1" applyFont="1" applyFill="1" applyBorder="1" applyAlignment="1" applyProtection="1">
      <alignment horizontal="center" vertical="center" wrapText="1"/>
    </xf>
    <xf numFmtId="3" fontId="12" fillId="0" borderId="56" xfId="1" applyNumberFormat="1" applyFont="1" applyFill="1" applyBorder="1" applyAlignment="1" applyProtection="1">
      <alignment vertical="center"/>
    </xf>
    <xf numFmtId="3" fontId="12" fillId="0" borderId="57" xfId="1" applyNumberFormat="1" applyFont="1" applyFill="1" applyBorder="1" applyAlignment="1" applyProtection="1">
      <alignment vertical="center"/>
    </xf>
    <xf numFmtId="3" fontId="12" fillId="0" borderId="42" xfId="1" applyNumberFormat="1" applyFont="1" applyFill="1" applyBorder="1" applyAlignment="1" applyProtection="1">
      <alignment vertical="center"/>
    </xf>
    <xf numFmtId="0" fontId="12" fillId="0" borderId="39" xfId="1" applyFont="1" applyFill="1" applyBorder="1" applyAlignment="1" applyProtection="1">
      <alignment horizontal="center" vertical="center" wrapText="1"/>
    </xf>
    <xf numFmtId="3" fontId="12" fillId="0" borderId="40" xfId="1" applyNumberFormat="1" applyFont="1" applyFill="1" applyBorder="1" applyAlignment="1" applyProtection="1">
      <alignment vertical="center"/>
    </xf>
    <xf numFmtId="3" fontId="12" fillId="0" borderId="41" xfId="1" applyNumberFormat="1" applyFont="1" applyFill="1" applyBorder="1" applyAlignment="1" applyProtection="1">
      <alignment vertical="center"/>
    </xf>
    <xf numFmtId="0" fontId="12" fillId="0" borderId="15" xfId="1" applyFont="1" applyFill="1" applyBorder="1" applyAlignment="1" applyProtection="1">
      <alignment horizontal="center" vertical="center" wrapText="1"/>
    </xf>
    <xf numFmtId="3" fontId="12" fillId="0" borderId="17" xfId="1" applyNumberFormat="1" applyFont="1" applyFill="1" applyBorder="1" applyAlignment="1" applyProtection="1">
      <alignment vertical="center"/>
    </xf>
    <xf numFmtId="3" fontId="12" fillId="0" borderId="18" xfId="1" applyNumberFormat="1" applyFont="1" applyFill="1" applyBorder="1" applyAlignment="1" applyProtection="1">
      <alignment vertical="center"/>
    </xf>
    <xf numFmtId="3" fontId="12" fillId="0" borderId="40" xfId="1" applyNumberFormat="1" applyFont="1" applyFill="1" applyBorder="1" applyAlignment="1" applyProtection="1">
      <alignment vertical="center"/>
      <protection locked="0"/>
    </xf>
    <xf numFmtId="3" fontId="12" fillId="0" borderId="41" xfId="1" applyNumberFormat="1" applyFont="1" applyFill="1" applyBorder="1" applyAlignment="1" applyProtection="1">
      <alignment vertical="center"/>
      <protection locked="0"/>
    </xf>
    <xf numFmtId="3" fontId="12" fillId="0" borderId="17" xfId="1" applyNumberFormat="1" applyFont="1" applyFill="1" applyBorder="1" applyAlignment="1" applyProtection="1">
      <alignment vertical="center"/>
      <protection locked="0"/>
    </xf>
    <xf numFmtId="3" fontId="12" fillId="0" borderId="18" xfId="1" applyNumberFormat="1" applyFont="1" applyFill="1" applyBorder="1" applyAlignment="1" applyProtection="1">
      <alignment vertical="center"/>
      <protection locked="0"/>
    </xf>
    <xf numFmtId="0" fontId="12" fillId="0" borderId="39" xfId="1" applyFont="1" applyFill="1" applyBorder="1" applyAlignment="1" applyProtection="1">
      <alignment vertical="center"/>
    </xf>
    <xf numFmtId="0" fontId="12" fillId="0" borderId="0" xfId="1" applyFont="1" applyFill="1" applyBorder="1" applyAlignment="1" applyProtection="1">
      <alignment vertical="center" wrapText="1"/>
    </xf>
    <xf numFmtId="3" fontId="12" fillId="0" borderId="56" xfId="1" applyNumberFormat="1" applyFont="1" applyFill="1" applyBorder="1" applyAlignment="1" applyProtection="1">
      <alignment vertical="center"/>
      <protection locked="0"/>
    </xf>
    <xf numFmtId="3" fontId="12" fillId="0" borderId="57" xfId="1" applyNumberFormat="1" applyFont="1" applyFill="1" applyBorder="1" applyAlignment="1" applyProtection="1">
      <alignment vertical="center"/>
      <protection locked="0"/>
    </xf>
    <xf numFmtId="3" fontId="12" fillId="0" borderId="44" xfId="1" applyNumberFormat="1" applyFont="1" applyFill="1" applyBorder="1" applyAlignment="1" applyProtection="1">
      <alignment vertical="center"/>
      <protection locked="0"/>
    </xf>
    <xf numFmtId="3" fontId="12" fillId="0" borderId="45" xfId="1" applyNumberFormat="1" applyFont="1" applyFill="1" applyBorder="1" applyAlignment="1" applyProtection="1">
      <alignment vertical="center"/>
      <protection locked="0"/>
    </xf>
    <xf numFmtId="3" fontId="12" fillId="0" borderId="44" xfId="1" applyNumberFormat="1" applyFont="1" applyFill="1" applyBorder="1" applyAlignment="1" applyProtection="1">
      <alignment horizontal="right" vertical="center"/>
      <protection locked="0"/>
    </xf>
    <xf numFmtId="3" fontId="12" fillId="0" borderId="45" xfId="1" applyNumberFormat="1" applyFont="1" applyFill="1" applyBorder="1" applyAlignment="1" applyProtection="1">
      <alignment horizontal="right" vertical="center"/>
      <protection locked="0"/>
    </xf>
    <xf numFmtId="0" fontId="25" fillId="0" borderId="0" xfId="1" applyFont="1" applyFill="1" applyBorder="1" applyAlignment="1" applyProtection="1">
      <alignment horizontal="left" vertical="center"/>
    </xf>
    <xf numFmtId="0" fontId="12" fillId="0" borderId="63" xfId="1" applyFont="1" applyFill="1" applyBorder="1" applyAlignment="1" applyProtection="1">
      <alignment horizontal="left" vertical="center" wrapText="1"/>
    </xf>
    <xf numFmtId="3" fontId="12" fillId="0" borderId="16" xfId="1" applyNumberFormat="1" applyFont="1" applyFill="1" applyBorder="1" applyAlignment="1" applyProtection="1">
      <alignment vertical="center"/>
    </xf>
    <xf numFmtId="0" fontId="12" fillId="0" borderId="16" xfId="1" applyFont="1" applyFill="1" applyBorder="1" applyAlignment="1" applyProtection="1">
      <alignment horizontal="right" vertical="center" wrapText="1"/>
    </xf>
    <xf numFmtId="3" fontId="12" fillId="0" borderId="67" xfId="1" applyNumberFormat="1" applyFont="1" applyFill="1" applyBorder="1" applyAlignment="1" applyProtection="1">
      <alignment vertical="center"/>
      <protection locked="0"/>
    </xf>
    <xf numFmtId="3" fontId="12" fillId="0" borderId="68" xfId="1" applyNumberFormat="1" applyFont="1" applyFill="1" applyBorder="1" applyAlignment="1" applyProtection="1">
      <alignment vertical="center"/>
      <protection locked="0"/>
    </xf>
    <xf numFmtId="3" fontId="12" fillId="0" borderId="69" xfId="1" applyNumberFormat="1" applyFont="1" applyFill="1" applyBorder="1" applyAlignment="1" applyProtection="1">
      <alignment vertical="center"/>
    </xf>
    <xf numFmtId="3" fontId="12" fillId="0" borderId="67" xfId="1" applyNumberFormat="1" applyFont="1" applyFill="1" applyBorder="1" applyAlignment="1" applyProtection="1">
      <alignment horizontal="right" vertical="center"/>
      <protection locked="0"/>
    </xf>
    <xf numFmtId="3" fontId="12" fillId="0" borderId="68" xfId="1" applyNumberFormat="1" applyFont="1" applyFill="1" applyBorder="1" applyAlignment="1" applyProtection="1">
      <alignment horizontal="right" vertical="center"/>
      <protection locked="0"/>
    </xf>
    <xf numFmtId="3" fontId="12" fillId="0" borderId="69" xfId="1" applyNumberFormat="1" applyFont="1" applyFill="1" applyBorder="1" applyAlignment="1" applyProtection="1">
      <alignment horizontal="left" vertical="center" wrapText="1"/>
      <protection locked="0"/>
    </xf>
    <xf numFmtId="0" fontId="25" fillId="0" borderId="63" xfId="1" applyFont="1" applyFill="1" applyBorder="1" applyAlignment="1" applyProtection="1">
      <alignment horizontal="left" vertical="center" wrapText="1"/>
    </xf>
    <xf numFmtId="3" fontId="12" fillId="0" borderId="63" xfId="1" applyNumberFormat="1" applyFont="1" applyFill="1" applyBorder="1" applyAlignment="1" applyProtection="1">
      <alignment vertical="center"/>
    </xf>
    <xf numFmtId="3" fontId="12" fillId="0" borderId="64" xfId="1" applyNumberFormat="1" applyFont="1" applyFill="1" applyBorder="1" applyAlignment="1" applyProtection="1">
      <alignment vertical="center"/>
    </xf>
    <xf numFmtId="3" fontId="12" fillId="0" borderId="65" xfId="1" applyNumberFormat="1" applyFont="1" applyFill="1" applyBorder="1" applyAlignment="1" applyProtection="1">
      <alignment vertical="center"/>
    </xf>
    <xf numFmtId="3" fontId="12" fillId="0" borderId="66" xfId="1" applyNumberFormat="1" applyFont="1" applyFill="1" applyBorder="1" applyAlignment="1" applyProtection="1">
      <alignment vertical="center"/>
    </xf>
    <xf numFmtId="3" fontId="12" fillId="0" borderId="66" xfId="1" applyNumberFormat="1" applyFont="1" applyFill="1" applyBorder="1" applyAlignment="1" applyProtection="1">
      <alignment horizontal="left" vertical="center" wrapText="1"/>
      <protection locked="0"/>
    </xf>
    <xf numFmtId="1" fontId="25" fillId="3" borderId="63" xfId="1" applyNumberFormat="1" applyFont="1" applyFill="1" applyBorder="1" applyAlignment="1" applyProtection="1">
      <alignment horizontal="left" vertical="center" wrapText="1"/>
    </xf>
    <xf numFmtId="1" fontId="25" fillId="0" borderId="43" xfId="1" applyNumberFormat="1" applyFont="1" applyFill="1" applyBorder="1" applyAlignment="1" applyProtection="1">
      <alignment horizontal="left" vertical="center" wrapText="1"/>
    </xf>
    <xf numFmtId="0" fontId="25" fillId="0" borderId="15" xfId="1" applyFont="1" applyFill="1" applyBorder="1" applyAlignment="1" applyProtection="1">
      <alignment horizontal="center" vertical="center" wrapText="1"/>
    </xf>
    <xf numFmtId="0" fontId="12" fillId="6" borderId="39" xfId="1" applyFont="1" applyFill="1" applyBorder="1" applyAlignment="1" applyProtection="1">
      <alignment horizontal="center" vertical="center" wrapText="1"/>
    </xf>
    <xf numFmtId="0" fontId="12" fillId="6" borderId="39" xfId="1" applyFont="1" applyFill="1" applyBorder="1" applyAlignment="1" applyProtection="1">
      <alignment horizontal="left" vertical="center" wrapText="1"/>
    </xf>
    <xf numFmtId="3" fontId="12" fillId="6" borderId="39" xfId="1" applyNumberFormat="1" applyFont="1" applyFill="1" applyBorder="1" applyAlignment="1" applyProtection="1">
      <alignment vertical="center"/>
    </xf>
    <xf numFmtId="3" fontId="12" fillId="6" borderId="40" xfId="1" applyNumberFormat="1" applyFont="1" applyFill="1" applyBorder="1" applyAlignment="1" applyProtection="1">
      <alignment vertical="center"/>
      <protection locked="0"/>
    </xf>
    <xf numFmtId="3" fontId="12" fillId="6" borderId="41" xfId="1" applyNumberFormat="1" applyFont="1" applyFill="1" applyBorder="1" applyAlignment="1" applyProtection="1">
      <alignment vertical="center"/>
      <protection locked="0"/>
    </xf>
    <xf numFmtId="0" fontId="12" fillId="0" borderId="16" xfId="1" applyFont="1" applyFill="1" applyBorder="1" applyAlignment="1" applyProtection="1">
      <alignment horizontal="center" vertical="center" wrapText="1"/>
    </xf>
    <xf numFmtId="0" fontId="12" fillId="0" borderId="16" xfId="1" applyFont="1" applyFill="1" applyBorder="1" applyAlignment="1" applyProtection="1">
      <alignment horizontal="left" vertical="center" wrapText="1"/>
    </xf>
    <xf numFmtId="0" fontId="25" fillId="3" borderId="43" xfId="1" applyFont="1" applyFill="1" applyBorder="1" applyAlignment="1" applyProtection="1">
      <alignment horizontal="left" vertical="center" wrapText="1"/>
    </xf>
    <xf numFmtId="3" fontId="25" fillId="3" borderId="43" xfId="1" applyNumberFormat="1" applyFont="1" applyFill="1" applyBorder="1" applyAlignment="1" applyProtection="1">
      <alignment vertical="center"/>
    </xf>
    <xf numFmtId="3" fontId="25" fillId="3" borderId="44" xfId="1" applyNumberFormat="1" applyFont="1" applyFill="1" applyBorder="1" applyAlignment="1" applyProtection="1">
      <alignment vertical="center"/>
    </xf>
    <xf numFmtId="3" fontId="25" fillId="3" borderId="45" xfId="1" applyNumberFormat="1" applyFont="1" applyFill="1" applyBorder="1" applyAlignment="1" applyProtection="1">
      <alignment vertical="center"/>
    </xf>
    <xf numFmtId="3" fontId="25" fillId="3" borderId="46" xfId="1" applyNumberFormat="1" applyFont="1" applyFill="1" applyBorder="1" applyAlignment="1" applyProtection="1">
      <alignment vertical="center"/>
    </xf>
    <xf numFmtId="3" fontId="25" fillId="3" borderId="46" xfId="1" applyNumberFormat="1" applyFont="1" applyFill="1" applyBorder="1" applyAlignment="1" applyProtection="1">
      <alignment horizontal="left" vertical="center" wrapText="1"/>
      <protection locked="0"/>
    </xf>
    <xf numFmtId="3" fontId="12" fillId="0" borderId="52" xfId="1" applyNumberFormat="1" applyFont="1" applyFill="1" applyBorder="1" applyAlignment="1" applyProtection="1">
      <alignment vertical="center"/>
    </xf>
    <xf numFmtId="3" fontId="12" fillId="0" borderId="53" xfId="1" applyNumberFormat="1" applyFont="1" applyFill="1" applyBorder="1" applyAlignment="1" applyProtection="1">
      <alignment vertical="center"/>
    </xf>
    <xf numFmtId="3" fontId="12" fillId="0" borderId="48" xfId="1" applyNumberFormat="1" applyFont="1" applyFill="1" applyBorder="1" applyAlignment="1" applyProtection="1">
      <alignment vertical="center"/>
      <protection locked="0"/>
    </xf>
    <xf numFmtId="3" fontId="12" fillId="0" borderId="49" xfId="1" applyNumberFormat="1" applyFont="1" applyFill="1" applyBorder="1" applyAlignment="1" applyProtection="1">
      <alignment vertical="center"/>
      <protection locked="0"/>
    </xf>
    <xf numFmtId="3" fontId="12" fillId="0" borderId="50" xfId="1" applyNumberFormat="1" applyFont="1" applyFill="1" applyBorder="1" applyAlignment="1" applyProtection="1">
      <alignment vertical="center"/>
    </xf>
    <xf numFmtId="0" fontId="25" fillId="4" borderId="70" xfId="1" applyFont="1" applyFill="1" applyBorder="1" applyAlignment="1" applyProtection="1">
      <alignment horizontal="left" vertical="center" wrapText="1"/>
    </xf>
    <xf numFmtId="0" fontId="25" fillId="4" borderId="39" xfId="1" applyFont="1" applyFill="1" applyBorder="1" applyAlignment="1" applyProtection="1">
      <alignment horizontal="left" vertical="center" wrapText="1"/>
    </xf>
    <xf numFmtId="3" fontId="25" fillId="4" borderId="55" xfId="1" applyNumberFormat="1" applyFont="1" applyFill="1" applyBorder="1" applyAlignment="1" applyProtection="1">
      <alignment vertical="center"/>
    </xf>
    <xf numFmtId="3" fontId="25" fillId="4" borderId="56" xfId="1" applyNumberFormat="1" applyFont="1" applyFill="1" applyBorder="1" applyAlignment="1" applyProtection="1">
      <alignment vertical="center"/>
    </xf>
    <xf numFmtId="3" fontId="25" fillId="4" borderId="57" xfId="1" applyNumberFormat="1" applyFont="1" applyFill="1" applyBorder="1" applyAlignment="1" applyProtection="1">
      <alignment vertical="center"/>
    </xf>
    <xf numFmtId="3" fontId="25" fillId="4" borderId="58" xfId="1" applyNumberFormat="1" applyFont="1" applyFill="1" applyBorder="1" applyAlignment="1" applyProtection="1">
      <alignment vertical="center"/>
    </xf>
    <xf numFmtId="3" fontId="25" fillId="4" borderId="58" xfId="1" applyNumberFormat="1" applyFont="1" applyFill="1" applyBorder="1" applyAlignment="1" applyProtection="1">
      <alignment horizontal="left" vertical="center" wrapText="1"/>
      <protection locked="0"/>
    </xf>
    <xf numFmtId="0" fontId="25" fillId="0" borderId="70" xfId="1" applyFont="1" applyFill="1" applyBorder="1" applyAlignment="1" applyProtection="1">
      <alignment horizontal="left" vertical="center" wrapText="1"/>
    </xf>
    <xf numFmtId="0" fontId="12" fillId="0" borderId="70" xfId="1" applyFont="1" applyFill="1" applyBorder="1" applyAlignment="1" applyProtection="1">
      <alignment horizontal="center" vertical="center" wrapText="1"/>
    </xf>
    <xf numFmtId="0" fontId="12" fillId="0" borderId="35" xfId="1" applyFont="1" applyFill="1" applyBorder="1" applyAlignment="1" applyProtection="1">
      <alignment vertical="center"/>
    </xf>
    <xf numFmtId="3" fontId="12" fillId="0" borderId="35" xfId="1" applyNumberFormat="1" applyFont="1" applyFill="1" applyBorder="1" applyAlignment="1" applyProtection="1">
      <alignment vertical="center"/>
    </xf>
    <xf numFmtId="3" fontId="12" fillId="0" borderId="36" xfId="1" applyNumberFormat="1" applyFont="1" applyFill="1" applyBorder="1" applyAlignment="1" applyProtection="1">
      <alignment vertical="center"/>
    </xf>
    <xf numFmtId="3" fontId="12" fillId="0" borderId="37" xfId="1" applyNumberFormat="1" applyFont="1" applyFill="1" applyBorder="1" applyAlignment="1" applyProtection="1">
      <alignment vertical="center"/>
    </xf>
    <xf numFmtId="3" fontId="12" fillId="0" borderId="38" xfId="1" applyNumberFormat="1" applyFont="1" applyFill="1" applyBorder="1" applyAlignment="1" applyProtection="1">
      <alignment vertical="center"/>
    </xf>
    <xf numFmtId="3" fontId="12" fillId="0" borderId="38" xfId="1" applyNumberFormat="1" applyFont="1" applyFill="1" applyBorder="1" applyAlignment="1" applyProtection="1">
      <alignment horizontal="left" vertical="center" wrapText="1"/>
      <protection locked="0"/>
    </xf>
    <xf numFmtId="3" fontId="25" fillId="0" borderId="73" xfId="1" applyNumberFormat="1" applyFont="1" applyFill="1" applyBorder="1" applyAlignment="1" applyProtection="1">
      <alignment vertical="center"/>
    </xf>
    <xf numFmtId="3" fontId="25" fillId="0" borderId="71" xfId="1" applyNumberFormat="1" applyFont="1" applyFill="1" applyBorder="1" applyAlignment="1" applyProtection="1">
      <alignment vertical="center"/>
    </xf>
    <xf numFmtId="3" fontId="25" fillId="0" borderId="74" xfId="1" applyNumberFormat="1" applyFont="1" applyFill="1" applyBorder="1" applyAlignment="1" applyProtection="1">
      <alignment vertical="center"/>
    </xf>
    <xf numFmtId="3" fontId="25" fillId="0" borderId="72" xfId="1" applyNumberFormat="1" applyFont="1" applyFill="1" applyBorder="1" applyAlignment="1" applyProtection="1">
      <alignment vertical="center"/>
    </xf>
    <xf numFmtId="3" fontId="25" fillId="0" borderId="72" xfId="1" applyNumberFormat="1" applyFont="1" applyFill="1" applyBorder="1" applyAlignment="1" applyProtection="1">
      <alignment horizontal="left" vertical="center" wrapText="1"/>
      <protection locked="0"/>
    </xf>
    <xf numFmtId="3" fontId="25" fillId="0" borderId="43" xfId="1" applyNumberFormat="1" applyFont="1" applyFill="1" applyBorder="1" applyAlignment="1" applyProtection="1">
      <alignment vertical="center"/>
    </xf>
    <xf numFmtId="3" fontId="25" fillId="0" borderId="44" xfId="1" applyNumberFormat="1" applyFont="1" applyFill="1" applyBorder="1" applyAlignment="1" applyProtection="1">
      <alignment vertical="center"/>
    </xf>
    <xf numFmtId="3" fontId="25" fillId="0" borderId="45" xfId="1" applyNumberFormat="1" applyFont="1" applyFill="1" applyBorder="1" applyAlignment="1" applyProtection="1">
      <alignment vertical="center"/>
    </xf>
    <xf numFmtId="3" fontId="25" fillId="0" borderId="46" xfId="1" applyNumberFormat="1" applyFont="1" applyFill="1" applyBorder="1" applyAlignment="1" applyProtection="1">
      <alignment vertical="center"/>
    </xf>
    <xf numFmtId="3" fontId="25" fillId="0" borderId="46" xfId="1" applyNumberFormat="1" applyFont="1" applyFill="1" applyBorder="1" applyAlignment="1" applyProtection="1">
      <alignment horizontal="left" vertical="center" wrapText="1"/>
      <protection locked="0"/>
    </xf>
    <xf numFmtId="0" fontId="25" fillId="0" borderId="43" xfId="1" applyFont="1" applyFill="1" applyBorder="1" applyAlignment="1" applyProtection="1">
      <alignment vertical="center"/>
    </xf>
    <xf numFmtId="0" fontId="12" fillId="0" borderId="55" xfId="1" applyFont="1" applyFill="1" applyBorder="1" applyAlignment="1" applyProtection="1">
      <alignment vertical="center"/>
    </xf>
    <xf numFmtId="0" fontId="12" fillId="0" borderId="16" xfId="1" applyFont="1" applyFill="1" applyBorder="1" applyAlignment="1" applyProtection="1">
      <alignment vertical="center"/>
    </xf>
    <xf numFmtId="0" fontId="12" fillId="0" borderId="16" xfId="1" applyFont="1" applyFill="1" applyBorder="1" applyAlignment="1" applyProtection="1">
      <alignment vertical="center" wrapText="1"/>
    </xf>
    <xf numFmtId="0" fontId="25" fillId="0" borderId="73" xfId="1" applyFont="1" applyFill="1" applyBorder="1" applyAlignment="1" applyProtection="1">
      <alignment vertical="center"/>
    </xf>
    <xf numFmtId="3" fontId="25" fillId="0" borderId="71" xfId="1" applyNumberFormat="1" applyFont="1" applyFill="1" applyBorder="1" applyAlignment="1" applyProtection="1">
      <alignment vertical="center"/>
      <protection locked="0"/>
    </xf>
    <xf numFmtId="3" fontId="25" fillId="0" borderId="74" xfId="1" applyNumberFormat="1" applyFont="1" applyFill="1" applyBorder="1" applyAlignment="1" applyProtection="1">
      <alignment vertical="center"/>
      <protection locked="0"/>
    </xf>
    <xf numFmtId="3" fontId="12" fillId="0" borderId="72" xfId="1" applyNumberFormat="1" applyFont="1" applyFill="1" applyBorder="1" applyAlignment="1" applyProtection="1">
      <alignment vertical="center"/>
    </xf>
    <xf numFmtId="3" fontId="12" fillId="0" borderId="72" xfId="1" applyNumberFormat="1" applyFont="1" applyFill="1" applyBorder="1" applyAlignment="1" applyProtection="1">
      <alignment horizontal="left" vertical="center" wrapText="1"/>
      <protection locked="0"/>
    </xf>
    <xf numFmtId="0" fontId="25" fillId="0" borderId="8" xfId="1" applyFont="1" applyFill="1" applyBorder="1" applyAlignment="1" applyProtection="1">
      <alignment vertical="center" wrapText="1"/>
    </xf>
    <xf numFmtId="0" fontId="12" fillId="0" borderId="0" xfId="1" applyFont="1" applyBorder="1" applyAlignment="1" applyProtection="1">
      <alignment vertical="center"/>
    </xf>
    <xf numFmtId="0" fontId="25" fillId="0" borderId="22" xfId="1" applyFont="1" applyFill="1" applyBorder="1" applyAlignment="1" applyProtection="1">
      <alignment horizontal="left" vertical="center" wrapText="1"/>
    </xf>
    <xf numFmtId="3" fontId="12" fillId="0" borderId="22" xfId="1" applyNumberFormat="1" applyFont="1" applyFill="1" applyBorder="1" applyAlignment="1" applyProtection="1">
      <alignment vertical="center"/>
    </xf>
    <xf numFmtId="3" fontId="12" fillId="0" borderId="23" xfId="1" applyNumberFormat="1" applyFont="1" applyFill="1" applyBorder="1" applyAlignment="1" applyProtection="1">
      <alignment horizontal="right" vertical="center"/>
      <protection locked="0"/>
    </xf>
    <xf numFmtId="3" fontId="12" fillId="0" borderId="24" xfId="1" applyNumberFormat="1" applyFont="1" applyFill="1" applyBorder="1" applyAlignment="1" applyProtection="1">
      <alignment horizontal="right" vertical="center"/>
      <protection locked="0"/>
    </xf>
    <xf numFmtId="3" fontId="12" fillId="0" borderId="25" xfId="1" applyNumberFormat="1" applyFont="1" applyFill="1" applyBorder="1" applyAlignment="1" applyProtection="1">
      <alignment vertical="center"/>
    </xf>
    <xf numFmtId="3" fontId="12" fillId="0" borderId="23" xfId="1" applyNumberFormat="1" applyFont="1" applyFill="1" applyBorder="1" applyAlignment="1" applyProtection="1">
      <alignment horizontal="center" vertical="center"/>
    </xf>
    <xf numFmtId="3" fontId="12" fillId="0" borderId="24" xfId="1" applyNumberFormat="1" applyFont="1" applyFill="1" applyBorder="1" applyAlignment="1" applyProtection="1">
      <alignment horizontal="center" vertical="center"/>
    </xf>
    <xf numFmtId="3" fontId="12" fillId="0" borderId="25" xfId="1" applyNumberFormat="1" applyFont="1" applyFill="1" applyBorder="1" applyAlignment="1" applyProtection="1">
      <alignment horizontal="center" vertical="center"/>
    </xf>
    <xf numFmtId="3" fontId="12" fillId="0" borderId="25" xfId="1" applyNumberFormat="1" applyFont="1" applyFill="1" applyBorder="1" applyAlignment="1" applyProtection="1">
      <alignment horizontal="left" vertical="center" wrapText="1"/>
      <protection locked="0"/>
    </xf>
    <xf numFmtId="0" fontId="25" fillId="0" borderId="43" xfId="1" applyFont="1" applyFill="1" applyBorder="1" applyAlignment="1" applyProtection="1">
      <alignment horizontal="left" vertical="center" wrapText="1"/>
      <protection locked="0"/>
    </xf>
    <xf numFmtId="0" fontId="12" fillId="0" borderId="43" xfId="1" applyFont="1" applyFill="1" applyBorder="1" applyAlignment="1" applyProtection="1">
      <alignment horizontal="right" vertical="center" wrapText="1"/>
    </xf>
    <xf numFmtId="0" fontId="12" fillId="0" borderId="4" xfId="1" applyFont="1" applyFill="1" applyBorder="1" applyAlignment="1" applyProtection="1">
      <alignment vertical="center"/>
    </xf>
    <xf numFmtId="49" fontId="12" fillId="0" borderId="4" xfId="1" applyNumberFormat="1" applyFont="1" applyFill="1" applyBorder="1" applyAlignment="1" applyProtection="1">
      <alignment horizontal="center" vertical="center" wrapText="1"/>
    </xf>
    <xf numFmtId="3" fontId="32" fillId="0" borderId="41" xfId="1" applyNumberFormat="1" applyFont="1" applyFill="1" applyBorder="1" applyAlignment="1" applyProtection="1">
      <alignment horizontal="right" vertical="center"/>
      <protection locked="0"/>
    </xf>
    <xf numFmtId="3" fontId="33" fillId="0" borderId="24" xfId="1" applyNumberFormat="1" applyFont="1" applyFill="1" applyBorder="1" applyAlignment="1" applyProtection="1">
      <alignment horizontal="right" vertical="center"/>
      <protection locked="0"/>
    </xf>
    <xf numFmtId="3" fontId="32" fillId="6" borderId="45" xfId="1" applyNumberFormat="1" applyFont="1" applyFill="1" applyBorder="1" applyAlignment="1" applyProtection="1">
      <alignment horizontal="right" vertical="center"/>
      <protection locked="0"/>
    </xf>
    <xf numFmtId="3" fontId="34" fillId="0" borderId="41" xfId="1" applyNumberFormat="1" applyFont="1" applyFill="1" applyBorder="1" applyAlignment="1" applyProtection="1">
      <alignment horizontal="right" vertical="center"/>
      <protection locked="0"/>
    </xf>
    <xf numFmtId="0" fontId="2" fillId="0" borderId="39" xfId="1" applyFont="1" applyFill="1" applyBorder="1" applyAlignment="1" applyProtection="1">
      <alignment vertical="center"/>
      <protection locked="0"/>
    </xf>
    <xf numFmtId="3" fontId="35" fillId="0" borderId="41" xfId="1" applyNumberFormat="1" applyFont="1" applyFill="1" applyBorder="1" applyAlignment="1" applyProtection="1">
      <alignment horizontal="right" vertical="center"/>
      <protection locked="0"/>
    </xf>
    <xf numFmtId="3" fontId="34" fillId="0" borderId="57" xfId="1" applyNumberFormat="1" applyFont="1" applyFill="1" applyBorder="1" applyAlignment="1" applyProtection="1">
      <alignment horizontal="right" vertical="center"/>
      <protection locked="0"/>
    </xf>
    <xf numFmtId="3" fontId="2" fillId="6" borderId="58" xfId="1" applyNumberFormat="1" applyFont="1" applyFill="1" applyBorder="1" applyAlignment="1" applyProtection="1">
      <alignment horizontal="left" vertical="center" wrapText="1"/>
      <protection locked="0"/>
    </xf>
    <xf numFmtId="3" fontId="34" fillId="0" borderId="18" xfId="1" applyNumberFormat="1" applyFont="1" applyFill="1" applyBorder="1" applyAlignment="1" applyProtection="1">
      <alignment horizontal="right" vertical="center"/>
      <protection locked="0"/>
    </xf>
    <xf numFmtId="3" fontId="32" fillId="0" borderId="41" xfId="1" applyNumberFormat="1" applyFont="1" applyFill="1" applyBorder="1" applyAlignment="1" applyProtection="1">
      <alignment vertical="center"/>
      <protection locked="0"/>
    </xf>
    <xf numFmtId="3" fontId="34" fillId="0" borderId="41" xfId="1" applyNumberFormat="1" applyFont="1" applyFill="1" applyBorder="1" applyAlignment="1" applyProtection="1">
      <alignment vertical="center"/>
      <protection locked="0"/>
    </xf>
    <xf numFmtId="3" fontId="2" fillId="0" borderId="47" xfId="1" applyNumberFormat="1" applyFont="1" applyFill="1" applyBorder="1" applyAlignment="1" applyProtection="1">
      <alignment horizontal="left" vertical="center" wrapText="1"/>
      <protection locked="0"/>
    </xf>
    <xf numFmtId="3" fontId="36" fillId="0" borderId="41" xfId="1" applyNumberFormat="1" applyFont="1" applyFill="1" applyBorder="1" applyAlignment="1" applyProtection="1">
      <alignment vertical="center"/>
      <protection locked="0"/>
    </xf>
    <xf numFmtId="3" fontId="34" fillId="0" borderId="57" xfId="1" applyNumberFormat="1" applyFont="1" applyFill="1" applyBorder="1" applyAlignment="1" applyProtection="1">
      <alignment vertical="center"/>
      <protection locked="0"/>
    </xf>
    <xf numFmtId="0" fontId="9" fillId="0" borderId="106" xfId="1" applyFont="1" applyFill="1" applyBorder="1" applyAlignment="1">
      <alignment horizontal="center" vertical="center" wrapText="1"/>
    </xf>
    <xf numFmtId="3" fontId="18" fillId="0" borderId="107" xfId="1" applyNumberFormat="1" applyFont="1" applyFill="1" applyBorder="1" applyAlignment="1">
      <alignment horizontal="right" wrapText="1"/>
    </xf>
    <xf numFmtId="3" fontId="18" fillId="0" borderId="106" xfId="1" applyNumberFormat="1" applyFont="1" applyFill="1" applyBorder="1" applyAlignment="1">
      <alignment horizontal="right" wrapText="1"/>
    </xf>
    <xf numFmtId="3" fontId="18" fillId="0" borderId="108" xfId="1" applyNumberFormat="1" applyFont="1" applyFill="1" applyBorder="1" applyAlignment="1">
      <alignment horizontal="right" wrapText="1"/>
    </xf>
    <xf numFmtId="0" fontId="9" fillId="0" borderId="83" xfId="1" applyFont="1" applyFill="1" applyBorder="1" applyAlignment="1">
      <alignment horizontal="center" wrapText="1"/>
    </xf>
    <xf numFmtId="3" fontId="18" fillId="0" borderId="86" xfId="1" applyNumberFormat="1" applyFont="1" applyFill="1" applyBorder="1" applyAlignment="1">
      <alignment wrapText="1"/>
    </xf>
    <xf numFmtId="3" fontId="18" fillId="0" borderId="83" xfId="1" applyNumberFormat="1" applyFont="1" applyFill="1" applyBorder="1" applyAlignment="1">
      <alignment wrapText="1"/>
    </xf>
    <xf numFmtId="3" fontId="18" fillId="0" borderId="87" xfId="1" applyNumberFormat="1" applyFont="1" applyFill="1" applyBorder="1" applyAlignment="1">
      <alignment wrapText="1"/>
    </xf>
    <xf numFmtId="3" fontId="9" fillId="0" borderId="119" xfId="1" applyNumberFormat="1" applyFont="1" applyFill="1" applyBorder="1" applyAlignment="1">
      <alignment horizontal="center" wrapText="1"/>
    </xf>
    <xf numFmtId="0" fontId="9" fillId="0" borderId="93" xfId="1" applyFont="1" applyFill="1" applyBorder="1" applyAlignment="1">
      <alignment horizontal="center" wrapText="1"/>
    </xf>
    <xf numFmtId="3" fontId="18" fillId="0" borderId="120" xfId="1" applyNumberFormat="1" applyFont="1" applyFill="1" applyBorder="1" applyAlignment="1">
      <alignment wrapText="1"/>
    </xf>
    <xf numFmtId="3" fontId="18" fillId="0" borderId="93" xfId="1" applyNumberFormat="1" applyFont="1" applyFill="1" applyBorder="1" applyAlignment="1">
      <alignment wrapText="1"/>
    </xf>
    <xf numFmtId="3" fontId="18" fillId="0" borderId="121" xfId="1" applyNumberFormat="1" applyFont="1" applyFill="1" applyBorder="1" applyAlignment="1">
      <alignment wrapText="1"/>
    </xf>
    <xf numFmtId="0" fontId="2" fillId="0" borderId="15" xfId="1" applyFont="1" applyFill="1" applyBorder="1" applyAlignment="1" applyProtection="1">
      <alignment horizontal="center" vertical="center" wrapText="1"/>
    </xf>
    <xf numFmtId="0" fontId="3" fillId="0" borderId="4"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20" xfId="1" applyFont="1" applyFill="1" applyBorder="1" applyAlignment="1" applyProtection="1">
      <alignment vertical="center"/>
      <protection locked="0"/>
    </xf>
    <xf numFmtId="0" fontId="3" fillId="0" borderId="21" xfId="1" applyFont="1" applyFill="1" applyBorder="1" applyAlignment="1" applyProtection="1">
      <alignment vertical="center"/>
    </xf>
    <xf numFmtId="0" fontId="3" fillId="0" borderId="4" xfId="1" applyFont="1" applyFill="1" applyBorder="1" applyAlignment="1" applyProtection="1">
      <alignment vertical="center"/>
      <protection locked="0"/>
    </xf>
    <xf numFmtId="0" fontId="3" fillId="0" borderId="21" xfId="1" applyFont="1" applyFill="1" applyBorder="1" applyAlignment="1" applyProtection="1">
      <alignment vertical="center"/>
      <protection locked="0"/>
    </xf>
    <xf numFmtId="3" fontId="3" fillId="0" borderId="139" xfId="1" applyNumberFormat="1" applyFont="1" applyFill="1" applyBorder="1" applyAlignment="1" applyProtection="1">
      <alignment horizontal="right" vertical="center"/>
    </xf>
    <xf numFmtId="3" fontId="3" fillId="0" borderId="140" xfId="1" applyNumberFormat="1" applyFont="1" applyFill="1" applyBorder="1" applyAlignment="1" applyProtection="1">
      <alignment horizontal="right" vertical="center"/>
    </xf>
    <xf numFmtId="3" fontId="3" fillId="0" borderId="141" xfId="1" applyNumberFormat="1" applyFont="1" applyFill="1" applyBorder="1" applyAlignment="1" applyProtection="1">
      <alignment horizontal="right" vertical="center"/>
    </xf>
    <xf numFmtId="3" fontId="3" fillId="0" borderId="141" xfId="1" applyNumberFormat="1" applyFont="1" applyFill="1" applyBorder="1" applyAlignment="1" applyProtection="1">
      <alignment horizontal="right" vertical="center"/>
      <protection locked="0"/>
    </xf>
    <xf numFmtId="3" fontId="2" fillId="0" borderId="28" xfId="1" applyNumberFormat="1" applyFont="1" applyFill="1" applyBorder="1" applyAlignment="1" applyProtection="1">
      <alignment horizontal="right" vertical="center"/>
    </xf>
    <xf numFmtId="3" fontId="2" fillId="0" borderId="32"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right" vertical="center"/>
      <protection locked="0"/>
    </xf>
    <xf numFmtId="3" fontId="2" fillId="0" borderId="4" xfId="1" applyNumberFormat="1" applyFont="1" applyFill="1" applyBorder="1" applyAlignment="1" applyProtection="1">
      <alignment horizontal="right" vertical="center"/>
    </xf>
    <xf numFmtId="3" fontId="2" fillId="0" borderId="20" xfId="1" applyNumberFormat="1" applyFont="1" applyFill="1" applyBorder="1" applyAlignment="1" applyProtection="1">
      <alignment horizontal="right" vertical="center"/>
      <protection locked="0"/>
    </xf>
    <xf numFmtId="3" fontId="2" fillId="0" borderId="21" xfId="1" applyNumberFormat="1" applyFont="1" applyFill="1" applyBorder="1" applyAlignment="1" applyProtection="1">
      <alignment horizontal="right" vertical="center"/>
    </xf>
    <xf numFmtId="3" fontId="2" fillId="0" borderId="4" xfId="1" applyNumberFormat="1" applyFont="1" applyFill="1" applyBorder="1" applyAlignment="1" applyProtection="1">
      <alignment horizontal="right" vertical="center"/>
      <protection locked="0"/>
    </xf>
    <xf numFmtId="3" fontId="2" fillId="0" borderId="21" xfId="1" applyNumberFormat="1" applyFont="1" applyFill="1" applyBorder="1" applyAlignment="1" applyProtection="1">
      <alignment horizontal="right" vertical="center"/>
      <protection locked="0"/>
    </xf>
    <xf numFmtId="3" fontId="2" fillId="0" borderId="142" xfId="1" applyNumberFormat="1" applyFont="1" applyFill="1" applyBorder="1" applyAlignment="1" applyProtection="1">
      <alignment horizontal="right" vertical="center"/>
    </xf>
    <xf numFmtId="3" fontId="2" fillId="0" borderId="130"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horizontal="right" vertical="center"/>
    </xf>
    <xf numFmtId="3" fontId="2" fillId="0" borderId="142"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horizontal="right" vertical="center"/>
      <protection locked="0"/>
    </xf>
    <xf numFmtId="3" fontId="2" fillId="6" borderId="137" xfId="1" applyNumberFormat="1" applyFont="1" applyFill="1" applyBorder="1" applyAlignment="1" applyProtection="1">
      <alignment vertical="center"/>
    </xf>
    <xf numFmtId="3" fontId="2" fillId="6" borderId="23" xfId="1" applyNumberFormat="1" applyFont="1" applyFill="1" applyBorder="1" applyAlignment="1" applyProtection="1">
      <alignment vertical="center"/>
      <protection locked="0"/>
    </xf>
    <xf numFmtId="3" fontId="2" fillId="6" borderId="24" xfId="1" applyNumberFormat="1" applyFont="1" applyFill="1" applyBorder="1" applyAlignment="1" applyProtection="1">
      <alignment vertical="center"/>
      <protection locked="0"/>
    </xf>
    <xf numFmtId="3" fontId="2" fillId="6" borderId="138" xfId="1" applyNumberFormat="1" applyFont="1" applyFill="1" applyBorder="1" applyAlignment="1" applyProtection="1">
      <alignment vertical="center"/>
      <protection locked="0"/>
    </xf>
    <xf numFmtId="3" fontId="2" fillId="6" borderId="26" xfId="1" applyNumberFormat="1" applyFont="1" applyFill="1" applyBorder="1" applyAlignment="1" applyProtection="1">
      <alignment vertical="center"/>
    </xf>
    <xf numFmtId="3" fontId="2" fillId="6" borderId="138" xfId="1" applyNumberFormat="1" applyFont="1" applyFill="1" applyBorder="1" applyAlignment="1" applyProtection="1">
      <alignment horizontal="center" vertical="center"/>
    </xf>
    <xf numFmtId="3" fontId="2" fillId="6" borderId="137" xfId="1" applyNumberFormat="1" applyFont="1" applyFill="1" applyBorder="1" applyAlignment="1" applyProtection="1">
      <alignment horizontal="center" vertical="center"/>
    </xf>
    <xf numFmtId="3" fontId="2" fillId="6" borderId="26" xfId="1" applyNumberFormat="1" applyFont="1" applyFill="1" applyBorder="1" applyAlignment="1" applyProtection="1">
      <alignment horizontal="center" vertical="center"/>
    </xf>
    <xf numFmtId="3" fontId="2" fillId="6" borderId="26" xfId="1" applyNumberFormat="1" applyFont="1" applyFill="1" applyBorder="1" applyAlignment="1" applyProtection="1">
      <alignment horizontal="left" vertical="center" wrapText="1"/>
      <protection locked="0"/>
    </xf>
    <xf numFmtId="3" fontId="2" fillId="0" borderId="7" xfId="1" applyNumberFormat="1" applyFont="1" applyFill="1" applyBorder="1" applyAlignment="1" applyProtection="1">
      <alignment vertical="center"/>
    </xf>
    <xf numFmtId="3" fontId="2" fillId="0" borderId="143" xfId="1" applyNumberFormat="1" applyFont="1" applyFill="1" applyBorder="1" applyAlignment="1" applyProtection="1">
      <alignment horizontal="center" vertical="center"/>
    </xf>
    <xf numFmtId="3" fontId="2" fillId="0" borderId="144" xfId="1" applyNumberFormat="1" applyFont="1" applyFill="1" applyBorder="1" applyAlignment="1" applyProtection="1">
      <alignment horizontal="center" vertical="center"/>
    </xf>
    <xf numFmtId="3" fontId="2" fillId="0" borderId="7" xfId="1" applyNumberFormat="1" applyFont="1" applyFill="1" applyBorder="1" applyAlignment="1" applyProtection="1">
      <alignment horizontal="center" vertical="center"/>
    </xf>
    <xf numFmtId="3" fontId="2" fillId="0" borderId="144" xfId="1" applyNumberFormat="1" applyFont="1" applyFill="1" applyBorder="1" applyAlignment="1" applyProtection="1">
      <alignment horizontal="center" vertical="center"/>
      <protection locked="0"/>
    </xf>
    <xf numFmtId="3" fontId="2" fillId="0" borderId="143" xfId="1" applyNumberFormat="1" applyFont="1" applyFill="1" applyBorder="1" applyAlignment="1" applyProtection="1">
      <alignment vertical="center"/>
    </xf>
    <xf numFmtId="3" fontId="2" fillId="0" borderId="4" xfId="1" applyNumberFormat="1" applyFont="1" applyFill="1" applyBorder="1" applyAlignment="1" applyProtection="1">
      <alignment vertical="center"/>
    </xf>
    <xf numFmtId="3" fontId="2" fillId="0" borderId="20" xfId="1" applyNumberFormat="1" applyFont="1" applyFill="1" applyBorder="1" applyAlignment="1" applyProtection="1">
      <alignment horizontal="center" vertical="center"/>
    </xf>
    <xf numFmtId="3" fontId="2" fillId="0" borderId="21" xfId="1" applyNumberFormat="1" applyFont="1" applyFill="1" applyBorder="1" applyAlignment="1" applyProtection="1">
      <alignment horizontal="center" vertical="center"/>
    </xf>
    <xf numFmtId="3" fontId="2" fillId="0" borderId="20" xfId="1" applyNumberFormat="1" applyFont="1" applyFill="1" applyBorder="1" applyAlignment="1" applyProtection="1">
      <alignment vertical="center"/>
      <protection locked="0"/>
    </xf>
    <xf numFmtId="3" fontId="2" fillId="0" borderId="4" xfId="1" applyNumberFormat="1" applyFont="1" applyFill="1" applyBorder="1" applyAlignment="1" applyProtection="1">
      <alignment horizontal="center" vertical="center"/>
    </xf>
    <xf numFmtId="3" fontId="2" fillId="0" borderId="21" xfId="1" applyNumberFormat="1" applyFont="1" applyFill="1" applyBorder="1" applyAlignment="1" applyProtection="1">
      <alignment horizontal="center" vertical="center"/>
      <protection locked="0"/>
    </xf>
    <xf numFmtId="3" fontId="2" fillId="0" borderId="142" xfId="1" applyNumberFormat="1" applyFont="1" applyFill="1" applyBorder="1" applyAlignment="1" applyProtection="1">
      <alignment vertical="center"/>
    </xf>
    <xf numFmtId="3" fontId="2" fillId="0" borderId="130"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horizontal="center" vertical="center"/>
    </xf>
    <xf numFmtId="3" fontId="2" fillId="0" borderId="130" xfId="1" applyNumberFormat="1" applyFont="1" applyFill="1" applyBorder="1" applyAlignment="1" applyProtection="1">
      <alignment vertical="center"/>
      <protection locked="0"/>
    </xf>
    <xf numFmtId="3" fontId="2" fillId="0" borderId="142"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horizontal="center" vertical="center"/>
      <protection locked="0"/>
    </xf>
    <xf numFmtId="3" fontId="2" fillId="0" borderId="12" xfId="1" applyNumberFormat="1" applyFont="1" applyFill="1" applyBorder="1" applyAlignment="1" applyProtection="1">
      <alignment vertical="center"/>
    </xf>
    <xf numFmtId="3" fontId="2" fillId="0" borderId="145"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xf>
    <xf numFmtId="3" fontId="2" fillId="0" borderId="145"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protection locked="0"/>
    </xf>
    <xf numFmtId="3" fontId="2" fillId="0" borderId="146" xfId="1" applyNumberFormat="1" applyFont="1" applyFill="1" applyBorder="1" applyAlignment="1" applyProtection="1">
      <alignment vertical="center"/>
    </xf>
    <xf numFmtId="3" fontId="2" fillId="0" borderId="147"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xf>
    <xf numFmtId="3" fontId="2" fillId="0" borderId="147" xfId="1" applyNumberFormat="1" applyFont="1" applyFill="1" applyBorder="1" applyAlignment="1" applyProtection="1">
      <alignment vertical="center"/>
      <protection locked="0"/>
    </xf>
    <xf numFmtId="3" fontId="2" fillId="0" borderId="53" xfId="1" applyNumberFormat="1" applyFont="1" applyFill="1" applyBorder="1" applyAlignment="1" applyProtection="1">
      <alignment vertical="center"/>
      <protection locked="0"/>
    </xf>
    <xf numFmtId="3" fontId="2" fillId="0" borderId="146"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protection locked="0"/>
    </xf>
    <xf numFmtId="3" fontId="2" fillId="0" borderId="70" xfId="1" applyNumberFormat="1" applyFont="1" applyFill="1" applyBorder="1" applyAlignment="1" applyProtection="1">
      <alignment horizontal="right" vertical="center"/>
    </xf>
    <xf numFmtId="3" fontId="2" fillId="0" borderId="76" xfId="1" applyNumberFormat="1" applyFont="1" applyFill="1" applyBorder="1" applyAlignment="1" applyProtection="1">
      <alignment horizontal="center" vertical="center"/>
    </xf>
    <xf numFmtId="3" fontId="2" fillId="0" borderId="148" xfId="1" applyNumberFormat="1" applyFont="1" applyFill="1" applyBorder="1" applyAlignment="1" applyProtection="1">
      <alignment horizontal="center" vertical="center"/>
    </xf>
    <xf numFmtId="3" fontId="2" fillId="0" borderId="70" xfId="1" applyNumberFormat="1" applyFont="1" applyFill="1" applyBorder="1" applyAlignment="1" applyProtection="1">
      <alignment horizontal="center" vertical="center"/>
    </xf>
    <xf numFmtId="3" fontId="2" fillId="0" borderId="148" xfId="1" applyNumberFormat="1" applyFont="1" applyFill="1" applyBorder="1" applyAlignment="1" applyProtection="1">
      <alignment horizontal="center" vertical="center"/>
      <protection locked="0"/>
    </xf>
    <xf numFmtId="3" fontId="2" fillId="0" borderId="7" xfId="1" applyNumberFormat="1" applyFont="1" applyFill="1" applyBorder="1" applyAlignment="1" applyProtection="1">
      <alignment horizontal="right" vertical="center"/>
    </xf>
    <xf numFmtId="3" fontId="2" fillId="0" borderId="143" xfId="1" applyNumberFormat="1" applyFont="1" applyFill="1" applyBorder="1" applyAlignment="1" applyProtection="1">
      <alignment horizontal="right" vertical="center"/>
    </xf>
    <xf numFmtId="3" fontId="2" fillId="0" borderId="144" xfId="1" applyNumberFormat="1" applyFont="1" applyFill="1" applyBorder="1" applyAlignment="1" applyProtection="1">
      <alignment horizontal="right" vertical="center"/>
    </xf>
    <xf numFmtId="3" fontId="2" fillId="0" borderId="12" xfId="1" applyNumberFormat="1" applyFont="1" applyFill="1" applyBorder="1" applyAlignment="1" applyProtection="1">
      <alignment horizontal="right" vertical="center"/>
    </xf>
    <xf numFmtId="3" fontId="2" fillId="0" borderId="145" xfId="1" applyNumberFormat="1" applyFont="1" applyFill="1" applyBorder="1" applyAlignment="1" applyProtection="1">
      <alignment horizontal="right" vertical="center"/>
      <protection locked="0"/>
    </xf>
    <xf numFmtId="3" fontId="2" fillId="0" borderId="14" xfId="1" applyNumberFormat="1" applyFont="1" applyFill="1" applyBorder="1" applyAlignment="1" applyProtection="1">
      <alignment horizontal="right" vertical="center"/>
    </xf>
    <xf numFmtId="3" fontId="2" fillId="0" borderId="144" xfId="1" applyNumberFormat="1" applyFont="1" applyFill="1" applyBorder="1" applyAlignment="1" applyProtection="1">
      <alignment horizontal="right" vertical="center"/>
      <protection locked="0"/>
    </xf>
    <xf numFmtId="3" fontId="2" fillId="0" borderId="70" xfId="1" applyNumberFormat="1" applyFont="1" applyFill="1" applyBorder="1" applyAlignment="1" applyProtection="1">
      <alignment horizontal="right" vertical="center"/>
      <protection locked="0"/>
    </xf>
    <xf numFmtId="3" fontId="2" fillId="0" borderId="148" xfId="1" applyNumberFormat="1" applyFont="1" applyFill="1" applyBorder="1" applyAlignment="1" applyProtection="1">
      <alignment horizontal="right" vertical="center"/>
    </xf>
    <xf numFmtId="3" fontId="2" fillId="0" borderId="148" xfId="1" applyNumberFormat="1" applyFont="1" applyFill="1" applyBorder="1" applyAlignment="1" applyProtection="1">
      <alignment horizontal="right" vertical="center"/>
      <protection locked="0"/>
    </xf>
    <xf numFmtId="3" fontId="2" fillId="0" borderId="70" xfId="1" applyNumberFormat="1" applyFont="1" applyFill="1" applyBorder="1" applyAlignment="1" applyProtection="1">
      <alignment vertical="center"/>
    </xf>
    <xf numFmtId="3" fontId="2" fillId="0" borderId="76" xfId="1" applyNumberFormat="1" applyFont="1" applyFill="1" applyBorder="1" applyAlignment="1" applyProtection="1">
      <alignment horizontal="center" vertical="center"/>
      <protection locked="0"/>
    </xf>
    <xf numFmtId="3" fontId="2" fillId="0" borderId="76" xfId="1" applyNumberFormat="1" applyFont="1" applyFill="1" applyBorder="1" applyAlignment="1" applyProtection="1">
      <alignment horizontal="right" vertical="center"/>
      <protection locked="0"/>
    </xf>
    <xf numFmtId="3" fontId="3" fillId="0" borderId="4" xfId="1" applyNumberFormat="1" applyFont="1" applyBorder="1" applyAlignment="1" applyProtection="1">
      <alignment vertical="center"/>
    </xf>
    <xf numFmtId="3" fontId="3" fillId="0" borderId="17" xfId="1" applyNumberFormat="1" applyFont="1" applyBorder="1" applyAlignment="1" applyProtection="1">
      <alignment vertical="center"/>
      <protection locked="0"/>
    </xf>
    <xf numFmtId="3" fontId="3" fillId="0" borderId="18" xfId="1" applyNumberFormat="1" applyFont="1" applyBorder="1" applyAlignment="1" applyProtection="1">
      <alignment vertical="center"/>
      <protection locked="0"/>
    </xf>
    <xf numFmtId="3" fontId="3" fillId="0" borderId="20" xfId="1" applyNumberFormat="1" applyFont="1" applyBorder="1" applyAlignment="1" applyProtection="1">
      <alignment vertical="center"/>
      <protection locked="0"/>
    </xf>
    <xf numFmtId="3" fontId="3" fillId="0" borderId="21" xfId="1" applyNumberFormat="1" applyFont="1" applyBorder="1" applyAlignment="1" applyProtection="1">
      <alignment vertical="center"/>
    </xf>
    <xf numFmtId="3" fontId="3" fillId="0" borderId="4" xfId="1" applyNumberFormat="1" applyFont="1" applyBorder="1" applyAlignment="1" applyProtection="1">
      <alignment vertical="center"/>
      <protection locked="0"/>
    </xf>
    <xf numFmtId="3" fontId="3" fillId="0" borderId="21" xfId="1" applyNumberFormat="1" applyFont="1" applyBorder="1" applyAlignment="1" applyProtection="1">
      <alignment vertical="center"/>
      <protection locked="0"/>
    </xf>
    <xf numFmtId="3" fontId="3" fillId="0" borderId="139" xfId="1" applyNumberFormat="1" applyFont="1" applyFill="1" applyBorder="1" applyAlignment="1" applyProtection="1">
      <alignment vertical="center"/>
    </xf>
    <xf numFmtId="3" fontId="3" fillId="0" borderId="140" xfId="1" applyNumberFormat="1" applyFont="1" applyFill="1" applyBorder="1" applyAlignment="1" applyProtection="1">
      <alignment vertical="center"/>
    </xf>
    <xf numFmtId="3" fontId="3" fillId="0" borderId="141" xfId="1" applyNumberFormat="1" applyFont="1" applyFill="1" applyBorder="1" applyAlignment="1" applyProtection="1">
      <alignment vertical="center"/>
    </xf>
    <xf numFmtId="3" fontId="3" fillId="0" borderId="141" xfId="1" applyNumberFormat="1" applyFont="1" applyFill="1" applyBorder="1" applyAlignment="1" applyProtection="1">
      <alignment vertical="center"/>
      <protection locked="0"/>
    </xf>
    <xf numFmtId="3" fontId="3" fillId="0" borderId="149" xfId="1" applyNumberFormat="1" applyFont="1" applyFill="1" applyBorder="1" applyAlignment="1" applyProtection="1">
      <alignment vertical="center"/>
    </xf>
    <xf numFmtId="3" fontId="3" fillId="0" borderId="150" xfId="1" applyNumberFormat="1" applyFont="1" applyFill="1" applyBorder="1" applyAlignment="1" applyProtection="1">
      <alignment vertical="center"/>
    </xf>
    <xf numFmtId="3" fontId="3" fillId="0" borderId="151" xfId="1" applyNumberFormat="1" applyFont="1" applyFill="1" applyBorder="1" applyAlignment="1" applyProtection="1">
      <alignment vertical="center"/>
    </xf>
    <xf numFmtId="3" fontId="3" fillId="0" borderId="151" xfId="1" applyNumberFormat="1" applyFont="1" applyFill="1" applyBorder="1" applyAlignment="1" applyProtection="1">
      <alignment vertical="center"/>
      <protection locked="0"/>
    </xf>
    <xf numFmtId="3" fontId="3" fillId="0" borderId="4" xfId="1" applyNumberFormat="1" applyFont="1" applyFill="1" applyBorder="1" applyAlignment="1" applyProtection="1">
      <alignment vertical="center"/>
    </xf>
    <xf numFmtId="3" fontId="3" fillId="0" borderId="20" xfId="1" applyNumberFormat="1" applyFont="1" applyFill="1" applyBorder="1" applyAlignment="1" applyProtection="1">
      <alignment vertical="center"/>
    </xf>
    <xf numFmtId="3" fontId="3" fillId="0" borderId="21" xfId="1" applyNumberFormat="1" applyFont="1" applyFill="1" applyBorder="1" applyAlignment="1" applyProtection="1">
      <alignment vertical="center"/>
    </xf>
    <xf numFmtId="3" fontId="3" fillId="0" borderId="21" xfId="1" applyNumberFormat="1" applyFont="1" applyFill="1" applyBorder="1" applyAlignment="1" applyProtection="1">
      <alignment vertical="center"/>
      <protection locked="0"/>
    </xf>
    <xf numFmtId="3" fontId="3" fillId="3" borderId="91" xfId="1" applyNumberFormat="1" applyFont="1" applyFill="1" applyBorder="1" applyAlignment="1" applyProtection="1">
      <alignment vertical="center"/>
    </xf>
    <xf numFmtId="3" fontId="3" fillId="3" borderId="152" xfId="1" applyNumberFormat="1" applyFont="1" applyFill="1" applyBorder="1" applyAlignment="1" applyProtection="1">
      <alignment vertical="center"/>
    </xf>
    <xf numFmtId="3" fontId="3" fillId="3" borderId="153" xfId="1" applyNumberFormat="1" applyFont="1" applyFill="1" applyBorder="1" applyAlignment="1" applyProtection="1">
      <alignment vertical="center"/>
    </xf>
    <xf numFmtId="3" fontId="3" fillId="3" borderId="153" xfId="1" applyNumberFormat="1" applyFont="1" applyFill="1" applyBorder="1" applyAlignment="1" applyProtection="1">
      <alignment vertical="center"/>
      <protection locked="0"/>
    </xf>
    <xf numFmtId="3" fontId="2" fillId="0" borderId="144" xfId="1" applyNumberFormat="1" applyFont="1" applyFill="1" applyBorder="1" applyAlignment="1" applyProtection="1">
      <alignment vertical="center"/>
    </xf>
    <xf numFmtId="3" fontId="2" fillId="0" borderId="91" xfId="1" applyNumberFormat="1" applyFont="1" applyFill="1" applyBorder="1" applyAlignment="1" applyProtection="1">
      <alignment vertical="center"/>
    </xf>
    <xf numFmtId="3" fontId="2" fillId="0" borderId="153" xfId="1" applyNumberFormat="1" applyFont="1" applyFill="1" applyBorder="1" applyAlignment="1" applyProtection="1">
      <alignment vertical="center"/>
    </xf>
    <xf numFmtId="3" fontId="2" fillId="0" borderId="153" xfId="1" applyNumberFormat="1" applyFont="1" applyFill="1" applyBorder="1" applyAlignment="1" applyProtection="1">
      <alignment vertical="center"/>
      <protection locked="0"/>
    </xf>
    <xf numFmtId="3" fontId="2" fillId="0" borderId="76" xfId="1" applyNumberFormat="1" applyFont="1" applyFill="1" applyBorder="1" applyAlignment="1" applyProtection="1">
      <alignment vertical="center"/>
    </xf>
    <xf numFmtId="3" fontId="2" fillId="0" borderId="148" xfId="1" applyNumberFormat="1" applyFont="1" applyFill="1" applyBorder="1" applyAlignment="1" applyProtection="1">
      <alignment vertical="center"/>
    </xf>
    <xf numFmtId="3" fontId="2" fillId="0" borderId="148" xfId="1" applyNumberFormat="1" applyFont="1" applyFill="1" applyBorder="1" applyAlignment="1" applyProtection="1">
      <alignment vertical="center"/>
      <protection locked="0"/>
    </xf>
    <xf numFmtId="3" fontId="2" fillId="0" borderId="21" xfId="1" applyNumberFormat="1" applyFont="1" applyFill="1" applyBorder="1" applyAlignment="1" applyProtection="1">
      <alignment vertical="center"/>
    </xf>
    <xf numFmtId="3" fontId="2" fillId="0" borderId="4" xfId="1" applyNumberFormat="1" applyFont="1" applyFill="1" applyBorder="1" applyAlignment="1" applyProtection="1">
      <alignment vertical="center"/>
      <protection locked="0"/>
    </xf>
    <xf numFmtId="3" fontId="2" fillId="0" borderId="21" xfId="1" applyNumberFormat="1" applyFont="1" applyFill="1" applyBorder="1" applyAlignment="1" applyProtection="1">
      <alignment vertical="center"/>
      <protection locked="0"/>
    </xf>
    <xf numFmtId="3" fontId="2" fillId="0" borderId="130" xfId="1" applyNumberFormat="1" applyFont="1" applyFill="1" applyBorder="1" applyAlignment="1" applyProtection="1">
      <alignment vertical="center"/>
    </xf>
    <xf numFmtId="3" fontId="2" fillId="0" borderId="6" xfId="1" applyNumberFormat="1" applyFont="1" applyFill="1" applyBorder="1" applyAlignment="1" applyProtection="1">
      <alignment vertical="center"/>
    </xf>
    <xf numFmtId="3" fontId="2" fillId="0" borderId="6" xfId="1" applyNumberFormat="1" applyFont="1" applyFill="1" applyBorder="1" applyAlignment="1" applyProtection="1">
      <alignment vertical="center"/>
      <protection locked="0"/>
    </xf>
    <xf numFmtId="3" fontId="2" fillId="6" borderId="142" xfId="1" applyNumberFormat="1" applyFont="1" applyFill="1" applyBorder="1" applyAlignment="1" applyProtection="1">
      <alignment vertical="center"/>
    </xf>
    <xf numFmtId="3" fontId="2" fillId="6" borderId="130" xfId="1" applyNumberFormat="1" applyFont="1" applyFill="1" applyBorder="1" applyAlignment="1" applyProtection="1">
      <alignment vertical="center"/>
      <protection locked="0"/>
    </xf>
    <xf numFmtId="3" fontId="2" fillId="6" borderId="6" xfId="1" applyNumberFormat="1" applyFont="1" applyFill="1" applyBorder="1" applyAlignment="1" applyProtection="1">
      <alignment vertical="center"/>
    </xf>
    <xf numFmtId="3" fontId="2" fillId="6" borderId="142" xfId="1" applyNumberFormat="1" applyFont="1" applyFill="1" applyBorder="1" applyAlignment="1" applyProtection="1">
      <alignment vertical="center"/>
      <protection locked="0"/>
    </xf>
    <xf numFmtId="3" fontId="2" fillId="6" borderId="6" xfId="1" applyNumberFormat="1" applyFont="1" applyFill="1" applyBorder="1" applyAlignment="1" applyProtection="1">
      <alignment vertical="center" wrapText="1"/>
      <protection locked="0"/>
    </xf>
    <xf numFmtId="3" fontId="2" fillId="0" borderId="142" xfId="1" applyNumberFormat="1" applyFont="1" applyFill="1" applyBorder="1" applyAlignment="1" applyProtection="1">
      <alignment vertical="center"/>
      <protection locked="0"/>
    </xf>
    <xf numFmtId="0" fontId="2" fillId="6" borderId="55" xfId="1" applyFont="1" applyFill="1" applyBorder="1" applyAlignment="1" applyProtection="1">
      <alignment horizontal="center" vertical="center" wrapText="1"/>
    </xf>
    <xf numFmtId="0" fontId="2" fillId="6" borderId="55" xfId="1" applyFont="1" applyFill="1" applyBorder="1" applyAlignment="1" applyProtection="1">
      <alignment horizontal="left" vertical="center" wrapText="1"/>
    </xf>
    <xf numFmtId="3" fontId="2" fillId="6" borderId="70" xfId="1" applyNumberFormat="1" applyFont="1" applyFill="1" applyBorder="1" applyAlignment="1" applyProtection="1">
      <alignment vertical="center"/>
    </xf>
    <xf numFmtId="3" fontId="2" fillId="6" borderId="76" xfId="1" applyNumberFormat="1" applyFont="1" applyFill="1" applyBorder="1" applyAlignment="1" applyProtection="1">
      <alignment vertical="center"/>
      <protection locked="0"/>
    </xf>
    <xf numFmtId="3" fontId="2" fillId="6" borderId="148" xfId="1" applyNumberFormat="1" applyFont="1" applyFill="1" applyBorder="1" applyAlignment="1" applyProtection="1">
      <alignment vertical="center"/>
    </xf>
    <xf numFmtId="3" fontId="2" fillId="6" borderId="70" xfId="1" applyNumberFormat="1" applyFont="1" applyFill="1" applyBorder="1" applyAlignment="1" applyProtection="1">
      <alignment vertical="center"/>
      <protection locked="0"/>
    </xf>
    <xf numFmtId="3" fontId="2" fillId="6" borderId="148" xfId="1" applyNumberFormat="1" applyFont="1" applyFill="1" applyBorder="1" applyAlignment="1" applyProtection="1">
      <alignment vertical="center" wrapText="1"/>
      <protection locked="0"/>
    </xf>
    <xf numFmtId="3" fontId="2" fillId="0" borderId="144" xfId="1" applyNumberFormat="1" applyFont="1" applyFill="1" applyBorder="1" applyAlignment="1" applyProtection="1">
      <alignment vertical="center"/>
      <protection locked="0"/>
    </xf>
    <xf numFmtId="3" fontId="2" fillId="0" borderId="20"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protection locked="0"/>
    </xf>
    <xf numFmtId="3" fontId="2" fillId="6" borderId="6" xfId="1" applyNumberFormat="1" applyFont="1" applyFill="1" applyBorder="1" applyAlignment="1" applyProtection="1">
      <alignment vertical="center"/>
      <protection locked="0"/>
    </xf>
    <xf numFmtId="0" fontId="2" fillId="6" borderId="15" xfId="1" applyFont="1" applyFill="1" applyBorder="1" applyAlignment="1" applyProtection="1">
      <alignment horizontal="right" vertical="center" wrapText="1"/>
    </xf>
    <xf numFmtId="0" fontId="2" fillId="6" borderId="15" xfId="1" applyFont="1" applyFill="1" applyBorder="1" applyAlignment="1" applyProtection="1">
      <alignment horizontal="left" vertical="center" wrapText="1"/>
    </xf>
    <xf numFmtId="3" fontId="2" fillId="6" borderId="4" xfId="1" applyNumberFormat="1" applyFont="1" applyFill="1" applyBorder="1" applyAlignment="1" applyProtection="1">
      <alignment vertical="center"/>
    </xf>
    <xf numFmtId="3" fontId="2" fillId="6" borderId="20" xfId="1" applyNumberFormat="1" applyFont="1" applyFill="1" applyBorder="1" applyAlignment="1" applyProtection="1">
      <alignment vertical="center"/>
      <protection locked="0"/>
    </xf>
    <xf numFmtId="3" fontId="2" fillId="6" borderId="21" xfId="1" applyNumberFormat="1" applyFont="1" applyFill="1" applyBorder="1" applyAlignment="1" applyProtection="1">
      <alignment vertical="center"/>
    </xf>
    <xf numFmtId="3" fontId="2" fillId="6" borderId="4" xfId="1" applyNumberFormat="1" applyFont="1" applyFill="1" applyBorder="1" applyAlignment="1" applyProtection="1">
      <alignment vertical="center"/>
      <protection locked="0"/>
    </xf>
    <xf numFmtId="3" fontId="2" fillId="6" borderId="21" xfId="1" applyNumberFormat="1" applyFont="1" applyFill="1" applyBorder="1" applyAlignment="1" applyProtection="1">
      <alignment vertical="center" wrapText="1"/>
      <protection locked="0"/>
    </xf>
    <xf numFmtId="3" fontId="2" fillId="0" borderId="76" xfId="1" applyNumberFormat="1" applyFont="1" applyFill="1" applyBorder="1" applyAlignment="1" applyProtection="1">
      <alignment vertical="center"/>
      <protection locked="0"/>
    </xf>
    <xf numFmtId="3" fontId="2" fillId="0" borderId="70" xfId="1" applyNumberFormat="1" applyFont="1" applyFill="1" applyBorder="1" applyAlignment="1" applyProtection="1">
      <alignment vertical="center"/>
      <protection locked="0"/>
    </xf>
    <xf numFmtId="3" fontId="2" fillId="0" borderId="143" xfId="1" applyNumberFormat="1" applyFont="1" applyFill="1" applyBorder="1" applyAlignment="1" applyProtection="1">
      <alignment vertical="center"/>
      <protection locked="0"/>
    </xf>
    <xf numFmtId="3" fontId="2" fillId="0" borderId="7"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protection locked="0"/>
    </xf>
    <xf numFmtId="3" fontId="2" fillId="0" borderId="103" xfId="1" applyNumberFormat="1" applyFont="1" applyFill="1" applyBorder="1" applyAlignment="1" applyProtection="1">
      <alignment vertical="center"/>
    </xf>
    <xf numFmtId="3" fontId="2" fillId="0" borderId="68" xfId="1" applyNumberFormat="1" applyFont="1" applyFill="1" applyBorder="1" applyAlignment="1" applyProtection="1">
      <alignment vertical="center"/>
    </xf>
    <xf numFmtId="3" fontId="2" fillId="0" borderId="136" xfId="1" applyNumberFormat="1" applyFont="1" applyFill="1" applyBorder="1" applyAlignment="1" applyProtection="1">
      <alignment vertical="center"/>
    </xf>
    <xf numFmtId="3" fontId="2" fillId="0" borderId="136" xfId="1" applyNumberFormat="1" applyFont="1" applyFill="1" applyBorder="1" applyAlignment="1" applyProtection="1">
      <alignment vertical="center"/>
      <protection locked="0"/>
    </xf>
    <xf numFmtId="3" fontId="2" fillId="0" borderId="131" xfId="1" applyNumberFormat="1" applyFont="1" applyFill="1" applyBorder="1" applyAlignment="1" applyProtection="1">
      <alignment vertical="center"/>
      <protection locked="0"/>
    </xf>
    <xf numFmtId="3" fontId="2" fillId="0" borderId="103" xfId="1" applyNumberFormat="1" applyFont="1" applyFill="1" applyBorder="1" applyAlignment="1" applyProtection="1">
      <alignment vertical="center"/>
      <protection locked="0"/>
    </xf>
    <xf numFmtId="3" fontId="2" fillId="0" borderId="152" xfId="1" applyNumberFormat="1" applyFont="1" applyFill="1" applyBorder="1" applyAlignment="1" applyProtection="1">
      <alignment vertical="center"/>
    </xf>
    <xf numFmtId="3" fontId="3" fillId="0" borderId="146" xfId="1" applyNumberFormat="1" applyFont="1" applyFill="1" applyBorder="1" applyAlignment="1" applyProtection="1">
      <alignment vertical="center"/>
    </xf>
    <xf numFmtId="3" fontId="3" fillId="0" borderId="53" xfId="1" applyNumberFormat="1" applyFont="1" applyFill="1" applyBorder="1" applyAlignment="1" applyProtection="1">
      <alignment vertical="center"/>
    </xf>
    <xf numFmtId="3" fontId="3" fillId="0" borderId="10" xfId="1" applyNumberFormat="1" applyFont="1" applyFill="1" applyBorder="1" applyAlignment="1" applyProtection="1">
      <alignment vertical="center"/>
    </xf>
    <xf numFmtId="3" fontId="3" fillId="0" borderId="10" xfId="1" applyNumberFormat="1" applyFont="1" applyFill="1" applyBorder="1" applyAlignment="1" applyProtection="1">
      <alignment vertical="center"/>
      <protection locked="0"/>
    </xf>
    <xf numFmtId="3" fontId="3" fillId="3" borderId="7" xfId="1" applyNumberFormat="1" applyFont="1" applyFill="1" applyBorder="1" applyAlignment="1" applyProtection="1">
      <alignment vertical="center"/>
    </xf>
    <xf numFmtId="3" fontId="3" fillId="3" borderId="143" xfId="1" applyNumberFormat="1" applyFont="1" applyFill="1" applyBorder="1" applyAlignment="1" applyProtection="1">
      <alignment vertical="center"/>
    </xf>
    <xf numFmtId="3" fontId="3" fillId="3" borderId="144" xfId="1" applyNumberFormat="1" applyFont="1" applyFill="1" applyBorder="1" applyAlignment="1" applyProtection="1">
      <alignment vertical="center"/>
    </xf>
    <xf numFmtId="3" fontId="3" fillId="3" borderId="146" xfId="1" applyNumberFormat="1" applyFont="1" applyFill="1" applyBorder="1" applyAlignment="1" applyProtection="1">
      <alignment vertical="center"/>
    </xf>
    <xf numFmtId="3" fontId="3" fillId="3" borderId="53" xfId="1" applyNumberFormat="1" applyFont="1" applyFill="1" applyBorder="1" applyAlignment="1" applyProtection="1">
      <alignment vertical="center"/>
    </xf>
    <xf numFmtId="3" fontId="3" fillId="3" borderId="10" xfId="1" applyNumberFormat="1" applyFont="1" applyFill="1" applyBorder="1" applyAlignment="1" applyProtection="1">
      <alignment vertical="center"/>
    </xf>
    <xf numFmtId="3" fontId="3" fillId="3" borderId="10" xfId="1" applyNumberFormat="1" applyFont="1" applyFill="1" applyBorder="1" applyAlignment="1" applyProtection="1">
      <alignment vertical="center"/>
      <protection locked="0"/>
    </xf>
    <xf numFmtId="3" fontId="2" fillId="0" borderId="147" xfId="1" applyNumberFormat="1" applyFont="1" applyFill="1" applyBorder="1" applyAlignment="1" applyProtection="1">
      <alignment vertical="center"/>
    </xf>
    <xf numFmtId="3" fontId="2" fillId="0" borderId="12" xfId="1" applyNumberFormat="1" applyFont="1" applyFill="1" applyBorder="1" applyAlignment="1" applyProtection="1">
      <alignment vertical="center"/>
      <protection locked="0"/>
    </xf>
    <xf numFmtId="3" fontId="2" fillId="0" borderId="139" xfId="1" applyNumberFormat="1" applyFont="1" applyFill="1" applyBorder="1" applyAlignment="1" applyProtection="1">
      <alignment vertical="center"/>
    </xf>
    <xf numFmtId="3" fontId="2" fillId="0" borderId="140" xfId="1" applyNumberFormat="1" applyFont="1" applyFill="1" applyBorder="1" applyAlignment="1" applyProtection="1">
      <alignment vertical="center"/>
    </xf>
    <xf numFmtId="3" fontId="2" fillId="0" borderId="141" xfId="1" applyNumberFormat="1" applyFont="1" applyFill="1" applyBorder="1" applyAlignment="1" applyProtection="1">
      <alignment vertical="center"/>
    </xf>
    <xf numFmtId="3" fontId="2" fillId="0" borderId="141" xfId="1" applyNumberFormat="1" applyFont="1" applyFill="1" applyBorder="1" applyAlignment="1" applyProtection="1">
      <alignment vertical="center"/>
      <protection locked="0"/>
    </xf>
    <xf numFmtId="3" fontId="3" fillId="0" borderId="154" xfId="1" applyNumberFormat="1" applyFont="1" applyFill="1" applyBorder="1" applyAlignment="1" applyProtection="1">
      <alignment vertical="center"/>
    </xf>
    <xf numFmtId="3" fontId="3" fillId="0" borderId="155" xfId="1" applyNumberFormat="1" applyFont="1" applyFill="1" applyBorder="1" applyAlignment="1" applyProtection="1">
      <alignment vertical="center"/>
    </xf>
    <xf numFmtId="3" fontId="3" fillId="0" borderId="156" xfId="1" applyNumberFormat="1" applyFont="1" applyFill="1" applyBorder="1" applyAlignment="1" applyProtection="1">
      <alignment vertical="center"/>
    </xf>
    <xf numFmtId="3" fontId="3" fillId="0" borderId="156" xfId="1" applyNumberFormat="1" applyFont="1" applyFill="1" applyBorder="1" applyAlignment="1" applyProtection="1">
      <alignment vertical="center"/>
      <protection locked="0"/>
    </xf>
    <xf numFmtId="3" fontId="3" fillId="0" borderId="7" xfId="1" applyNumberFormat="1" applyFont="1" applyFill="1" applyBorder="1" applyAlignment="1" applyProtection="1">
      <alignment vertical="center"/>
    </xf>
    <xf numFmtId="3" fontId="3" fillId="0" borderId="143" xfId="1" applyNumberFormat="1" applyFont="1" applyFill="1" applyBorder="1" applyAlignment="1" applyProtection="1">
      <alignment vertical="center"/>
    </xf>
    <xf numFmtId="3" fontId="3" fillId="0" borderId="144" xfId="1" applyNumberFormat="1" applyFont="1" applyFill="1" applyBorder="1" applyAlignment="1" applyProtection="1">
      <alignment vertical="center"/>
    </xf>
    <xf numFmtId="3" fontId="3" fillId="0" borderId="144" xfId="1" applyNumberFormat="1" applyFont="1" applyFill="1" applyBorder="1" applyAlignment="1" applyProtection="1">
      <alignment vertical="center"/>
      <protection locked="0"/>
    </xf>
    <xf numFmtId="3" fontId="3" fillId="0" borderId="155" xfId="1" applyNumberFormat="1" applyFont="1" applyFill="1" applyBorder="1" applyAlignment="1" applyProtection="1">
      <alignment vertical="center"/>
      <protection locked="0"/>
    </xf>
    <xf numFmtId="3" fontId="3" fillId="0" borderId="154" xfId="1" applyNumberFormat="1" applyFont="1" applyFill="1" applyBorder="1" applyAlignment="1" applyProtection="1">
      <alignment vertical="center"/>
      <protection locked="0"/>
    </xf>
    <xf numFmtId="3" fontId="2" fillId="0" borderId="21" xfId="1" applyNumberFormat="1" applyFont="1" applyFill="1" applyBorder="1" applyAlignment="1" applyProtection="1">
      <alignment vertical="center" wrapText="1"/>
      <protection locked="0"/>
    </xf>
    <xf numFmtId="0" fontId="3" fillId="0" borderId="71" xfId="1" applyFont="1" applyFill="1" applyBorder="1" applyAlignment="1" applyProtection="1">
      <alignment horizontal="left" vertical="center"/>
    </xf>
    <xf numFmtId="0" fontId="3" fillId="0" borderId="72" xfId="1" applyFont="1" applyFill="1" applyBorder="1" applyAlignment="1" applyProtection="1">
      <alignment horizontal="left" vertical="center"/>
    </xf>
    <xf numFmtId="0" fontId="3" fillId="0" borderId="44" xfId="1" applyFont="1" applyFill="1" applyBorder="1" applyAlignment="1" applyProtection="1">
      <alignment horizontal="left" vertical="center"/>
    </xf>
    <xf numFmtId="0" fontId="3" fillId="0" borderId="46" xfId="1" applyFont="1" applyFill="1" applyBorder="1" applyAlignment="1" applyProtection="1">
      <alignment horizontal="left" vertical="center"/>
    </xf>
    <xf numFmtId="0" fontId="2" fillId="0" borderId="21" xfId="1" applyNumberFormat="1" applyFont="1" applyFill="1" applyBorder="1" applyAlignment="1" applyProtection="1">
      <alignment horizontal="center" vertical="center" textRotation="90" wrapText="1"/>
    </xf>
    <xf numFmtId="0" fontId="2" fillId="0" borderId="17" xfId="1" applyNumberFormat="1" applyFont="1" applyFill="1" applyBorder="1" applyAlignment="1" applyProtection="1">
      <alignment horizontal="center" vertical="center" textRotation="90" wrapText="1"/>
    </xf>
    <xf numFmtId="0" fontId="2" fillId="0" borderId="20" xfId="1" applyNumberFormat="1" applyFont="1" applyFill="1" applyBorder="1" applyAlignment="1" applyProtection="1">
      <alignment horizontal="center" vertical="center" textRotation="90" wrapText="1"/>
    </xf>
    <xf numFmtId="49" fontId="2" fillId="2" borderId="9" xfId="1" applyNumberFormat="1" applyFont="1" applyFill="1" applyBorder="1" applyAlignment="1" applyProtection="1">
      <alignment horizontal="center" vertical="center"/>
      <protection locked="0"/>
    </xf>
    <xf numFmtId="49" fontId="2" fillId="2" borderId="10" xfId="1" applyNumberFormat="1" applyFont="1" applyFill="1" applyBorder="1" applyAlignment="1" applyProtection="1">
      <alignment horizontal="center" vertical="center"/>
      <protection locked="0"/>
    </xf>
    <xf numFmtId="49" fontId="2" fillId="0" borderId="11" xfId="1" applyNumberFormat="1" applyFont="1" applyFill="1" applyBorder="1" applyAlignment="1" applyProtection="1">
      <alignment horizontal="center" vertical="center" textRotation="90" wrapText="1"/>
    </xf>
    <xf numFmtId="0" fontId="2" fillId="0" borderId="15" xfId="1" applyFont="1" applyFill="1" applyBorder="1" applyAlignment="1" applyProtection="1">
      <alignment horizontal="center" vertical="center" wrapText="1"/>
    </xf>
    <xf numFmtId="0" fontId="2" fillId="0" borderId="22" xfId="1" applyFont="1" applyFill="1" applyBorder="1" applyAlignment="1" applyProtection="1">
      <alignment horizontal="center" vertical="center" wrapText="1"/>
    </xf>
    <xf numFmtId="49" fontId="2" fillId="0" borderId="11" xfId="1" applyNumberFormat="1" applyFont="1" applyFill="1" applyBorder="1" applyAlignment="1" applyProtection="1">
      <alignment horizontal="center" vertical="center" wrapText="1"/>
    </xf>
    <xf numFmtId="49" fontId="2" fillId="0" borderId="15" xfId="1" applyNumberFormat="1" applyFont="1" applyFill="1" applyBorder="1" applyAlignment="1" applyProtection="1">
      <alignment horizontal="center" vertical="center" wrapText="1"/>
    </xf>
    <xf numFmtId="49" fontId="2" fillId="0" borderId="12" xfId="1" applyNumberFormat="1" applyFont="1" applyFill="1" applyBorder="1" applyAlignment="1" applyProtection="1">
      <alignment horizontal="center" vertical="center"/>
    </xf>
    <xf numFmtId="49" fontId="2" fillId="0" borderId="13" xfId="1" applyNumberFormat="1" applyFont="1" applyFill="1" applyBorder="1" applyAlignment="1" applyProtection="1">
      <alignment horizontal="center" vertical="center"/>
    </xf>
    <xf numFmtId="49" fontId="2" fillId="0" borderId="14" xfId="1" applyNumberFormat="1" applyFont="1" applyFill="1" applyBorder="1" applyAlignment="1" applyProtection="1">
      <alignment horizontal="center" vertical="center"/>
    </xf>
    <xf numFmtId="0" fontId="2" fillId="0" borderId="16" xfId="1" applyFont="1" applyFill="1" applyBorder="1" applyAlignment="1" applyProtection="1">
      <alignment horizontal="center" vertical="center" textRotation="90"/>
    </xf>
    <xf numFmtId="0" fontId="2" fillId="0" borderId="22" xfId="1" applyFont="1" applyFill="1" applyBorder="1" applyAlignment="1" applyProtection="1">
      <alignment horizontal="center" vertical="center" textRotation="90"/>
    </xf>
    <xf numFmtId="0" fontId="2" fillId="0" borderId="17" xfId="1" applyFont="1" applyFill="1" applyBorder="1" applyAlignment="1" applyProtection="1">
      <alignment horizontal="center" vertical="center" textRotation="90" wrapText="1"/>
    </xf>
    <xf numFmtId="0" fontId="2" fillId="0" borderId="23" xfId="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textRotation="90" wrapText="1"/>
    </xf>
    <xf numFmtId="0" fontId="2" fillId="0" borderId="24" xfId="1" applyFont="1" applyFill="1" applyBorder="1" applyAlignment="1" applyProtection="1">
      <alignment horizontal="center" vertical="center" textRotation="90" wrapText="1"/>
    </xf>
    <xf numFmtId="0" fontId="2" fillId="0" borderId="19" xfId="1" applyFont="1" applyFill="1" applyBorder="1" applyAlignment="1" applyProtection="1">
      <alignment horizontal="center" vertical="center" textRotation="90"/>
    </xf>
    <xf numFmtId="0" fontId="2" fillId="0" borderId="25" xfId="1" applyFont="1" applyFill="1" applyBorder="1" applyAlignment="1" applyProtection="1">
      <alignment horizontal="center" vertical="center" textRotation="90"/>
    </xf>
    <xf numFmtId="0" fontId="2" fillId="0" borderId="21" xfId="1" applyFont="1" applyFill="1" applyBorder="1" applyAlignment="1" applyProtection="1">
      <alignment horizontal="center" vertical="center" wrapText="1"/>
    </xf>
    <xf numFmtId="0" fontId="2" fillId="0" borderId="26" xfId="1" applyFont="1" applyFill="1" applyBorder="1" applyAlignment="1" applyProtection="1">
      <alignment horizontal="center" vertical="center" wrapText="1"/>
    </xf>
    <xf numFmtId="49" fontId="2" fillId="2" borderId="5" xfId="1" applyNumberFormat="1" applyFont="1" applyFill="1" applyBorder="1" applyAlignment="1" applyProtection="1">
      <alignment horizontal="center" vertical="center"/>
      <protection locked="0"/>
    </xf>
    <xf numFmtId="49" fontId="2" fillId="2" borderId="6" xfId="1" applyNumberFormat="1" applyFont="1" applyFill="1" applyBorder="1" applyAlignment="1" applyProtection="1">
      <alignment horizontal="center" vertical="center"/>
      <protection locked="0"/>
    </xf>
    <xf numFmtId="49" fontId="4" fillId="2" borderId="1" xfId="1" applyNumberFormat="1" applyFont="1" applyFill="1" applyBorder="1" applyAlignment="1" applyProtection="1">
      <alignment horizontal="center" vertical="center"/>
    </xf>
    <xf numFmtId="49" fontId="4" fillId="2" borderId="2" xfId="1" applyNumberFormat="1" applyFont="1" applyFill="1" applyBorder="1" applyAlignment="1" applyProtection="1">
      <alignment horizontal="center" vertical="center"/>
    </xf>
    <xf numFmtId="49" fontId="4" fillId="2" borderId="3" xfId="1" applyNumberFormat="1" applyFont="1" applyFill="1" applyBorder="1" applyAlignment="1" applyProtection="1">
      <alignment horizontal="center" vertical="center"/>
    </xf>
    <xf numFmtId="49" fontId="3" fillId="2" borderId="5" xfId="1" applyNumberFormat="1" applyFont="1" applyFill="1" applyBorder="1" applyAlignment="1" applyProtection="1">
      <alignment horizontal="center" vertical="center" wrapText="1"/>
      <protection locked="0"/>
    </xf>
    <xf numFmtId="49" fontId="3" fillId="2" borderId="6" xfId="1" applyNumberFormat="1" applyFont="1" applyFill="1" applyBorder="1" applyAlignment="1" applyProtection="1">
      <alignment horizontal="center" vertical="center" wrapText="1"/>
      <protection locked="0"/>
    </xf>
    <xf numFmtId="0" fontId="2" fillId="0" borderId="5" xfId="1" applyFont="1" applyBorder="1" applyAlignment="1" applyProtection="1">
      <alignment horizontal="center" vertical="center"/>
      <protection locked="0"/>
    </xf>
    <xf numFmtId="0" fontId="2" fillId="0" borderId="6" xfId="1" applyFont="1" applyBorder="1" applyAlignment="1" applyProtection="1">
      <alignment horizontal="center" vertical="center"/>
      <protection locked="0"/>
    </xf>
    <xf numFmtId="0" fontId="2" fillId="6" borderId="21" xfId="1" applyNumberFormat="1" applyFont="1" applyFill="1" applyBorder="1" applyAlignment="1" applyProtection="1">
      <alignment horizontal="center" vertical="center" textRotation="90" wrapText="1"/>
    </xf>
    <xf numFmtId="0" fontId="2" fillId="6" borderId="17" xfId="1" applyNumberFormat="1" applyFont="1" applyFill="1" applyBorder="1" applyAlignment="1" applyProtection="1">
      <alignment horizontal="center" vertical="center" textRotation="90" wrapText="1"/>
    </xf>
    <xf numFmtId="0" fontId="2" fillId="6" borderId="20" xfId="1" applyNumberFormat="1" applyFont="1" applyFill="1" applyBorder="1" applyAlignment="1" applyProtection="1">
      <alignment horizontal="center" vertical="center" textRotation="90" wrapText="1"/>
    </xf>
    <xf numFmtId="0" fontId="2" fillId="6" borderId="17" xfId="1" applyFont="1" applyFill="1" applyBorder="1" applyAlignment="1" applyProtection="1">
      <alignment horizontal="center" vertical="center" textRotation="90" wrapText="1"/>
    </xf>
    <xf numFmtId="0" fontId="2" fillId="6" borderId="23" xfId="1" applyFont="1" applyFill="1" applyBorder="1" applyAlignment="1" applyProtection="1">
      <alignment horizontal="center" vertical="center" textRotation="90" wrapText="1"/>
    </xf>
    <xf numFmtId="0" fontId="2" fillId="6" borderId="18" xfId="1" applyFont="1" applyFill="1" applyBorder="1" applyAlignment="1" applyProtection="1">
      <alignment horizontal="center" vertical="center" textRotation="90" wrapText="1"/>
    </xf>
    <xf numFmtId="0" fontId="2" fillId="6" borderId="24" xfId="1" applyFont="1" applyFill="1" applyBorder="1" applyAlignment="1" applyProtection="1">
      <alignment horizontal="center" vertical="center" textRotation="90" wrapText="1"/>
    </xf>
    <xf numFmtId="0" fontId="2" fillId="6" borderId="19" xfId="1" applyFont="1" applyFill="1" applyBorder="1" applyAlignment="1" applyProtection="1">
      <alignment horizontal="center" vertical="center" textRotation="90"/>
    </xf>
    <xf numFmtId="0" fontId="2" fillId="6" borderId="25" xfId="1" applyFont="1" applyFill="1" applyBorder="1" applyAlignment="1" applyProtection="1">
      <alignment horizontal="center" vertical="center" textRotation="90"/>
    </xf>
    <xf numFmtId="49" fontId="2" fillId="2" borderId="5" xfId="1" applyNumberFormat="1" applyFont="1" applyFill="1" applyBorder="1" applyAlignment="1" applyProtection="1">
      <alignment horizontal="center" vertical="center" wrapText="1"/>
      <protection locked="0"/>
    </xf>
    <xf numFmtId="49" fontId="2" fillId="2" borderId="6" xfId="1" applyNumberFormat="1" applyFont="1" applyFill="1" applyBorder="1" applyAlignment="1" applyProtection="1">
      <alignment horizontal="center" vertical="center" wrapText="1"/>
      <protection locked="0"/>
    </xf>
    <xf numFmtId="0" fontId="2" fillId="0" borderId="41" xfId="2" applyFont="1" applyBorder="1" applyAlignment="1" applyProtection="1">
      <alignment horizontal="center" vertical="center" wrapText="1"/>
      <protection locked="0"/>
    </xf>
    <xf numFmtId="3" fontId="2" fillId="6" borderId="68" xfId="1" applyNumberFormat="1" applyFont="1" applyFill="1" applyBorder="1" applyAlignment="1" applyProtection="1">
      <alignment horizontal="center" vertical="center" wrapText="1"/>
      <protection locked="0"/>
    </xf>
    <xf numFmtId="3" fontId="2" fillId="6" borderId="18" xfId="1" applyNumberFormat="1" applyFont="1" applyFill="1" applyBorder="1" applyAlignment="1" applyProtection="1">
      <alignment horizontal="center" vertical="center" wrapText="1"/>
      <protection locked="0"/>
    </xf>
    <xf numFmtId="3" fontId="2" fillId="6" borderId="57" xfId="1" applyNumberFormat="1" applyFont="1" applyFill="1" applyBorder="1" applyAlignment="1" applyProtection="1">
      <alignment horizontal="center" vertical="center" wrapText="1"/>
      <protection locked="0"/>
    </xf>
    <xf numFmtId="0" fontId="2" fillId="0" borderId="68" xfId="2" applyFont="1" applyBorder="1" applyAlignment="1" applyProtection="1">
      <alignment horizontal="left" vertical="center" wrapText="1"/>
      <protection locked="0"/>
    </xf>
    <xf numFmtId="0" fontId="2" fillId="0" borderId="57" xfId="2" applyFont="1" applyBorder="1" applyAlignment="1" applyProtection="1">
      <alignment horizontal="left" vertical="center" wrapText="1"/>
      <protection locked="0"/>
    </xf>
    <xf numFmtId="0" fontId="2" fillId="0" borderId="0" xfId="2" applyFont="1" applyAlignment="1">
      <alignment horizontal="left" vertical="center"/>
    </xf>
    <xf numFmtId="49" fontId="3" fillId="0" borderId="75" xfId="2" applyNumberFormat="1" applyFont="1" applyFill="1" applyBorder="1" applyAlignment="1">
      <alignment horizontal="left" vertical="center"/>
    </xf>
    <xf numFmtId="0" fontId="3" fillId="0" borderId="77" xfId="2" applyFont="1" applyBorder="1" applyAlignment="1">
      <alignment horizontal="right" vertical="center" wrapText="1"/>
    </xf>
    <xf numFmtId="0" fontId="3" fillId="0" borderId="5" xfId="2" applyFont="1" applyBorder="1" applyAlignment="1">
      <alignment horizontal="right" vertical="center" wrapText="1"/>
    </xf>
    <xf numFmtId="0" fontId="2" fillId="0" borderId="0" xfId="2" applyFont="1" applyAlignment="1">
      <alignment horizontal="left"/>
    </xf>
    <xf numFmtId="49" fontId="3" fillId="0" borderId="75" xfId="2" applyNumberFormat="1" applyFont="1" applyFill="1" applyBorder="1" applyAlignment="1">
      <alignment horizontal="left"/>
    </xf>
    <xf numFmtId="0" fontId="2" fillId="0" borderId="68" xfId="2" applyFont="1" applyBorder="1" applyAlignment="1" applyProtection="1">
      <alignment horizontal="center" vertical="center" wrapText="1"/>
      <protection locked="0"/>
    </xf>
    <xf numFmtId="0" fontId="2" fillId="0" borderId="18" xfId="2" applyFont="1" applyBorder="1" applyAlignment="1" applyProtection="1">
      <alignment horizontal="center" vertical="center" wrapText="1"/>
      <protection locked="0"/>
    </xf>
    <xf numFmtId="0" fontId="2" fillId="0" borderId="57" xfId="2" applyFont="1" applyBorder="1" applyAlignment="1" applyProtection="1">
      <alignment horizontal="center" vertical="center" wrapText="1"/>
      <protection locked="0"/>
    </xf>
    <xf numFmtId="0" fontId="2" fillId="0" borderId="18" xfId="2" applyFont="1" applyBorder="1" applyAlignment="1" applyProtection="1">
      <alignment horizontal="left" vertical="center" wrapText="1"/>
      <protection locked="0"/>
    </xf>
    <xf numFmtId="3" fontId="2" fillId="0" borderId="68" xfId="2" applyNumberFormat="1" applyFont="1" applyBorder="1" applyAlignment="1" applyProtection="1">
      <alignment horizontal="center" vertical="center" wrapText="1"/>
      <protection locked="0"/>
    </xf>
    <xf numFmtId="3" fontId="2" fillId="0" borderId="18" xfId="2" applyNumberFormat="1" applyFont="1" applyBorder="1" applyAlignment="1" applyProtection="1">
      <alignment horizontal="center" vertical="center" wrapText="1"/>
      <protection locked="0"/>
    </xf>
    <xf numFmtId="3" fontId="2" fillId="0" borderId="57" xfId="2" applyNumberFormat="1" applyFont="1" applyBorder="1" applyAlignment="1" applyProtection="1">
      <alignment horizontal="center" vertical="center" wrapText="1"/>
      <protection locked="0"/>
    </xf>
    <xf numFmtId="0" fontId="10" fillId="0" borderId="0" xfId="2" applyFont="1" applyAlignment="1">
      <alignment horizontal="left"/>
    </xf>
    <xf numFmtId="0" fontId="9" fillId="0" borderId="0" xfId="2" applyFont="1" applyAlignment="1">
      <alignment horizontal="center"/>
    </xf>
    <xf numFmtId="0" fontId="2" fillId="0" borderId="0" xfId="1" applyFont="1" applyFill="1" applyAlignment="1">
      <alignment horizontal="left" vertical="center" wrapText="1"/>
    </xf>
    <xf numFmtId="0" fontId="3" fillId="0" borderId="0" xfId="1" applyFont="1" applyFill="1" applyAlignment="1">
      <alignment horizontal="left" vertical="center"/>
    </xf>
    <xf numFmtId="0" fontId="2" fillId="0" borderId="41" xfId="1" applyFont="1" applyBorder="1" applyAlignment="1" applyProtection="1">
      <alignment horizontal="center" vertical="center" wrapText="1"/>
      <protection locked="0"/>
    </xf>
    <xf numFmtId="0" fontId="2" fillId="0" borderId="41" xfId="1" applyFont="1" applyBorder="1" applyAlignment="1" applyProtection="1">
      <alignment horizontal="left" vertical="center" wrapText="1"/>
      <protection locked="0"/>
    </xf>
    <xf numFmtId="3" fontId="2" fillId="0" borderId="41" xfId="1" applyNumberFormat="1" applyFont="1" applyBorder="1" applyAlignment="1" applyProtection="1">
      <alignment horizontal="center" vertical="center" wrapText="1"/>
      <protection locked="0"/>
    </xf>
    <xf numFmtId="0" fontId="2" fillId="0" borderId="68" xfId="1" applyFont="1" applyBorder="1" applyAlignment="1" applyProtection="1">
      <alignment horizontal="center" vertical="center" wrapText="1"/>
      <protection locked="0"/>
    </xf>
    <xf numFmtId="0" fontId="2" fillId="0" borderId="18" xfId="1" applyFont="1" applyBorder="1" applyAlignment="1" applyProtection="1">
      <alignment horizontal="center" vertical="center" wrapText="1"/>
      <protection locked="0"/>
    </xf>
    <xf numFmtId="0" fontId="2" fillId="0" borderId="57" xfId="1" applyFont="1" applyBorder="1" applyAlignment="1" applyProtection="1">
      <alignment horizontal="center" vertical="center" wrapText="1"/>
      <protection locked="0"/>
    </xf>
    <xf numFmtId="0" fontId="2" fillId="0" borderId="68" xfId="1" applyFont="1" applyBorder="1" applyAlignment="1" applyProtection="1">
      <alignment horizontal="left" vertical="center" wrapText="1"/>
      <protection locked="0"/>
    </xf>
    <xf numFmtId="0" fontId="2" fillId="0" borderId="18" xfId="1" applyFont="1" applyBorder="1" applyAlignment="1" applyProtection="1">
      <alignment horizontal="left" vertical="center" wrapText="1"/>
      <protection locked="0"/>
    </xf>
    <xf numFmtId="0" fontId="2" fillId="0" borderId="57" xfId="1" applyFont="1" applyBorder="1" applyAlignment="1" applyProtection="1">
      <alignment horizontal="left" vertical="center" wrapText="1"/>
      <protection locked="0"/>
    </xf>
    <xf numFmtId="3" fontId="2" fillId="0" borderId="68" xfId="1" applyNumberFormat="1" applyFont="1" applyBorder="1" applyAlignment="1" applyProtection="1">
      <alignment horizontal="center" vertical="center" wrapText="1"/>
      <protection locked="0"/>
    </xf>
    <xf numFmtId="3" fontId="2" fillId="0" borderId="18" xfId="1" applyNumberFormat="1" applyFont="1" applyBorder="1" applyAlignment="1" applyProtection="1">
      <alignment horizontal="center" vertical="center" wrapText="1"/>
      <protection locked="0"/>
    </xf>
    <xf numFmtId="3" fontId="2" fillId="0" borderId="57" xfId="1" applyNumberFormat="1" applyFont="1" applyBorder="1" applyAlignment="1" applyProtection="1">
      <alignment horizontal="center" vertical="center" wrapText="1"/>
      <protection locked="0"/>
    </xf>
    <xf numFmtId="0" fontId="2" fillId="0" borderId="41" xfId="1" applyFont="1" applyBorder="1" applyAlignment="1" applyProtection="1">
      <alignment horizontal="center" vertical="center"/>
      <protection locked="0"/>
    </xf>
    <xf numFmtId="0" fontId="2" fillId="0" borderId="41" xfId="1" applyFont="1" applyFill="1" applyBorder="1" applyAlignment="1" applyProtection="1">
      <alignment horizontal="center" vertical="center" wrapText="1"/>
      <protection locked="0"/>
    </xf>
    <xf numFmtId="0" fontId="2" fillId="0" borderId="41" xfId="1" applyFont="1" applyFill="1" applyBorder="1" applyAlignment="1" applyProtection="1">
      <alignment horizontal="left" vertical="center" wrapText="1"/>
      <protection locked="0"/>
    </xf>
    <xf numFmtId="0" fontId="3" fillId="0" borderId="41" xfId="1" applyFont="1" applyBorder="1" applyAlignment="1">
      <alignment horizontal="right" vertical="center" wrapText="1"/>
    </xf>
    <xf numFmtId="3" fontId="2" fillId="0" borderId="68" xfId="1" applyNumberFormat="1" applyFont="1" applyFill="1" applyBorder="1" applyAlignment="1" applyProtection="1">
      <alignment horizontal="left" vertical="center" wrapText="1"/>
      <protection locked="0"/>
    </xf>
    <xf numFmtId="3" fontId="2" fillId="0" borderId="57" xfId="1" applyNumberFormat="1" applyFont="1" applyFill="1" applyBorder="1" applyAlignment="1" applyProtection="1">
      <alignment horizontal="left" vertical="center" wrapText="1"/>
      <protection locked="0"/>
    </xf>
    <xf numFmtId="0" fontId="2" fillId="0" borderId="0" xfId="1" applyFont="1" applyAlignment="1">
      <alignment horizontal="left"/>
    </xf>
    <xf numFmtId="0" fontId="9" fillId="6" borderId="0" xfId="1" applyFont="1" applyFill="1" applyAlignment="1">
      <alignment horizontal="center"/>
    </xf>
    <xf numFmtId="0" fontId="2" fillId="0" borderId="0" xfId="2" applyFont="1" applyBorder="1" applyAlignment="1">
      <alignment horizontal="center" vertical="center" wrapText="1"/>
    </xf>
    <xf numFmtId="0" fontId="2" fillId="0" borderId="75" xfId="2" applyFont="1" applyBorder="1" applyAlignment="1">
      <alignment horizontal="center" vertical="center" wrapText="1"/>
    </xf>
    <xf numFmtId="0" fontId="2" fillId="0" borderId="20" xfId="2" applyFont="1" applyBorder="1" applyAlignment="1">
      <alignment horizontal="center" vertical="center" wrapText="1"/>
    </xf>
    <xf numFmtId="0" fontId="2" fillId="0" borderId="76" xfId="2" applyFont="1" applyBorder="1" applyAlignment="1">
      <alignment horizontal="center" vertical="center" wrapText="1"/>
    </xf>
    <xf numFmtId="0" fontId="2" fillId="0" borderId="68" xfId="1" applyFont="1" applyFill="1" applyBorder="1" applyAlignment="1">
      <alignment horizontal="center" vertical="center" wrapText="1"/>
    </xf>
    <xf numFmtId="0" fontId="2" fillId="0" borderId="57" xfId="1"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7" xfId="0" applyFont="1" applyBorder="1" applyAlignment="1">
      <alignment horizontal="center" vertical="center" wrapText="1"/>
    </xf>
    <xf numFmtId="0" fontId="15" fillId="0" borderId="0" xfId="1" applyFont="1" applyBorder="1" applyAlignment="1">
      <alignment horizontal="center" wrapText="1"/>
    </xf>
    <xf numFmtId="0" fontId="9" fillId="0" borderId="63" xfId="1" applyFont="1" applyFill="1" applyBorder="1" applyAlignment="1">
      <alignment horizontal="left" vertical="center"/>
    </xf>
    <xf numFmtId="0" fontId="9" fillId="0" borderId="63" xfId="1" applyFont="1" applyFill="1" applyBorder="1" applyAlignment="1">
      <alignment horizontal="left" vertical="center" wrapText="1"/>
    </xf>
    <xf numFmtId="49" fontId="8" fillId="2" borderId="5" xfId="1" applyNumberFormat="1" applyFont="1" applyFill="1" applyBorder="1" applyAlignment="1" applyProtection="1">
      <alignment horizontal="center" vertical="center"/>
      <protection locked="0"/>
    </xf>
    <xf numFmtId="49" fontId="8" fillId="2" borderId="6" xfId="1" applyNumberFormat="1" applyFont="1" applyFill="1" applyBorder="1" applyAlignment="1" applyProtection="1">
      <alignment horizontal="center" vertical="center"/>
      <protection locked="0"/>
    </xf>
    <xf numFmtId="49" fontId="12" fillId="2" borderId="5" xfId="1" applyNumberFormat="1" applyFont="1" applyFill="1" applyBorder="1" applyAlignment="1" applyProtection="1">
      <alignment horizontal="center" vertical="center"/>
      <protection locked="0"/>
    </xf>
    <xf numFmtId="49" fontId="12" fillId="2" borderId="6" xfId="1" applyNumberFormat="1" applyFont="1" applyFill="1" applyBorder="1" applyAlignment="1" applyProtection="1">
      <alignment horizontal="center" vertical="center"/>
      <protection locked="0"/>
    </xf>
    <xf numFmtId="49" fontId="25" fillId="2" borderId="5" xfId="1" applyNumberFormat="1" applyFont="1" applyFill="1" applyBorder="1" applyAlignment="1" applyProtection="1">
      <alignment horizontal="center" vertical="center" wrapText="1"/>
      <protection locked="0"/>
    </xf>
    <xf numFmtId="49" fontId="25" fillId="2" borderId="6" xfId="1" applyNumberFormat="1" applyFont="1" applyFill="1" applyBorder="1" applyAlignment="1" applyProtection="1">
      <alignment horizontal="center" vertical="center" wrapText="1"/>
      <protection locked="0"/>
    </xf>
    <xf numFmtId="0" fontId="8" fillId="0" borderId="5" xfId="1" applyFont="1" applyBorder="1" applyAlignment="1" applyProtection="1">
      <alignment horizontal="center" vertical="center"/>
      <protection locked="0"/>
    </xf>
    <xf numFmtId="0" fontId="8" fillId="0" borderId="6" xfId="1" applyFont="1" applyBorder="1" applyAlignment="1" applyProtection="1">
      <alignment horizontal="center" vertical="center"/>
      <protection locked="0"/>
    </xf>
    <xf numFmtId="0" fontId="12" fillId="0" borderId="5" xfId="1" applyFont="1" applyBorder="1" applyAlignment="1" applyProtection="1">
      <alignment horizontal="center" vertical="center"/>
      <protection locked="0"/>
    </xf>
    <xf numFmtId="0" fontId="12" fillId="0" borderId="6" xfId="1" applyFont="1" applyBorder="1" applyAlignment="1" applyProtection="1">
      <alignment horizontal="center" vertical="center"/>
      <protection locked="0"/>
    </xf>
    <xf numFmtId="0" fontId="2" fillId="0" borderId="77" xfId="0" applyFont="1" applyBorder="1" applyAlignment="1">
      <alignment horizontal="center" vertical="center" wrapText="1"/>
    </xf>
    <xf numFmtId="0" fontId="2" fillId="0" borderId="130" xfId="0" applyFont="1" applyBorder="1" applyAlignment="1">
      <alignment horizontal="center" vertical="center" wrapText="1"/>
    </xf>
    <xf numFmtId="0" fontId="2" fillId="0" borderId="68" xfId="3" applyFont="1" applyBorder="1" applyAlignment="1">
      <alignment horizontal="center" vertical="center" wrapText="1"/>
    </xf>
    <xf numFmtId="0" fontId="2" fillId="0" borderId="57" xfId="3" applyFont="1" applyBorder="1" applyAlignment="1">
      <alignment horizontal="center" vertical="center" wrapText="1"/>
    </xf>
    <xf numFmtId="0" fontId="2" fillId="0" borderId="0" xfId="3" applyFont="1" applyAlignment="1">
      <alignment horizontal="left" vertical="center"/>
    </xf>
    <xf numFmtId="0" fontId="2" fillId="0" borderId="0" xfId="4" applyFont="1" applyFill="1" applyAlignment="1">
      <alignment horizontal="left" wrapText="1"/>
    </xf>
    <xf numFmtId="0" fontId="9" fillId="0" borderId="0" xfId="3" applyFont="1" applyAlignment="1">
      <alignment horizontal="center" vertical="center"/>
    </xf>
    <xf numFmtId="0" fontId="2" fillId="0" borderId="131" xfId="3" applyFont="1" applyBorder="1" applyAlignment="1">
      <alignment horizontal="center" vertical="center" wrapText="1"/>
    </xf>
    <xf numFmtId="0" fontId="2" fillId="0" borderId="76" xfId="3" applyFont="1" applyBorder="1" applyAlignment="1">
      <alignment horizontal="center" vertical="center" wrapText="1"/>
    </xf>
    <xf numFmtId="0" fontId="3" fillId="0" borderId="77" xfId="3" applyFont="1" applyBorder="1" applyAlignment="1">
      <alignment horizontal="right" vertical="center" wrapText="1"/>
    </xf>
    <xf numFmtId="0" fontId="3" fillId="0" borderId="5" xfId="3" applyFont="1" applyBorder="1" applyAlignment="1">
      <alignment horizontal="right" vertical="center" wrapText="1"/>
    </xf>
    <xf numFmtId="0" fontId="2" fillId="0" borderId="0" xfId="2" applyFont="1" applyFill="1" applyAlignment="1">
      <alignment horizontal="left" vertical="top" wrapText="1"/>
    </xf>
    <xf numFmtId="0" fontId="3" fillId="0" borderId="41" xfId="2" applyFont="1" applyBorder="1" applyAlignment="1">
      <alignment horizontal="right" vertical="center" wrapText="1"/>
    </xf>
    <xf numFmtId="0" fontId="12" fillId="6" borderId="0" xfId="2" applyFont="1" applyFill="1" applyAlignment="1">
      <alignment horizontal="left" vertical="top" wrapText="1"/>
    </xf>
    <xf numFmtId="0" fontId="2" fillId="0" borderId="0" xfId="2" applyFont="1" applyFill="1" applyAlignment="1">
      <alignment horizontal="left" wrapText="1"/>
    </xf>
    <xf numFmtId="0" fontId="2" fillId="0" borderId="0" xfId="2" applyFont="1" applyFill="1" applyAlignment="1">
      <alignment horizontal="left" vertical="top"/>
    </xf>
    <xf numFmtId="0" fontId="2" fillId="0" borderId="0" xfId="2" applyFont="1" applyFill="1" applyAlignment="1">
      <alignment horizontal="left" vertical="center" wrapText="1"/>
    </xf>
    <xf numFmtId="0" fontId="2" fillId="0" borderId="0" xfId="2" applyFont="1" applyFill="1" applyAlignment="1">
      <alignment horizontal="left" vertical="center"/>
    </xf>
    <xf numFmtId="0" fontId="9" fillId="0" borderId="0" xfId="2" applyFont="1" applyBorder="1" applyAlignment="1">
      <alignment horizontal="center"/>
    </xf>
    <xf numFmtId="0" fontId="2" fillId="0" borderId="0" xfId="2" applyFont="1" applyBorder="1" applyAlignment="1">
      <alignment horizontal="left"/>
    </xf>
    <xf numFmtId="0" fontId="2" fillId="0" borderId="41" xfId="2" applyFont="1" applyBorder="1" applyAlignment="1">
      <alignment horizontal="center" vertical="center" wrapText="1"/>
    </xf>
    <xf numFmtId="0" fontId="2" fillId="0" borderId="41" xfId="0" applyFont="1" applyBorder="1" applyAlignment="1">
      <alignment horizontal="center" vertical="center" wrapText="1"/>
    </xf>
    <xf numFmtId="0" fontId="2" fillId="0" borderId="41" xfId="2" applyFont="1" applyBorder="1" applyAlignment="1" applyProtection="1">
      <alignment horizontal="left" vertical="center" wrapText="1"/>
      <protection locked="0"/>
    </xf>
    <xf numFmtId="3" fontId="2" fillId="0" borderId="41" xfId="2" applyNumberFormat="1" applyFont="1" applyBorder="1" applyAlignment="1" applyProtection="1">
      <alignment horizontal="center" vertical="center" wrapText="1"/>
      <protection locked="0"/>
    </xf>
    <xf numFmtId="3" fontId="2" fillId="0" borderId="41" xfId="2" applyNumberFormat="1" applyFont="1" applyBorder="1" applyAlignment="1" applyProtection="1">
      <alignment horizontal="center" vertical="center"/>
      <protection locked="0"/>
    </xf>
    <xf numFmtId="0" fontId="2" fillId="0" borderId="41" xfId="2" applyFont="1" applyFill="1" applyBorder="1" applyAlignment="1" applyProtection="1">
      <alignment horizontal="left" vertical="center" wrapText="1"/>
      <protection locked="0"/>
    </xf>
    <xf numFmtId="0" fontId="2" fillId="0" borderId="41" xfId="2" applyFont="1" applyFill="1" applyBorder="1" applyAlignment="1" applyProtection="1">
      <alignment horizontal="center" vertical="center" wrapText="1"/>
      <protection locked="0"/>
    </xf>
    <xf numFmtId="3" fontId="2" fillId="0" borderId="0" xfId="2" applyNumberFormat="1" applyFont="1" applyBorder="1" applyAlignment="1" applyProtection="1">
      <alignment horizontal="left" vertical="center" wrapText="1"/>
      <protection locked="0"/>
    </xf>
    <xf numFmtId="3" fontId="2" fillId="0" borderId="41" xfId="1" applyNumberFormat="1" applyFont="1" applyFill="1" applyBorder="1" applyAlignment="1">
      <alignment horizontal="center" vertical="center" wrapText="1"/>
    </xf>
    <xf numFmtId="0" fontId="2" fillId="0" borderId="0" xfId="1" applyFont="1" applyAlignment="1">
      <alignment horizontal="left" wrapText="1"/>
    </xf>
    <xf numFmtId="0" fontId="2" fillId="0" borderId="41" xfId="1" applyFont="1" applyBorder="1" applyAlignment="1">
      <alignment horizontal="center" vertical="center" wrapText="1"/>
    </xf>
    <xf numFmtId="0" fontId="2" fillId="0" borderId="0" xfId="1" applyFont="1" applyAlignment="1">
      <alignment horizontal="right"/>
    </xf>
    <xf numFmtId="0" fontId="9" fillId="0" borderId="0" xfId="1" applyFont="1" applyAlignment="1">
      <alignment horizontal="center"/>
    </xf>
    <xf numFmtId="0" fontId="2" fillId="0" borderId="0" xfId="1" applyFont="1" applyBorder="1" applyAlignment="1">
      <alignment horizontal="left"/>
    </xf>
    <xf numFmtId="3" fontId="2" fillId="0" borderId="41" xfId="1" applyNumberFormat="1" applyFont="1" applyFill="1" applyBorder="1" applyAlignment="1" applyProtection="1">
      <alignment horizontal="center" vertical="center" wrapText="1"/>
      <protection locked="0"/>
    </xf>
    <xf numFmtId="0" fontId="2" fillId="0" borderId="132" xfId="1" applyFont="1" applyBorder="1" applyAlignment="1" applyProtection="1">
      <alignment horizontal="left" vertical="center" wrapText="1"/>
      <protection locked="0"/>
    </xf>
    <xf numFmtId="0" fontId="2" fillId="0" borderId="131" xfId="1" applyFont="1" applyBorder="1" applyAlignment="1" applyProtection="1">
      <alignment horizontal="left" vertical="center" wrapText="1"/>
      <protection locked="0"/>
    </xf>
    <xf numFmtId="0" fontId="2" fillId="0" borderId="133" xfId="1" applyFont="1" applyBorder="1" applyAlignment="1" applyProtection="1">
      <alignment horizontal="left" vertical="center" wrapText="1"/>
      <protection locked="0"/>
    </xf>
    <xf numFmtId="0" fontId="2" fillId="0" borderId="20" xfId="1" applyFont="1" applyBorder="1" applyAlignment="1" applyProtection="1">
      <alignment horizontal="left" vertical="center" wrapText="1"/>
      <protection locked="0"/>
    </xf>
    <xf numFmtId="3" fontId="2" fillId="0" borderId="68" xfId="1" applyNumberFormat="1" applyFont="1" applyFill="1" applyBorder="1" applyAlignment="1" applyProtection="1">
      <alignment horizontal="center" vertical="center" wrapText="1"/>
      <protection locked="0"/>
    </xf>
    <xf numFmtId="3" fontId="2" fillId="0" borderId="18" xfId="1" applyNumberFormat="1" applyFont="1" applyFill="1" applyBorder="1" applyAlignment="1" applyProtection="1">
      <alignment horizontal="center" vertical="center" wrapText="1"/>
      <protection locked="0"/>
    </xf>
    <xf numFmtId="0" fontId="2" fillId="0" borderId="134" xfId="1" applyFont="1" applyBorder="1" applyAlignment="1" applyProtection="1">
      <alignment horizontal="left" vertical="center" wrapText="1"/>
      <protection locked="0"/>
    </xf>
    <xf numFmtId="0" fontId="2" fillId="0" borderId="76" xfId="1" applyFont="1" applyBorder="1" applyAlignment="1" applyProtection="1">
      <alignment horizontal="left" vertical="center" wrapText="1"/>
      <protection locked="0"/>
    </xf>
    <xf numFmtId="3" fontId="2" fillId="0" borderId="57" xfId="1" applyNumberFormat="1" applyFont="1" applyFill="1" applyBorder="1" applyAlignment="1" applyProtection="1">
      <alignment horizontal="center" vertical="center" wrapText="1"/>
      <protection locked="0"/>
    </xf>
    <xf numFmtId="0" fontId="2" fillId="0" borderId="68" xfId="3" applyFont="1" applyBorder="1" applyAlignment="1" applyProtection="1">
      <alignment horizontal="center" vertical="center" wrapText="1"/>
      <protection locked="0"/>
    </xf>
    <xf numFmtId="0" fontId="2" fillId="0" borderId="57" xfId="3" applyFont="1" applyBorder="1" applyAlignment="1" applyProtection="1">
      <alignment horizontal="center" vertical="center" wrapText="1"/>
      <protection locked="0"/>
    </xf>
    <xf numFmtId="0" fontId="2" fillId="0" borderId="132" xfId="3" applyFont="1" applyFill="1" applyBorder="1" applyAlignment="1" applyProtection="1">
      <alignment horizontal="left" vertical="center" wrapText="1"/>
      <protection locked="0"/>
    </xf>
    <xf numFmtId="0" fontId="2" fillId="0" borderId="131" xfId="3" applyFont="1" applyFill="1" applyBorder="1" applyAlignment="1" applyProtection="1">
      <alignment horizontal="left" vertical="center" wrapText="1"/>
      <protection locked="0"/>
    </xf>
    <xf numFmtId="0" fontId="2" fillId="0" borderId="134" xfId="3" applyFont="1" applyFill="1" applyBorder="1" applyAlignment="1" applyProtection="1">
      <alignment horizontal="left" vertical="center" wrapText="1"/>
      <protection locked="0"/>
    </xf>
    <xf numFmtId="0" fontId="2" fillId="0" borderId="76" xfId="3" applyFont="1" applyFill="1" applyBorder="1" applyAlignment="1" applyProtection="1">
      <alignment horizontal="left" vertical="center" wrapText="1"/>
      <protection locked="0"/>
    </xf>
    <xf numFmtId="3" fontId="2" fillId="0" borderId="68" xfId="3" applyNumberFormat="1" applyFont="1" applyFill="1" applyBorder="1" applyAlignment="1" applyProtection="1">
      <alignment horizontal="center" vertical="center" wrapText="1"/>
      <protection locked="0"/>
    </xf>
    <xf numFmtId="3" fontId="2" fillId="0" borderId="57" xfId="3" applyNumberFormat="1" applyFont="1" applyFill="1" applyBorder="1" applyAlignment="1" applyProtection="1">
      <alignment horizontal="center" vertical="center" wrapText="1"/>
      <protection locked="0"/>
    </xf>
    <xf numFmtId="0" fontId="2" fillId="0" borderId="41" xfId="3" applyFont="1" applyFill="1" applyBorder="1" applyAlignment="1" applyProtection="1">
      <alignment horizontal="left" vertical="center" wrapText="1"/>
      <protection locked="0"/>
    </xf>
    <xf numFmtId="0" fontId="2" fillId="0" borderId="41" xfId="1" applyFont="1" applyFill="1" applyBorder="1" applyAlignment="1">
      <alignment horizontal="left" vertical="center"/>
    </xf>
    <xf numFmtId="0" fontId="2" fillId="0" borderId="41" xfId="1" quotePrefix="1" applyFont="1" applyFill="1" applyBorder="1" applyAlignment="1">
      <alignment horizontal="left" vertical="center" wrapText="1"/>
    </xf>
    <xf numFmtId="0" fontId="2" fillId="0" borderId="132" xfId="1" quotePrefix="1" applyFont="1" applyFill="1" applyBorder="1" applyAlignment="1" applyProtection="1">
      <alignment horizontal="left" vertical="center" wrapText="1"/>
      <protection locked="0"/>
    </xf>
    <xf numFmtId="0" fontId="2" fillId="0" borderId="131" xfId="1" quotePrefix="1" applyFont="1" applyFill="1" applyBorder="1" applyAlignment="1" applyProtection="1">
      <alignment horizontal="left" vertical="center" wrapText="1"/>
      <protection locked="0"/>
    </xf>
    <xf numFmtId="0" fontId="2" fillId="0" borderId="132" xfId="1" applyFont="1" applyFill="1" applyBorder="1" applyAlignment="1" applyProtection="1">
      <alignment horizontal="left" vertical="center" wrapText="1"/>
      <protection locked="0"/>
    </xf>
    <xf numFmtId="0" fontId="2" fillId="0" borderId="131" xfId="1" applyFont="1" applyFill="1" applyBorder="1" applyAlignment="1" applyProtection="1">
      <alignment horizontal="left" vertical="center" wrapText="1"/>
      <protection locked="0"/>
    </xf>
    <xf numFmtId="0" fontId="10" fillId="0" borderId="0" xfId="3" applyFont="1" applyAlignment="1">
      <alignment horizontal="left" vertical="center"/>
    </xf>
    <xf numFmtId="49" fontId="3" fillId="0" borderId="75" xfId="3" applyNumberFormat="1" applyFont="1" applyFill="1" applyBorder="1" applyAlignment="1">
      <alignment horizontal="left" vertical="center"/>
    </xf>
    <xf numFmtId="0" fontId="2" fillId="0" borderId="132" xfId="3" applyFont="1" applyBorder="1" applyAlignment="1">
      <alignment horizontal="center" vertical="center" wrapText="1"/>
    </xf>
    <xf numFmtId="0" fontId="2" fillId="0" borderId="68" xfId="3" applyFont="1" applyBorder="1" applyAlignment="1" applyProtection="1">
      <alignment horizontal="left" vertical="center" wrapText="1"/>
      <protection locked="0"/>
    </xf>
    <xf numFmtId="0" fontId="24" fillId="0" borderId="57" xfId="3" applyBorder="1" applyAlignment="1">
      <alignment horizontal="left" vertical="center" wrapText="1"/>
    </xf>
    <xf numFmtId="3" fontId="2" fillId="0" borderId="131" xfId="3" applyNumberFormat="1" applyFont="1" applyBorder="1" applyAlignment="1" applyProtection="1">
      <alignment horizontal="center" vertical="center" wrapText="1"/>
      <protection locked="0"/>
    </xf>
    <xf numFmtId="3" fontId="2" fillId="0" borderId="76" xfId="3" applyNumberFormat="1" applyFont="1" applyBorder="1" applyAlignment="1" applyProtection="1">
      <alignment horizontal="center" vertical="center" wrapText="1"/>
      <protection locked="0"/>
    </xf>
    <xf numFmtId="0" fontId="2" fillId="0" borderId="18" xfId="3" applyFont="1" applyBorder="1" applyAlignment="1" applyProtection="1">
      <alignment horizontal="center" vertical="center" wrapText="1"/>
      <protection locked="0"/>
    </xf>
    <xf numFmtId="0" fontId="2" fillId="0" borderId="18" xfId="3" applyFont="1" applyBorder="1" applyAlignment="1" applyProtection="1">
      <alignment horizontal="left" vertical="center" wrapText="1"/>
      <protection locked="0"/>
    </xf>
    <xf numFmtId="0" fontId="2" fillId="0" borderId="57" xfId="3" applyFont="1" applyBorder="1" applyAlignment="1" applyProtection="1">
      <alignment horizontal="left" vertical="center" wrapText="1"/>
      <protection locked="0"/>
    </xf>
    <xf numFmtId="3" fontId="2" fillId="6" borderId="131" xfId="3" applyNumberFormat="1" applyFont="1" applyFill="1" applyBorder="1" applyAlignment="1" applyProtection="1">
      <alignment horizontal="center" vertical="center" wrapText="1"/>
      <protection locked="0"/>
    </xf>
    <xf numFmtId="3" fontId="2" fillId="6" borderId="20" xfId="3" applyNumberFormat="1" applyFont="1" applyFill="1" applyBorder="1" applyAlignment="1" applyProtection="1">
      <alignment horizontal="center" vertical="center" wrapText="1"/>
      <protection locked="0"/>
    </xf>
    <xf numFmtId="3" fontId="2" fillId="6" borderId="76" xfId="3" applyNumberFormat="1" applyFont="1" applyFill="1" applyBorder="1" applyAlignment="1" applyProtection="1">
      <alignment horizontal="center" vertical="center" wrapText="1"/>
      <protection locked="0"/>
    </xf>
    <xf numFmtId="3" fontId="2" fillId="6" borderId="68" xfId="3" applyNumberFormat="1" applyFont="1" applyFill="1" applyBorder="1" applyAlignment="1" applyProtection="1">
      <alignment horizontal="right" vertical="center" wrapText="1"/>
      <protection locked="0"/>
    </xf>
    <xf numFmtId="0" fontId="24" fillId="6" borderId="57" xfId="3" applyFill="1" applyBorder="1" applyAlignment="1">
      <alignment horizontal="right" vertical="center" wrapText="1"/>
    </xf>
    <xf numFmtId="0" fontId="25" fillId="0" borderId="71" xfId="1" applyFont="1" applyFill="1" applyBorder="1" applyAlignment="1" applyProtection="1">
      <alignment horizontal="left" vertical="center"/>
    </xf>
    <xf numFmtId="0" fontId="25" fillId="0" borderId="72" xfId="1" applyFont="1" applyFill="1" applyBorder="1" applyAlignment="1" applyProtection="1">
      <alignment horizontal="left" vertical="center"/>
    </xf>
    <xf numFmtId="0" fontId="25" fillId="0" borderId="44" xfId="1" applyFont="1" applyFill="1" applyBorder="1" applyAlignment="1" applyProtection="1">
      <alignment horizontal="left" vertical="center"/>
    </xf>
    <xf numFmtId="0" fontId="25" fillId="0" borderId="46" xfId="1" applyFont="1" applyFill="1" applyBorder="1" applyAlignment="1" applyProtection="1">
      <alignment horizontal="left" vertical="center"/>
    </xf>
    <xf numFmtId="0" fontId="12" fillId="0" borderId="21" xfId="1" applyNumberFormat="1" applyFont="1" applyFill="1" applyBorder="1" applyAlignment="1" applyProtection="1">
      <alignment horizontal="center" vertical="center" textRotation="90" wrapText="1"/>
    </xf>
    <xf numFmtId="0" fontId="12" fillId="0" borderId="17" xfId="1" applyNumberFormat="1" applyFont="1" applyFill="1" applyBorder="1" applyAlignment="1" applyProtection="1">
      <alignment horizontal="center" vertical="center" textRotation="90" wrapText="1"/>
    </xf>
    <xf numFmtId="0" fontId="12" fillId="0" borderId="20" xfId="1" applyNumberFormat="1" applyFont="1" applyFill="1" applyBorder="1" applyAlignment="1" applyProtection="1">
      <alignment horizontal="center" vertical="center" textRotation="90" wrapText="1"/>
    </xf>
    <xf numFmtId="49" fontId="12" fillId="2" borderId="9" xfId="1" applyNumberFormat="1" applyFont="1" applyFill="1" applyBorder="1" applyAlignment="1" applyProtection="1">
      <alignment horizontal="center" vertical="center"/>
      <protection locked="0"/>
    </xf>
    <xf numFmtId="49" fontId="12" fillId="2" borderId="10" xfId="1" applyNumberFormat="1" applyFont="1" applyFill="1" applyBorder="1" applyAlignment="1" applyProtection="1">
      <alignment horizontal="center" vertical="center"/>
      <protection locked="0"/>
    </xf>
    <xf numFmtId="49" fontId="12" fillId="0" borderId="11" xfId="1" applyNumberFormat="1" applyFont="1" applyFill="1" applyBorder="1" applyAlignment="1" applyProtection="1">
      <alignment horizontal="center" vertical="center" textRotation="90" wrapText="1"/>
    </xf>
    <xf numFmtId="0" fontId="12" fillId="0" borderId="15" xfId="1" applyFont="1" applyFill="1" applyBorder="1" applyAlignment="1" applyProtection="1">
      <alignment horizontal="center" vertical="center" wrapText="1"/>
    </xf>
    <xf numFmtId="0" fontId="12" fillId="0" borderId="22" xfId="1" applyFont="1" applyFill="1" applyBorder="1" applyAlignment="1" applyProtection="1">
      <alignment horizontal="center" vertical="center" wrapText="1"/>
    </xf>
    <xf numFmtId="49" fontId="12" fillId="0" borderId="11" xfId="1" applyNumberFormat="1" applyFont="1" applyFill="1" applyBorder="1" applyAlignment="1" applyProtection="1">
      <alignment horizontal="center" vertical="center" wrapText="1"/>
    </xf>
    <xf numFmtId="49" fontId="12" fillId="0" borderId="15" xfId="1" applyNumberFormat="1" applyFont="1" applyFill="1" applyBorder="1" applyAlignment="1" applyProtection="1">
      <alignment horizontal="center" vertical="center" wrapText="1"/>
    </xf>
    <xf numFmtId="49" fontId="12" fillId="0" borderId="12" xfId="1" applyNumberFormat="1" applyFont="1" applyFill="1" applyBorder="1" applyAlignment="1" applyProtection="1">
      <alignment horizontal="center" vertical="center"/>
    </xf>
    <xf numFmtId="49" fontId="12" fillId="0" borderId="13" xfId="1" applyNumberFormat="1" applyFont="1" applyFill="1" applyBorder="1" applyAlignment="1" applyProtection="1">
      <alignment horizontal="center" vertical="center"/>
    </xf>
    <xf numFmtId="49" fontId="12" fillId="0" borderId="14" xfId="1" applyNumberFormat="1" applyFont="1" applyFill="1" applyBorder="1" applyAlignment="1" applyProtection="1">
      <alignment horizontal="center" vertical="center"/>
    </xf>
    <xf numFmtId="0" fontId="12" fillId="0" borderId="16" xfId="1" applyFont="1" applyFill="1" applyBorder="1" applyAlignment="1" applyProtection="1">
      <alignment horizontal="center" vertical="center" textRotation="90"/>
    </xf>
    <xf numFmtId="0" fontId="12" fillId="0" borderId="22" xfId="1" applyFont="1" applyFill="1" applyBorder="1" applyAlignment="1" applyProtection="1">
      <alignment horizontal="center" vertical="center" textRotation="90"/>
    </xf>
    <xf numFmtId="0" fontId="12" fillId="0" borderId="17" xfId="1" applyFont="1" applyFill="1" applyBorder="1" applyAlignment="1" applyProtection="1">
      <alignment horizontal="center" vertical="center" textRotation="90" wrapText="1"/>
    </xf>
    <xf numFmtId="0" fontId="12" fillId="0" borderId="23" xfId="1" applyFont="1" applyFill="1" applyBorder="1" applyAlignment="1" applyProtection="1">
      <alignment horizontal="center" vertical="center" textRotation="90" wrapText="1"/>
    </xf>
    <xf numFmtId="0" fontId="12" fillId="0" borderId="18" xfId="1" applyFont="1" applyFill="1" applyBorder="1" applyAlignment="1" applyProtection="1">
      <alignment horizontal="center" vertical="center" textRotation="90" wrapText="1"/>
    </xf>
    <xf numFmtId="0" fontId="12" fillId="0" borderId="24" xfId="1" applyFont="1" applyFill="1" applyBorder="1" applyAlignment="1" applyProtection="1">
      <alignment horizontal="center" vertical="center" textRotation="90" wrapText="1"/>
    </xf>
    <xf numFmtId="0" fontId="12" fillId="0" borderId="19" xfId="1" applyFont="1" applyFill="1" applyBorder="1" applyAlignment="1" applyProtection="1">
      <alignment horizontal="center" vertical="center" textRotation="90"/>
    </xf>
    <xf numFmtId="0" fontId="12" fillId="0" borderId="25" xfId="1" applyFont="1" applyFill="1" applyBorder="1" applyAlignment="1" applyProtection="1">
      <alignment horizontal="center" vertical="center" textRotation="90"/>
    </xf>
    <xf numFmtId="0" fontId="12" fillId="0" borderId="21" xfId="1" applyFont="1" applyFill="1" applyBorder="1" applyAlignment="1" applyProtection="1">
      <alignment horizontal="center" vertical="center" wrapText="1"/>
    </xf>
    <xf numFmtId="0" fontId="12" fillId="0" borderId="26" xfId="1" applyFont="1" applyFill="1" applyBorder="1" applyAlignment="1" applyProtection="1">
      <alignment horizontal="center" vertical="center" wrapText="1"/>
    </xf>
    <xf numFmtId="49" fontId="28" fillId="2" borderId="1" xfId="1" applyNumberFormat="1" applyFont="1" applyFill="1" applyBorder="1" applyAlignment="1" applyProtection="1">
      <alignment horizontal="center" vertical="center"/>
    </xf>
    <xf numFmtId="49" fontId="28" fillId="2" borderId="2" xfId="1" applyNumberFormat="1" applyFont="1" applyFill="1" applyBorder="1" applyAlignment="1" applyProtection="1">
      <alignment horizontal="center" vertical="center"/>
    </xf>
    <xf numFmtId="49" fontId="28" fillId="2" borderId="3" xfId="1" applyNumberFormat="1" applyFont="1" applyFill="1" applyBorder="1" applyAlignment="1" applyProtection="1">
      <alignment horizontal="center" vertical="center"/>
    </xf>
    <xf numFmtId="0" fontId="3" fillId="0" borderId="5" xfId="1" applyFont="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2" fillId="0" borderId="20" xfId="1" applyFont="1" applyFill="1" applyBorder="1" applyAlignment="1" applyProtection="1">
      <alignment horizontal="center" vertical="center" textRotation="90" wrapText="1"/>
    </xf>
    <xf numFmtId="0" fontId="2" fillId="0" borderId="138" xfId="1" applyFont="1" applyFill="1" applyBorder="1" applyAlignment="1" applyProtection="1">
      <alignment horizontal="center" vertical="center" textRotation="90" wrapText="1"/>
    </xf>
    <xf numFmtId="0" fontId="2" fillId="0" borderId="4" xfId="1" applyFont="1" applyFill="1" applyBorder="1" applyAlignment="1" applyProtection="1">
      <alignment horizontal="center" vertical="center" textRotation="90"/>
    </xf>
    <xf numFmtId="0" fontId="2" fillId="0" borderId="137" xfId="1" applyFont="1" applyFill="1" applyBorder="1" applyAlignment="1" applyProtection="1">
      <alignment horizontal="center" vertical="center" textRotation="90"/>
    </xf>
    <xf numFmtId="0" fontId="2" fillId="0" borderId="136" xfId="1" applyFont="1" applyFill="1" applyBorder="1" applyAlignment="1" applyProtection="1">
      <alignment horizontal="center" vertical="center" textRotation="90" wrapText="1"/>
    </xf>
    <xf numFmtId="0" fontId="2" fillId="0" borderId="26" xfId="1" applyFont="1" applyFill="1" applyBorder="1" applyAlignment="1" applyProtection="1">
      <alignment horizontal="center" vertical="center" textRotation="90" wrapText="1"/>
    </xf>
    <xf numFmtId="0" fontId="2" fillId="0" borderId="136" xfId="1" applyFont="1" applyFill="1" applyBorder="1" applyAlignment="1" applyProtection="1">
      <alignment horizontal="center" vertical="center" wrapText="1"/>
    </xf>
    <xf numFmtId="0" fontId="2" fillId="0" borderId="69" xfId="1" applyFont="1" applyFill="1" applyBorder="1" applyAlignment="1" applyProtection="1">
      <alignment horizontal="center" vertical="center" textRotation="90" wrapText="1"/>
    </xf>
    <xf numFmtId="0" fontId="2" fillId="0" borderId="25" xfId="1" applyFont="1" applyFill="1" applyBorder="1" applyAlignment="1" applyProtection="1">
      <alignment horizontal="center" vertical="center" textRotation="90" wrapText="1"/>
    </xf>
    <xf numFmtId="0" fontId="2" fillId="0" borderId="103" xfId="1" applyFont="1" applyFill="1" applyBorder="1" applyAlignment="1" applyProtection="1">
      <alignment horizontal="center" vertical="center" textRotation="90" wrapText="1"/>
    </xf>
    <xf numFmtId="0" fontId="2" fillId="0" borderId="137" xfId="1" applyFont="1" applyFill="1" applyBorder="1" applyAlignment="1" applyProtection="1">
      <alignment horizontal="center" vertical="center" textRotation="90" wrapText="1"/>
    </xf>
    <xf numFmtId="0" fontId="2" fillId="0" borderId="68" xfId="1" applyFont="1" applyFill="1" applyBorder="1" applyAlignment="1" applyProtection="1">
      <alignment horizontal="center" vertical="center" textRotation="90" wrapText="1"/>
    </xf>
  </cellXfs>
  <cellStyles count="7">
    <cellStyle name="Normal" xfId="0" builtinId="0"/>
    <cellStyle name="Normal 11" xfId="2"/>
    <cellStyle name="Normal 2" xfId="1"/>
    <cellStyle name="Normal 3" xfId="3"/>
    <cellStyle name="Normal 3 2" xfId="5"/>
    <cellStyle name="Normal 3 2 2 2" xfId="6"/>
    <cellStyle name="Normal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54</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325" y="1322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54</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325" y="1322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54</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325" y="1322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58</xdr:row>
      <xdr:rowOff>0</xdr:rowOff>
    </xdr:from>
    <xdr:ext cx="9525" cy="9525"/>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325" y="14620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58</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325" y="14620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325" y="2491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29325" y="2491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325" y="2491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325" y="2491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325" y="2491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325" y="2491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325" y="2491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325" y="2491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59</xdr:row>
      <xdr:rowOff>0</xdr:rowOff>
    </xdr:from>
    <xdr:ext cx="9525" cy="9525"/>
    <xdr:pic>
      <xdr:nvPicPr>
        <xdr:cNvPr id="15" name="Picture 1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325" y="14773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59</xdr:row>
      <xdr:rowOff>0</xdr:rowOff>
    </xdr:from>
    <xdr:ext cx="9525" cy="9525"/>
    <xdr:pic>
      <xdr:nvPicPr>
        <xdr:cNvPr id="16" name="Picture 1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325" y="14773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7"/>
  <sheetViews>
    <sheetView showGridLines="0" view="pageLayout" zoomScaleNormal="100" workbookViewId="0">
      <selection activeCell="S3" sqref="S3"/>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350</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351</v>
      </c>
      <c r="D3" s="1516"/>
      <c r="E3" s="1516"/>
      <c r="F3" s="1516"/>
      <c r="G3" s="1516"/>
      <c r="H3" s="1516"/>
      <c r="I3" s="1516"/>
      <c r="J3" s="1516"/>
      <c r="K3" s="1516"/>
      <c r="L3" s="1516"/>
      <c r="M3" s="1516"/>
      <c r="N3" s="1516"/>
      <c r="O3" s="1516"/>
      <c r="P3" s="1517"/>
      <c r="Q3" s="273"/>
    </row>
    <row r="4" spans="1:17" ht="12.75" customHeight="1" x14ac:dyDescent="0.25">
      <c r="A4" s="5" t="s">
        <v>4</v>
      </c>
      <c r="B4" s="6"/>
      <c r="C4" s="1516"/>
      <c r="D4" s="1516"/>
      <c r="E4" s="1516"/>
      <c r="F4" s="1516"/>
      <c r="G4" s="1516"/>
      <c r="H4" s="1516"/>
      <c r="I4" s="1516"/>
      <c r="J4" s="1516"/>
      <c r="K4" s="1516"/>
      <c r="L4" s="1516"/>
      <c r="M4" s="1516"/>
      <c r="N4" s="1516"/>
      <c r="O4" s="1516"/>
      <c r="P4" s="1517"/>
      <c r="Q4" s="273"/>
    </row>
    <row r="5" spans="1:17" ht="12.75" customHeight="1" x14ac:dyDescent="0.25">
      <c r="A5" s="7" t="s">
        <v>6</v>
      </c>
      <c r="B5" s="8"/>
      <c r="C5" s="1511" t="s">
        <v>352</v>
      </c>
      <c r="D5" s="1511"/>
      <c r="E5" s="1511"/>
      <c r="F5" s="1511"/>
      <c r="G5" s="1511"/>
      <c r="H5" s="1511"/>
      <c r="I5" s="1511"/>
      <c r="J5" s="1511"/>
      <c r="K5" s="1511"/>
      <c r="L5" s="1511"/>
      <c r="M5" s="1511"/>
      <c r="N5" s="1511"/>
      <c r="O5" s="1511"/>
      <c r="P5" s="1512"/>
      <c r="Q5" s="273"/>
    </row>
    <row r="6" spans="1:17" ht="12.75" customHeight="1" x14ac:dyDescent="0.25">
      <c r="A6" s="7" t="s">
        <v>8</v>
      </c>
      <c r="B6" s="8"/>
      <c r="C6" s="1511" t="s">
        <v>353</v>
      </c>
      <c r="D6" s="1511"/>
      <c r="E6" s="1511"/>
      <c r="F6" s="1511"/>
      <c r="G6" s="1511"/>
      <c r="H6" s="1511"/>
      <c r="I6" s="1511"/>
      <c r="J6" s="1511"/>
      <c r="K6" s="1511"/>
      <c r="L6" s="1511"/>
      <c r="M6" s="1511"/>
      <c r="N6" s="1511"/>
      <c r="O6" s="1511"/>
      <c r="P6" s="1512"/>
      <c r="Q6" s="273"/>
    </row>
    <row r="7" spans="1:17" x14ac:dyDescent="0.25">
      <c r="A7" s="7" t="s">
        <v>10</v>
      </c>
      <c r="B7" s="8"/>
      <c r="C7" s="1516" t="s">
        <v>354</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355</v>
      </c>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4052</v>
      </c>
      <c r="D20" s="32">
        <f>SUM(D21,D24,D25,D41,D43)</f>
        <v>0</v>
      </c>
      <c r="E20" s="33">
        <f t="shared" ref="E20:F20" si="1">SUM(E21,E24,E25,E41,E43)</f>
        <v>0</v>
      </c>
      <c r="F20" s="34">
        <f t="shared" si="1"/>
        <v>0</v>
      </c>
      <c r="G20" s="32">
        <f>SUM(G21,G24,G43)</f>
        <v>2166</v>
      </c>
      <c r="H20" s="33">
        <f t="shared" ref="H20:I20" si="2">SUM(H21,H24,H43)</f>
        <v>1886</v>
      </c>
      <c r="I20" s="34">
        <f t="shared" si="2"/>
        <v>4052</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4052</v>
      </c>
      <c r="D24" s="60"/>
      <c r="E24" s="61"/>
      <c r="F24" s="62">
        <f t="shared" si="9"/>
        <v>0</v>
      </c>
      <c r="G24" s="60">
        <v>2166</v>
      </c>
      <c r="H24" s="61">
        <f>486+22+894+3+63+137+210+1+4+18+45+6-3</f>
        <v>1886</v>
      </c>
      <c r="I24" s="62">
        <f t="shared" si="10"/>
        <v>4052</v>
      </c>
      <c r="J24" s="63" t="s">
        <v>44</v>
      </c>
      <c r="K24" s="64" t="s">
        <v>44</v>
      </c>
      <c r="L24" s="65" t="s">
        <v>44</v>
      </c>
      <c r="M24" s="63" t="s">
        <v>44</v>
      </c>
      <c r="N24" s="64" t="s">
        <v>44</v>
      </c>
      <c r="O24" s="65" t="s">
        <v>44</v>
      </c>
      <c r="P24" s="66"/>
    </row>
    <row r="25" spans="1:16" s="28" customFormat="1" ht="24.75" hidden="1" customHeight="1" thickTop="1" x14ac:dyDescent="0.25">
      <c r="A25" s="27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4052</v>
      </c>
      <c r="D50" s="157">
        <f>SUM(D51,D286)</f>
        <v>0</v>
      </c>
      <c r="E50" s="158">
        <f t="shared" ref="E50:F50" si="26">SUM(E51,E286)</f>
        <v>0</v>
      </c>
      <c r="F50" s="159">
        <f t="shared" si="26"/>
        <v>0</v>
      </c>
      <c r="G50" s="157">
        <f>SUM(G51,G286)</f>
        <v>2166</v>
      </c>
      <c r="H50" s="158">
        <f>SUM(H51,H286)</f>
        <v>1886</v>
      </c>
      <c r="I50" s="159">
        <f t="shared" ref="I50" si="27">SUM(I51,I286)</f>
        <v>4052</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2166</v>
      </c>
      <c r="D51" s="163">
        <f>SUM(D52,D194)</f>
        <v>0</v>
      </c>
      <c r="E51" s="164">
        <f t="shared" ref="E51:F51" si="30">SUM(E52,E194)</f>
        <v>0</v>
      </c>
      <c r="F51" s="165">
        <f t="shared" si="30"/>
        <v>0</v>
      </c>
      <c r="G51" s="163">
        <f>SUM(G52,G194)</f>
        <v>2166</v>
      </c>
      <c r="H51" s="164">
        <f t="shared" ref="H51:I51" si="31">SUM(H52,H194)</f>
        <v>0</v>
      </c>
      <c r="I51" s="165">
        <f t="shared" si="31"/>
        <v>2166</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hidden="1" x14ac:dyDescent="0.25">
      <c r="A52" s="24"/>
      <c r="B52" s="22" t="s">
        <v>71</v>
      </c>
      <c r="C52" s="170">
        <f t="shared" si="0"/>
        <v>0</v>
      </c>
      <c r="D52" s="171">
        <f>SUM(D53,D75,D173,D187)</f>
        <v>0</v>
      </c>
      <c r="E52" s="172">
        <f t="shared" ref="E52:F52" si="34">SUM(E53,E75,E173,E187)</f>
        <v>0</v>
      </c>
      <c r="F52" s="173">
        <f t="shared" si="34"/>
        <v>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87</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88</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190">
        <v>1210</v>
      </c>
      <c r="B68" s="80" t="s">
        <v>89</v>
      </c>
      <c r="C68" s="81">
        <f t="shared" si="0"/>
        <v>0</v>
      </c>
      <c r="D68" s="46"/>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5">
        <v>2000</v>
      </c>
      <c r="B75" s="175" t="s">
        <v>96</v>
      </c>
      <c r="C75" s="176">
        <f t="shared" si="0"/>
        <v>0</v>
      </c>
      <c r="D75" s="177">
        <f>SUM(D76,D83,D130,D164,D165,D172)</f>
        <v>0</v>
      </c>
      <c r="E75" s="178">
        <f t="shared" ref="E75:F75" si="74">SUM(E76,E83,E130,E164,E165,E172)</f>
        <v>0</v>
      </c>
      <c r="F75" s="179">
        <f t="shared" si="74"/>
        <v>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190">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hidden="1" x14ac:dyDescent="0.25">
      <c r="A83" s="67">
        <v>2200</v>
      </c>
      <c r="B83" s="181" t="s">
        <v>102</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141</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90">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190">
        <v>2310</v>
      </c>
      <c r="B131" s="80" t="s">
        <v>150</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190">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190">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0">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190">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190">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2166</v>
      </c>
      <c r="D194" s="171">
        <f t="shared" ref="D194:O194" si="259">SUM(D195,D230,D269,D283)</f>
        <v>0</v>
      </c>
      <c r="E194" s="172">
        <f t="shared" si="259"/>
        <v>0</v>
      </c>
      <c r="F194" s="173">
        <f t="shared" si="259"/>
        <v>0</v>
      </c>
      <c r="G194" s="171">
        <f t="shared" si="259"/>
        <v>2166</v>
      </c>
      <c r="H194" s="172">
        <f t="shared" si="259"/>
        <v>0</v>
      </c>
      <c r="I194" s="173">
        <f t="shared" si="259"/>
        <v>2166</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190">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190">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0">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190">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190">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x14ac:dyDescent="0.25">
      <c r="A269" s="224">
        <v>7000</v>
      </c>
      <c r="B269" s="224" t="s">
        <v>288</v>
      </c>
      <c r="C269" s="225">
        <f t="shared" si="288"/>
        <v>2166</v>
      </c>
      <c r="D269" s="226">
        <f>SUM(D270,D281)</f>
        <v>0</v>
      </c>
      <c r="E269" s="227">
        <f t="shared" ref="E269:F269" si="355">SUM(E270,E281)</f>
        <v>0</v>
      </c>
      <c r="F269" s="228">
        <f t="shared" si="355"/>
        <v>0</v>
      </c>
      <c r="G269" s="226">
        <f>SUM(G270,G281)</f>
        <v>2166</v>
      </c>
      <c r="H269" s="227">
        <f t="shared" ref="H269:I269" si="356">SUM(H270,H281)</f>
        <v>0</v>
      </c>
      <c r="I269" s="228">
        <f t="shared" si="356"/>
        <v>2166</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x14ac:dyDescent="0.25">
      <c r="A270" s="67">
        <v>7200</v>
      </c>
      <c r="B270" s="181" t="s">
        <v>289</v>
      </c>
      <c r="C270" s="68">
        <f t="shared" si="288"/>
        <v>2166</v>
      </c>
      <c r="D270" s="182">
        <f>SUM(D271,D272,D275,D276,D280)</f>
        <v>0</v>
      </c>
      <c r="E270" s="183">
        <f t="shared" ref="E270:F270" si="359">SUM(E271,E272,E275,E276,E280)</f>
        <v>0</v>
      </c>
      <c r="F270" s="71">
        <f t="shared" si="359"/>
        <v>0</v>
      </c>
      <c r="G270" s="182">
        <f>SUM(G271,G272,G275,G276,G280)</f>
        <v>2166</v>
      </c>
      <c r="H270" s="183">
        <f t="shared" ref="H270:I270" si="360">SUM(H271,H272,H275,H276,H280)</f>
        <v>0</v>
      </c>
      <c r="I270" s="71">
        <f t="shared" si="360"/>
        <v>2166</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190">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x14ac:dyDescent="0.25">
      <c r="A276" s="187">
        <v>7240</v>
      </c>
      <c r="B276" s="87" t="s">
        <v>295</v>
      </c>
      <c r="C276" s="88">
        <f t="shared" ref="C276:C301" si="371">F276+I276+L276+O276</f>
        <v>2166</v>
      </c>
      <c r="D276" s="188">
        <f t="shared" ref="D276:O276" si="372">SUM(D277:D279)</f>
        <v>0</v>
      </c>
      <c r="E276" s="189">
        <f t="shared" si="372"/>
        <v>0</v>
      </c>
      <c r="F276" s="55">
        <f t="shared" si="372"/>
        <v>0</v>
      </c>
      <c r="G276" s="188">
        <f t="shared" si="372"/>
        <v>2166</v>
      </c>
      <c r="H276" s="189">
        <f t="shared" si="372"/>
        <v>0</v>
      </c>
      <c r="I276" s="55">
        <f t="shared" si="372"/>
        <v>2166</v>
      </c>
      <c r="J276" s="188">
        <f>SUM(J277:J279)</f>
        <v>0</v>
      </c>
      <c r="K276" s="189">
        <f t="shared" ref="K276:L276" si="373">SUM(K277:K279)</f>
        <v>0</v>
      </c>
      <c r="L276" s="55">
        <f t="shared" si="373"/>
        <v>0</v>
      </c>
      <c r="M276" s="188">
        <f t="shared" si="372"/>
        <v>0</v>
      </c>
      <c r="N276" s="189">
        <f t="shared" si="372"/>
        <v>0</v>
      </c>
      <c r="O276" s="55">
        <f t="shared" si="372"/>
        <v>0</v>
      </c>
      <c r="P276" s="57"/>
    </row>
    <row r="277" spans="1:16" ht="48" customHeight="1" x14ac:dyDescent="0.25">
      <c r="A277" s="51">
        <v>7245</v>
      </c>
      <c r="B277" s="87" t="s">
        <v>296</v>
      </c>
      <c r="C277" s="88">
        <f t="shared" si="371"/>
        <v>2166</v>
      </c>
      <c r="D277" s="193"/>
      <c r="E277" s="194"/>
      <c r="F277" s="55">
        <f t="shared" ref="F277:F280" si="374">D277+E277</f>
        <v>0</v>
      </c>
      <c r="G277" s="53">
        <v>2166</v>
      </c>
      <c r="H277" s="54"/>
      <c r="I277" s="55">
        <f t="shared" ref="I277:I280" si="375">G277+H277</f>
        <v>2166</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0">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1886</v>
      </c>
      <c r="D286" s="188">
        <f>SUM(D287:D288)</f>
        <v>0</v>
      </c>
      <c r="E286" s="189">
        <f t="shared" ref="E286:F286" si="381">SUM(E287:E288)</f>
        <v>0</v>
      </c>
      <c r="F286" s="55">
        <f t="shared" si="381"/>
        <v>0</v>
      </c>
      <c r="G286" s="188">
        <f>SUM(G287:G288)</f>
        <v>0</v>
      </c>
      <c r="H286" s="189">
        <f t="shared" ref="H286:I286" si="382">SUM(H287:H288)</f>
        <v>1886</v>
      </c>
      <c r="I286" s="55">
        <f t="shared" si="382"/>
        <v>1886</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197" t="s">
        <v>308</v>
      </c>
      <c r="B288" s="245" t="s">
        <v>309</v>
      </c>
      <c r="C288" s="81">
        <f t="shared" si="371"/>
        <v>1886</v>
      </c>
      <c r="D288" s="195"/>
      <c r="E288" s="196"/>
      <c r="F288" s="132">
        <f t="shared" si="385"/>
        <v>0</v>
      </c>
      <c r="G288" s="46"/>
      <c r="H288" s="47">
        <f>486+22+894+3+63+137+210+1+4+18+45+6-3</f>
        <v>1886</v>
      </c>
      <c r="I288" s="132">
        <f t="shared" si="386"/>
        <v>1886</v>
      </c>
      <c r="J288" s="46"/>
      <c r="K288" s="47"/>
      <c r="L288" s="132">
        <f t="shared" si="387"/>
        <v>0</v>
      </c>
      <c r="M288" s="46"/>
      <c r="N288" s="47"/>
      <c r="O288" s="132">
        <f t="shared" si="388"/>
        <v>0</v>
      </c>
      <c r="P288" s="49"/>
    </row>
    <row r="289" spans="1:16" ht="12.75" thickBot="1" x14ac:dyDescent="0.3">
      <c r="A289" s="246"/>
      <c r="B289" s="246" t="s">
        <v>310</v>
      </c>
      <c r="C289" s="247">
        <f t="shared" si="371"/>
        <v>4052</v>
      </c>
      <c r="D289" s="248">
        <f t="shared" ref="D289:O289" si="389">SUM(D286,D269,D230,D195,D187,D173,D75,D53,D283)</f>
        <v>0</v>
      </c>
      <c r="E289" s="249">
        <f t="shared" si="389"/>
        <v>0</v>
      </c>
      <c r="F289" s="250">
        <f t="shared" si="389"/>
        <v>0</v>
      </c>
      <c r="G289" s="248">
        <f t="shared" si="389"/>
        <v>2166</v>
      </c>
      <c r="H289" s="249">
        <f t="shared" si="389"/>
        <v>1886</v>
      </c>
      <c r="I289" s="250">
        <f t="shared" si="389"/>
        <v>4052</v>
      </c>
      <c r="J289" s="248">
        <f t="shared" si="389"/>
        <v>0</v>
      </c>
      <c r="K289" s="249">
        <f t="shared" si="389"/>
        <v>0</v>
      </c>
      <c r="L289" s="250">
        <f t="shared" si="389"/>
        <v>0</v>
      </c>
      <c r="M289" s="248">
        <f t="shared" si="389"/>
        <v>0</v>
      </c>
      <c r="N289" s="249">
        <f t="shared" si="389"/>
        <v>0</v>
      </c>
      <c r="O289" s="250">
        <f t="shared" si="389"/>
        <v>0</v>
      </c>
      <c r="P289" s="251"/>
    </row>
    <row r="290" spans="1:16" s="28" customFormat="1" ht="13.5" thickTop="1" thickBot="1" x14ac:dyDescent="0.3">
      <c r="A290" s="1484" t="s">
        <v>311</v>
      </c>
      <c r="B290" s="1485"/>
      <c r="C290" s="252">
        <f t="shared" si="371"/>
        <v>1886</v>
      </c>
      <c r="D290" s="253">
        <f>SUM(D24,D25,D41)-D51</f>
        <v>0</v>
      </c>
      <c r="E290" s="254">
        <f t="shared" ref="E290:F290" si="390">SUM(E24,E25,E41)-E51</f>
        <v>0</v>
      </c>
      <c r="F290" s="255">
        <f t="shared" si="390"/>
        <v>0</v>
      </c>
      <c r="G290" s="253">
        <f>SUM(G24,G25,G41)-G51</f>
        <v>0</v>
      </c>
      <c r="H290" s="254">
        <f t="shared" ref="H290:I290" si="391">SUM(H24,H25,H41)-H51</f>
        <v>1886</v>
      </c>
      <c r="I290" s="255">
        <f t="shared" si="391"/>
        <v>1886</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thickTop="1" x14ac:dyDescent="0.25">
      <c r="A291" s="1486" t="s">
        <v>312</v>
      </c>
      <c r="B291" s="1487"/>
      <c r="C291" s="257">
        <f t="shared" si="371"/>
        <v>-1886</v>
      </c>
      <c r="D291" s="258">
        <f t="shared" ref="D291:O291" si="394">SUM(D292,D293)-D300+D301</f>
        <v>0</v>
      </c>
      <c r="E291" s="259">
        <f t="shared" si="394"/>
        <v>0</v>
      </c>
      <c r="F291" s="260">
        <f t="shared" si="394"/>
        <v>0</v>
      </c>
      <c r="G291" s="258">
        <f t="shared" si="394"/>
        <v>0</v>
      </c>
      <c r="H291" s="259">
        <f t="shared" si="394"/>
        <v>-1886</v>
      </c>
      <c r="I291" s="260">
        <f t="shared" si="394"/>
        <v>-1886</v>
      </c>
      <c r="J291" s="258">
        <f t="shared" si="394"/>
        <v>0</v>
      </c>
      <c r="K291" s="259">
        <f t="shared" si="394"/>
        <v>0</v>
      </c>
      <c r="L291" s="260">
        <f t="shared" si="394"/>
        <v>0</v>
      </c>
      <c r="M291" s="258">
        <f t="shared" si="394"/>
        <v>0</v>
      </c>
      <c r="N291" s="259">
        <f t="shared" si="394"/>
        <v>0</v>
      </c>
      <c r="O291" s="260">
        <f t="shared" si="394"/>
        <v>0</v>
      </c>
      <c r="P291" s="261"/>
    </row>
    <row r="292" spans="1:16" s="28" customFormat="1" ht="12.75" thickBot="1" x14ac:dyDescent="0.3">
      <c r="A292" s="155" t="s">
        <v>313</v>
      </c>
      <c r="B292" s="155" t="s">
        <v>314</v>
      </c>
      <c r="C292" s="156">
        <f t="shared" si="371"/>
        <v>-1886</v>
      </c>
      <c r="D292" s="157">
        <f t="shared" ref="D292:O292" si="395">D21-D286</f>
        <v>0</v>
      </c>
      <c r="E292" s="158">
        <f t="shared" si="395"/>
        <v>0</v>
      </c>
      <c r="F292" s="159">
        <f t="shared" si="395"/>
        <v>0</v>
      </c>
      <c r="G292" s="157">
        <f t="shared" si="395"/>
        <v>0</v>
      </c>
      <c r="H292" s="158">
        <f t="shared" si="395"/>
        <v>-1886</v>
      </c>
      <c r="I292" s="159">
        <f t="shared" si="395"/>
        <v>-1886</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sheetData>
  <sheetProtection algorithmName="SHA-512" hashValue="O91FridyyA6ZdgtM3A605cZnoQJZ3l5PxD8HUr97LlD0J0ijl4W/R6/ITBxNKxVBqu9u6YbznZ+x6HovYbZ/xQ==" saltValue="86dMNcdPoHQqDn27CtIFmg==" spinCount="100000" sheet="1" objects="1" scenarios="1" formatCells="0" formatColumns="0" formatRows="0" deleteColumns="0"/>
  <autoFilter ref="A18:P301">
    <filterColumn colId="2">
      <filters>
        <filter val="1 886"/>
        <filter val="-1 886"/>
        <filter val="2 166"/>
        <filter val="4 05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3.pielikums Jūrmalas pilsētas domes
2019.gada 25.jūlija saistošajiem noteikumiem Nr.27
(protokols Nr.10, 24.punkts)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3" sqref="T3"/>
    </sheetView>
  </sheetViews>
  <sheetFormatPr defaultColWidth="9.140625"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595</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596</v>
      </c>
      <c r="D3" s="1516"/>
      <c r="E3" s="1516"/>
      <c r="F3" s="1516"/>
      <c r="G3" s="1516"/>
      <c r="H3" s="1516"/>
      <c r="I3" s="1516"/>
      <c r="J3" s="1516"/>
      <c r="K3" s="1516"/>
      <c r="L3" s="1516"/>
      <c r="M3" s="1516"/>
      <c r="N3" s="1516"/>
      <c r="O3" s="1516"/>
      <c r="P3" s="1517"/>
      <c r="Q3" s="273"/>
    </row>
    <row r="4" spans="1:17" ht="12.75" customHeight="1" x14ac:dyDescent="0.25">
      <c r="A4" s="5" t="s">
        <v>4</v>
      </c>
      <c r="B4" s="6"/>
      <c r="C4" s="1516" t="s">
        <v>597</v>
      </c>
      <c r="D4" s="1516"/>
      <c r="E4" s="1516"/>
      <c r="F4" s="1516"/>
      <c r="G4" s="1516"/>
      <c r="H4" s="1516"/>
      <c r="I4" s="1516"/>
      <c r="J4" s="1516"/>
      <c r="K4" s="1516"/>
      <c r="L4" s="1516"/>
      <c r="M4" s="1516"/>
      <c r="N4" s="1516"/>
      <c r="O4" s="1516"/>
      <c r="P4" s="1517"/>
      <c r="Q4" s="273"/>
    </row>
    <row r="5" spans="1:17" ht="12.75" customHeight="1" x14ac:dyDescent="0.25">
      <c r="A5" s="7" t="s">
        <v>6</v>
      </c>
      <c r="B5" s="8"/>
      <c r="C5" s="1511" t="s">
        <v>598</v>
      </c>
      <c r="D5" s="1511"/>
      <c r="E5" s="1511"/>
      <c r="F5" s="1511"/>
      <c r="G5" s="1511"/>
      <c r="H5" s="1511"/>
      <c r="I5" s="1511"/>
      <c r="J5" s="1511"/>
      <c r="K5" s="1511"/>
      <c r="L5" s="1511"/>
      <c r="M5" s="1511"/>
      <c r="N5" s="1511"/>
      <c r="O5" s="1511"/>
      <c r="P5" s="1512"/>
      <c r="Q5" s="273"/>
    </row>
    <row r="6" spans="1:17" ht="12.75" customHeight="1" x14ac:dyDescent="0.25">
      <c r="A6" s="7" t="s">
        <v>8</v>
      </c>
      <c r="B6" s="8"/>
      <c r="C6" s="1511" t="s">
        <v>9</v>
      </c>
      <c r="D6" s="1511"/>
      <c r="E6" s="1511"/>
      <c r="F6" s="1511"/>
      <c r="G6" s="1511"/>
      <c r="H6" s="1511"/>
      <c r="I6" s="1511"/>
      <c r="J6" s="1511"/>
      <c r="K6" s="1511"/>
      <c r="L6" s="1511"/>
      <c r="M6" s="1511"/>
      <c r="N6" s="1511"/>
      <c r="O6" s="1511"/>
      <c r="P6" s="1512"/>
      <c r="Q6" s="273"/>
    </row>
    <row r="7" spans="1:17" ht="23.25" customHeight="1" x14ac:dyDescent="0.25">
      <c r="A7" s="7" t="s">
        <v>10</v>
      </c>
      <c r="B7" s="8"/>
      <c r="C7" s="1516" t="s">
        <v>605</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599</v>
      </c>
      <c r="D9" s="1511"/>
      <c r="E9" s="1511"/>
      <c r="F9" s="1511"/>
      <c r="G9" s="1511"/>
      <c r="H9" s="1511"/>
      <c r="I9" s="1511"/>
      <c r="J9" s="1511"/>
      <c r="K9" s="1511"/>
      <c r="L9" s="1511"/>
      <c r="M9" s="1511"/>
      <c r="N9" s="1511"/>
      <c r="O9" s="1511"/>
      <c r="P9" s="1512"/>
      <c r="Q9" s="273"/>
    </row>
    <row r="10" spans="1:17" ht="12.75" customHeight="1" x14ac:dyDescent="0.25">
      <c r="A10" s="7"/>
      <c r="B10" s="8" t="s">
        <v>14</v>
      </c>
      <c r="C10" s="1511" t="s">
        <v>600</v>
      </c>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t="s">
        <v>601</v>
      </c>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t="s">
        <v>602</v>
      </c>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t="s">
        <v>603</v>
      </c>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102.6"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970869</v>
      </c>
      <c r="D20" s="32">
        <f>SUM(D21,D24,D25,D41,D43)</f>
        <v>465505</v>
      </c>
      <c r="E20" s="33">
        <f t="shared" ref="E20:F20" si="1">SUM(E21,E24,E25,E41,E43)</f>
        <v>0</v>
      </c>
      <c r="F20" s="34">
        <f t="shared" si="1"/>
        <v>465505</v>
      </c>
      <c r="G20" s="32">
        <f>SUM(G21,G24,G43)</f>
        <v>486125</v>
      </c>
      <c r="H20" s="33">
        <f t="shared" ref="H20:I20" si="2">SUM(H21,H24,H43)</f>
        <v>1</v>
      </c>
      <c r="I20" s="34">
        <f t="shared" si="2"/>
        <v>486126</v>
      </c>
      <c r="J20" s="32">
        <f>SUM(J21,J26,J43)</f>
        <v>19238</v>
      </c>
      <c r="K20" s="33">
        <f t="shared" ref="K20:L20" si="3">SUM(K21,K26,K43)</f>
        <v>0</v>
      </c>
      <c r="L20" s="34">
        <f t="shared" si="3"/>
        <v>19238</v>
      </c>
      <c r="M20" s="32">
        <f>SUM(M21,M45)</f>
        <v>0</v>
      </c>
      <c r="N20" s="33">
        <f t="shared" ref="N20:O20" si="4">SUM(N21,N45)</f>
        <v>0</v>
      </c>
      <c r="O20" s="34">
        <f t="shared" si="4"/>
        <v>0</v>
      </c>
      <c r="P20" s="35"/>
    </row>
    <row r="21" spans="1:16" ht="12.75" thickTop="1" x14ac:dyDescent="0.25">
      <c r="A21" s="36"/>
      <c r="B21" s="37" t="s">
        <v>40</v>
      </c>
      <c r="C21" s="38">
        <f t="shared" si="0"/>
        <v>3608</v>
      </c>
      <c r="D21" s="39">
        <f>SUM(D22:D23)</f>
        <v>0</v>
      </c>
      <c r="E21" s="40">
        <f t="shared" ref="E21:F21" si="5">SUM(E22:E23)</f>
        <v>0</v>
      </c>
      <c r="F21" s="41">
        <f t="shared" si="5"/>
        <v>0</v>
      </c>
      <c r="G21" s="39">
        <f>SUM(G22:G23)</f>
        <v>0</v>
      </c>
      <c r="H21" s="40">
        <f t="shared" ref="H21:I21" si="6">SUM(H22:H23)</f>
        <v>0</v>
      </c>
      <c r="I21" s="41">
        <f t="shared" si="6"/>
        <v>0</v>
      </c>
      <c r="J21" s="39">
        <f>SUM(J22:J23)</f>
        <v>3608</v>
      </c>
      <c r="K21" s="40">
        <f t="shared" ref="K21:L21" si="7">SUM(K22:K23)</f>
        <v>0</v>
      </c>
      <c r="L21" s="41">
        <f t="shared" si="7"/>
        <v>3608</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3608</v>
      </c>
      <c r="D23" s="53"/>
      <c r="E23" s="54"/>
      <c r="F23" s="55">
        <f t="shared" ref="F23:F25" si="9">D23+E23</f>
        <v>0</v>
      </c>
      <c r="G23" s="53"/>
      <c r="H23" s="54"/>
      <c r="I23" s="55">
        <f t="shared" ref="I23:I24" si="10">G23+H23</f>
        <v>0</v>
      </c>
      <c r="J23" s="53">
        <v>3608</v>
      </c>
      <c r="K23" s="54"/>
      <c r="L23" s="56">
        <f>K23+J23</f>
        <v>3608</v>
      </c>
      <c r="M23" s="53"/>
      <c r="N23" s="54"/>
      <c r="O23" s="55">
        <f>N23+M23</f>
        <v>0</v>
      </c>
      <c r="P23" s="379"/>
    </row>
    <row r="24" spans="1:16" s="28" customFormat="1" ht="24.75" customHeight="1" thickBot="1" x14ac:dyDescent="0.3">
      <c r="A24" s="58">
        <v>19300</v>
      </c>
      <c r="B24" s="58" t="s">
        <v>43</v>
      </c>
      <c r="C24" s="59">
        <f>F24+I24</f>
        <v>951631</v>
      </c>
      <c r="D24" s="60">
        <v>465505</v>
      </c>
      <c r="E24" s="61"/>
      <c r="F24" s="62">
        <f t="shared" si="9"/>
        <v>465505</v>
      </c>
      <c r="G24" s="60">
        <v>486125</v>
      </c>
      <c r="H24" s="61">
        <v>1</v>
      </c>
      <c r="I24" s="62">
        <f t="shared" si="10"/>
        <v>486126</v>
      </c>
      <c r="J24" s="63" t="s">
        <v>44</v>
      </c>
      <c r="K24" s="64" t="s">
        <v>44</v>
      </c>
      <c r="L24" s="65" t="s">
        <v>44</v>
      </c>
      <c r="M24" s="63" t="s">
        <v>44</v>
      </c>
      <c r="N24" s="64" t="s">
        <v>44</v>
      </c>
      <c r="O24" s="65" t="s">
        <v>44</v>
      </c>
      <c r="P24" s="276"/>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15630</v>
      </c>
      <c r="D26" s="72" t="s">
        <v>44</v>
      </c>
      <c r="E26" s="73" t="s">
        <v>44</v>
      </c>
      <c r="F26" s="74" t="s">
        <v>44</v>
      </c>
      <c r="G26" s="72" t="s">
        <v>44</v>
      </c>
      <c r="H26" s="73" t="s">
        <v>44</v>
      </c>
      <c r="I26" s="74" t="s">
        <v>44</v>
      </c>
      <c r="J26" s="76">
        <f>SUM(J27,J31,J33,J36)</f>
        <v>15630</v>
      </c>
      <c r="K26" s="77">
        <f t="shared" ref="K26:L26" si="11">SUM(K27,K31,K33,K36)</f>
        <v>0</v>
      </c>
      <c r="L26" s="78">
        <f t="shared" si="11"/>
        <v>15630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customHeight="1" x14ac:dyDescent="0.25">
      <c r="A33" s="79">
        <v>21380</v>
      </c>
      <c r="B33" s="67" t="s">
        <v>53</v>
      </c>
      <c r="C33" s="68">
        <f t="shared" si="16"/>
        <v>10900</v>
      </c>
      <c r="D33" s="72" t="s">
        <v>44</v>
      </c>
      <c r="E33" s="73" t="s">
        <v>44</v>
      </c>
      <c r="F33" s="74" t="s">
        <v>44</v>
      </c>
      <c r="G33" s="72" t="s">
        <v>44</v>
      </c>
      <c r="H33" s="73" t="s">
        <v>44</v>
      </c>
      <c r="I33" s="74" t="s">
        <v>44</v>
      </c>
      <c r="J33" s="76">
        <f>SUM(J34:J35)</f>
        <v>10900</v>
      </c>
      <c r="K33" s="77">
        <f t="shared" ref="K33:L33" si="17">SUM(K34:K35)</f>
        <v>0</v>
      </c>
      <c r="L33" s="78">
        <f t="shared" si="17"/>
        <v>10900</v>
      </c>
      <c r="M33" s="76" t="s">
        <v>44</v>
      </c>
      <c r="N33" s="77" t="s">
        <v>44</v>
      </c>
      <c r="O33" s="78" t="s">
        <v>44</v>
      </c>
      <c r="P33" s="75"/>
    </row>
    <row r="34" spans="1:16" ht="12" customHeight="1" x14ac:dyDescent="0.25">
      <c r="A34" s="44">
        <v>21381</v>
      </c>
      <c r="B34" s="80" t="s">
        <v>54</v>
      </c>
      <c r="C34" s="81">
        <f t="shared" si="16"/>
        <v>10900</v>
      </c>
      <c r="D34" s="82" t="s">
        <v>44</v>
      </c>
      <c r="E34" s="83" t="s">
        <v>44</v>
      </c>
      <c r="F34" s="84" t="s">
        <v>44</v>
      </c>
      <c r="G34" s="82" t="s">
        <v>44</v>
      </c>
      <c r="H34" s="83" t="s">
        <v>44</v>
      </c>
      <c r="I34" s="84" t="s">
        <v>44</v>
      </c>
      <c r="J34" s="46">
        <v>10900</v>
      </c>
      <c r="K34" s="47"/>
      <c r="L34" s="48">
        <f t="shared" ref="L34:L35" si="18">K34+J34</f>
        <v>10900</v>
      </c>
      <c r="M34" s="85" t="s">
        <v>44</v>
      </c>
      <c r="N34" s="86" t="s">
        <v>44</v>
      </c>
      <c r="O34" s="48" t="s">
        <v>44</v>
      </c>
      <c r="P34" s="49"/>
    </row>
    <row r="35" spans="1:16" ht="24" hidden="1" customHeight="1" x14ac:dyDescent="0.25">
      <c r="A35" s="206">
        <v>21383</v>
      </c>
      <c r="B35" s="223" t="s">
        <v>55</v>
      </c>
      <c r="C35" s="205">
        <f t="shared" si="16"/>
        <v>0</v>
      </c>
      <c r="D35" s="519" t="s">
        <v>44</v>
      </c>
      <c r="E35" s="520" t="s">
        <v>44</v>
      </c>
      <c r="F35" s="521" t="s">
        <v>44</v>
      </c>
      <c r="G35" s="519" t="s">
        <v>44</v>
      </c>
      <c r="H35" s="520" t="s">
        <v>44</v>
      </c>
      <c r="I35" s="521" t="s">
        <v>44</v>
      </c>
      <c r="J35" s="210"/>
      <c r="K35" s="211"/>
      <c r="L35" s="522">
        <f t="shared" si="18"/>
        <v>0</v>
      </c>
      <c r="M35" s="523" t="s">
        <v>44</v>
      </c>
      <c r="N35" s="524" t="s">
        <v>44</v>
      </c>
      <c r="O35" s="522" t="s">
        <v>44</v>
      </c>
      <c r="P35" s="212"/>
    </row>
    <row r="36" spans="1:16" s="28" customFormat="1" ht="25.5" customHeight="1" x14ac:dyDescent="0.25">
      <c r="A36" s="525">
        <v>21390</v>
      </c>
      <c r="B36" s="213" t="s">
        <v>56</v>
      </c>
      <c r="C36" s="214">
        <f t="shared" si="16"/>
        <v>4730</v>
      </c>
      <c r="D36" s="516" t="s">
        <v>44</v>
      </c>
      <c r="E36" s="517" t="s">
        <v>44</v>
      </c>
      <c r="F36" s="518" t="s">
        <v>44</v>
      </c>
      <c r="G36" s="516" t="s">
        <v>44</v>
      </c>
      <c r="H36" s="517" t="s">
        <v>44</v>
      </c>
      <c r="I36" s="518" t="s">
        <v>44</v>
      </c>
      <c r="J36" s="513">
        <f>SUM(J37:J40)</f>
        <v>4730</v>
      </c>
      <c r="K36" s="514">
        <f t="shared" ref="K36:L36" si="19">SUM(K37:K40)</f>
        <v>0</v>
      </c>
      <c r="L36" s="515">
        <f t="shared" si="19"/>
        <v>4730</v>
      </c>
      <c r="M36" s="513" t="s">
        <v>44</v>
      </c>
      <c r="N36" s="514" t="s">
        <v>44</v>
      </c>
      <c r="O36" s="515" t="s">
        <v>44</v>
      </c>
      <c r="P36" s="218"/>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4730</v>
      </c>
      <c r="D40" s="109" t="s">
        <v>44</v>
      </c>
      <c r="E40" s="110" t="s">
        <v>44</v>
      </c>
      <c r="F40" s="111" t="s">
        <v>44</v>
      </c>
      <c r="G40" s="109" t="s">
        <v>44</v>
      </c>
      <c r="H40" s="110" t="s">
        <v>44</v>
      </c>
      <c r="I40" s="111" t="s">
        <v>44</v>
      </c>
      <c r="J40" s="112">
        <v>4730</v>
      </c>
      <c r="K40" s="113"/>
      <c r="L40" s="114">
        <f t="shared" si="20"/>
        <v>4730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970869</v>
      </c>
      <c r="D50" s="157">
        <f>SUM(D51,D286)</f>
        <v>465505</v>
      </c>
      <c r="E50" s="158">
        <f t="shared" ref="E50:F50" si="26">SUM(E51,E286)</f>
        <v>0</v>
      </c>
      <c r="F50" s="159">
        <f t="shared" si="26"/>
        <v>465505</v>
      </c>
      <c r="G50" s="157">
        <f>SUM(G51,G286)</f>
        <v>486125</v>
      </c>
      <c r="H50" s="158">
        <f>SUM(H51,H286)</f>
        <v>1</v>
      </c>
      <c r="I50" s="159">
        <f t="shared" ref="I50" si="27">SUM(I51,I286)</f>
        <v>486126</v>
      </c>
      <c r="J50" s="32">
        <f>SUM(J51,J286)</f>
        <v>19238</v>
      </c>
      <c r="K50" s="33">
        <f t="shared" ref="K50:L50" si="28">SUM(K51,K286)</f>
        <v>0</v>
      </c>
      <c r="L50" s="34">
        <f t="shared" si="28"/>
        <v>19238</v>
      </c>
      <c r="M50" s="32">
        <f>SUM(M51,M286)</f>
        <v>0</v>
      </c>
      <c r="N50" s="33">
        <f t="shared" ref="N50:O50" si="29">SUM(N51,N286)</f>
        <v>0</v>
      </c>
      <c r="O50" s="34">
        <f t="shared" si="29"/>
        <v>0</v>
      </c>
      <c r="P50" s="35"/>
    </row>
    <row r="51" spans="1:16" s="28" customFormat="1" ht="36.75" thickTop="1" x14ac:dyDescent="0.25">
      <c r="A51" s="160"/>
      <c r="B51" s="161" t="s">
        <v>70</v>
      </c>
      <c r="C51" s="162">
        <f t="shared" si="0"/>
        <v>970868</v>
      </c>
      <c r="D51" s="163">
        <f>SUM(D52,D194)</f>
        <v>465505</v>
      </c>
      <c r="E51" s="164">
        <f t="shared" ref="E51:F51" si="30">SUM(E52,E194)</f>
        <v>0</v>
      </c>
      <c r="F51" s="165">
        <f t="shared" si="30"/>
        <v>465505</v>
      </c>
      <c r="G51" s="163">
        <f>SUM(G52,G194)</f>
        <v>486125</v>
      </c>
      <c r="H51" s="164">
        <f t="shared" ref="H51:I51" si="31">SUM(H52,H194)</f>
        <v>0</v>
      </c>
      <c r="I51" s="165">
        <f t="shared" si="31"/>
        <v>486125</v>
      </c>
      <c r="J51" s="166">
        <f>SUM(J52,J194)</f>
        <v>19238</v>
      </c>
      <c r="K51" s="167">
        <f t="shared" ref="K51:L51" si="32">SUM(K52,K194)</f>
        <v>0</v>
      </c>
      <c r="L51" s="168">
        <f t="shared" si="32"/>
        <v>19238</v>
      </c>
      <c r="M51" s="166">
        <f>SUM(M52,M194)</f>
        <v>0</v>
      </c>
      <c r="N51" s="167">
        <f t="shared" ref="N51:O51" si="33">SUM(N52,N194)</f>
        <v>0</v>
      </c>
      <c r="O51" s="168">
        <f t="shared" si="33"/>
        <v>0</v>
      </c>
      <c r="P51" s="169"/>
    </row>
    <row r="52" spans="1:16" s="28" customFormat="1" ht="24" x14ac:dyDescent="0.25">
      <c r="A52" s="24"/>
      <c r="B52" s="22" t="s">
        <v>71</v>
      </c>
      <c r="C52" s="170">
        <f t="shared" si="0"/>
        <v>953659</v>
      </c>
      <c r="D52" s="171">
        <f>SUM(D53,D75,D173,D187)</f>
        <v>451796</v>
      </c>
      <c r="E52" s="172">
        <f t="shared" ref="E52:F52" si="34">SUM(E53,E75,E173,E187)</f>
        <v>0</v>
      </c>
      <c r="F52" s="173">
        <f t="shared" si="34"/>
        <v>451796</v>
      </c>
      <c r="G52" s="171">
        <f>SUM(G53,G75,G173,G187)</f>
        <v>482625</v>
      </c>
      <c r="H52" s="172">
        <f t="shared" ref="H52:I52" si="35">SUM(H53,H75,H173,H187)</f>
        <v>0</v>
      </c>
      <c r="I52" s="173">
        <f t="shared" si="35"/>
        <v>482625</v>
      </c>
      <c r="J52" s="171">
        <f>SUM(J53,J75,J173,J187)</f>
        <v>19238</v>
      </c>
      <c r="K52" s="172">
        <f t="shared" ref="K52:L52" si="36">SUM(K53,K75,K173,K187)</f>
        <v>0</v>
      </c>
      <c r="L52" s="173">
        <f t="shared" si="36"/>
        <v>19238</v>
      </c>
      <c r="M52" s="171">
        <f>SUM(M53,M75,M173,M187)</f>
        <v>0</v>
      </c>
      <c r="N52" s="172">
        <f t="shared" ref="N52:O52" si="37">SUM(N53,N75,N173,N187)</f>
        <v>0</v>
      </c>
      <c r="O52" s="173">
        <f t="shared" si="37"/>
        <v>0</v>
      </c>
      <c r="P52" s="174"/>
    </row>
    <row r="53" spans="1:16" s="28" customFormat="1" x14ac:dyDescent="0.25">
      <c r="A53" s="175">
        <v>1000</v>
      </c>
      <c r="B53" s="175" t="s">
        <v>72</v>
      </c>
      <c r="C53" s="176">
        <f t="shared" si="0"/>
        <v>826707</v>
      </c>
      <c r="D53" s="177">
        <f>SUM(D54,D67)</f>
        <v>351497</v>
      </c>
      <c r="E53" s="178">
        <f t="shared" ref="E53:F53" si="38">SUM(E54,E67)</f>
        <v>0</v>
      </c>
      <c r="F53" s="179">
        <f t="shared" si="38"/>
        <v>351497</v>
      </c>
      <c r="G53" s="177">
        <f>SUM(G54,G67)</f>
        <v>475210</v>
      </c>
      <c r="H53" s="178">
        <f t="shared" ref="H53:I53" si="39">SUM(H54,H67)</f>
        <v>0</v>
      </c>
      <c r="I53" s="179">
        <f t="shared" si="39"/>
        <v>475210</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623202</v>
      </c>
      <c r="D54" s="182">
        <f>SUM(D55,D58,D66)</f>
        <v>243866</v>
      </c>
      <c r="E54" s="183">
        <f t="shared" ref="E54:F54" si="42">SUM(E55,E58,E66)</f>
        <v>0</v>
      </c>
      <c r="F54" s="71">
        <f t="shared" si="42"/>
        <v>243866</v>
      </c>
      <c r="G54" s="182">
        <f>SUM(G55,G58,G66)</f>
        <v>379336</v>
      </c>
      <c r="H54" s="183">
        <f t="shared" ref="H54:I54" si="43">SUM(H55,H58,H66)</f>
        <v>0</v>
      </c>
      <c r="I54" s="71">
        <f t="shared" si="43"/>
        <v>379336</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74</v>
      </c>
      <c r="C55" s="141">
        <f t="shared" si="0"/>
        <v>579735</v>
      </c>
      <c r="D55" s="185">
        <f>SUM(D56:D57)</f>
        <v>204151</v>
      </c>
      <c r="E55" s="186">
        <f t="shared" ref="E55:F55" si="46">SUM(E56:E57)</f>
        <v>0</v>
      </c>
      <c r="F55" s="139">
        <f t="shared" si="46"/>
        <v>204151</v>
      </c>
      <c r="G55" s="185">
        <f>SUM(G56:G57)</f>
        <v>375584</v>
      </c>
      <c r="H55" s="186">
        <f t="shared" ref="H55:I55" si="47">SUM(H56:H57)</f>
        <v>0</v>
      </c>
      <c r="I55" s="139">
        <f t="shared" si="47"/>
        <v>375584</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x14ac:dyDescent="0.25">
      <c r="A57" s="51">
        <v>1119</v>
      </c>
      <c r="B57" s="87" t="s">
        <v>76</v>
      </c>
      <c r="C57" s="88">
        <f t="shared" si="0"/>
        <v>579735</v>
      </c>
      <c r="D57" s="53">
        <v>204151</v>
      </c>
      <c r="E57" s="54"/>
      <c r="F57" s="55">
        <f t="shared" si="50"/>
        <v>204151</v>
      </c>
      <c r="G57" s="53">
        <v>375584</v>
      </c>
      <c r="H57" s="54"/>
      <c r="I57" s="55">
        <f t="shared" si="51"/>
        <v>375584</v>
      </c>
      <c r="J57" s="53"/>
      <c r="K57" s="54"/>
      <c r="L57" s="55">
        <f t="shared" si="52"/>
        <v>0</v>
      </c>
      <c r="M57" s="53"/>
      <c r="N57" s="54"/>
      <c r="O57" s="55">
        <f t="shared" si="53"/>
        <v>0</v>
      </c>
      <c r="P57" s="57"/>
    </row>
    <row r="58" spans="1:16" x14ac:dyDescent="0.25">
      <c r="A58" s="187">
        <v>1140</v>
      </c>
      <c r="B58" s="87" t="s">
        <v>78</v>
      </c>
      <c r="C58" s="88">
        <f t="shared" si="0"/>
        <v>40679</v>
      </c>
      <c r="D58" s="188">
        <f>SUM(D59:D65)</f>
        <v>36927</v>
      </c>
      <c r="E58" s="189">
        <f>SUM(E59:E65)</f>
        <v>0</v>
      </c>
      <c r="F58" s="55">
        <f t="shared" ref="F58" si="54">SUM(F59:F65)</f>
        <v>36927</v>
      </c>
      <c r="G58" s="188">
        <f>SUM(G59:G65)</f>
        <v>3752</v>
      </c>
      <c r="H58" s="189">
        <f t="shared" ref="H58:I58" si="55">SUM(H59:H65)</f>
        <v>0</v>
      </c>
      <c r="I58" s="55">
        <f t="shared" si="55"/>
        <v>3752</v>
      </c>
      <c r="J58" s="188">
        <f>SUM(J59:J65)</f>
        <v>0</v>
      </c>
      <c r="K58" s="189">
        <f t="shared" ref="K58:L58" si="56">SUM(K59:K65)</f>
        <v>0</v>
      </c>
      <c r="L58" s="55">
        <f t="shared" si="56"/>
        <v>0</v>
      </c>
      <c r="M58" s="188">
        <f>SUM(M59:M65)</f>
        <v>0</v>
      </c>
      <c r="N58" s="189">
        <f t="shared" ref="N58:O58" si="57">SUM(N59:N65)</f>
        <v>0</v>
      </c>
      <c r="O58" s="55">
        <f t="shared" si="57"/>
        <v>0</v>
      </c>
      <c r="P58" s="57"/>
    </row>
    <row r="59" spans="1:16" x14ac:dyDescent="0.25">
      <c r="A59" s="51">
        <v>1141</v>
      </c>
      <c r="B59" s="87" t="s">
        <v>79</v>
      </c>
      <c r="C59" s="88">
        <f t="shared" si="0"/>
        <v>4196</v>
      </c>
      <c r="D59" s="53">
        <v>4196</v>
      </c>
      <c r="E59" s="54"/>
      <c r="F59" s="55">
        <f t="shared" ref="F59:F66" si="58">D59+E59</f>
        <v>4196</v>
      </c>
      <c r="G59" s="53"/>
      <c r="H59" s="54"/>
      <c r="I59" s="55">
        <f t="shared" ref="I59:I66" si="59">G59+H59</f>
        <v>0</v>
      </c>
      <c r="J59" s="53"/>
      <c r="K59" s="54"/>
      <c r="L59" s="55">
        <f t="shared" ref="L59:L66" si="60">K59+J59</f>
        <v>0</v>
      </c>
      <c r="M59" s="53"/>
      <c r="N59" s="54"/>
      <c r="O59" s="55">
        <f t="shared" ref="O59:O66" si="61">N59+M59</f>
        <v>0</v>
      </c>
      <c r="P59" s="57"/>
    </row>
    <row r="60" spans="1:16" ht="55.15" customHeight="1" x14ac:dyDescent="0.25">
      <c r="A60" s="51">
        <v>1142</v>
      </c>
      <c r="B60" s="87" t="s">
        <v>80</v>
      </c>
      <c r="C60" s="88">
        <f t="shared" si="0"/>
        <v>1083</v>
      </c>
      <c r="D60" s="53">
        <v>1083</v>
      </c>
      <c r="E60" s="54"/>
      <c r="F60" s="55">
        <f t="shared" si="58"/>
        <v>1083</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3634</v>
      </c>
      <c r="D63" s="53">
        <v>3634</v>
      </c>
      <c r="E63" s="54"/>
      <c r="F63" s="55">
        <f t="shared" si="58"/>
        <v>3634</v>
      </c>
      <c r="G63" s="53"/>
      <c r="H63" s="54"/>
      <c r="I63" s="55">
        <f t="shared" si="59"/>
        <v>0</v>
      </c>
      <c r="J63" s="53"/>
      <c r="K63" s="54"/>
      <c r="L63" s="55">
        <f t="shared" si="60"/>
        <v>0</v>
      </c>
      <c r="M63" s="53"/>
      <c r="N63" s="54"/>
      <c r="O63" s="55">
        <f t="shared" si="61"/>
        <v>0</v>
      </c>
      <c r="P63" s="57"/>
    </row>
    <row r="64" spans="1:16" ht="12" customHeight="1" x14ac:dyDescent="0.25">
      <c r="A64" s="51">
        <v>1148</v>
      </c>
      <c r="B64" s="87" t="s">
        <v>84</v>
      </c>
      <c r="C64" s="88">
        <f t="shared" si="0"/>
        <v>28014</v>
      </c>
      <c r="D64" s="53">
        <v>28014</v>
      </c>
      <c r="E64" s="54"/>
      <c r="F64" s="55">
        <f t="shared" si="58"/>
        <v>28014</v>
      </c>
      <c r="G64" s="53"/>
      <c r="H64" s="54"/>
      <c r="I64" s="55">
        <f t="shared" si="59"/>
        <v>0</v>
      </c>
      <c r="J64" s="53"/>
      <c r="K64" s="54"/>
      <c r="L64" s="55">
        <f t="shared" si="60"/>
        <v>0</v>
      </c>
      <c r="M64" s="53"/>
      <c r="N64" s="54"/>
      <c r="O64" s="55">
        <f t="shared" si="61"/>
        <v>0</v>
      </c>
      <c r="P64" s="57"/>
    </row>
    <row r="65" spans="1:16" ht="36" x14ac:dyDescent="0.25">
      <c r="A65" s="51">
        <v>1149</v>
      </c>
      <c r="B65" s="87" t="s">
        <v>85</v>
      </c>
      <c r="C65" s="88">
        <f t="shared" si="0"/>
        <v>3752</v>
      </c>
      <c r="D65" s="53"/>
      <c r="E65" s="54"/>
      <c r="F65" s="55">
        <f t="shared" si="58"/>
        <v>0</v>
      </c>
      <c r="G65" s="53">
        <v>3752</v>
      </c>
      <c r="H65" s="54"/>
      <c r="I65" s="55">
        <f t="shared" si="59"/>
        <v>3752</v>
      </c>
      <c r="J65" s="53"/>
      <c r="K65" s="54"/>
      <c r="L65" s="55">
        <f t="shared" si="60"/>
        <v>0</v>
      </c>
      <c r="M65" s="53"/>
      <c r="N65" s="54"/>
      <c r="O65" s="55">
        <f t="shared" si="61"/>
        <v>0</v>
      </c>
      <c r="P65" s="57"/>
    </row>
    <row r="66" spans="1:16" ht="36" customHeight="1" x14ac:dyDescent="0.25">
      <c r="A66" s="184">
        <v>1150</v>
      </c>
      <c r="B66" s="136" t="s">
        <v>87</v>
      </c>
      <c r="C66" s="141">
        <f t="shared" si="0"/>
        <v>2788</v>
      </c>
      <c r="D66" s="142">
        <v>2788</v>
      </c>
      <c r="E66" s="143"/>
      <c r="F66" s="139">
        <f t="shared" si="58"/>
        <v>2788</v>
      </c>
      <c r="G66" s="142"/>
      <c r="H66" s="143"/>
      <c r="I66" s="139">
        <f t="shared" si="59"/>
        <v>0</v>
      </c>
      <c r="J66" s="142"/>
      <c r="K66" s="143"/>
      <c r="L66" s="139">
        <f t="shared" si="60"/>
        <v>0</v>
      </c>
      <c r="M66" s="142"/>
      <c r="N66" s="143"/>
      <c r="O66" s="139">
        <f t="shared" si="61"/>
        <v>0</v>
      </c>
      <c r="P66" s="127"/>
    </row>
    <row r="67" spans="1:16" ht="24" x14ac:dyDescent="0.25">
      <c r="A67" s="67">
        <v>1200</v>
      </c>
      <c r="B67" s="181" t="s">
        <v>88</v>
      </c>
      <c r="C67" s="68">
        <f t="shared" si="0"/>
        <v>203505</v>
      </c>
      <c r="D67" s="182">
        <f>SUM(D68:D69)</f>
        <v>107631</v>
      </c>
      <c r="E67" s="183">
        <f t="shared" ref="E67:F67" si="62">SUM(E68:E69)</f>
        <v>0</v>
      </c>
      <c r="F67" s="71">
        <f t="shared" si="62"/>
        <v>107631</v>
      </c>
      <c r="G67" s="182">
        <f>SUM(G68:G69)</f>
        <v>95874</v>
      </c>
      <c r="H67" s="183">
        <f t="shared" ref="H67:I67" si="63">SUM(H68:H69)</f>
        <v>0</v>
      </c>
      <c r="I67" s="71">
        <f t="shared" si="63"/>
        <v>95874</v>
      </c>
      <c r="J67" s="182">
        <f>SUM(J68:J69)</f>
        <v>0</v>
      </c>
      <c r="K67" s="183">
        <f t="shared" ref="K67:L67" si="64">SUM(K68:K69)</f>
        <v>0</v>
      </c>
      <c r="L67" s="71">
        <f t="shared" si="64"/>
        <v>0</v>
      </c>
      <c r="M67" s="182">
        <f>SUM(M68:M69)</f>
        <v>0</v>
      </c>
      <c r="N67" s="183">
        <f t="shared" ref="N67:O67" si="65">SUM(N68:N69)</f>
        <v>0</v>
      </c>
      <c r="O67" s="71">
        <f t="shared" si="65"/>
        <v>0</v>
      </c>
      <c r="P67" s="75"/>
    </row>
    <row r="68" spans="1:16" ht="24" x14ac:dyDescent="0.25">
      <c r="A68" s="278">
        <v>1210</v>
      </c>
      <c r="B68" s="80" t="s">
        <v>89</v>
      </c>
      <c r="C68" s="81">
        <f t="shared" si="0"/>
        <v>156915</v>
      </c>
      <c r="D68" s="46">
        <v>64661</v>
      </c>
      <c r="E68" s="47"/>
      <c r="F68" s="132">
        <f>D68+E68</f>
        <v>64661</v>
      </c>
      <c r="G68" s="46">
        <v>92254</v>
      </c>
      <c r="H68" s="47"/>
      <c r="I68" s="132">
        <f>G68+H68</f>
        <v>92254</v>
      </c>
      <c r="J68" s="46"/>
      <c r="K68" s="47"/>
      <c r="L68" s="132">
        <f>K68+J68</f>
        <v>0</v>
      </c>
      <c r="M68" s="46"/>
      <c r="N68" s="47"/>
      <c r="O68" s="132">
        <f>N68+M68</f>
        <v>0</v>
      </c>
      <c r="P68" s="49"/>
    </row>
    <row r="69" spans="1:16" ht="24" x14ac:dyDescent="0.25">
      <c r="A69" s="187">
        <v>1220</v>
      </c>
      <c r="B69" s="87" t="s">
        <v>90</v>
      </c>
      <c r="C69" s="88">
        <f t="shared" si="0"/>
        <v>46590</v>
      </c>
      <c r="D69" s="188">
        <f>SUM(D70:D74)</f>
        <v>42970</v>
      </c>
      <c r="E69" s="189">
        <f t="shared" ref="E69:F69" si="66">SUM(E70:E74)</f>
        <v>0</v>
      </c>
      <c r="F69" s="55">
        <f t="shared" si="66"/>
        <v>42970</v>
      </c>
      <c r="G69" s="188">
        <f>SUM(G70:G74)</f>
        <v>3620</v>
      </c>
      <c r="H69" s="189">
        <f t="shared" ref="H69:I69" si="67">SUM(H70:H74)</f>
        <v>0</v>
      </c>
      <c r="I69" s="55">
        <f t="shared" si="67"/>
        <v>3620</v>
      </c>
      <c r="J69" s="188">
        <f>SUM(J70:J74)</f>
        <v>0</v>
      </c>
      <c r="K69" s="189">
        <f t="shared" ref="K69:L69" si="68">SUM(K70:K74)</f>
        <v>0</v>
      </c>
      <c r="L69" s="55">
        <f t="shared" si="68"/>
        <v>0</v>
      </c>
      <c r="M69" s="188">
        <f>SUM(M70:M74)</f>
        <v>0</v>
      </c>
      <c r="N69" s="189">
        <f t="shared" ref="N69:O69" si="69">SUM(N70:N74)</f>
        <v>0</v>
      </c>
      <c r="O69" s="55">
        <f t="shared" si="69"/>
        <v>0</v>
      </c>
      <c r="P69" s="57"/>
    </row>
    <row r="70" spans="1:16" ht="48" customHeight="1" x14ac:dyDescent="0.25">
      <c r="A70" s="51">
        <v>1221</v>
      </c>
      <c r="B70" s="87" t="s">
        <v>91</v>
      </c>
      <c r="C70" s="88">
        <f t="shared" si="0"/>
        <v>30649</v>
      </c>
      <c r="D70" s="53">
        <v>27029</v>
      </c>
      <c r="E70" s="54"/>
      <c r="F70" s="55">
        <f t="shared" ref="F70:F74" si="70">D70+E70</f>
        <v>27029</v>
      </c>
      <c r="G70" s="53">
        <v>3620</v>
      </c>
      <c r="H70" s="54"/>
      <c r="I70" s="55">
        <f t="shared" ref="I70:I74" si="71">G70+H70</f>
        <v>3620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94</v>
      </c>
      <c r="C73" s="88">
        <f t="shared" si="0"/>
        <v>14941</v>
      </c>
      <c r="D73" s="53">
        <v>14941</v>
      </c>
      <c r="E73" s="54"/>
      <c r="F73" s="55">
        <f t="shared" si="70"/>
        <v>14941</v>
      </c>
      <c r="G73" s="53"/>
      <c r="H73" s="54"/>
      <c r="I73" s="55">
        <f t="shared" si="71"/>
        <v>0</v>
      </c>
      <c r="J73" s="53"/>
      <c r="K73" s="54"/>
      <c r="L73" s="55">
        <f t="shared" si="72"/>
        <v>0</v>
      </c>
      <c r="M73" s="53"/>
      <c r="N73" s="54"/>
      <c r="O73" s="55">
        <f t="shared" si="73"/>
        <v>0</v>
      </c>
      <c r="P73" s="57"/>
    </row>
    <row r="74" spans="1:16" ht="48" customHeight="1" x14ac:dyDescent="0.25">
      <c r="A74" s="51">
        <v>1228</v>
      </c>
      <c r="B74" s="87" t="s">
        <v>95</v>
      </c>
      <c r="C74" s="88">
        <f t="shared" si="0"/>
        <v>1000</v>
      </c>
      <c r="D74" s="53">
        <v>1000</v>
      </c>
      <c r="E74" s="54"/>
      <c r="F74" s="55">
        <f t="shared" si="70"/>
        <v>1000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126952</v>
      </c>
      <c r="D75" s="177">
        <f>SUM(D76,D83,D130,D164,D165,D172)</f>
        <v>100299</v>
      </c>
      <c r="E75" s="178">
        <f t="shared" ref="E75:F75" si="74">SUM(E76,E83,E130,E164,E165,E172)</f>
        <v>0</v>
      </c>
      <c r="F75" s="179">
        <f t="shared" si="74"/>
        <v>100299</v>
      </c>
      <c r="G75" s="177">
        <f>SUM(G76,G83,G130,G164,G165,G172)</f>
        <v>7415</v>
      </c>
      <c r="H75" s="178">
        <f t="shared" ref="H75:I75" si="75">SUM(H76,H83,H130,H164,H165,H172)</f>
        <v>0</v>
      </c>
      <c r="I75" s="179">
        <f t="shared" si="75"/>
        <v>7415</v>
      </c>
      <c r="J75" s="177">
        <f>SUM(J76,J83,J130,J164,J165,J172)</f>
        <v>19238</v>
      </c>
      <c r="K75" s="178">
        <f t="shared" ref="K75:L75" si="76">SUM(K76,K83,K130,K164,K165,K172)</f>
        <v>0</v>
      </c>
      <c r="L75" s="179">
        <f t="shared" si="76"/>
        <v>19238</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8">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95000</v>
      </c>
      <c r="D83" s="182">
        <f>SUM(D84,D89,D95,D103,D112,D116,D122,D128)</f>
        <v>72924</v>
      </c>
      <c r="E83" s="183">
        <f t="shared" ref="E83:F83" si="98">SUM(E84,E89,E95,E103,E112,E116,E122,E128)</f>
        <v>0</v>
      </c>
      <c r="F83" s="71">
        <f t="shared" si="98"/>
        <v>72924</v>
      </c>
      <c r="G83" s="182">
        <f>SUM(G84,G89,G95,G103,G112,G116,G122,G128)</f>
        <v>2968</v>
      </c>
      <c r="H83" s="183">
        <f t="shared" ref="H83:I83" si="99">SUM(H84,H89,H95,H103,H112,H116,H122,H128)</f>
        <v>0</v>
      </c>
      <c r="I83" s="71">
        <f t="shared" si="99"/>
        <v>2968</v>
      </c>
      <c r="J83" s="182">
        <f>SUM(J84,J89,J95,J103,J112,J116,J122,J128)</f>
        <v>19108</v>
      </c>
      <c r="K83" s="183">
        <f t="shared" ref="K83:L83" si="100">SUM(K84,K89,K95,K103,K112,K116,K122,K128)</f>
        <v>0</v>
      </c>
      <c r="L83" s="71">
        <f t="shared" si="100"/>
        <v>19108</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533</v>
      </c>
      <c r="D84" s="185">
        <f>SUM(D85:D88)</f>
        <v>433</v>
      </c>
      <c r="E84" s="186">
        <f t="shared" ref="E84:F84" si="103">SUM(E85:E88)</f>
        <v>0</v>
      </c>
      <c r="F84" s="139">
        <f t="shared" si="103"/>
        <v>433</v>
      </c>
      <c r="G84" s="185">
        <f>SUM(G85:G88)</f>
        <v>0</v>
      </c>
      <c r="H84" s="186">
        <f t="shared" ref="H84:I84" si="104">SUM(H85:H88)</f>
        <v>0</v>
      </c>
      <c r="I84" s="139">
        <f t="shared" si="104"/>
        <v>0</v>
      </c>
      <c r="J84" s="185">
        <f>SUM(J85:J88)</f>
        <v>100</v>
      </c>
      <c r="K84" s="186">
        <f t="shared" ref="K84:L84" si="105">SUM(K85:K88)</f>
        <v>0</v>
      </c>
      <c r="L84" s="139">
        <f t="shared" si="105"/>
        <v>100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382</v>
      </c>
      <c r="D86" s="193">
        <v>382</v>
      </c>
      <c r="E86" s="194"/>
      <c r="F86" s="55">
        <f t="shared" si="107"/>
        <v>382</v>
      </c>
      <c r="G86" s="53"/>
      <c r="H86" s="54"/>
      <c r="I86" s="55">
        <f t="shared" si="108"/>
        <v>0</v>
      </c>
      <c r="J86" s="53"/>
      <c r="K86" s="54"/>
      <c r="L86" s="55">
        <f t="shared" si="109"/>
        <v>0</v>
      </c>
      <c r="M86" s="53"/>
      <c r="N86" s="54"/>
      <c r="O86" s="55">
        <f t="shared" si="110"/>
        <v>0</v>
      </c>
      <c r="P86" s="57"/>
    </row>
    <row r="87" spans="1:16" ht="24" customHeight="1" x14ac:dyDescent="0.25">
      <c r="A87" s="51">
        <v>2214</v>
      </c>
      <c r="B87" s="87" t="s">
        <v>106</v>
      </c>
      <c r="C87" s="88">
        <f t="shared" si="102"/>
        <v>51</v>
      </c>
      <c r="D87" s="193">
        <v>51</v>
      </c>
      <c r="E87" s="194"/>
      <c r="F87" s="55">
        <f t="shared" si="107"/>
        <v>51</v>
      </c>
      <c r="G87" s="53"/>
      <c r="H87" s="54"/>
      <c r="I87" s="55">
        <f t="shared" si="108"/>
        <v>0</v>
      </c>
      <c r="J87" s="53"/>
      <c r="K87" s="54"/>
      <c r="L87" s="55">
        <f t="shared" si="109"/>
        <v>0</v>
      </c>
      <c r="M87" s="53"/>
      <c r="N87" s="54"/>
      <c r="O87" s="55">
        <f t="shared" si="110"/>
        <v>0</v>
      </c>
      <c r="P87" s="57"/>
    </row>
    <row r="88" spans="1:16" ht="12.6" customHeight="1" x14ac:dyDescent="0.25">
      <c r="A88" s="51">
        <v>2219</v>
      </c>
      <c r="B88" s="87" t="s">
        <v>107</v>
      </c>
      <c r="C88" s="88">
        <f t="shared" si="102"/>
        <v>100</v>
      </c>
      <c r="D88" s="193"/>
      <c r="E88" s="194"/>
      <c r="F88" s="55">
        <f t="shared" si="107"/>
        <v>0</v>
      </c>
      <c r="G88" s="53"/>
      <c r="H88" s="54"/>
      <c r="I88" s="55">
        <f t="shared" si="108"/>
        <v>0</v>
      </c>
      <c r="J88" s="53">
        <v>100</v>
      </c>
      <c r="K88" s="54"/>
      <c r="L88" s="55">
        <f t="shared" si="109"/>
        <v>100</v>
      </c>
      <c r="M88" s="53"/>
      <c r="N88" s="54"/>
      <c r="O88" s="55">
        <f t="shared" si="110"/>
        <v>0</v>
      </c>
      <c r="P88" s="57"/>
    </row>
    <row r="89" spans="1:16" ht="24" x14ac:dyDescent="0.25">
      <c r="A89" s="187">
        <v>2220</v>
      </c>
      <c r="B89" s="87" t="s">
        <v>108</v>
      </c>
      <c r="C89" s="88">
        <f t="shared" si="102"/>
        <v>78958</v>
      </c>
      <c r="D89" s="188">
        <f>SUM(D90:D94)</f>
        <v>61818</v>
      </c>
      <c r="E89" s="189">
        <f t="shared" ref="E89:F89" si="111">SUM(E90:E94)</f>
        <v>0</v>
      </c>
      <c r="F89" s="55">
        <f t="shared" si="111"/>
        <v>61818</v>
      </c>
      <c r="G89" s="188">
        <f>SUM(G90:G94)</f>
        <v>0</v>
      </c>
      <c r="H89" s="189">
        <f t="shared" ref="H89:I89" si="112">SUM(H90:H94)</f>
        <v>0</v>
      </c>
      <c r="I89" s="55">
        <f t="shared" si="112"/>
        <v>0</v>
      </c>
      <c r="J89" s="188">
        <f>SUM(J90:J94)</f>
        <v>17140</v>
      </c>
      <c r="K89" s="189">
        <f t="shared" ref="K89:L89" si="113">SUM(K90:K94)</f>
        <v>0</v>
      </c>
      <c r="L89" s="55">
        <f t="shared" si="113"/>
        <v>17140</v>
      </c>
      <c r="M89" s="188">
        <f>SUM(M90:M94)</f>
        <v>0</v>
      </c>
      <c r="N89" s="189">
        <f t="shared" ref="N89:O89" si="114">SUM(N90:N94)</f>
        <v>0</v>
      </c>
      <c r="O89" s="55">
        <f t="shared" si="114"/>
        <v>0</v>
      </c>
      <c r="P89" s="57"/>
    </row>
    <row r="90" spans="1:16" ht="24" x14ac:dyDescent="0.25">
      <c r="A90" s="51">
        <v>2221</v>
      </c>
      <c r="B90" s="87" t="s">
        <v>109</v>
      </c>
      <c r="C90" s="88">
        <f t="shared" si="102"/>
        <v>42808</v>
      </c>
      <c r="D90" s="193">
        <v>34310</v>
      </c>
      <c r="E90" s="194"/>
      <c r="F90" s="55">
        <f t="shared" ref="F90:F94" si="115">D90+E90</f>
        <v>34310</v>
      </c>
      <c r="G90" s="53"/>
      <c r="H90" s="54"/>
      <c r="I90" s="55">
        <f t="shared" ref="I90:I94" si="116">G90+H90</f>
        <v>0</v>
      </c>
      <c r="J90" s="53">
        <v>8498</v>
      </c>
      <c r="K90" s="54"/>
      <c r="L90" s="55">
        <f t="shared" ref="L90:L94" si="117">K90+J90</f>
        <v>8498</v>
      </c>
      <c r="M90" s="53"/>
      <c r="N90" s="54"/>
      <c r="O90" s="55">
        <f t="shared" ref="O90:O94" si="118">N90+M90</f>
        <v>0</v>
      </c>
      <c r="P90" s="57"/>
    </row>
    <row r="91" spans="1:16" ht="12" customHeight="1" x14ac:dyDescent="0.25">
      <c r="A91" s="51">
        <v>2222</v>
      </c>
      <c r="B91" s="87" t="s">
        <v>110</v>
      </c>
      <c r="C91" s="88">
        <f t="shared" si="102"/>
        <v>6320</v>
      </c>
      <c r="D91" s="193">
        <v>2320</v>
      </c>
      <c r="E91" s="194"/>
      <c r="F91" s="55">
        <f t="shared" si="115"/>
        <v>2320</v>
      </c>
      <c r="G91" s="53"/>
      <c r="H91" s="54"/>
      <c r="I91" s="55">
        <f t="shared" si="116"/>
        <v>0</v>
      </c>
      <c r="J91" s="53">
        <v>4000</v>
      </c>
      <c r="K91" s="54"/>
      <c r="L91" s="55">
        <f t="shared" si="117"/>
        <v>4000</v>
      </c>
      <c r="M91" s="53"/>
      <c r="N91" s="54"/>
      <c r="O91" s="55">
        <f t="shared" si="118"/>
        <v>0</v>
      </c>
      <c r="P91" s="57"/>
    </row>
    <row r="92" spans="1:16" ht="12" customHeight="1" x14ac:dyDescent="0.25">
      <c r="A92" s="51">
        <v>2223</v>
      </c>
      <c r="B92" s="87" t="s">
        <v>111</v>
      </c>
      <c r="C92" s="88">
        <f t="shared" si="102"/>
        <v>28932</v>
      </c>
      <c r="D92" s="193">
        <v>24932</v>
      </c>
      <c r="E92" s="194"/>
      <c r="F92" s="55">
        <f t="shared" si="115"/>
        <v>24932</v>
      </c>
      <c r="G92" s="53"/>
      <c r="H92" s="54"/>
      <c r="I92" s="55">
        <f t="shared" si="116"/>
        <v>0</v>
      </c>
      <c r="J92" s="53">
        <v>4000</v>
      </c>
      <c r="K92" s="54"/>
      <c r="L92" s="55">
        <f t="shared" si="117"/>
        <v>4000</v>
      </c>
      <c r="M92" s="53"/>
      <c r="N92" s="54"/>
      <c r="O92" s="55">
        <f t="shared" si="118"/>
        <v>0</v>
      </c>
      <c r="P92" s="57"/>
    </row>
    <row r="93" spans="1:16" ht="48" customHeight="1" x14ac:dyDescent="0.25">
      <c r="A93" s="51">
        <v>2224</v>
      </c>
      <c r="B93" s="87" t="s">
        <v>112</v>
      </c>
      <c r="C93" s="88">
        <f t="shared" si="102"/>
        <v>898</v>
      </c>
      <c r="D93" s="193">
        <v>256</v>
      </c>
      <c r="E93" s="194"/>
      <c r="F93" s="55">
        <f t="shared" si="115"/>
        <v>256</v>
      </c>
      <c r="G93" s="53"/>
      <c r="H93" s="54"/>
      <c r="I93" s="55">
        <f t="shared" si="116"/>
        <v>0</v>
      </c>
      <c r="J93" s="53">
        <v>642</v>
      </c>
      <c r="K93" s="54"/>
      <c r="L93" s="55">
        <f t="shared" si="117"/>
        <v>642</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2174</v>
      </c>
      <c r="D95" s="188">
        <f>SUM(D96:D102)</f>
        <v>2174</v>
      </c>
      <c r="E95" s="189">
        <f t="shared" ref="E95:F95" si="119">SUM(E96:E102)</f>
        <v>0</v>
      </c>
      <c r="F95" s="55">
        <f t="shared" si="119"/>
        <v>2174</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customHeight="1" x14ac:dyDescent="0.25">
      <c r="A99" s="51">
        <v>2234</v>
      </c>
      <c r="B99" s="87" t="s">
        <v>118</v>
      </c>
      <c r="C99" s="88">
        <f t="shared" si="102"/>
        <v>28</v>
      </c>
      <c r="D99" s="193">
        <v>28</v>
      </c>
      <c r="E99" s="194"/>
      <c r="F99" s="55">
        <f t="shared" si="123"/>
        <v>28</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2146</v>
      </c>
      <c r="D102" s="193">
        <v>2146</v>
      </c>
      <c r="E102" s="194"/>
      <c r="F102" s="55">
        <f t="shared" si="123"/>
        <v>2146</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7568</v>
      </c>
      <c r="D103" s="188">
        <f>SUM(D104:D111)</f>
        <v>5700</v>
      </c>
      <c r="E103" s="189">
        <f t="shared" ref="E103:F103" si="127">SUM(E104:E111)</f>
        <v>0</v>
      </c>
      <c r="F103" s="55">
        <f t="shared" si="127"/>
        <v>5700</v>
      </c>
      <c r="G103" s="188">
        <f>SUM(G104:G111)</f>
        <v>0</v>
      </c>
      <c r="H103" s="189">
        <f t="shared" ref="H103:I103" si="128">SUM(H104:H111)</f>
        <v>0</v>
      </c>
      <c r="I103" s="55">
        <f t="shared" si="128"/>
        <v>0</v>
      </c>
      <c r="J103" s="188">
        <f>SUM(J104:J111)</f>
        <v>1868</v>
      </c>
      <c r="K103" s="189">
        <f t="shared" ref="K103:L103" si="129">SUM(K104:K111)</f>
        <v>0</v>
      </c>
      <c r="L103" s="55">
        <f t="shared" si="129"/>
        <v>1868</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x14ac:dyDescent="0.25">
      <c r="A106" s="51">
        <v>2243</v>
      </c>
      <c r="B106" s="87" t="s">
        <v>125</v>
      </c>
      <c r="C106" s="88">
        <f t="shared" si="102"/>
        <v>3415</v>
      </c>
      <c r="D106" s="193">
        <v>1547</v>
      </c>
      <c r="E106" s="194"/>
      <c r="F106" s="55">
        <f t="shared" si="131"/>
        <v>1547</v>
      </c>
      <c r="G106" s="53"/>
      <c r="H106" s="54"/>
      <c r="I106" s="55">
        <f t="shared" si="132"/>
        <v>0</v>
      </c>
      <c r="J106" s="53">
        <v>1868</v>
      </c>
      <c r="K106" s="54"/>
      <c r="L106" s="55">
        <f t="shared" si="133"/>
        <v>1868</v>
      </c>
      <c r="M106" s="53"/>
      <c r="N106" s="54"/>
      <c r="O106" s="55">
        <f t="shared" si="134"/>
        <v>0</v>
      </c>
      <c r="P106" s="57"/>
    </row>
    <row r="107" spans="1:16" ht="12" customHeight="1" x14ac:dyDescent="0.25">
      <c r="A107" s="51">
        <v>2244</v>
      </c>
      <c r="B107" s="87" t="s">
        <v>126</v>
      </c>
      <c r="C107" s="88">
        <f t="shared" si="102"/>
        <v>3845</v>
      </c>
      <c r="D107" s="193">
        <v>3845</v>
      </c>
      <c r="E107" s="194"/>
      <c r="F107" s="55">
        <f t="shared" si="131"/>
        <v>3845</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7" t="s">
        <v>130</v>
      </c>
      <c r="C111" s="88">
        <f t="shared" si="102"/>
        <v>308</v>
      </c>
      <c r="D111" s="193">
        <v>308</v>
      </c>
      <c r="E111" s="194"/>
      <c r="F111" s="55">
        <f t="shared" si="131"/>
        <v>308</v>
      </c>
      <c r="G111" s="53"/>
      <c r="H111" s="54"/>
      <c r="I111" s="55">
        <f t="shared" si="132"/>
        <v>0</v>
      </c>
      <c r="J111" s="53"/>
      <c r="K111" s="54"/>
      <c r="L111" s="55">
        <f t="shared" si="133"/>
        <v>0</v>
      </c>
      <c r="M111" s="53"/>
      <c r="N111" s="54"/>
      <c r="O111" s="55">
        <f t="shared" si="134"/>
        <v>0</v>
      </c>
      <c r="P111" s="57"/>
    </row>
    <row r="112" spans="1:16" x14ac:dyDescent="0.25">
      <c r="A112" s="187">
        <v>2250</v>
      </c>
      <c r="B112" s="87" t="s">
        <v>131</v>
      </c>
      <c r="C112" s="88">
        <f t="shared" si="102"/>
        <v>2710</v>
      </c>
      <c r="D112" s="188">
        <f>SUM(D113:D115)</f>
        <v>2710</v>
      </c>
      <c r="E112" s="189">
        <f t="shared" ref="E112:F112" si="135">SUM(E113:E115)</f>
        <v>0</v>
      </c>
      <c r="F112" s="55">
        <f t="shared" si="135"/>
        <v>2710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customHeight="1" x14ac:dyDescent="0.25">
      <c r="A113" s="51">
        <v>2251</v>
      </c>
      <c r="B113" s="87" t="s">
        <v>132</v>
      </c>
      <c r="C113" s="88">
        <f t="shared" si="102"/>
        <v>85</v>
      </c>
      <c r="D113" s="193">
        <v>85</v>
      </c>
      <c r="E113" s="194"/>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7" t="s">
        <v>133</v>
      </c>
      <c r="C114" s="88">
        <f t="shared" si="102"/>
        <v>2176</v>
      </c>
      <c r="D114" s="193">
        <v>2176</v>
      </c>
      <c r="E114" s="194"/>
      <c r="F114" s="55">
        <f t="shared" si="139"/>
        <v>2176</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449</v>
      </c>
      <c r="D115" s="193">
        <v>449</v>
      </c>
      <c r="E115" s="194"/>
      <c r="F115" s="55">
        <f t="shared" si="139"/>
        <v>449</v>
      </c>
      <c r="G115" s="53"/>
      <c r="H115" s="54"/>
      <c r="I115" s="55">
        <f t="shared" si="140"/>
        <v>0</v>
      </c>
      <c r="J115" s="53"/>
      <c r="K115" s="54"/>
      <c r="L115" s="55">
        <f t="shared" si="141"/>
        <v>0</v>
      </c>
      <c r="M115" s="53"/>
      <c r="N115" s="54"/>
      <c r="O115" s="55">
        <f t="shared" si="142"/>
        <v>0</v>
      </c>
      <c r="P115" s="57"/>
    </row>
    <row r="116" spans="1:16" x14ac:dyDescent="0.25">
      <c r="A116" s="187">
        <v>2260</v>
      </c>
      <c r="B116" s="87" t="s">
        <v>135</v>
      </c>
      <c r="C116" s="88">
        <f t="shared" si="102"/>
        <v>52</v>
      </c>
      <c r="D116" s="188">
        <f>SUM(D117:D121)</f>
        <v>52</v>
      </c>
      <c r="E116" s="189">
        <f t="shared" ref="E116:F116" si="143">SUM(E117:E121)</f>
        <v>0</v>
      </c>
      <c r="F116" s="55">
        <f t="shared" si="143"/>
        <v>52</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7" t="s">
        <v>140</v>
      </c>
      <c r="C121" s="88">
        <f t="shared" si="102"/>
        <v>52</v>
      </c>
      <c r="D121" s="193">
        <v>52</v>
      </c>
      <c r="E121" s="194"/>
      <c r="F121" s="55">
        <f t="shared" si="147"/>
        <v>52</v>
      </c>
      <c r="G121" s="53"/>
      <c r="H121" s="54"/>
      <c r="I121" s="55">
        <f t="shared" si="148"/>
        <v>0</v>
      </c>
      <c r="J121" s="53"/>
      <c r="K121" s="54"/>
      <c r="L121" s="55">
        <f t="shared" si="149"/>
        <v>0</v>
      </c>
      <c r="M121" s="53"/>
      <c r="N121" s="54"/>
      <c r="O121" s="55">
        <f t="shared" si="150"/>
        <v>0</v>
      </c>
      <c r="P121" s="57"/>
    </row>
    <row r="122" spans="1:16" x14ac:dyDescent="0.25">
      <c r="A122" s="187">
        <v>2270</v>
      </c>
      <c r="B122" s="87" t="s">
        <v>141</v>
      </c>
      <c r="C122" s="88">
        <f t="shared" si="102"/>
        <v>3005</v>
      </c>
      <c r="D122" s="188">
        <f>SUM(D123:D127)</f>
        <v>37</v>
      </c>
      <c r="E122" s="189">
        <f t="shared" ref="E122:F122" si="151">SUM(E123:E127)</f>
        <v>0</v>
      </c>
      <c r="F122" s="55">
        <f t="shared" si="151"/>
        <v>37</v>
      </c>
      <c r="G122" s="188">
        <f>SUM(G123:G127)</f>
        <v>2968</v>
      </c>
      <c r="H122" s="189">
        <f t="shared" ref="H122:I122" si="152">SUM(H123:H127)</f>
        <v>0</v>
      </c>
      <c r="I122" s="55">
        <f t="shared" si="152"/>
        <v>2968</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7" customHeight="1" x14ac:dyDescent="0.25">
      <c r="A127" s="51">
        <v>2279</v>
      </c>
      <c r="B127" s="87" t="s">
        <v>146</v>
      </c>
      <c r="C127" s="88">
        <f t="shared" si="102"/>
        <v>3005</v>
      </c>
      <c r="D127" s="193">
        <v>37</v>
      </c>
      <c r="E127" s="194"/>
      <c r="F127" s="55">
        <f t="shared" si="155"/>
        <v>37</v>
      </c>
      <c r="G127" s="53">
        <v>2968</v>
      </c>
      <c r="H127" s="54">
        <f>-1+1</f>
        <v>0</v>
      </c>
      <c r="I127" s="55">
        <f t="shared" si="156"/>
        <v>2968</v>
      </c>
      <c r="J127" s="53"/>
      <c r="K127" s="54"/>
      <c r="L127" s="55">
        <f t="shared" si="157"/>
        <v>0</v>
      </c>
      <c r="M127" s="53"/>
      <c r="N127" s="54"/>
      <c r="O127" s="55">
        <f t="shared" si="158"/>
        <v>0</v>
      </c>
      <c r="P127" s="57" t="s">
        <v>604</v>
      </c>
    </row>
    <row r="128" spans="1:16" ht="48" hidden="1" x14ac:dyDescent="0.25">
      <c r="A128" s="278">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31952</v>
      </c>
      <c r="D130" s="182">
        <f>SUM(D131,D136,D140,D141,D144,D151,D159,D160,D163)</f>
        <v>27375</v>
      </c>
      <c r="E130" s="183">
        <f t="shared" ref="E130:F130" si="160">SUM(E131,E136,E140,E141,E144,E151,E159,E160,E163)</f>
        <v>0</v>
      </c>
      <c r="F130" s="71">
        <f t="shared" si="160"/>
        <v>27375</v>
      </c>
      <c r="G130" s="182">
        <f>SUM(G131,G136,G140,G141,G144,G151,G159,G160,G163)</f>
        <v>4447</v>
      </c>
      <c r="H130" s="183">
        <f t="shared" ref="H130:I130" si="161">SUM(H131,H136,H140,H141,H144,H151,H159,H160,H163)</f>
        <v>0</v>
      </c>
      <c r="I130" s="71">
        <f t="shared" si="161"/>
        <v>4447</v>
      </c>
      <c r="J130" s="182">
        <f>SUM(J131,J136,J140,J141,J144,J151,J159,J160,J163)</f>
        <v>130</v>
      </c>
      <c r="K130" s="183">
        <f t="shared" ref="K130:L130" si="162">SUM(K131,K136,K140,K141,K144,K151,K159,K160,K163)</f>
        <v>0</v>
      </c>
      <c r="L130" s="71">
        <f t="shared" si="162"/>
        <v>130</v>
      </c>
      <c r="M130" s="182">
        <f>SUM(M131,M136,M140,M141,M144,M151,M159,M160,M163)</f>
        <v>0</v>
      </c>
      <c r="N130" s="183">
        <f t="shared" ref="N130:O130" si="163">SUM(N131,N136,N140,N141,N144,N151,N159,N160,N163)</f>
        <v>0</v>
      </c>
      <c r="O130" s="71">
        <f t="shared" si="163"/>
        <v>0</v>
      </c>
      <c r="P130" s="75"/>
    </row>
    <row r="131" spans="1:16" ht="24" x14ac:dyDescent="0.25">
      <c r="A131" s="278">
        <v>2310</v>
      </c>
      <c r="B131" s="80" t="s">
        <v>150</v>
      </c>
      <c r="C131" s="81">
        <f t="shared" si="102"/>
        <v>15130</v>
      </c>
      <c r="D131" s="191">
        <f t="shared" ref="D131:O131" si="164">SUM(D132:D135)</f>
        <v>15000</v>
      </c>
      <c r="E131" s="192">
        <f t="shared" si="164"/>
        <v>0</v>
      </c>
      <c r="F131" s="132">
        <f t="shared" si="164"/>
        <v>15000</v>
      </c>
      <c r="G131" s="191">
        <f t="shared" si="164"/>
        <v>0</v>
      </c>
      <c r="H131" s="192">
        <f t="shared" si="164"/>
        <v>0</v>
      </c>
      <c r="I131" s="132">
        <f t="shared" si="164"/>
        <v>0</v>
      </c>
      <c r="J131" s="191">
        <f t="shared" si="164"/>
        <v>130</v>
      </c>
      <c r="K131" s="192">
        <f t="shared" si="164"/>
        <v>0</v>
      </c>
      <c r="L131" s="132">
        <f t="shared" si="164"/>
        <v>130</v>
      </c>
      <c r="M131" s="191">
        <f t="shared" si="164"/>
        <v>0</v>
      </c>
      <c r="N131" s="192">
        <f t="shared" si="164"/>
        <v>0</v>
      </c>
      <c r="O131" s="132">
        <f t="shared" si="164"/>
        <v>0</v>
      </c>
      <c r="P131" s="49"/>
    </row>
    <row r="132" spans="1:16" ht="12" customHeight="1" x14ac:dyDescent="0.25">
      <c r="A132" s="51">
        <v>2311</v>
      </c>
      <c r="B132" s="87" t="s">
        <v>151</v>
      </c>
      <c r="C132" s="88">
        <f t="shared" si="102"/>
        <v>3187</v>
      </c>
      <c r="D132" s="193">
        <v>3187</v>
      </c>
      <c r="E132" s="194"/>
      <c r="F132" s="55">
        <f t="shared" ref="F132:F135" si="165">D132+E132</f>
        <v>3187</v>
      </c>
      <c r="G132" s="53"/>
      <c r="H132" s="54"/>
      <c r="I132" s="55">
        <f t="shared" ref="I132:I135" si="166">G132+H132</f>
        <v>0</v>
      </c>
      <c r="J132" s="53"/>
      <c r="K132" s="54"/>
      <c r="L132" s="55">
        <f t="shared" ref="L132:L135" si="167">K132+J132</f>
        <v>0</v>
      </c>
      <c r="M132" s="53"/>
      <c r="N132" s="54"/>
      <c r="O132" s="55">
        <f t="shared" ref="O132:O135" si="168">N132+M132</f>
        <v>0</v>
      </c>
      <c r="P132" s="57"/>
    </row>
    <row r="133" spans="1:16" x14ac:dyDescent="0.25">
      <c r="A133" s="51">
        <v>2312</v>
      </c>
      <c r="B133" s="87" t="s">
        <v>152</v>
      </c>
      <c r="C133" s="88">
        <f t="shared" si="102"/>
        <v>11553</v>
      </c>
      <c r="D133" s="193">
        <v>11423</v>
      </c>
      <c r="E133" s="194"/>
      <c r="F133" s="55">
        <f t="shared" si="165"/>
        <v>11423</v>
      </c>
      <c r="G133" s="53"/>
      <c r="H133" s="54"/>
      <c r="I133" s="55">
        <f t="shared" si="166"/>
        <v>0</v>
      </c>
      <c r="J133" s="53">
        <v>130</v>
      </c>
      <c r="K133" s="54"/>
      <c r="L133" s="55">
        <f t="shared" si="167"/>
        <v>130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390</v>
      </c>
      <c r="D135" s="193">
        <v>390</v>
      </c>
      <c r="E135" s="194"/>
      <c r="F135" s="55">
        <f t="shared" si="165"/>
        <v>390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x14ac:dyDescent="0.25">
      <c r="A141" s="187">
        <v>2340</v>
      </c>
      <c r="B141" s="87" t="s">
        <v>160</v>
      </c>
      <c r="C141" s="88">
        <f t="shared" si="102"/>
        <v>250</v>
      </c>
      <c r="D141" s="188">
        <f>SUM(D142:D143)</f>
        <v>250</v>
      </c>
      <c r="E141" s="189">
        <f t="shared" ref="E141:F141" si="177">SUM(E142:E143)</f>
        <v>0</v>
      </c>
      <c r="F141" s="55">
        <f t="shared" si="177"/>
        <v>250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customHeight="1" x14ac:dyDescent="0.25">
      <c r="A142" s="51">
        <v>2341</v>
      </c>
      <c r="B142" s="87" t="s">
        <v>161</v>
      </c>
      <c r="C142" s="88">
        <f t="shared" si="102"/>
        <v>250</v>
      </c>
      <c r="D142" s="193">
        <v>250</v>
      </c>
      <c r="E142" s="194"/>
      <c r="F142" s="55">
        <f t="shared" ref="F142:F143" si="181">D142+E142</f>
        <v>250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4637</v>
      </c>
      <c r="D144" s="185">
        <f>SUM(D145:D150)</f>
        <v>4637</v>
      </c>
      <c r="E144" s="186">
        <f t="shared" ref="E144:F144" si="185">SUM(E145:E150)</f>
        <v>0</v>
      </c>
      <c r="F144" s="139">
        <f t="shared" si="185"/>
        <v>4637</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customHeight="1" x14ac:dyDescent="0.25">
      <c r="A145" s="44">
        <v>2351</v>
      </c>
      <c r="B145" s="80" t="s">
        <v>164</v>
      </c>
      <c r="C145" s="81">
        <f t="shared" si="102"/>
        <v>1352</v>
      </c>
      <c r="D145" s="195">
        <v>1352</v>
      </c>
      <c r="E145" s="196"/>
      <c r="F145" s="132">
        <f t="shared" ref="F145:F150" si="189">D145+E145</f>
        <v>1352</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customHeight="1" x14ac:dyDescent="0.25">
      <c r="A146" s="51">
        <v>2352</v>
      </c>
      <c r="B146" s="87" t="s">
        <v>165</v>
      </c>
      <c r="C146" s="88">
        <f t="shared" si="102"/>
        <v>3185</v>
      </c>
      <c r="D146" s="193">
        <v>3185</v>
      </c>
      <c r="E146" s="194"/>
      <c r="F146" s="55">
        <f t="shared" si="189"/>
        <v>3185</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168</v>
      </c>
      <c r="C149" s="88">
        <f t="shared" si="193"/>
        <v>100</v>
      </c>
      <c r="D149" s="193">
        <v>100</v>
      </c>
      <c r="E149" s="194"/>
      <c r="F149" s="55">
        <f t="shared" si="189"/>
        <v>100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7">
        <v>2360</v>
      </c>
      <c r="B151" s="87" t="s">
        <v>170</v>
      </c>
      <c r="C151" s="88">
        <f t="shared" si="193"/>
        <v>1328</v>
      </c>
      <c r="D151" s="188">
        <f>SUM(D152:D158)</f>
        <v>1328</v>
      </c>
      <c r="E151" s="189">
        <f t="shared" ref="E151:F151" si="194">SUM(E152:E158)</f>
        <v>0</v>
      </c>
      <c r="F151" s="55">
        <f t="shared" si="194"/>
        <v>1328</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customHeight="1" x14ac:dyDescent="0.25">
      <c r="A152" s="50">
        <v>2361</v>
      </c>
      <c r="B152" s="87" t="s">
        <v>171</v>
      </c>
      <c r="C152" s="88">
        <f t="shared" si="193"/>
        <v>558</v>
      </c>
      <c r="D152" s="193">
        <v>558</v>
      </c>
      <c r="E152" s="194"/>
      <c r="F152" s="55">
        <f t="shared" ref="F152:F159" si="198">D152+E152</f>
        <v>558</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7" t="s">
        <v>173</v>
      </c>
      <c r="C154" s="88">
        <f t="shared" si="193"/>
        <v>770</v>
      </c>
      <c r="D154" s="193">
        <v>770</v>
      </c>
      <c r="E154" s="194"/>
      <c r="F154" s="55">
        <f t="shared" si="198"/>
        <v>770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4">
        <v>2370</v>
      </c>
      <c r="B159" s="136" t="s">
        <v>178</v>
      </c>
      <c r="C159" s="141">
        <f t="shared" si="193"/>
        <v>10607</v>
      </c>
      <c r="D159" s="199">
        <v>6160</v>
      </c>
      <c r="E159" s="200"/>
      <c r="F159" s="139">
        <f t="shared" si="198"/>
        <v>6160</v>
      </c>
      <c r="G159" s="142">
        <v>4447</v>
      </c>
      <c r="H159" s="143"/>
      <c r="I159" s="139">
        <f t="shared" si="199"/>
        <v>4447</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24" hidden="1" x14ac:dyDescent="0.25">
      <c r="A166" s="278">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8">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8">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8">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17209</v>
      </c>
      <c r="D194" s="171">
        <f t="shared" ref="D194:O194" si="259">SUM(D195,D230,D269,D283)</f>
        <v>13709</v>
      </c>
      <c r="E194" s="172">
        <f t="shared" si="259"/>
        <v>0</v>
      </c>
      <c r="F194" s="173">
        <f t="shared" si="259"/>
        <v>13709</v>
      </c>
      <c r="G194" s="171">
        <f t="shared" si="259"/>
        <v>3500</v>
      </c>
      <c r="H194" s="172">
        <f t="shared" si="259"/>
        <v>0</v>
      </c>
      <c r="I194" s="173">
        <f t="shared" si="259"/>
        <v>3500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17209</v>
      </c>
      <c r="D195" s="177">
        <f>D196+D204</f>
        <v>13709</v>
      </c>
      <c r="E195" s="178">
        <f t="shared" ref="E195:F195" si="260">E196+E204</f>
        <v>0</v>
      </c>
      <c r="F195" s="179">
        <f t="shared" si="260"/>
        <v>13709</v>
      </c>
      <c r="G195" s="177">
        <f>G196+G204</f>
        <v>3500</v>
      </c>
      <c r="H195" s="178">
        <f t="shared" ref="H195:I195" si="261">H196+H204</f>
        <v>0</v>
      </c>
      <c r="I195" s="179">
        <f t="shared" si="261"/>
        <v>3500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8">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17209</v>
      </c>
      <c r="D204" s="182">
        <f>D205+D215+D216+D225+D226+D227+D229</f>
        <v>13709</v>
      </c>
      <c r="E204" s="183">
        <f t="shared" ref="E204:F204" si="276">E205+E215+E216+E225+E226+E227+E229</f>
        <v>0</v>
      </c>
      <c r="F204" s="71">
        <f t="shared" si="276"/>
        <v>13709</v>
      </c>
      <c r="G204" s="182">
        <f>G205+G215+G216+G225+G226+G227+G229</f>
        <v>3500</v>
      </c>
      <c r="H204" s="183">
        <f t="shared" ref="H204:I204" si="277">H205+H215+H216+H225+H226+H227+H229</f>
        <v>0</v>
      </c>
      <c r="I204" s="71">
        <f t="shared" si="277"/>
        <v>3500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17209</v>
      </c>
      <c r="D216" s="188">
        <f>SUM(D217:D224)</f>
        <v>13709</v>
      </c>
      <c r="E216" s="189">
        <f t="shared" ref="E216:F216" si="289">SUM(E217:E224)</f>
        <v>0</v>
      </c>
      <c r="F216" s="55">
        <f t="shared" si="289"/>
        <v>13709</v>
      </c>
      <c r="G216" s="188">
        <f>SUM(G217:G224)</f>
        <v>3500</v>
      </c>
      <c r="H216" s="189">
        <f t="shared" ref="H216:I216" si="290">SUM(H217:H224)</f>
        <v>0</v>
      </c>
      <c r="I216" s="55">
        <f t="shared" si="290"/>
        <v>3500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7" t="s">
        <v>238</v>
      </c>
      <c r="C219" s="88">
        <f t="shared" si="288"/>
        <v>6709</v>
      </c>
      <c r="D219" s="193">
        <v>3209</v>
      </c>
      <c r="E219" s="194"/>
      <c r="F219" s="55">
        <f t="shared" si="293"/>
        <v>3209</v>
      </c>
      <c r="G219" s="53">
        <v>3500</v>
      </c>
      <c r="H219" s="54"/>
      <c r="I219" s="55">
        <f t="shared" si="294"/>
        <v>3500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7" t="s">
        <v>242</v>
      </c>
      <c r="C223" s="88">
        <f t="shared" si="288"/>
        <v>10500</v>
      </c>
      <c r="D223" s="193">
        <v>10500</v>
      </c>
      <c r="E223" s="194"/>
      <c r="F223" s="55">
        <f t="shared" si="293"/>
        <v>10500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8">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8">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8">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8">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1</v>
      </c>
      <c r="D286" s="188">
        <f>SUM(D287:D288)</f>
        <v>0</v>
      </c>
      <c r="E286" s="189">
        <f t="shared" ref="E286:F286" si="381">SUM(E287:E288)</f>
        <v>0</v>
      </c>
      <c r="F286" s="55">
        <f t="shared" si="381"/>
        <v>0</v>
      </c>
      <c r="G286" s="188">
        <f>SUM(G287:G288)</f>
        <v>0</v>
      </c>
      <c r="H286" s="189">
        <f t="shared" ref="H286:I286" si="382">SUM(H287:H288)</f>
        <v>1</v>
      </c>
      <c r="I286" s="55">
        <f t="shared" si="382"/>
        <v>1</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197" t="s">
        <v>308</v>
      </c>
      <c r="B288" s="245" t="s">
        <v>309</v>
      </c>
      <c r="C288" s="81">
        <f t="shared" si="371"/>
        <v>1</v>
      </c>
      <c r="D288" s="195"/>
      <c r="E288" s="196"/>
      <c r="F288" s="132">
        <f t="shared" si="385"/>
        <v>0</v>
      </c>
      <c r="G288" s="46"/>
      <c r="H288" s="47">
        <v>1</v>
      </c>
      <c r="I288" s="132">
        <f t="shared" si="386"/>
        <v>1</v>
      </c>
      <c r="J288" s="46"/>
      <c r="K288" s="47"/>
      <c r="L288" s="132">
        <f t="shared" si="387"/>
        <v>0</v>
      </c>
      <c r="M288" s="46"/>
      <c r="N288" s="47"/>
      <c r="O288" s="132">
        <f t="shared" si="388"/>
        <v>0</v>
      </c>
      <c r="P288" s="49"/>
    </row>
    <row r="289" spans="1:16" ht="12.75" thickBot="1" x14ac:dyDescent="0.3">
      <c r="A289" s="246"/>
      <c r="B289" s="246" t="s">
        <v>310</v>
      </c>
      <c r="C289" s="247">
        <f t="shared" si="371"/>
        <v>970869</v>
      </c>
      <c r="D289" s="248">
        <f t="shared" ref="D289:O289" si="389">SUM(D286,D269,D230,D195,D187,D173,D75,D53,D283)</f>
        <v>465505</v>
      </c>
      <c r="E289" s="249">
        <f t="shared" si="389"/>
        <v>0</v>
      </c>
      <c r="F289" s="250">
        <f t="shared" si="389"/>
        <v>465505</v>
      </c>
      <c r="G289" s="248">
        <f t="shared" si="389"/>
        <v>486125</v>
      </c>
      <c r="H289" s="249">
        <f t="shared" si="389"/>
        <v>1</v>
      </c>
      <c r="I289" s="250">
        <f t="shared" si="389"/>
        <v>486126</v>
      </c>
      <c r="J289" s="248">
        <f t="shared" si="389"/>
        <v>19238</v>
      </c>
      <c r="K289" s="249">
        <f t="shared" si="389"/>
        <v>0</v>
      </c>
      <c r="L289" s="250">
        <f t="shared" si="389"/>
        <v>19238</v>
      </c>
      <c r="M289" s="248">
        <f t="shared" si="389"/>
        <v>0</v>
      </c>
      <c r="N289" s="249">
        <f t="shared" si="389"/>
        <v>0</v>
      </c>
      <c r="O289" s="250">
        <f t="shared" si="389"/>
        <v>0</v>
      </c>
      <c r="P289" s="251"/>
    </row>
    <row r="290" spans="1:16" s="28" customFormat="1" ht="13.5" thickTop="1" thickBot="1" x14ac:dyDescent="0.3">
      <c r="A290" s="1484" t="s">
        <v>311</v>
      </c>
      <c r="B290" s="1485"/>
      <c r="C290" s="252">
        <f t="shared" si="371"/>
        <v>-3607</v>
      </c>
      <c r="D290" s="253">
        <f>SUM(D24,D25,D41)-D51</f>
        <v>0</v>
      </c>
      <c r="E290" s="254">
        <f t="shared" ref="E290:F290" si="390">SUM(E24,E25,E41)-E51</f>
        <v>0</v>
      </c>
      <c r="F290" s="255">
        <f t="shared" si="390"/>
        <v>0</v>
      </c>
      <c r="G290" s="253">
        <f>SUM(G24,G25,G41)-G51</f>
        <v>0</v>
      </c>
      <c r="H290" s="254">
        <f t="shared" ref="H290:I290" si="391">SUM(H24,H25,H41)-H51</f>
        <v>1</v>
      </c>
      <c r="I290" s="255">
        <f t="shared" si="391"/>
        <v>1</v>
      </c>
      <c r="J290" s="253">
        <f>(J26+J43)-J51</f>
        <v>-3608</v>
      </c>
      <c r="K290" s="254">
        <f t="shared" ref="K290:L290" si="392">(K26+K43)-K51</f>
        <v>0</v>
      </c>
      <c r="L290" s="255">
        <f t="shared" si="392"/>
        <v>-3608</v>
      </c>
      <c r="M290" s="253">
        <f>M45-M51</f>
        <v>0</v>
      </c>
      <c r="N290" s="254">
        <f t="shared" ref="N290:O290" si="393">N45-N51</f>
        <v>0</v>
      </c>
      <c r="O290" s="255">
        <f t="shared" si="393"/>
        <v>0</v>
      </c>
      <c r="P290" s="256"/>
    </row>
    <row r="291" spans="1:16" s="28" customFormat="1" ht="12.75" thickTop="1" x14ac:dyDescent="0.25">
      <c r="A291" s="1486" t="s">
        <v>312</v>
      </c>
      <c r="B291" s="1487"/>
      <c r="C291" s="257">
        <f t="shared" si="371"/>
        <v>3607</v>
      </c>
      <c r="D291" s="258">
        <f t="shared" ref="D291:O291" si="394">SUM(D292,D293)-D300+D301</f>
        <v>0</v>
      </c>
      <c r="E291" s="259">
        <f t="shared" si="394"/>
        <v>0</v>
      </c>
      <c r="F291" s="260">
        <f t="shared" si="394"/>
        <v>0</v>
      </c>
      <c r="G291" s="258">
        <f t="shared" si="394"/>
        <v>0</v>
      </c>
      <c r="H291" s="259">
        <f t="shared" si="394"/>
        <v>-1</v>
      </c>
      <c r="I291" s="260">
        <f t="shared" si="394"/>
        <v>-1</v>
      </c>
      <c r="J291" s="258">
        <f t="shared" si="394"/>
        <v>3608</v>
      </c>
      <c r="K291" s="259">
        <f t="shared" si="394"/>
        <v>0</v>
      </c>
      <c r="L291" s="260">
        <f t="shared" si="394"/>
        <v>3608</v>
      </c>
      <c r="M291" s="258">
        <f t="shared" si="394"/>
        <v>0</v>
      </c>
      <c r="N291" s="259">
        <f t="shared" si="394"/>
        <v>0</v>
      </c>
      <c r="O291" s="260">
        <f t="shared" si="394"/>
        <v>0</v>
      </c>
      <c r="P291" s="261"/>
    </row>
    <row r="292" spans="1:16" s="28" customFormat="1" ht="12.75" thickBot="1" x14ac:dyDescent="0.3">
      <c r="A292" s="155" t="s">
        <v>313</v>
      </c>
      <c r="B292" s="155" t="s">
        <v>314</v>
      </c>
      <c r="C292" s="156">
        <f t="shared" si="371"/>
        <v>3607</v>
      </c>
      <c r="D292" s="157">
        <f t="shared" ref="D292:O292" si="395">D21-D286</f>
        <v>0</v>
      </c>
      <c r="E292" s="158">
        <f t="shared" si="395"/>
        <v>0</v>
      </c>
      <c r="F292" s="159">
        <f t="shared" si="395"/>
        <v>0</v>
      </c>
      <c r="G292" s="157">
        <f t="shared" si="395"/>
        <v>0</v>
      </c>
      <c r="H292" s="158">
        <f t="shared" si="395"/>
        <v>-1</v>
      </c>
      <c r="I292" s="159">
        <f t="shared" si="395"/>
        <v>-1</v>
      </c>
      <c r="J292" s="157">
        <f t="shared" si="395"/>
        <v>3608</v>
      </c>
      <c r="K292" s="158">
        <f t="shared" si="395"/>
        <v>0</v>
      </c>
      <c r="L292" s="159">
        <f t="shared" si="395"/>
        <v>3608</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XGJTXdf/1GhIyEQiUqMYJE7sYjFCp4sIeV49ZWP4JjgIXKhXjsIstjSyfiV11ccxkPQUIhEW4mWtbHZUon35wA==" saltValue="Ym/Y/9UqmAx+QgRqe3TuCQ==" spinCount="100000" sheet="1" objects="1" scenarios="1" formatCells="0" formatColumns="0" formatRows="0" deleteColumns="0"/>
  <autoFilter ref="A18:P301">
    <filterColumn colId="2">
      <filters>
        <filter val="1"/>
        <filter val="1 000"/>
        <filter val="1 083"/>
        <filter val="1 328"/>
        <filter val="1 352"/>
        <filter val="10 500"/>
        <filter val="10 607"/>
        <filter val="10 900"/>
        <filter val="100"/>
        <filter val="11 553"/>
        <filter val="126 952"/>
        <filter val="14 941"/>
        <filter val="15 130"/>
        <filter val="15 630"/>
        <filter val="156 915"/>
        <filter val="17 209"/>
        <filter val="2 146"/>
        <filter val="2 174"/>
        <filter val="2 176"/>
        <filter val="2 710"/>
        <filter val="2 788"/>
        <filter val="203 505"/>
        <filter val="250"/>
        <filter val="28"/>
        <filter val="28 014"/>
        <filter val="28 932"/>
        <filter val="3 005"/>
        <filter val="3 185"/>
        <filter val="3 187"/>
        <filter val="3 415"/>
        <filter val="3 607"/>
        <filter val="-3 607"/>
        <filter val="3 608"/>
        <filter val="3 634"/>
        <filter val="3 752"/>
        <filter val="3 845"/>
        <filter val="30 649"/>
        <filter val="308"/>
        <filter val="31 952"/>
        <filter val="382"/>
        <filter val="390"/>
        <filter val="4 196"/>
        <filter val="4 637"/>
        <filter val="4 730"/>
        <filter val="40 679"/>
        <filter val="42 808"/>
        <filter val="449"/>
        <filter val="46 590"/>
        <filter val="51"/>
        <filter val="52"/>
        <filter val="533"/>
        <filter val="558"/>
        <filter val="579 735"/>
        <filter val="6 320"/>
        <filter val="6 709"/>
        <filter val="623 202"/>
        <filter val="7 568"/>
        <filter val="770"/>
        <filter val="78 958"/>
        <filter val="826 707"/>
        <filter val="85"/>
        <filter val="898"/>
        <filter val="95 000"/>
        <filter val="951 631"/>
        <filter val="953 659"/>
        <filter val="970 868"/>
        <filter val="970 86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12.pielikums Jūrmalas pilsētas domes
2019.gada 25.jūlija saistošajiem noteikumiem Nr.27
(protokols Nr.10, 24.punkts)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T318"/>
  <sheetViews>
    <sheetView showGridLines="0" view="pageLayout" zoomScaleNormal="100" workbookViewId="0">
      <selection activeCell="U4" sqref="U4"/>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656</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635</v>
      </c>
      <c r="D3" s="1516"/>
      <c r="E3" s="1516"/>
      <c r="F3" s="1516"/>
      <c r="G3" s="1516"/>
      <c r="H3" s="1516"/>
      <c r="I3" s="1516"/>
      <c r="J3" s="1516"/>
      <c r="K3" s="1516"/>
      <c r="L3" s="1516"/>
      <c r="M3" s="1516"/>
      <c r="N3" s="1516"/>
      <c r="O3" s="1516"/>
      <c r="P3" s="1517"/>
      <c r="Q3" s="273"/>
    </row>
    <row r="4" spans="1:17" ht="12.75" customHeight="1" x14ac:dyDescent="0.25">
      <c r="A4" s="5" t="s">
        <v>4</v>
      </c>
      <c r="B4" s="6"/>
      <c r="C4" s="1516" t="s">
        <v>626</v>
      </c>
      <c r="D4" s="1516"/>
      <c r="E4" s="1516"/>
      <c r="F4" s="1516"/>
      <c r="G4" s="1516"/>
      <c r="H4" s="1516"/>
      <c r="I4" s="1516"/>
      <c r="J4" s="1516"/>
      <c r="K4" s="1516"/>
      <c r="L4" s="1516"/>
      <c r="M4" s="1516"/>
      <c r="N4" s="1516"/>
      <c r="O4" s="1516"/>
      <c r="P4" s="1517"/>
      <c r="Q4" s="273"/>
    </row>
    <row r="5" spans="1:17" ht="12.75" customHeight="1" x14ac:dyDescent="0.25">
      <c r="A5" s="7" t="s">
        <v>6</v>
      </c>
      <c r="B5" s="8"/>
      <c r="C5" s="1511" t="s">
        <v>627</v>
      </c>
      <c r="D5" s="1511"/>
      <c r="E5" s="1511"/>
      <c r="F5" s="1511"/>
      <c r="G5" s="1511"/>
      <c r="H5" s="1511"/>
      <c r="I5" s="1511"/>
      <c r="J5" s="1511"/>
      <c r="K5" s="1511"/>
      <c r="L5" s="1511"/>
      <c r="M5" s="1511"/>
      <c r="N5" s="1511"/>
      <c r="O5" s="1511"/>
      <c r="P5" s="1512"/>
      <c r="Q5" s="273"/>
    </row>
    <row r="6" spans="1:17" ht="12.75" customHeight="1" x14ac:dyDescent="0.25">
      <c r="A6" s="7" t="s">
        <v>8</v>
      </c>
      <c r="B6" s="8"/>
      <c r="C6" s="1511" t="s">
        <v>628</v>
      </c>
      <c r="D6" s="1511"/>
      <c r="E6" s="1511"/>
      <c r="F6" s="1511"/>
      <c r="G6" s="1511"/>
      <c r="H6" s="1511"/>
      <c r="I6" s="1511"/>
      <c r="J6" s="1511"/>
      <c r="K6" s="1511"/>
      <c r="L6" s="1511"/>
      <c r="M6" s="1511"/>
      <c r="N6" s="1511"/>
      <c r="O6" s="1511"/>
      <c r="P6" s="1512"/>
      <c r="Q6" s="273"/>
    </row>
    <row r="7" spans="1:17" ht="26.25" customHeight="1" x14ac:dyDescent="0.25">
      <c r="A7" s="7" t="s">
        <v>10</v>
      </c>
      <c r="B7" s="8"/>
      <c r="C7" s="1516" t="s">
        <v>629</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630</v>
      </c>
      <c r="D9" s="1511"/>
      <c r="E9" s="1511"/>
      <c r="F9" s="1511"/>
      <c r="G9" s="1511"/>
      <c r="H9" s="1511"/>
      <c r="I9" s="1511"/>
      <c r="J9" s="1511"/>
      <c r="K9" s="1511"/>
      <c r="L9" s="1511"/>
      <c r="M9" s="1511"/>
      <c r="N9" s="1511"/>
      <c r="O9" s="1511"/>
      <c r="P9" s="1512"/>
      <c r="Q9" s="273"/>
    </row>
    <row r="10" spans="1:17" ht="12.75" customHeight="1" x14ac:dyDescent="0.25">
      <c r="A10" s="7"/>
      <c r="B10" s="8" t="s">
        <v>14</v>
      </c>
      <c r="C10" s="1511" t="s">
        <v>631</v>
      </c>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t="s">
        <v>632</v>
      </c>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20"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20"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20" s="28" customFormat="1" ht="12" hidden="1" customHeight="1" x14ac:dyDescent="0.25">
      <c r="A19" s="22"/>
      <c r="B19" s="23" t="s">
        <v>38</v>
      </c>
      <c r="C19" s="24"/>
      <c r="D19" s="25"/>
      <c r="E19" s="26"/>
      <c r="F19" s="27"/>
      <c r="G19" s="25"/>
      <c r="H19" s="26"/>
      <c r="I19" s="27"/>
      <c r="J19" s="25"/>
      <c r="K19" s="26"/>
      <c r="L19" s="27"/>
      <c r="M19" s="25"/>
      <c r="N19" s="26"/>
      <c r="O19" s="27"/>
      <c r="P19" s="27"/>
    </row>
    <row r="20" spans="1:20" s="28" customFormat="1" ht="12.75" thickBot="1" x14ac:dyDescent="0.3">
      <c r="A20" s="29"/>
      <c r="B20" s="30" t="s">
        <v>39</v>
      </c>
      <c r="C20" s="31">
        <f t="shared" ref="C20:C83" si="0">F20+I20+L20+O20</f>
        <v>379653</v>
      </c>
      <c r="D20" s="32">
        <f>SUM(D21,D24,D25,D41,D43)</f>
        <v>358203</v>
      </c>
      <c r="E20" s="33">
        <f t="shared" ref="E20:F20" si="1">SUM(E21,E24,E25,E41,E43)</f>
        <v>0</v>
      </c>
      <c r="F20" s="34">
        <f t="shared" si="1"/>
        <v>358203</v>
      </c>
      <c r="G20" s="32">
        <f>SUM(G21,G24,G43)</f>
        <v>21445</v>
      </c>
      <c r="H20" s="33">
        <f t="shared" ref="H20:I20" si="2">SUM(H21,H24,H43)</f>
        <v>0</v>
      </c>
      <c r="I20" s="34">
        <f t="shared" si="2"/>
        <v>21445</v>
      </c>
      <c r="J20" s="32">
        <f>SUM(J21,J26,J43)</f>
        <v>5</v>
      </c>
      <c r="K20" s="33">
        <f t="shared" ref="K20:L20" si="3">SUM(K21,K26,K43)</f>
        <v>0</v>
      </c>
      <c r="L20" s="34">
        <f t="shared" si="3"/>
        <v>5</v>
      </c>
      <c r="M20" s="32">
        <f>SUM(M21,M45)</f>
        <v>0</v>
      </c>
      <c r="N20" s="33">
        <f t="shared" ref="N20:O20" si="4">SUM(N21,N45)</f>
        <v>0</v>
      </c>
      <c r="O20" s="34">
        <f t="shared" si="4"/>
        <v>0</v>
      </c>
      <c r="P20" s="35"/>
      <c r="R20" s="363"/>
      <c r="S20" s="363"/>
      <c r="T20" s="363"/>
    </row>
    <row r="21" spans="1:20"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c r="R21" s="363"/>
      <c r="S21" s="363"/>
      <c r="T21" s="363"/>
    </row>
    <row r="22" spans="1:20"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c r="R22" s="363"/>
      <c r="S22" s="363"/>
      <c r="T22" s="363"/>
    </row>
    <row r="23" spans="1:20"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c r="R23" s="363"/>
      <c r="S23" s="363"/>
      <c r="T23" s="363"/>
    </row>
    <row r="24" spans="1:20" s="28" customFormat="1" ht="24.75" customHeight="1" thickTop="1" thickBot="1" x14ac:dyDescent="0.3">
      <c r="A24" s="58">
        <v>19300</v>
      </c>
      <c r="B24" s="58" t="s">
        <v>43</v>
      </c>
      <c r="C24" s="59">
        <f>F24+I24</f>
        <v>379648</v>
      </c>
      <c r="D24" s="60">
        <v>358203</v>
      </c>
      <c r="E24" s="61"/>
      <c r="F24" s="62">
        <f t="shared" si="9"/>
        <v>358203</v>
      </c>
      <c r="G24" s="60">
        <v>21445</v>
      </c>
      <c r="H24" s="61"/>
      <c r="I24" s="62">
        <f t="shared" si="10"/>
        <v>21445</v>
      </c>
      <c r="J24" s="63" t="s">
        <v>44</v>
      </c>
      <c r="K24" s="64" t="s">
        <v>44</v>
      </c>
      <c r="L24" s="65" t="s">
        <v>44</v>
      </c>
      <c r="M24" s="63" t="s">
        <v>44</v>
      </c>
      <c r="N24" s="64" t="s">
        <v>44</v>
      </c>
      <c r="O24" s="65" t="s">
        <v>44</v>
      </c>
      <c r="P24" s="66"/>
      <c r="R24" s="363"/>
      <c r="S24" s="363"/>
      <c r="T24" s="363"/>
    </row>
    <row r="25" spans="1:20"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c r="R25" s="363"/>
      <c r="S25" s="363"/>
      <c r="T25" s="363"/>
    </row>
    <row r="26" spans="1:20"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c r="R26" s="363"/>
      <c r="S26" s="363"/>
      <c r="T26" s="363"/>
    </row>
    <row r="27" spans="1:20"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c r="R27" s="363"/>
      <c r="S27" s="363"/>
      <c r="T27" s="363"/>
    </row>
    <row r="28" spans="1:20"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c r="R28" s="363"/>
      <c r="S28" s="363"/>
      <c r="T28" s="363"/>
    </row>
    <row r="29" spans="1:20"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c r="R29" s="363"/>
      <c r="S29" s="363"/>
      <c r="T29" s="363"/>
    </row>
    <row r="30" spans="1:20"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c r="R30" s="363"/>
      <c r="S30" s="363"/>
      <c r="T30" s="363"/>
    </row>
    <row r="31" spans="1:20"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c r="R31" s="363"/>
      <c r="S31" s="363"/>
      <c r="T31" s="363"/>
    </row>
    <row r="32" spans="1:20"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c r="R32" s="363"/>
      <c r="S32" s="363"/>
      <c r="T32" s="363"/>
    </row>
    <row r="33" spans="1:20"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c r="R33" s="363"/>
      <c r="S33" s="363"/>
      <c r="T33" s="363"/>
    </row>
    <row r="34" spans="1:20"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c r="R34" s="363"/>
      <c r="S34" s="363"/>
      <c r="T34" s="363"/>
    </row>
    <row r="35" spans="1:20"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c r="R35" s="363"/>
      <c r="S35" s="363"/>
      <c r="T35" s="363"/>
    </row>
    <row r="36" spans="1:20"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c r="R36" s="363"/>
      <c r="S36" s="363"/>
      <c r="T36" s="363"/>
    </row>
    <row r="37" spans="1:20"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c r="R37" s="363"/>
      <c r="S37" s="363"/>
      <c r="T37" s="363"/>
    </row>
    <row r="38" spans="1:20"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c r="R38" s="363"/>
      <c r="S38" s="363"/>
      <c r="T38" s="363"/>
    </row>
    <row r="39" spans="1:20"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c r="R39" s="363"/>
      <c r="S39" s="363"/>
      <c r="T39" s="363"/>
    </row>
    <row r="40" spans="1:20"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c r="R40" s="363"/>
      <c r="S40" s="363"/>
      <c r="T40" s="363"/>
    </row>
    <row r="41" spans="1:20"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c r="R41" s="363"/>
      <c r="S41" s="363"/>
      <c r="T41" s="363"/>
    </row>
    <row r="42" spans="1:20"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c r="R42" s="363"/>
      <c r="S42" s="363"/>
      <c r="T42" s="363"/>
    </row>
    <row r="43" spans="1:20" s="28" customFormat="1" ht="24.75" thickTop="1" x14ac:dyDescent="0.25">
      <c r="A43" s="79">
        <v>21490</v>
      </c>
      <c r="B43" s="67" t="s">
        <v>63</v>
      </c>
      <c r="C43" s="130">
        <f>F43+I43+L43</f>
        <v>5</v>
      </c>
      <c r="D43" s="76">
        <f>D44</f>
        <v>0</v>
      </c>
      <c r="E43" s="77">
        <f t="shared" ref="E43:L43" si="22">E44</f>
        <v>0</v>
      </c>
      <c r="F43" s="78">
        <f t="shared" si="22"/>
        <v>0</v>
      </c>
      <c r="G43" s="76">
        <f t="shared" si="22"/>
        <v>0</v>
      </c>
      <c r="H43" s="77">
        <f t="shared" si="22"/>
        <v>0</v>
      </c>
      <c r="I43" s="78">
        <f t="shared" si="22"/>
        <v>0</v>
      </c>
      <c r="J43" s="76">
        <f t="shared" si="22"/>
        <v>5</v>
      </c>
      <c r="K43" s="77">
        <f t="shared" si="22"/>
        <v>0</v>
      </c>
      <c r="L43" s="78">
        <f t="shared" si="22"/>
        <v>5</v>
      </c>
      <c r="M43" s="76" t="s">
        <v>44</v>
      </c>
      <c r="N43" s="77" t="s">
        <v>44</v>
      </c>
      <c r="O43" s="78" t="s">
        <v>44</v>
      </c>
      <c r="P43" s="75"/>
      <c r="R43" s="363"/>
      <c r="S43" s="363"/>
      <c r="T43" s="363"/>
    </row>
    <row r="44" spans="1:20" s="28" customFormat="1" ht="24" customHeight="1" x14ac:dyDescent="0.25">
      <c r="A44" s="51">
        <v>21499</v>
      </c>
      <c r="B44" s="87" t="s">
        <v>64</v>
      </c>
      <c r="C44" s="131">
        <f>F44+I44+L44</f>
        <v>5</v>
      </c>
      <c r="D44" s="46"/>
      <c r="E44" s="47"/>
      <c r="F44" s="132">
        <f>D44+E44</f>
        <v>0</v>
      </c>
      <c r="G44" s="46"/>
      <c r="H44" s="47"/>
      <c r="I44" s="132">
        <f>G44+H44</f>
        <v>0</v>
      </c>
      <c r="J44" s="46">
        <v>5</v>
      </c>
      <c r="K44" s="47"/>
      <c r="L44" s="48">
        <f>K44+J44</f>
        <v>5</v>
      </c>
      <c r="M44" s="85" t="s">
        <v>44</v>
      </c>
      <c r="N44" s="86" t="s">
        <v>44</v>
      </c>
      <c r="O44" s="48" t="s">
        <v>44</v>
      </c>
      <c r="P44" s="49"/>
      <c r="R44" s="363"/>
      <c r="S44" s="363"/>
      <c r="T44" s="363"/>
    </row>
    <row r="45" spans="1:20"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c r="R45" s="363"/>
      <c r="S45" s="363"/>
      <c r="T45" s="363"/>
    </row>
    <row r="46" spans="1:20"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c r="R46" s="363"/>
      <c r="S46" s="363"/>
      <c r="T46" s="363"/>
    </row>
    <row r="47" spans="1:20"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c r="R47" s="363"/>
      <c r="S47" s="363"/>
      <c r="T47" s="363"/>
    </row>
    <row r="48" spans="1:20" ht="12" hidden="1" customHeight="1" x14ac:dyDescent="0.25">
      <c r="A48" s="140"/>
      <c r="B48" s="136"/>
      <c r="C48" s="141"/>
      <c r="D48" s="142"/>
      <c r="E48" s="143"/>
      <c r="F48" s="139"/>
      <c r="G48" s="142"/>
      <c r="H48" s="143"/>
      <c r="I48" s="139"/>
      <c r="J48" s="142"/>
      <c r="K48" s="143"/>
      <c r="L48" s="123"/>
      <c r="M48" s="142"/>
      <c r="N48" s="143"/>
      <c r="O48" s="139"/>
      <c r="P48" s="127"/>
      <c r="R48" s="363"/>
      <c r="S48" s="363"/>
      <c r="T48" s="363"/>
    </row>
    <row r="49" spans="1:20" s="28" customFormat="1" ht="12" hidden="1" customHeight="1" x14ac:dyDescent="0.25">
      <c r="A49" s="144"/>
      <c r="B49" s="145" t="s">
        <v>68</v>
      </c>
      <c r="C49" s="146"/>
      <c r="D49" s="147"/>
      <c r="E49" s="148"/>
      <c r="F49" s="149"/>
      <c r="G49" s="150"/>
      <c r="H49" s="151"/>
      <c r="I49" s="152"/>
      <c r="J49" s="150"/>
      <c r="K49" s="151"/>
      <c r="L49" s="153"/>
      <c r="M49" s="150"/>
      <c r="N49" s="151"/>
      <c r="O49" s="152"/>
      <c r="P49" s="154"/>
      <c r="R49" s="363"/>
      <c r="S49" s="363"/>
      <c r="T49" s="363"/>
    </row>
    <row r="50" spans="1:20" s="28" customFormat="1" ht="12.75" thickBot="1" x14ac:dyDescent="0.3">
      <c r="A50" s="155"/>
      <c r="B50" s="29" t="s">
        <v>69</v>
      </c>
      <c r="C50" s="156">
        <f t="shared" si="0"/>
        <v>379653</v>
      </c>
      <c r="D50" s="157">
        <f>SUM(D51,D286)</f>
        <v>358203</v>
      </c>
      <c r="E50" s="158">
        <f t="shared" ref="E50:F50" si="26">SUM(E51,E286)</f>
        <v>0</v>
      </c>
      <c r="F50" s="159">
        <f t="shared" si="26"/>
        <v>358203</v>
      </c>
      <c r="G50" s="157">
        <f>SUM(G51,G286)</f>
        <v>21445</v>
      </c>
      <c r="H50" s="158">
        <f>SUM(H51,H286)</f>
        <v>0</v>
      </c>
      <c r="I50" s="159">
        <f t="shared" ref="I50" si="27">SUM(I51,I286)</f>
        <v>21445</v>
      </c>
      <c r="J50" s="32">
        <f>SUM(J51,J286)</f>
        <v>5</v>
      </c>
      <c r="K50" s="33">
        <f t="shared" ref="K50:L50" si="28">SUM(K51,K286)</f>
        <v>0</v>
      </c>
      <c r="L50" s="34">
        <f t="shared" si="28"/>
        <v>5</v>
      </c>
      <c r="M50" s="32">
        <f>SUM(M51,M286)</f>
        <v>0</v>
      </c>
      <c r="N50" s="33">
        <f t="shared" ref="N50:O50" si="29">SUM(N51,N286)</f>
        <v>0</v>
      </c>
      <c r="O50" s="34">
        <f t="shared" si="29"/>
        <v>0</v>
      </c>
      <c r="P50" s="35"/>
      <c r="R50" s="363"/>
      <c r="S50" s="363"/>
      <c r="T50" s="363"/>
    </row>
    <row r="51" spans="1:20" s="28" customFormat="1" ht="36.75" thickTop="1" x14ac:dyDescent="0.25">
      <c r="A51" s="160"/>
      <c r="B51" s="161" t="s">
        <v>70</v>
      </c>
      <c r="C51" s="162">
        <f t="shared" si="0"/>
        <v>379653</v>
      </c>
      <c r="D51" s="163">
        <f>SUM(D52,D194)</f>
        <v>358203</v>
      </c>
      <c r="E51" s="164">
        <f t="shared" ref="E51:F51" si="30">SUM(E52,E194)</f>
        <v>0</v>
      </c>
      <c r="F51" s="165">
        <f t="shared" si="30"/>
        <v>358203</v>
      </c>
      <c r="G51" s="163">
        <f>SUM(G52,G194)</f>
        <v>21445</v>
      </c>
      <c r="H51" s="164">
        <f t="shared" ref="H51:I51" si="31">SUM(H52,H194)</f>
        <v>0</v>
      </c>
      <c r="I51" s="165">
        <f t="shared" si="31"/>
        <v>21445</v>
      </c>
      <c r="J51" s="166">
        <f>SUM(J52,J194)</f>
        <v>5</v>
      </c>
      <c r="K51" s="167">
        <f t="shared" ref="K51:L51" si="32">SUM(K52,K194)</f>
        <v>0</v>
      </c>
      <c r="L51" s="168">
        <f t="shared" si="32"/>
        <v>5</v>
      </c>
      <c r="M51" s="166">
        <f>SUM(M52,M194)</f>
        <v>0</v>
      </c>
      <c r="N51" s="167">
        <f t="shared" ref="N51:O51" si="33">SUM(N52,N194)</f>
        <v>0</v>
      </c>
      <c r="O51" s="168">
        <f t="shared" si="33"/>
        <v>0</v>
      </c>
      <c r="P51" s="169"/>
      <c r="R51" s="363"/>
      <c r="S51" s="363"/>
      <c r="T51" s="363"/>
    </row>
    <row r="52" spans="1:20" s="28" customFormat="1" ht="24" x14ac:dyDescent="0.25">
      <c r="A52" s="24"/>
      <c r="B52" s="22" t="s">
        <v>71</v>
      </c>
      <c r="C52" s="170">
        <f t="shared" si="0"/>
        <v>376137</v>
      </c>
      <c r="D52" s="171">
        <f>SUM(D53,D75,D173,D187)</f>
        <v>354803</v>
      </c>
      <c r="E52" s="172">
        <f t="shared" ref="E52:F52" si="34">SUM(E53,E75,E173,E187)</f>
        <v>0</v>
      </c>
      <c r="F52" s="173">
        <f t="shared" si="34"/>
        <v>354803</v>
      </c>
      <c r="G52" s="171">
        <f>SUM(G53,G75,G173,G187)</f>
        <v>21329</v>
      </c>
      <c r="H52" s="172">
        <f t="shared" ref="H52:I52" si="35">SUM(H53,H75,H173,H187)</f>
        <v>0</v>
      </c>
      <c r="I52" s="173">
        <f t="shared" si="35"/>
        <v>21329</v>
      </c>
      <c r="J52" s="171">
        <f>SUM(J53,J75,J173,J187)</f>
        <v>5</v>
      </c>
      <c r="K52" s="172">
        <f t="shared" ref="K52:L52" si="36">SUM(K53,K75,K173,K187)</f>
        <v>0</v>
      </c>
      <c r="L52" s="173">
        <f t="shared" si="36"/>
        <v>5</v>
      </c>
      <c r="M52" s="171">
        <f>SUM(M53,M75,M173,M187)</f>
        <v>0</v>
      </c>
      <c r="N52" s="172">
        <f t="shared" ref="N52:O52" si="37">SUM(N53,N75,N173,N187)</f>
        <v>0</v>
      </c>
      <c r="O52" s="173">
        <f t="shared" si="37"/>
        <v>0</v>
      </c>
      <c r="P52" s="174"/>
      <c r="R52" s="363"/>
      <c r="S52" s="363"/>
      <c r="T52" s="363"/>
    </row>
    <row r="53" spans="1:20" s="28" customFormat="1" x14ac:dyDescent="0.25">
      <c r="A53" s="175">
        <v>1000</v>
      </c>
      <c r="B53" s="175" t="s">
        <v>72</v>
      </c>
      <c r="C53" s="176">
        <f t="shared" si="0"/>
        <v>323667</v>
      </c>
      <c r="D53" s="177">
        <f>SUM(D54,D67)</f>
        <v>302738</v>
      </c>
      <c r="E53" s="178">
        <f t="shared" ref="E53:F53" si="38">SUM(E54,E67)</f>
        <v>0</v>
      </c>
      <c r="F53" s="179">
        <f t="shared" si="38"/>
        <v>302738</v>
      </c>
      <c r="G53" s="177">
        <f>SUM(G54,G67)</f>
        <v>20929</v>
      </c>
      <c r="H53" s="178">
        <f t="shared" ref="H53:I53" si="39">SUM(H54,H67)</f>
        <v>0</v>
      </c>
      <c r="I53" s="179">
        <f t="shared" si="39"/>
        <v>20929</v>
      </c>
      <c r="J53" s="177">
        <f>SUM(J54,J67)</f>
        <v>0</v>
      </c>
      <c r="K53" s="178">
        <f t="shared" ref="K53:L53" si="40">SUM(K54,K67)</f>
        <v>0</v>
      </c>
      <c r="L53" s="179">
        <f t="shared" si="40"/>
        <v>0</v>
      </c>
      <c r="M53" s="177">
        <f>SUM(M54,M67)</f>
        <v>0</v>
      </c>
      <c r="N53" s="178">
        <f t="shared" ref="N53:O53" si="41">SUM(N54,N67)</f>
        <v>0</v>
      </c>
      <c r="O53" s="179">
        <f t="shared" si="41"/>
        <v>0</v>
      </c>
      <c r="P53" s="180"/>
      <c r="R53" s="363"/>
      <c r="S53" s="363"/>
      <c r="T53" s="363"/>
    </row>
    <row r="54" spans="1:20" x14ac:dyDescent="0.25">
      <c r="A54" s="67">
        <v>1100</v>
      </c>
      <c r="B54" s="181" t="s">
        <v>73</v>
      </c>
      <c r="C54" s="68">
        <f t="shared" si="0"/>
        <v>244416</v>
      </c>
      <c r="D54" s="182">
        <f>SUM(D55,D58,D66)</f>
        <v>227796</v>
      </c>
      <c r="E54" s="183">
        <f t="shared" ref="E54:F54" si="42">SUM(E55,E58,E66)</f>
        <v>0</v>
      </c>
      <c r="F54" s="71">
        <f t="shared" si="42"/>
        <v>227796</v>
      </c>
      <c r="G54" s="182">
        <f>SUM(G55,G58,G66)</f>
        <v>16620</v>
      </c>
      <c r="H54" s="183">
        <f t="shared" ref="H54:I54" si="43">SUM(H55,H58,H66)</f>
        <v>0</v>
      </c>
      <c r="I54" s="71">
        <f t="shared" si="43"/>
        <v>16620</v>
      </c>
      <c r="J54" s="182">
        <f>SUM(J55,J58,J66)</f>
        <v>0</v>
      </c>
      <c r="K54" s="183">
        <f t="shared" ref="K54:L54" si="44">SUM(K55,K58,K66)</f>
        <v>0</v>
      </c>
      <c r="L54" s="71">
        <f t="shared" si="44"/>
        <v>0</v>
      </c>
      <c r="M54" s="182">
        <f>SUM(M55,M58,M66)</f>
        <v>0</v>
      </c>
      <c r="N54" s="183">
        <f t="shared" ref="N54:O54" si="45">SUM(N55,N58,N66)</f>
        <v>0</v>
      </c>
      <c r="O54" s="71">
        <f t="shared" si="45"/>
        <v>0</v>
      </c>
      <c r="P54" s="75"/>
      <c r="R54" s="363"/>
      <c r="S54" s="363"/>
      <c r="T54" s="363"/>
    </row>
    <row r="55" spans="1:20" x14ac:dyDescent="0.25">
      <c r="A55" s="184">
        <v>1110</v>
      </c>
      <c r="B55" s="136" t="s">
        <v>74</v>
      </c>
      <c r="C55" s="141">
        <f t="shared" si="0"/>
        <v>220803</v>
      </c>
      <c r="D55" s="185">
        <f>SUM(D56:D57)</f>
        <v>204686</v>
      </c>
      <c r="E55" s="186">
        <f t="shared" ref="E55:F55" si="46">SUM(E56:E57)</f>
        <v>-223</v>
      </c>
      <c r="F55" s="139">
        <f t="shared" si="46"/>
        <v>204463</v>
      </c>
      <c r="G55" s="185">
        <f>SUM(G56:G57)</f>
        <v>16340</v>
      </c>
      <c r="H55" s="186">
        <f t="shared" ref="H55:I55" si="47">SUM(H56:H57)</f>
        <v>0</v>
      </c>
      <c r="I55" s="139">
        <f t="shared" si="47"/>
        <v>16340</v>
      </c>
      <c r="J55" s="185">
        <f>SUM(J56:J57)</f>
        <v>0</v>
      </c>
      <c r="K55" s="186">
        <f t="shared" ref="K55:L55" si="48">SUM(K56:K57)</f>
        <v>0</v>
      </c>
      <c r="L55" s="139">
        <f t="shared" si="48"/>
        <v>0</v>
      </c>
      <c r="M55" s="185">
        <f>SUM(M56:M57)</f>
        <v>0</v>
      </c>
      <c r="N55" s="186">
        <f t="shared" ref="N55:O55" si="49">SUM(N56:N57)</f>
        <v>0</v>
      </c>
      <c r="O55" s="139">
        <f t="shared" si="49"/>
        <v>0</v>
      </c>
      <c r="P55" s="127"/>
      <c r="R55" s="363"/>
      <c r="S55" s="363"/>
      <c r="T55" s="363"/>
    </row>
    <row r="56" spans="1:20"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c r="R56" s="363"/>
      <c r="S56" s="363"/>
      <c r="T56" s="363"/>
    </row>
    <row r="57" spans="1:20" ht="32.25" customHeight="1" x14ac:dyDescent="0.25">
      <c r="A57" s="51">
        <v>1119</v>
      </c>
      <c r="B57" s="87" t="s">
        <v>76</v>
      </c>
      <c r="C57" s="88">
        <f t="shared" si="0"/>
        <v>220803</v>
      </c>
      <c r="D57" s="53">
        <v>204686</v>
      </c>
      <c r="E57" s="54">
        <v>-223</v>
      </c>
      <c r="F57" s="55">
        <f t="shared" si="50"/>
        <v>204463</v>
      </c>
      <c r="G57" s="53">
        <v>16340</v>
      </c>
      <c r="H57" s="54"/>
      <c r="I57" s="55">
        <f t="shared" si="51"/>
        <v>16340</v>
      </c>
      <c r="J57" s="53"/>
      <c r="K57" s="54"/>
      <c r="L57" s="55">
        <f t="shared" si="52"/>
        <v>0</v>
      </c>
      <c r="M57" s="53"/>
      <c r="N57" s="54"/>
      <c r="O57" s="55">
        <f t="shared" si="53"/>
        <v>0</v>
      </c>
      <c r="P57" s="57" t="s">
        <v>633</v>
      </c>
      <c r="R57" s="363"/>
      <c r="S57" s="363"/>
      <c r="T57" s="363"/>
    </row>
    <row r="58" spans="1:20" x14ac:dyDescent="0.25">
      <c r="A58" s="187">
        <v>1140</v>
      </c>
      <c r="B58" s="87" t="s">
        <v>78</v>
      </c>
      <c r="C58" s="88">
        <f t="shared" si="0"/>
        <v>21264</v>
      </c>
      <c r="D58" s="188">
        <f>SUM(D59:D65)</f>
        <v>20761</v>
      </c>
      <c r="E58" s="189">
        <f>SUM(E59:E65)</f>
        <v>223</v>
      </c>
      <c r="F58" s="55">
        <f t="shared" ref="F58" si="54">SUM(F59:F65)</f>
        <v>20984</v>
      </c>
      <c r="G58" s="188">
        <f>SUM(G59:G65)</f>
        <v>280</v>
      </c>
      <c r="H58" s="189">
        <f t="shared" ref="H58:I58" si="55">SUM(H59:H65)</f>
        <v>0</v>
      </c>
      <c r="I58" s="55">
        <f t="shared" si="55"/>
        <v>280</v>
      </c>
      <c r="J58" s="188">
        <f>SUM(J59:J65)</f>
        <v>0</v>
      </c>
      <c r="K58" s="189">
        <f t="shared" ref="K58:L58" si="56">SUM(K59:K65)</f>
        <v>0</v>
      </c>
      <c r="L58" s="55">
        <f t="shared" si="56"/>
        <v>0</v>
      </c>
      <c r="M58" s="188">
        <f>SUM(M59:M65)</f>
        <v>0</v>
      </c>
      <c r="N58" s="189">
        <f t="shared" ref="N58:O58" si="57">SUM(N59:N65)</f>
        <v>0</v>
      </c>
      <c r="O58" s="55">
        <f t="shared" si="57"/>
        <v>0</v>
      </c>
      <c r="P58" s="57"/>
      <c r="R58" s="363"/>
      <c r="S58" s="363"/>
      <c r="T58" s="363"/>
    </row>
    <row r="59" spans="1:20" ht="12" customHeight="1" x14ac:dyDescent="0.25">
      <c r="A59" s="51">
        <v>1141</v>
      </c>
      <c r="B59" s="87" t="s">
        <v>79</v>
      </c>
      <c r="C59" s="88">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c r="R59" s="363"/>
      <c r="S59" s="363"/>
      <c r="T59" s="363"/>
    </row>
    <row r="60" spans="1:20" ht="28.5" customHeight="1" x14ac:dyDescent="0.25">
      <c r="A60" s="51">
        <v>1142</v>
      </c>
      <c r="B60" s="87" t="s">
        <v>80</v>
      </c>
      <c r="C60" s="88">
        <f t="shared" si="0"/>
        <v>1252</v>
      </c>
      <c r="D60" s="53">
        <v>1029</v>
      </c>
      <c r="E60" s="54">
        <v>223</v>
      </c>
      <c r="F60" s="55">
        <f t="shared" si="58"/>
        <v>1252</v>
      </c>
      <c r="G60" s="53"/>
      <c r="H60" s="54"/>
      <c r="I60" s="55">
        <f t="shared" si="59"/>
        <v>0</v>
      </c>
      <c r="J60" s="53"/>
      <c r="K60" s="54"/>
      <c r="L60" s="55">
        <f t="shared" si="60"/>
        <v>0</v>
      </c>
      <c r="M60" s="53"/>
      <c r="N60" s="54"/>
      <c r="O60" s="55">
        <f t="shared" si="61"/>
        <v>0</v>
      </c>
      <c r="P60" s="57" t="s">
        <v>634</v>
      </c>
      <c r="R60" s="363"/>
      <c r="S60" s="363"/>
      <c r="T60" s="363"/>
    </row>
    <row r="61" spans="1:20"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c r="R61" s="363"/>
      <c r="S61" s="363"/>
      <c r="T61" s="363"/>
    </row>
    <row r="62" spans="1:20"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c r="R62" s="363"/>
      <c r="S62" s="363"/>
      <c r="T62" s="363"/>
    </row>
    <row r="63" spans="1:20" ht="12" customHeight="1" x14ac:dyDescent="0.25">
      <c r="A63" s="51">
        <v>1147</v>
      </c>
      <c r="B63" s="87" t="s">
        <v>83</v>
      </c>
      <c r="C63" s="88">
        <f t="shared" si="0"/>
        <v>2953</v>
      </c>
      <c r="D63" s="53">
        <v>2673</v>
      </c>
      <c r="E63" s="54"/>
      <c r="F63" s="55">
        <f t="shared" si="58"/>
        <v>2673</v>
      </c>
      <c r="G63" s="53">
        <v>280</v>
      </c>
      <c r="H63" s="54"/>
      <c r="I63" s="55">
        <f t="shared" si="59"/>
        <v>280</v>
      </c>
      <c r="J63" s="53"/>
      <c r="K63" s="54"/>
      <c r="L63" s="55">
        <f t="shared" si="60"/>
        <v>0</v>
      </c>
      <c r="M63" s="53"/>
      <c r="N63" s="54"/>
      <c r="O63" s="55">
        <f t="shared" si="61"/>
        <v>0</v>
      </c>
      <c r="P63" s="57"/>
      <c r="R63" s="363"/>
      <c r="S63" s="363"/>
      <c r="T63" s="363"/>
    </row>
    <row r="64" spans="1:20" ht="12" customHeight="1" x14ac:dyDescent="0.25">
      <c r="A64" s="51">
        <v>1148</v>
      </c>
      <c r="B64" s="87" t="s">
        <v>84</v>
      </c>
      <c r="C64" s="88">
        <f t="shared" si="0"/>
        <v>11915</v>
      </c>
      <c r="D64" s="53">
        <v>11915</v>
      </c>
      <c r="E64" s="54"/>
      <c r="F64" s="55">
        <f t="shared" si="58"/>
        <v>11915</v>
      </c>
      <c r="G64" s="53"/>
      <c r="H64" s="54"/>
      <c r="I64" s="55">
        <f t="shared" si="59"/>
        <v>0</v>
      </c>
      <c r="J64" s="53"/>
      <c r="K64" s="54"/>
      <c r="L64" s="55">
        <f t="shared" si="60"/>
        <v>0</v>
      </c>
      <c r="M64" s="53"/>
      <c r="N64" s="54"/>
      <c r="O64" s="55">
        <f t="shared" si="61"/>
        <v>0</v>
      </c>
      <c r="P64" s="57"/>
      <c r="R64" s="363"/>
      <c r="S64" s="363"/>
      <c r="T64" s="363"/>
    </row>
    <row r="65" spans="1:20" ht="24" customHeight="1" x14ac:dyDescent="0.25">
      <c r="A65" s="51">
        <v>1149</v>
      </c>
      <c r="B65" s="87" t="s">
        <v>85</v>
      </c>
      <c r="C65" s="88">
        <f t="shared" si="0"/>
        <v>972</v>
      </c>
      <c r="D65" s="53">
        <v>972</v>
      </c>
      <c r="E65" s="54"/>
      <c r="F65" s="55">
        <f t="shared" si="58"/>
        <v>972</v>
      </c>
      <c r="G65" s="53"/>
      <c r="H65" s="54"/>
      <c r="I65" s="55">
        <f t="shared" si="59"/>
        <v>0</v>
      </c>
      <c r="J65" s="53"/>
      <c r="K65" s="54"/>
      <c r="L65" s="55">
        <f t="shared" si="60"/>
        <v>0</v>
      </c>
      <c r="M65" s="53"/>
      <c r="N65" s="54"/>
      <c r="O65" s="55">
        <f t="shared" si="61"/>
        <v>0</v>
      </c>
      <c r="P65" s="57"/>
      <c r="R65" s="363"/>
      <c r="S65" s="363"/>
      <c r="T65" s="363"/>
    </row>
    <row r="66" spans="1:20" ht="36" customHeight="1" x14ac:dyDescent="0.25">
      <c r="A66" s="184">
        <v>1150</v>
      </c>
      <c r="B66" s="136" t="s">
        <v>87</v>
      </c>
      <c r="C66" s="141">
        <f t="shared" si="0"/>
        <v>2349</v>
      </c>
      <c r="D66" s="142">
        <v>2349</v>
      </c>
      <c r="E66" s="143"/>
      <c r="F66" s="139">
        <f t="shared" si="58"/>
        <v>2349</v>
      </c>
      <c r="G66" s="142"/>
      <c r="H66" s="143"/>
      <c r="I66" s="139">
        <f t="shared" si="59"/>
        <v>0</v>
      </c>
      <c r="J66" s="142"/>
      <c r="K66" s="143"/>
      <c r="L66" s="139">
        <f t="shared" si="60"/>
        <v>0</v>
      </c>
      <c r="M66" s="142"/>
      <c r="N66" s="143"/>
      <c r="O66" s="139">
        <f t="shared" si="61"/>
        <v>0</v>
      </c>
      <c r="P66" s="127"/>
      <c r="R66" s="363"/>
      <c r="S66" s="363"/>
      <c r="T66" s="363"/>
    </row>
    <row r="67" spans="1:20" ht="24" x14ac:dyDescent="0.25">
      <c r="A67" s="67">
        <v>1200</v>
      </c>
      <c r="B67" s="181" t="s">
        <v>88</v>
      </c>
      <c r="C67" s="68">
        <f t="shared" si="0"/>
        <v>79251</v>
      </c>
      <c r="D67" s="182">
        <f>SUM(D68:D69)</f>
        <v>74942</v>
      </c>
      <c r="E67" s="183">
        <f t="shared" ref="E67:F67" si="62">SUM(E68:E69)</f>
        <v>0</v>
      </c>
      <c r="F67" s="71">
        <f t="shared" si="62"/>
        <v>74942</v>
      </c>
      <c r="G67" s="182">
        <f>SUM(G68:G69)</f>
        <v>4309</v>
      </c>
      <c r="H67" s="183">
        <f t="shared" ref="H67:I67" si="63">SUM(H68:H69)</f>
        <v>0</v>
      </c>
      <c r="I67" s="71">
        <f t="shared" si="63"/>
        <v>4309</v>
      </c>
      <c r="J67" s="182">
        <f>SUM(J68:J69)</f>
        <v>0</v>
      </c>
      <c r="K67" s="183">
        <f t="shared" ref="K67:L67" si="64">SUM(K68:K69)</f>
        <v>0</v>
      </c>
      <c r="L67" s="71">
        <f t="shared" si="64"/>
        <v>0</v>
      </c>
      <c r="M67" s="182">
        <f>SUM(M68:M69)</f>
        <v>0</v>
      </c>
      <c r="N67" s="183">
        <f t="shared" ref="N67:O67" si="65">SUM(N68:N69)</f>
        <v>0</v>
      </c>
      <c r="O67" s="71">
        <f t="shared" si="65"/>
        <v>0</v>
      </c>
      <c r="P67" s="75"/>
      <c r="R67" s="363"/>
      <c r="S67" s="363"/>
      <c r="T67" s="363"/>
    </row>
    <row r="68" spans="1:20" ht="24" customHeight="1" x14ac:dyDescent="0.25">
      <c r="A68" s="380">
        <v>1210</v>
      </c>
      <c r="B68" s="80" t="s">
        <v>89</v>
      </c>
      <c r="C68" s="81">
        <f t="shared" si="0"/>
        <v>61440</v>
      </c>
      <c r="D68" s="46">
        <v>57431</v>
      </c>
      <c r="E68" s="47"/>
      <c r="F68" s="132">
        <f>D68+E68</f>
        <v>57431</v>
      </c>
      <c r="G68" s="46">
        <v>4009</v>
      </c>
      <c r="H68" s="47"/>
      <c r="I68" s="132">
        <f>G68+H68</f>
        <v>4009</v>
      </c>
      <c r="J68" s="46"/>
      <c r="K68" s="47"/>
      <c r="L68" s="132">
        <f>K68+J68</f>
        <v>0</v>
      </c>
      <c r="M68" s="46"/>
      <c r="N68" s="47"/>
      <c r="O68" s="132">
        <f>N68+M68</f>
        <v>0</v>
      </c>
      <c r="P68" s="49"/>
      <c r="R68" s="363"/>
      <c r="S68" s="363"/>
      <c r="T68" s="363"/>
    </row>
    <row r="69" spans="1:20" ht="24" x14ac:dyDescent="0.25">
      <c r="A69" s="187">
        <v>1220</v>
      </c>
      <c r="B69" s="87" t="s">
        <v>90</v>
      </c>
      <c r="C69" s="88">
        <f t="shared" si="0"/>
        <v>17811</v>
      </c>
      <c r="D69" s="188">
        <f>SUM(D70:D74)</f>
        <v>17511</v>
      </c>
      <c r="E69" s="189">
        <f t="shared" ref="E69:F69" si="66">SUM(E70:E74)</f>
        <v>0</v>
      </c>
      <c r="F69" s="55">
        <f t="shared" si="66"/>
        <v>17511</v>
      </c>
      <c r="G69" s="188">
        <f>SUM(G70:G74)</f>
        <v>300</v>
      </c>
      <c r="H69" s="189">
        <f t="shared" ref="H69:I69" si="67">SUM(H70:H74)</f>
        <v>0</v>
      </c>
      <c r="I69" s="55">
        <f t="shared" si="67"/>
        <v>300</v>
      </c>
      <c r="J69" s="188">
        <f>SUM(J70:J74)</f>
        <v>0</v>
      </c>
      <c r="K69" s="189">
        <f t="shared" ref="K69:L69" si="68">SUM(K70:K74)</f>
        <v>0</v>
      </c>
      <c r="L69" s="55">
        <f t="shared" si="68"/>
        <v>0</v>
      </c>
      <c r="M69" s="188">
        <f>SUM(M70:M74)</f>
        <v>0</v>
      </c>
      <c r="N69" s="189">
        <f t="shared" ref="N69:O69" si="69">SUM(N70:N74)</f>
        <v>0</v>
      </c>
      <c r="O69" s="55">
        <f t="shared" si="69"/>
        <v>0</v>
      </c>
      <c r="P69" s="57"/>
      <c r="R69" s="363"/>
      <c r="S69" s="363"/>
      <c r="T69" s="363"/>
    </row>
    <row r="70" spans="1:20" ht="48" customHeight="1" x14ac:dyDescent="0.25">
      <c r="A70" s="51">
        <v>1221</v>
      </c>
      <c r="B70" s="87" t="s">
        <v>91</v>
      </c>
      <c r="C70" s="88">
        <f t="shared" si="0"/>
        <v>10908</v>
      </c>
      <c r="D70" s="53">
        <v>10608</v>
      </c>
      <c r="E70" s="54"/>
      <c r="F70" s="55">
        <f t="shared" ref="F70:F74" si="70">D70+E70</f>
        <v>10608</v>
      </c>
      <c r="G70" s="53">
        <v>300</v>
      </c>
      <c r="H70" s="54"/>
      <c r="I70" s="55">
        <f t="shared" ref="I70:I74" si="71">G70+H70</f>
        <v>300</v>
      </c>
      <c r="J70" s="53"/>
      <c r="K70" s="54"/>
      <c r="L70" s="55">
        <f t="shared" ref="L70:L74" si="72">K70+J70</f>
        <v>0</v>
      </c>
      <c r="M70" s="53"/>
      <c r="N70" s="54"/>
      <c r="O70" s="55">
        <f t="shared" ref="O70:O74" si="73">N70+M70</f>
        <v>0</v>
      </c>
      <c r="P70" s="57"/>
      <c r="R70" s="363"/>
      <c r="S70" s="363"/>
      <c r="T70" s="363"/>
    </row>
    <row r="71" spans="1:20"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c r="R71" s="363"/>
      <c r="S71" s="363"/>
      <c r="T71" s="363"/>
    </row>
    <row r="72" spans="1:20"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c r="R72" s="363"/>
      <c r="S72" s="363"/>
      <c r="T72" s="363"/>
    </row>
    <row r="73" spans="1:20" ht="36" customHeight="1" x14ac:dyDescent="0.25">
      <c r="A73" s="51">
        <v>1227</v>
      </c>
      <c r="B73" s="87" t="s">
        <v>94</v>
      </c>
      <c r="C73" s="88">
        <f t="shared" si="0"/>
        <v>6403</v>
      </c>
      <c r="D73" s="53">
        <v>6403</v>
      </c>
      <c r="E73" s="54"/>
      <c r="F73" s="55">
        <f t="shared" si="70"/>
        <v>6403</v>
      </c>
      <c r="G73" s="53"/>
      <c r="H73" s="54"/>
      <c r="I73" s="55">
        <f t="shared" si="71"/>
        <v>0</v>
      </c>
      <c r="J73" s="53"/>
      <c r="K73" s="54"/>
      <c r="L73" s="55">
        <f t="shared" si="72"/>
        <v>0</v>
      </c>
      <c r="M73" s="53"/>
      <c r="N73" s="54"/>
      <c r="O73" s="55">
        <f t="shared" si="73"/>
        <v>0</v>
      </c>
      <c r="P73" s="57"/>
      <c r="R73" s="363"/>
      <c r="S73" s="363"/>
      <c r="T73" s="363"/>
    </row>
    <row r="74" spans="1:20" ht="48" customHeight="1" x14ac:dyDescent="0.25">
      <c r="A74" s="51">
        <v>1228</v>
      </c>
      <c r="B74" s="87" t="s">
        <v>95</v>
      </c>
      <c r="C74" s="88">
        <f t="shared" si="0"/>
        <v>500</v>
      </c>
      <c r="D74" s="53">
        <v>500</v>
      </c>
      <c r="E74" s="54"/>
      <c r="F74" s="55">
        <f t="shared" si="70"/>
        <v>500</v>
      </c>
      <c r="G74" s="53"/>
      <c r="H74" s="54"/>
      <c r="I74" s="55">
        <f t="shared" si="71"/>
        <v>0</v>
      </c>
      <c r="J74" s="53"/>
      <c r="K74" s="54"/>
      <c r="L74" s="55">
        <f t="shared" si="72"/>
        <v>0</v>
      </c>
      <c r="M74" s="53"/>
      <c r="N74" s="54"/>
      <c r="O74" s="55">
        <f t="shared" si="73"/>
        <v>0</v>
      </c>
      <c r="P74" s="57"/>
      <c r="R74" s="363"/>
      <c r="S74" s="363"/>
      <c r="T74" s="363"/>
    </row>
    <row r="75" spans="1:20" x14ac:dyDescent="0.25">
      <c r="A75" s="175">
        <v>2000</v>
      </c>
      <c r="B75" s="175" t="s">
        <v>96</v>
      </c>
      <c r="C75" s="176">
        <f t="shared" si="0"/>
        <v>52470</v>
      </c>
      <c r="D75" s="177">
        <f>SUM(D76,D83,D130,D164,D165,D172)</f>
        <v>52065</v>
      </c>
      <c r="E75" s="178">
        <f t="shared" ref="E75:F75" si="74">SUM(E76,E83,E130,E164,E165,E172)</f>
        <v>0</v>
      </c>
      <c r="F75" s="179">
        <f t="shared" si="74"/>
        <v>52065</v>
      </c>
      <c r="G75" s="177">
        <f>SUM(G76,G83,G130,G164,G165,G172)</f>
        <v>400</v>
      </c>
      <c r="H75" s="178">
        <f t="shared" ref="H75:I75" si="75">SUM(H76,H83,H130,H164,H165,H172)</f>
        <v>0</v>
      </c>
      <c r="I75" s="179">
        <f t="shared" si="75"/>
        <v>400</v>
      </c>
      <c r="J75" s="177">
        <f>SUM(J76,J83,J130,J164,J165,J172)</f>
        <v>5</v>
      </c>
      <c r="K75" s="178">
        <f t="shared" ref="K75:L75" si="76">SUM(K76,K83,K130,K164,K165,K172)</f>
        <v>0</v>
      </c>
      <c r="L75" s="179">
        <f t="shared" si="76"/>
        <v>5</v>
      </c>
      <c r="M75" s="177">
        <f>SUM(M76,M83,M130,M164,M165,M172)</f>
        <v>0</v>
      </c>
      <c r="N75" s="178">
        <f t="shared" ref="N75:O75" si="77">SUM(N76,N83,N130,N164,N165,N172)</f>
        <v>0</v>
      </c>
      <c r="O75" s="179">
        <f t="shared" si="77"/>
        <v>0</v>
      </c>
      <c r="P75" s="180"/>
      <c r="R75" s="363"/>
      <c r="S75" s="363"/>
      <c r="T75" s="363"/>
    </row>
    <row r="76" spans="1:20"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c r="R76" s="363"/>
      <c r="S76" s="363"/>
      <c r="T76" s="363"/>
    </row>
    <row r="77" spans="1:20" ht="24" hidden="1" x14ac:dyDescent="0.25">
      <c r="A77" s="380">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c r="R77" s="363"/>
      <c r="S77" s="363"/>
      <c r="T77" s="363"/>
    </row>
    <row r="78" spans="1:20"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c r="R78" s="363"/>
      <c r="S78" s="363"/>
      <c r="T78" s="363"/>
    </row>
    <row r="79" spans="1:20"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c r="R79" s="363"/>
      <c r="S79" s="363"/>
      <c r="T79" s="363"/>
    </row>
    <row r="80" spans="1:20"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c r="R80" s="363"/>
      <c r="S80" s="363"/>
      <c r="T80" s="363"/>
    </row>
    <row r="81" spans="1:20"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c r="R81" s="363"/>
      <c r="S81" s="363"/>
      <c r="T81" s="363"/>
    </row>
    <row r="82" spans="1:20"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c r="R82" s="363"/>
      <c r="S82" s="363"/>
      <c r="T82" s="363"/>
    </row>
    <row r="83" spans="1:20" x14ac:dyDescent="0.25">
      <c r="A83" s="67">
        <v>2200</v>
      </c>
      <c r="B83" s="181" t="s">
        <v>102</v>
      </c>
      <c r="C83" s="68">
        <f t="shared" si="0"/>
        <v>44330</v>
      </c>
      <c r="D83" s="182">
        <f>SUM(D84,D89,D95,D103,D112,D116,D122,D128)</f>
        <v>44325</v>
      </c>
      <c r="E83" s="183">
        <f t="shared" ref="E83:F83" si="98">SUM(E84,E89,E95,E103,E112,E116,E122,E128)</f>
        <v>0</v>
      </c>
      <c r="F83" s="71">
        <f t="shared" si="98"/>
        <v>44325</v>
      </c>
      <c r="G83" s="182">
        <f>SUM(G84,G89,G95,G103,G112,G116,G122,G128)</f>
        <v>0</v>
      </c>
      <c r="H83" s="183">
        <f t="shared" ref="H83:I83" si="99">SUM(H84,H89,H95,H103,H112,H116,H122,H128)</f>
        <v>0</v>
      </c>
      <c r="I83" s="71">
        <f t="shared" si="99"/>
        <v>0</v>
      </c>
      <c r="J83" s="182">
        <f>SUM(J84,J89,J95,J103,J112,J116,J122,J128)</f>
        <v>5</v>
      </c>
      <c r="K83" s="183">
        <f t="shared" ref="K83:L83" si="100">SUM(K84,K89,K95,K103,K112,K116,K122,K128)</f>
        <v>0</v>
      </c>
      <c r="L83" s="71">
        <f t="shared" si="100"/>
        <v>5</v>
      </c>
      <c r="M83" s="182">
        <f>SUM(M84,M89,M95,M103,M112,M116,M122,M128)</f>
        <v>0</v>
      </c>
      <c r="N83" s="183">
        <f t="shared" ref="N83:O83" si="101">SUM(N84,N89,N95,N103,N112,N116,N122,N128)</f>
        <v>0</v>
      </c>
      <c r="O83" s="71">
        <f t="shared" si="101"/>
        <v>0</v>
      </c>
      <c r="P83" s="75"/>
      <c r="R83" s="363"/>
      <c r="S83" s="363"/>
      <c r="T83" s="363"/>
    </row>
    <row r="84" spans="1:20" x14ac:dyDescent="0.25">
      <c r="A84" s="184">
        <v>2210</v>
      </c>
      <c r="B84" s="136" t="s">
        <v>103</v>
      </c>
      <c r="C84" s="141">
        <f t="shared" ref="C84:C147" si="102">F84+I84+L84+O84</f>
        <v>676</v>
      </c>
      <c r="D84" s="185">
        <f>SUM(D85:D88)</f>
        <v>671</v>
      </c>
      <c r="E84" s="186">
        <f t="shared" ref="E84:F84" si="103">SUM(E85:E88)</f>
        <v>0</v>
      </c>
      <c r="F84" s="139">
        <f t="shared" si="103"/>
        <v>671</v>
      </c>
      <c r="G84" s="185">
        <f>SUM(G85:G88)</f>
        <v>0</v>
      </c>
      <c r="H84" s="186">
        <f t="shared" ref="H84:I84" si="104">SUM(H85:H88)</f>
        <v>0</v>
      </c>
      <c r="I84" s="139">
        <f t="shared" si="104"/>
        <v>0</v>
      </c>
      <c r="J84" s="185">
        <f>SUM(J85:J88)</f>
        <v>5</v>
      </c>
      <c r="K84" s="186">
        <f t="shared" ref="K84:L84" si="105">SUM(K85:K88)</f>
        <v>0</v>
      </c>
      <c r="L84" s="139">
        <f t="shared" si="105"/>
        <v>5</v>
      </c>
      <c r="M84" s="185">
        <f>SUM(M85:M88)</f>
        <v>0</v>
      </c>
      <c r="N84" s="186">
        <f t="shared" ref="N84:O84" si="106">SUM(N85:N88)</f>
        <v>0</v>
      </c>
      <c r="O84" s="139">
        <f t="shared" si="106"/>
        <v>0</v>
      </c>
      <c r="P84" s="127"/>
      <c r="R84" s="363"/>
      <c r="S84" s="363"/>
      <c r="T84" s="363"/>
    </row>
    <row r="85" spans="1:20"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c r="R85" s="363"/>
      <c r="S85" s="363"/>
      <c r="T85" s="363"/>
    </row>
    <row r="86" spans="1:20" ht="36" customHeight="1" x14ac:dyDescent="0.25">
      <c r="A86" s="51">
        <v>2212</v>
      </c>
      <c r="B86" s="87" t="s">
        <v>105</v>
      </c>
      <c r="C86" s="88">
        <f t="shared" si="102"/>
        <v>646</v>
      </c>
      <c r="D86" s="193">
        <v>641</v>
      </c>
      <c r="E86" s="194"/>
      <c r="F86" s="55">
        <f t="shared" si="107"/>
        <v>641</v>
      </c>
      <c r="G86" s="53"/>
      <c r="H86" s="54"/>
      <c r="I86" s="55">
        <f t="shared" si="108"/>
        <v>0</v>
      </c>
      <c r="J86" s="53">
        <v>5</v>
      </c>
      <c r="K86" s="54"/>
      <c r="L86" s="55">
        <f t="shared" si="109"/>
        <v>5</v>
      </c>
      <c r="M86" s="53"/>
      <c r="N86" s="54"/>
      <c r="O86" s="55">
        <f t="shared" si="110"/>
        <v>0</v>
      </c>
      <c r="P86" s="57"/>
      <c r="R86" s="363"/>
      <c r="S86" s="363"/>
      <c r="T86" s="363"/>
    </row>
    <row r="87" spans="1:20"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c r="R87" s="363"/>
      <c r="S87" s="363"/>
      <c r="T87" s="363"/>
    </row>
    <row r="88" spans="1:20" ht="12" customHeight="1" x14ac:dyDescent="0.25">
      <c r="A88" s="51">
        <v>2219</v>
      </c>
      <c r="B88" s="87" t="s">
        <v>107</v>
      </c>
      <c r="C88" s="88">
        <f t="shared" si="102"/>
        <v>30</v>
      </c>
      <c r="D88" s="193">
        <v>30</v>
      </c>
      <c r="E88" s="194"/>
      <c r="F88" s="55">
        <f t="shared" si="107"/>
        <v>30</v>
      </c>
      <c r="G88" s="53"/>
      <c r="H88" s="54"/>
      <c r="I88" s="55">
        <f t="shared" si="108"/>
        <v>0</v>
      </c>
      <c r="J88" s="53"/>
      <c r="K88" s="54"/>
      <c r="L88" s="55">
        <f t="shared" si="109"/>
        <v>0</v>
      </c>
      <c r="M88" s="53"/>
      <c r="N88" s="54"/>
      <c r="O88" s="55">
        <f t="shared" si="110"/>
        <v>0</v>
      </c>
      <c r="P88" s="57"/>
      <c r="R88" s="363"/>
      <c r="S88" s="363"/>
      <c r="T88" s="363"/>
    </row>
    <row r="89" spans="1:20" ht="24" x14ac:dyDescent="0.25">
      <c r="A89" s="187">
        <v>2220</v>
      </c>
      <c r="B89" s="87" t="s">
        <v>108</v>
      </c>
      <c r="C89" s="88">
        <f t="shared" si="102"/>
        <v>31777</v>
      </c>
      <c r="D89" s="188">
        <f>SUM(D90:D94)</f>
        <v>31777</v>
      </c>
      <c r="E89" s="189">
        <f t="shared" ref="E89:F89" si="111">SUM(E90:E94)</f>
        <v>0</v>
      </c>
      <c r="F89" s="55">
        <f t="shared" si="111"/>
        <v>31777</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c r="R89" s="363"/>
      <c r="S89" s="363"/>
      <c r="T89" s="363"/>
    </row>
    <row r="90" spans="1:20"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c r="R90" s="363"/>
      <c r="S90" s="363"/>
      <c r="T90" s="363"/>
    </row>
    <row r="91" spans="1:20"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c r="R91" s="363"/>
      <c r="S91" s="363"/>
      <c r="T91" s="363"/>
    </row>
    <row r="92" spans="1:20" ht="12" customHeight="1" x14ac:dyDescent="0.25">
      <c r="A92" s="51">
        <v>2223</v>
      </c>
      <c r="B92" s="87" t="s">
        <v>111</v>
      </c>
      <c r="C92" s="88">
        <f t="shared" si="102"/>
        <v>31055</v>
      </c>
      <c r="D92" s="193">
        <v>31055</v>
      </c>
      <c r="E92" s="194"/>
      <c r="F92" s="55">
        <f t="shared" si="115"/>
        <v>31055</v>
      </c>
      <c r="G92" s="53"/>
      <c r="H92" s="54"/>
      <c r="I92" s="55">
        <f t="shared" si="116"/>
        <v>0</v>
      </c>
      <c r="J92" s="53"/>
      <c r="K92" s="54"/>
      <c r="L92" s="55">
        <f t="shared" si="117"/>
        <v>0</v>
      </c>
      <c r="M92" s="53"/>
      <c r="N92" s="54"/>
      <c r="O92" s="55">
        <f t="shared" si="118"/>
        <v>0</v>
      </c>
      <c r="P92" s="57"/>
      <c r="R92" s="363"/>
      <c r="S92" s="363"/>
      <c r="T92" s="363"/>
    </row>
    <row r="93" spans="1:20" ht="48" customHeight="1" x14ac:dyDescent="0.25">
      <c r="A93" s="51">
        <v>2224</v>
      </c>
      <c r="B93" s="87" t="s">
        <v>112</v>
      </c>
      <c r="C93" s="88">
        <f t="shared" si="102"/>
        <v>722</v>
      </c>
      <c r="D93" s="193">
        <v>722</v>
      </c>
      <c r="E93" s="194"/>
      <c r="F93" s="55">
        <f t="shared" si="115"/>
        <v>722</v>
      </c>
      <c r="G93" s="53"/>
      <c r="H93" s="54"/>
      <c r="I93" s="55">
        <f t="shared" si="116"/>
        <v>0</v>
      </c>
      <c r="J93" s="53"/>
      <c r="K93" s="54"/>
      <c r="L93" s="55">
        <f t="shared" si="117"/>
        <v>0</v>
      </c>
      <c r="M93" s="53"/>
      <c r="N93" s="54"/>
      <c r="O93" s="55">
        <f t="shared" si="118"/>
        <v>0</v>
      </c>
      <c r="P93" s="57"/>
      <c r="R93" s="363"/>
      <c r="S93" s="363"/>
      <c r="T93" s="363"/>
    </row>
    <row r="94" spans="1:20"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c r="R94" s="363"/>
      <c r="S94" s="363"/>
      <c r="T94" s="363"/>
    </row>
    <row r="95" spans="1:20" ht="36" x14ac:dyDescent="0.25">
      <c r="A95" s="187">
        <v>2230</v>
      </c>
      <c r="B95" s="87" t="s">
        <v>114</v>
      </c>
      <c r="C95" s="88">
        <f t="shared" si="102"/>
        <v>1139</v>
      </c>
      <c r="D95" s="188">
        <f>SUM(D96:D102)</f>
        <v>1139</v>
      </c>
      <c r="E95" s="189">
        <f t="shared" ref="E95:F95" si="119">SUM(E96:E102)</f>
        <v>0</v>
      </c>
      <c r="F95" s="55">
        <f t="shared" si="119"/>
        <v>1139</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c r="R95" s="363"/>
      <c r="S95" s="363"/>
      <c r="T95" s="363"/>
    </row>
    <row r="96" spans="1:20"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c r="R96" s="363"/>
      <c r="S96" s="363"/>
      <c r="T96" s="363"/>
    </row>
    <row r="97" spans="1:20"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c r="R97" s="363"/>
      <c r="S97" s="363"/>
      <c r="T97" s="363"/>
    </row>
    <row r="98" spans="1:20"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c r="R98" s="363"/>
      <c r="S98" s="363"/>
      <c r="T98" s="363"/>
    </row>
    <row r="99" spans="1:20"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c r="R99" s="363"/>
      <c r="S99" s="363"/>
      <c r="T99" s="363"/>
    </row>
    <row r="100" spans="1:20"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c r="R100" s="363"/>
      <c r="S100" s="363"/>
      <c r="T100" s="363"/>
    </row>
    <row r="101" spans="1:20"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c r="R101" s="363"/>
      <c r="S101" s="363"/>
      <c r="T101" s="363"/>
    </row>
    <row r="102" spans="1:20" ht="24" customHeight="1" x14ac:dyDescent="0.25">
      <c r="A102" s="51">
        <v>2239</v>
      </c>
      <c r="B102" s="87" t="s">
        <v>121</v>
      </c>
      <c r="C102" s="88">
        <f t="shared" si="102"/>
        <v>1139</v>
      </c>
      <c r="D102" s="193">
        <v>1139</v>
      </c>
      <c r="E102" s="194"/>
      <c r="F102" s="55">
        <f t="shared" si="123"/>
        <v>1139</v>
      </c>
      <c r="G102" s="53"/>
      <c r="H102" s="54"/>
      <c r="I102" s="55">
        <f t="shared" si="124"/>
        <v>0</v>
      </c>
      <c r="J102" s="53"/>
      <c r="K102" s="54"/>
      <c r="L102" s="55">
        <f t="shared" si="125"/>
        <v>0</v>
      </c>
      <c r="M102" s="53"/>
      <c r="N102" s="54"/>
      <c r="O102" s="55">
        <f t="shared" si="126"/>
        <v>0</v>
      </c>
      <c r="P102" s="57"/>
      <c r="R102" s="363"/>
      <c r="S102" s="363"/>
      <c r="T102" s="363"/>
    </row>
    <row r="103" spans="1:20" ht="36" x14ac:dyDescent="0.25">
      <c r="A103" s="187">
        <v>2240</v>
      </c>
      <c r="B103" s="87" t="s">
        <v>122</v>
      </c>
      <c r="C103" s="88">
        <f t="shared" si="102"/>
        <v>9649</v>
      </c>
      <c r="D103" s="188">
        <f>SUM(D104:D111)</f>
        <v>9649</v>
      </c>
      <c r="E103" s="189">
        <f t="shared" ref="E103:F103" si="127">SUM(E104:E111)</f>
        <v>0</v>
      </c>
      <c r="F103" s="55">
        <f t="shared" si="127"/>
        <v>9649</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c r="R103" s="363"/>
      <c r="S103" s="363"/>
      <c r="T103" s="363"/>
    </row>
    <row r="104" spans="1:20"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c r="R104" s="363"/>
      <c r="S104" s="363"/>
      <c r="T104" s="363"/>
    </row>
    <row r="105" spans="1:20"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c r="R105" s="363"/>
      <c r="S105" s="363"/>
      <c r="T105" s="363"/>
    </row>
    <row r="106" spans="1:20" ht="24" customHeight="1" x14ac:dyDescent="0.25">
      <c r="A106" s="51">
        <v>2243</v>
      </c>
      <c r="B106" s="87" t="s">
        <v>125</v>
      </c>
      <c r="C106" s="88">
        <f t="shared" si="102"/>
        <v>680</v>
      </c>
      <c r="D106" s="193">
        <v>680</v>
      </c>
      <c r="E106" s="194"/>
      <c r="F106" s="55">
        <f t="shared" si="131"/>
        <v>680</v>
      </c>
      <c r="G106" s="53"/>
      <c r="H106" s="54"/>
      <c r="I106" s="55">
        <f t="shared" si="132"/>
        <v>0</v>
      </c>
      <c r="J106" s="53"/>
      <c r="K106" s="54"/>
      <c r="L106" s="55">
        <f t="shared" si="133"/>
        <v>0</v>
      </c>
      <c r="M106" s="53"/>
      <c r="N106" s="54"/>
      <c r="O106" s="55">
        <f t="shared" si="134"/>
        <v>0</v>
      </c>
      <c r="P106" s="57"/>
      <c r="R106" s="363"/>
      <c r="S106" s="363"/>
      <c r="T106" s="363"/>
    </row>
    <row r="107" spans="1:20" ht="12" customHeight="1" x14ac:dyDescent="0.25">
      <c r="A107" s="51">
        <v>2244</v>
      </c>
      <c r="B107" s="87" t="s">
        <v>126</v>
      </c>
      <c r="C107" s="88">
        <f t="shared" si="102"/>
        <v>8969</v>
      </c>
      <c r="D107" s="193">
        <v>8969</v>
      </c>
      <c r="E107" s="194"/>
      <c r="F107" s="55">
        <f t="shared" si="131"/>
        <v>8969</v>
      </c>
      <c r="G107" s="53"/>
      <c r="H107" s="54"/>
      <c r="I107" s="55">
        <f t="shared" si="132"/>
        <v>0</v>
      </c>
      <c r="J107" s="53"/>
      <c r="K107" s="54"/>
      <c r="L107" s="55">
        <f t="shared" si="133"/>
        <v>0</v>
      </c>
      <c r="M107" s="53"/>
      <c r="N107" s="54"/>
      <c r="O107" s="55">
        <f t="shared" si="134"/>
        <v>0</v>
      </c>
      <c r="P107" s="57"/>
      <c r="R107" s="363"/>
      <c r="S107" s="363"/>
      <c r="T107" s="363"/>
    </row>
    <row r="108" spans="1:20"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c r="R108" s="363"/>
      <c r="S108" s="363"/>
      <c r="T108" s="363"/>
    </row>
    <row r="109" spans="1:20"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c r="R109" s="363"/>
      <c r="S109" s="363"/>
      <c r="T109" s="363"/>
    </row>
    <row r="110" spans="1:20"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c r="R110" s="363"/>
      <c r="S110" s="363"/>
      <c r="T110" s="363"/>
    </row>
    <row r="111" spans="1:20"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c r="R111" s="363"/>
      <c r="S111" s="363"/>
      <c r="T111" s="363"/>
    </row>
    <row r="112" spans="1:20" x14ac:dyDescent="0.25">
      <c r="A112" s="187">
        <v>2250</v>
      </c>
      <c r="B112" s="87" t="s">
        <v>131</v>
      </c>
      <c r="C112" s="88">
        <f t="shared" si="102"/>
        <v>331</v>
      </c>
      <c r="D112" s="188">
        <f>SUM(D113:D115)</f>
        <v>331</v>
      </c>
      <c r="E112" s="189">
        <f t="shared" ref="E112:F112" si="135">SUM(E113:E115)</f>
        <v>0</v>
      </c>
      <c r="F112" s="55">
        <f t="shared" si="135"/>
        <v>331</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c r="R112" s="363"/>
      <c r="S112" s="363"/>
      <c r="T112" s="363"/>
    </row>
    <row r="113" spans="1:20" ht="12" customHeight="1" x14ac:dyDescent="0.25">
      <c r="A113" s="51">
        <v>2251</v>
      </c>
      <c r="B113" s="87" t="s">
        <v>132</v>
      </c>
      <c r="C113" s="88">
        <f t="shared" si="102"/>
        <v>166</v>
      </c>
      <c r="D113" s="193">
        <v>166</v>
      </c>
      <c r="E113" s="194"/>
      <c r="F113" s="55">
        <f t="shared" ref="F113:F115" si="139">D113+E113</f>
        <v>166</v>
      </c>
      <c r="G113" s="53"/>
      <c r="H113" s="54"/>
      <c r="I113" s="55">
        <f t="shared" ref="I113:I115" si="140">G113+H113</f>
        <v>0</v>
      </c>
      <c r="J113" s="53"/>
      <c r="K113" s="54"/>
      <c r="L113" s="55">
        <f t="shared" ref="L113:L115" si="141">K113+J113</f>
        <v>0</v>
      </c>
      <c r="M113" s="53"/>
      <c r="N113" s="54"/>
      <c r="O113" s="55">
        <f t="shared" ref="O113:O115" si="142">N113+M113</f>
        <v>0</v>
      </c>
      <c r="P113" s="57"/>
      <c r="R113" s="363"/>
      <c r="S113" s="363"/>
      <c r="T113" s="363"/>
    </row>
    <row r="114" spans="1:20" ht="24" customHeight="1" x14ac:dyDescent="0.25">
      <c r="A114" s="51">
        <v>2252</v>
      </c>
      <c r="B114" s="87" t="s">
        <v>133</v>
      </c>
      <c r="C114" s="88">
        <f t="shared" si="102"/>
        <v>165</v>
      </c>
      <c r="D114" s="193">
        <v>165</v>
      </c>
      <c r="E114" s="194"/>
      <c r="F114" s="55">
        <f t="shared" si="139"/>
        <v>165</v>
      </c>
      <c r="G114" s="53"/>
      <c r="H114" s="54"/>
      <c r="I114" s="55">
        <f t="shared" si="140"/>
        <v>0</v>
      </c>
      <c r="J114" s="53"/>
      <c r="K114" s="54"/>
      <c r="L114" s="55">
        <f t="shared" si="141"/>
        <v>0</v>
      </c>
      <c r="M114" s="53"/>
      <c r="N114" s="54"/>
      <c r="O114" s="55">
        <f t="shared" si="142"/>
        <v>0</v>
      </c>
      <c r="P114" s="57"/>
      <c r="R114" s="363"/>
      <c r="S114" s="363"/>
      <c r="T114" s="363"/>
    </row>
    <row r="115" spans="1:20"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c r="R115" s="363"/>
      <c r="S115" s="363"/>
      <c r="T115" s="363"/>
    </row>
    <row r="116" spans="1:20" x14ac:dyDescent="0.25">
      <c r="A116" s="187">
        <v>2260</v>
      </c>
      <c r="B116" s="87" t="s">
        <v>135</v>
      </c>
      <c r="C116" s="88">
        <f t="shared" si="102"/>
        <v>26</v>
      </c>
      <c r="D116" s="188">
        <f>SUM(D117:D121)</f>
        <v>26</v>
      </c>
      <c r="E116" s="189">
        <f t="shared" ref="E116:F116" si="143">SUM(E117:E121)</f>
        <v>0</v>
      </c>
      <c r="F116" s="55">
        <f t="shared" si="143"/>
        <v>26</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c r="R116" s="363"/>
      <c r="S116" s="363"/>
      <c r="T116" s="363"/>
    </row>
    <row r="117" spans="1:20"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c r="R117" s="363"/>
      <c r="S117" s="363"/>
      <c r="T117" s="363"/>
    </row>
    <row r="118" spans="1:20"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c r="R118" s="363"/>
      <c r="S118" s="363"/>
      <c r="T118" s="363"/>
    </row>
    <row r="119" spans="1:20"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c r="R119" s="363"/>
      <c r="S119" s="363"/>
      <c r="T119" s="363"/>
    </row>
    <row r="120" spans="1:20"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c r="R120" s="363"/>
      <c r="S120" s="363"/>
      <c r="T120" s="363"/>
    </row>
    <row r="121" spans="1:20" ht="12" customHeight="1" x14ac:dyDescent="0.25">
      <c r="A121" s="51">
        <v>2269</v>
      </c>
      <c r="B121" s="87" t="s">
        <v>140</v>
      </c>
      <c r="C121" s="88">
        <f t="shared" si="102"/>
        <v>26</v>
      </c>
      <c r="D121" s="193">
        <v>26</v>
      </c>
      <c r="E121" s="194"/>
      <c r="F121" s="55">
        <f t="shared" si="147"/>
        <v>26</v>
      </c>
      <c r="G121" s="53"/>
      <c r="H121" s="54"/>
      <c r="I121" s="55">
        <f t="shared" si="148"/>
        <v>0</v>
      </c>
      <c r="J121" s="53"/>
      <c r="K121" s="54"/>
      <c r="L121" s="55">
        <f t="shared" si="149"/>
        <v>0</v>
      </c>
      <c r="M121" s="53"/>
      <c r="N121" s="54"/>
      <c r="O121" s="55">
        <f t="shared" si="150"/>
        <v>0</v>
      </c>
      <c r="P121" s="57"/>
      <c r="R121" s="363"/>
      <c r="S121" s="363"/>
      <c r="T121" s="363"/>
    </row>
    <row r="122" spans="1:20" x14ac:dyDescent="0.25">
      <c r="A122" s="187">
        <v>2270</v>
      </c>
      <c r="B122" s="87" t="s">
        <v>141</v>
      </c>
      <c r="C122" s="88">
        <f t="shared" si="102"/>
        <v>732</v>
      </c>
      <c r="D122" s="188">
        <f>SUM(D123:D127)</f>
        <v>732</v>
      </c>
      <c r="E122" s="189">
        <f t="shared" ref="E122:F122" si="151">SUM(E123:E127)</f>
        <v>0</v>
      </c>
      <c r="F122" s="55">
        <f t="shared" si="151"/>
        <v>732</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c r="R122" s="363"/>
      <c r="S122" s="363"/>
      <c r="T122" s="363"/>
    </row>
    <row r="123" spans="1:20"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c r="R123" s="363"/>
      <c r="S123" s="363"/>
      <c r="T123" s="363"/>
    </row>
    <row r="124" spans="1:20"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c r="R124" s="363"/>
      <c r="S124" s="363"/>
      <c r="T124" s="363"/>
    </row>
    <row r="125" spans="1:20"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c r="R125" s="363"/>
      <c r="S125" s="363"/>
      <c r="T125" s="363"/>
    </row>
    <row r="126" spans="1:20"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c r="R126" s="363"/>
      <c r="S126" s="363"/>
      <c r="T126" s="363"/>
    </row>
    <row r="127" spans="1:20" ht="24" customHeight="1" x14ac:dyDescent="0.25">
      <c r="A127" s="51">
        <v>2279</v>
      </c>
      <c r="B127" s="87" t="s">
        <v>146</v>
      </c>
      <c r="C127" s="88">
        <f t="shared" si="102"/>
        <v>732</v>
      </c>
      <c r="D127" s="193">
        <v>732</v>
      </c>
      <c r="E127" s="194"/>
      <c r="F127" s="55">
        <f t="shared" si="155"/>
        <v>732</v>
      </c>
      <c r="G127" s="53"/>
      <c r="H127" s="54"/>
      <c r="I127" s="55">
        <f t="shared" si="156"/>
        <v>0</v>
      </c>
      <c r="J127" s="53"/>
      <c r="K127" s="54"/>
      <c r="L127" s="55">
        <f t="shared" si="157"/>
        <v>0</v>
      </c>
      <c r="M127" s="53"/>
      <c r="N127" s="54"/>
      <c r="O127" s="55">
        <f t="shared" si="158"/>
        <v>0</v>
      </c>
      <c r="P127" s="57"/>
      <c r="R127" s="363"/>
      <c r="S127" s="363"/>
      <c r="T127" s="363"/>
    </row>
    <row r="128" spans="1:20" ht="48" hidden="1" x14ac:dyDescent="0.25">
      <c r="A128" s="380">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c r="R128" s="363"/>
      <c r="S128" s="363"/>
      <c r="T128" s="363"/>
    </row>
    <row r="129" spans="1:20"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c r="R129" s="363"/>
      <c r="S129" s="363"/>
      <c r="T129" s="363"/>
    </row>
    <row r="130" spans="1:20" ht="38.25" customHeight="1" x14ac:dyDescent="0.25">
      <c r="A130" s="67">
        <v>2300</v>
      </c>
      <c r="B130" s="181" t="s">
        <v>149</v>
      </c>
      <c r="C130" s="68">
        <f t="shared" si="102"/>
        <v>8050</v>
      </c>
      <c r="D130" s="182">
        <f>SUM(D131,D136,D140,D141,D144,D151,D159,D160,D163)</f>
        <v>7650</v>
      </c>
      <c r="E130" s="183">
        <f t="shared" ref="E130:F130" si="160">SUM(E131,E136,E140,E141,E144,E151,E159,E160,E163)</f>
        <v>0</v>
      </c>
      <c r="F130" s="71">
        <f t="shared" si="160"/>
        <v>7650</v>
      </c>
      <c r="G130" s="182">
        <f>SUM(G131,G136,G140,G141,G144,G151,G159,G160,G163)</f>
        <v>400</v>
      </c>
      <c r="H130" s="183">
        <f t="shared" ref="H130:I130" si="161">SUM(H131,H136,H140,H141,H144,H151,H159,H160,H163)</f>
        <v>0</v>
      </c>
      <c r="I130" s="71">
        <f t="shared" si="161"/>
        <v>400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c r="R130" s="363"/>
      <c r="S130" s="363"/>
      <c r="T130" s="363"/>
    </row>
    <row r="131" spans="1:20" ht="24" x14ac:dyDescent="0.25">
      <c r="A131" s="380">
        <v>2310</v>
      </c>
      <c r="B131" s="80" t="s">
        <v>150</v>
      </c>
      <c r="C131" s="81">
        <f t="shared" si="102"/>
        <v>2068</v>
      </c>
      <c r="D131" s="191">
        <f t="shared" ref="D131:O131" si="164">SUM(D132:D135)</f>
        <v>2068</v>
      </c>
      <c r="E131" s="192">
        <f t="shared" si="164"/>
        <v>0</v>
      </c>
      <c r="F131" s="132">
        <f t="shared" si="164"/>
        <v>2068</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c r="R131" s="363"/>
      <c r="S131" s="363"/>
      <c r="T131" s="363"/>
    </row>
    <row r="132" spans="1:20" ht="12" customHeight="1" x14ac:dyDescent="0.25">
      <c r="A132" s="51">
        <v>2311</v>
      </c>
      <c r="B132" s="87" t="s">
        <v>151</v>
      </c>
      <c r="C132" s="88">
        <f t="shared" si="102"/>
        <v>995</v>
      </c>
      <c r="D132" s="193">
        <v>995</v>
      </c>
      <c r="E132" s="194"/>
      <c r="F132" s="55">
        <f t="shared" ref="F132:F135" si="165">D132+E132</f>
        <v>995</v>
      </c>
      <c r="G132" s="53"/>
      <c r="H132" s="54"/>
      <c r="I132" s="55">
        <f t="shared" ref="I132:I135" si="166">G132+H132</f>
        <v>0</v>
      </c>
      <c r="J132" s="53"/>
      <c r="K132" s="54"/>
      <c r="L132" s="55">
        <f t="shared" ref="L132:L135" si="167">K132+J132</f>
        <v>0</v>
      </c>
      <c r="M132" s="53"/>
      <c r="N132" s="54"/>
      <c r="O132" s="55">
        <f t="shared" ref="O132:O135" si="168">N132+M132</f>
        <v>0</v>
      </c>
      <c r="P132" s="57"/>
      <c r="R132" s="363"/>
      <c r="S132" s="363"/>
      <c r="T132" s="363"/>
    </row>
    <row r="133" spans="1:20" ht="12" customHeight="1" x14ac:dyDescent="0.25">
      <c r="A133" s="51">
        <v>2312</v>
      </c>
      <c r="B133" s="87" t="s">
        <v>152</v>
      </c>
      <c r="C133" s="88">
        <f t="shared" si="102"/>
        <v>797</v>
      </c>
      <c r="D133" s="193">
        <v>797</v>
      </c>
      <c r="E133" s="194"/>
      <c r="F133" s="55">
        <f t="shared" si="165"/>
        <v>797</v>
      </c>
      <c r="G133" s="53"/>
      <c r="H133" s="54"/>
      <c r="I133" s="55">
        <f t="shared" si="166"/>
        <v>0</v>
      </c>
      <c r="J133" s="53"/>
      <c r="K133" s="54"/>
      <c r="L133" s="55">
        <f t="shared" si="167"/>
        <v>0</v>
      </c>
      <c r="M133" s="53"/>
      <c r="N133" s="54"/>
      <c r="O133" s="55">
        <f t="shared" si="168"/>
        <v>0</v>
      </c>
      <c r="P133" s="57"/>
      <c r="R133" s="363"/>
      <c r="S133" s="363"/>
      <c r="T133" s="363"/>
    </row>
    <row r="134" spans="1:20" ht="12" customHeight="1" x14ac:dyDescent="0.25">
      <c r="A134" s="51">
        <v>2313</v>
      </c>
      <c r="B134" s="87" t="s">
        <v>153</v>
      </c>
      <c r="C134" s="88">
        <f t="shared" si="102"/>
        <v>186</v>
      </c>
      <c r="D134" s="193">
        <v>186</v>
      </c>
      <c r="E134" s="194"/>
      <c r="F134" s="55">
        <f t="shared" si="165"/>
        <v>186</v>
      </c>
      <c r="G134" s="53"/>
      <c r="H134" s="54"/>
      <c r="I134" s="55">
        <f t="shared" si="166"/>
        <v>0</v>
      </c>
      <c r="J134" s="53"/>
      <c r="K134" s="54"/>
      <c r="L134" s="55">
        <f t="shared" si="167"/>
        <v>0</v>
      </c>
      <c r="M134" s="53"/>
      <c r="N134" s="54"/>
      <c r="O134" s="55">
        <f t="shared" si="168"/>
        <v>0</v>
      </c>
      <c r="P134" s="57"/>
      <c r="R134" s="363"/>
      <c r="S134" s="363"/>
      <c r="T134" s="363"/>
    </row>
    <row r="135" spans="1:20" ht="36" customHeight="1" x14ac:dyDescent="0.25">
      <c r="A135" s="51">
        <v>2314</v>
      </c>
      <c r="B135" s="87" t="s">
        <v>154</v>
      </c>
      <c r="C135" s="88">
        <f t="shared" si="102"/>
        <v>90</v>
      </c>
      <c r="D135" s="193">
        <v>90</v>
      </c>
      <c r="E135" s="194"/>
      <c r="F135" s="55">
        <f t="shared" si="165"/>
        <v>90</v>
      </c>
      <c r="G135" s="53"/>
      <c r="H135" s="54"/>
      <c r="I135" s="55">
        <f t="shared" si="166"/>
        <v>0</v>
      </c>
      <c r="J135" s="53"/>
      <c r="K135" s="54"/>
      <c r="L135" s="55">
        <f t="shared" si="167"/>
        <v>0</v>
      </c>
      <c r="M135" s="53"/>
      <c r="N135" s="54"/>
      <c r="O135" s="55">
        <f t="shared" si="168"/>
        <v>0</v>
      </c>
      <c r="P135" s="57"/>
      <c r="R135" s="363"/>
      <c r="S135" s="363"/>
      <c r="T135" s="363"/>
    </row>
    <row r="136" spans="1:20" x14ac:dyDescent="0.25">
      <c r="A136" s="187">
        <v>2320</v>
      </c>
      <c r="B136" s="87" t="s">
        <v>155</v>
      </c>
      <c r="C136" s="88">
        <f t="shared" si="102"/>
        <v>114</v>
      </c>
      <c r="D136" s="188">
        <f>SUM(D137:D139)</f>
        <v>114</v>
      </c>
      <c r="E136" s="189">
        <f t="shared" ref="E136:F136" si="169">SUM(E137:E139)</f>
        <v>0</v>
      </c>
      <c r="F136" s="55">
        <f t="shared" si="169"/>
        <v>114</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c r="R136" s="363"/>
      <c r="S136" s="363"/>
      <c r="T136" s="363"/>
    </row>
    <row r="137" spans="1:20"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c r="R137" s="363"/>
      <c r="S137" s="363"/>
      <c r="T137" s="363"/>
    </row>
    <row r="138" spans="1:20" ht="12" customHeight="1" x14ac:dyDescent="0.25">
      <c r="A138" s="51">
        <v>2322</v>
      </c>
      <c r="B138" s="87" t="s">
        <v>157</v>
      </c>
      <c r="C138" s="88">
        <f t="shared" si="102"/>
        <v>114</v>
      </c>
      <c r="D138" s="193">
        <v>114</v>
      </c>
      <c r="E138" s="194"/>
      <c r="F138" s="55">
        <f t="shared" si="173"/>
        <v>114</v>
      </c>
      <c r="G138" s="53"/>
      <c r="H138" s="54"/>
      <c r="I138" s="55">
        <f t="shared" si="174"/>
        <v>0</v>
      </c>
      <c r="J138" s="53"/>
      <c r="K138" s="54"/>
      <c r="L138" s="55">
        <f t="shared" si="175"/>
        <v>0</v>
      </c>
      <c r="M138" s="53"/>
      <c r="N138" s="54"/>
      <c r="O138" s="55">
        <f t="shared" si="176"/>
        <v>0</v>
      </c>
      <c r="P138" s="57"/>
      <c r="R138" s="363"/>
      <c r="S138" s="363"/>
      <c r="T138" s="363"/>
    </row>
    <row r="139" spans="1:20"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c r="R139" s="363"/>
      <c r="S139" s="363"/>
      <c r="T139" s="363"/>
    </row>
    <row r="140" spans="1:20"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c r="R140" s="363"/>
      <c r="S140" s="363"/>
      <c r="T140" s="363"/>
    </row>
    <row r="141" spans="1:20" ht="48" x14ac:dyDescent="0.25">
      <c r="A141" s="187">
        <v>2340</v>
      </c>
      <c r="B141" s="87" t="s">
        <v>160</v>
      </c>
      <c r="C141" s="88">
        <f t="shared" si="102"/>
        <v>90</v>
      </c>
      <c r="D141" s="188">
        <f>SUM(D142:D143)</f>
        <v>90</v>
      </c>
      <c r="E141" s="189">
        <f t="shared" ref="E141:F141" si="177">SUM(E142:E143)</f>
        <v>0</v>
      </c>
      <c r="F141" s="55">
        <f t="shared" si="177"/>
        <v>90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c r="R141" s="363"/>
      <c r="S141" s="363"/>
      <c r="T141" s="363"/>
    </row>
    <row r="142" spans="1:20" ht="12" customHeight="1" x14ac:dyDescent="0.25">
      <c r="A142" s="51">
        <v>2341</v>
      </c>
      <c r="B142" s="87" t="s">
        <v>161</v>
      </c>
      <c r="C142" s="88">
        <f t="shared" si="102"/>
        <v>90</v>
      </c>
      <c r="D142" s="193">
        <v>90</v>
      </c>
      <c r="E142" s="194"/>
      <c r="F142" s="55">
        <f t="shared" ref="F142:F143" si="181">D142+E142</f>
        <v>90</v>
      </c>
      <c r="G142" s="53"/>
      <c r="H142" s="54"/>
      <c r="I142" s="55">
        <f t="shared" ref="I142:I143" si="182">G142+H142</f>
        <v>0</v>
      </c>
      <c r="J142" s="53"/>
      <c r="K142" s="54"/>
      <c r="L142" s="55">
        <f t="shared" ref="L142:L143" si="183">K142+J142</f>
        <v>0</v>
      </c>
      <c r="M142" s="53"/>
      <c r="N142" s="54"/>
      <c r="O142" s="55">
        <f t="shared" ref="O142:O143" si="184">N142+M142</f>
        <v>0</v>
      </c>
      <c r="P142" s="57"/>
      <c r="R142" s="363"/>
      <c r="S142" s="363"/>
      <c r="T142" s="363"/>
    </row>
    <row r="143" spans="1:20"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c r="R143" s="363"/>
      <c r="S143" s="363"/>
      <c r="T143" s="363"/>
    </row>
    <row r="144" spans="1:20" ht="24" x14ac:dyDescent="0.25">
      <c r="A144" s="184">
        <v>2350</v>
      </c>
      <c r="B144" s="136" t="s">
        <v>163</v>
      </c>
      <c r="C144" s="141">
        <f t="shared" si="102"/>
        <v>2867</v>
      </c>
      <c r="D144" s="185">
        <f>SUM(D145:D150)</f>
        <v>2867</v>
      </c>
      <c r="E144" s="186">
        <f t="shared" ref="E144:F144" si="185">SUM(E145:E150)</f>
        <v>0</v>
      </c>
      <c r="F144" s="139">
        <f t="shared" si="185"/>
        <v>2867</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c r="R144" s="363"/>
      <c r="S144" s="363"/>
      <c r="T144" s="363"/>
    </row>
    <row r="145" spans="1:20" ht="12" customHeight="1" x14ac:dyDescent="0.25">
      <c r="A145" s="44">
        <v>2351</v>
      </c>
      <c r="B145" s="80" t="s">
        <v>164</v>
      </c>
      <c r="C145" s="81">
        <f t="shared" si="102"/>
        <v>460</v>
      </c>
      <c r="D145" s="195">
        <v>460</v>
      </c>
      <c r="E145" s="196"/>
      <c r="F145" s="132">
        <f t="shared" ref="F145:F150" si="189">D145+E145</f>
        <v>460</v>
      </c>
      <c r="G145" s="46"/>
      <c r="H145" s="47"/>
      <c r="I145" s="132">
        <f t="shared" ref="I145:I150" si="190">G145+H145</f>
        <v>0</v>
      </c>
      <c r="J145" s="46"/>
      <c r="K145" s="47"/>
      <c r="L145" s="132">
        <f t="shared" ref="L145:L150" si="191">K145+J145</f>
        <v>0</v>
      </c>
      <c r="M145" s="46"/>
      <c r="N145" s="47"/>
      <c r="O145" s="132">
        <f t="shared" ref="O145:O150" si="192">N145+M145</f>
        <v>0</v>
      </c>
      <c r="P145" s="49"/>
      <c r="R145" s="363"/>
      <c r="S145" s="363"/>
      <c r="T145" s="363"/>
    </row>
    <row r="146" spans="1:20" ht="12" customHeight="1" x14ac:dyDescent="0.25">
      <c r="A146" s="51">
        <v>2352</v>
      </c>
      <c r="B146" s="87" t="s">
        <v>165</v>
      </c>
      <c r="C146" s="88">
        <f t="shared" si="102"/>
        <v>2407</v>
      </c>
      <c r="D146" s="193">
        <v>2407</v>
      </c>
      <c r="E146" s="194"/>
      <c r="F146" s="55">
        <f t="shared" si="189"/>
        <v>2407</v>
      </c>
      <c r="G146" s="53"/>
      <c r="H146" s="54"/>
      <c r="I146" s="55">
        <f t="shared" si="190"/>
        <v>0</v>
      </c>
      <c r="J146" s="53"/>
      <c r="K146" s="54"/>
      <c r="L146" s="55">
        <f t="shared" si="191"/>
        <v>0</v>
      </c>
      <c r="M146" s="53"/>
      <c r="N146" s="54"/>
      <c r="O146" s="55">
        <f t="shared" si="192"/>
        <v>0</v>
      </c>
      <c r="P146" s="57"/>
      <c r="R146" s="363"/>
      <c r="S146" s="363"/>
      <c r="T146" s="363"/>
    </row>
    <row r="147" spans="1:20"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c r="R147" s="363"/>
      <c r="S147" s="363"/>
      <c r="T147" s="363"/>
    </row>
    <row r="148" spans="1:20"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c r="R148" s="363"/>
      <c r="S148" s="363"/>
      <c r="T148" s="363"/>
    </row>
    <row r="149" spans="1:20"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c r="R149" s="363"/>
      <c r="S149" s="363"/>
      <c r="T149" s="363"/>
    </row>
    <row r="150" spans="1:20"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c r="R150" s="363"/>
      <c r="S150" s="363"/>
      <c r="T150" s="363"/>
    </row>
    <row r="151" spans="1:20" ht="24.75" customHeight="1" x14ac:dyDescent="0.25">
      <c r="A151" s="187">
        <v>2360</v>
      </c>
      <c r="B151" s="87" t="s">
        <v>170</v>
      </c>
      <c r="C151" s="88">
        <f t="shared" si="193"/>
        <v>1249</v>
      </c>
      <c r="D151" s="188">
        <f>SUM(D152:D158)</f>
        <v>1249</v>
      </c>
      <c r="E151" s="189">
        <f t="shared" ref="E151:F151" si="194">SUM(E152:E158)</f>
        <v>0</v>
      </c>
      <c r="F151" s="55">
        <f t="shared" si="194"/>
        <v>1249</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c r="R151" s="363"/>
      <c r="S151" s="363"/>
      <c r="T151" s="363"/>
    </row>
    <row r="152" spans="1:20" ht="12" customHeight="1" x14ac:dyDescent="0.25">
      <c r="A152" s="50">
        <v>2361</v>
      </c>
      <c r="B152" s="87" t="s">
        <v>171</v>
      </c>
      <c r="C152" s="88">
        <f t="shared" si="193"/>
        <v>851</v>
      </c>
      <c r="D152" s="193">
        <v>851</v>
      </c>
      <c r="E152" s="194"/>
      <c r="F152" s="55">
        <f t="shared" ref="F152:F159" si="198">D152+E152</f>
        <v>851</v>
      </c>
      <c r="G152" s="53"/>
      <c r="H152" s="54"/>
      <c r="I152" s="55">
        <f t="shared" ref="I152:I159" si="199">G152+H152</f>
        <v>0</v>
      </c>
      <c r="J152" s="53"/>
      <c r="K152" s="54"/>
      <c r="L152" s="55">
        <f t="shared" ref="L152:L159" si="200">K152+J152</f>
        <v>0</v>
      </c>
      <c r="M152" s="53"/>
      <c r="N152" s="54"/>
      <c r="O152" s="55">
        <f t="shared" ref="O152:O159" si="201">N152+M152</f>
        <v>0</v>
      </c>
      <c r="P152" s="57"/>
      <c r="R152" s="363"/>
      <c r="S152" s="363"/>
      <c r="T152" s="363"/>
    </row>
    <row r="153" spans="1:20" ht="24" customHeight="1" x14ac:dyDescent="0.25">
      <c r="A153" s="50">
        <v>2362</v>
      </c>
      <c r="B153" s="87" t="s">
        <v>172</v>
      </c>
      <c r="C153" s="88">
        <f t="shared" si="193"/>
        <v>398</v>
      </c>
      <c r="D153" s="193">
        <v>398</v>
      </c>
      <c r="E153" s="194"/>
      <c r="F153" s="55">
        <f t="shared" si="198"/>
        <v>398</v>
      </c>
      <c r="G153" s="53"/>
      <c r="H153" s="54"/>
      <c r="I153" s="55">
        <f t="shared" si="199"/>
        <v>0</v>
      </c>
      <c r="J153" s="53"/>
      <c r="K153" s="54"/>
      <c r="L153" s="55">
        <f t="shared" si="200"/>
        <v>0</v>
      </c>
      <c r="M153" s="53"/>
      <c r="N153" s="54"/>
      <c r="O153" s="55">
        <f t="shared" si="201"/>
        <v>0</v>
      </c>
      <c r="P153" s="57"/>
      <c r="R153" s="363"/>
      <c r="S153" s="363"/>
      <c r="T153" s="363"/>
    </row>
    <row r="154" spans="1:20"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c r="R154" s="363"/>
      <c r="S154" s="363"/>
      <c r="T154" s="363"/>
    </row>
    <row r="155" spans="1:20"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c r="R155" s="363"/>
      <c r="S155" s="363"/>
      <c r="T155" s="363"/>
    </row>
    <row r="156" spans="1:20"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c r="R156" s="363"/>
      <c r="S156" s="363"/>
      <c r="T156" s="363"/>
    </row>
    <row r="157" spans="1:20"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c r="R157" s="363"/>
      <c r="S157" s="363"/>
      <c r="T157" s="363"/>
    </row>
    <row r="158" spans="1:20"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c r="R158" s="363"/>
      <c r="S158" s="363"/>
      <c r="T158" s="363"/>
    </row>
    <row r="159" spans="1:20" ht="12" customHeight="1" x14ac:dyDescent="0.25">
      <c r="A159" s="184">
        <v>2370</v>
      </c>
      <c r="B159" s="136" t="s">
        <v>178</v>
      </c>
      <c r="C159" s="141">
        <f t="shared" si="193"/>
        <v>1662</v>
      </c>
      <c r="D159" s="199">
        <v>1262</v>
      </c>
      <c r="E159" s="200"/>
      <c r="F159" s="139">
        <f t="shared" si="198"/>
        <v>1262</v>
      </c>
      <c r="G159" s="142">
        <v>400</v>
      </c>
      <c r="H159" s="143"/>
      <c r="I159" s="139">
        <f t="shared" si="199"/>
        <v>400</v>
      </c>
      <c r="J159" s="142"/>
      <c r="K159" s="143"/>
      <c r="L159" s="139">
        <f t="shared" si="200"/>
        <v>0</v>
      </c>
      <c r="M159" s="142"/>
      <c r="N159" s="143"/>
      <c r="O159" s="139">
        <f t="shared" si="201"/>
        <v>0</v>
      </c>
      <c r="P159" s="127"/>
      <c r="R159" s="363"/>
      <c r="S159" s="363"/>
      <c r="T159" s="363"/>
    </row>
    <row r="160" spans="1:20"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c r="R160" s="363"/>
      <c r="S160" s="363"/>
      <c r="T160" s="363"/>
    </row>
    <row r="161" spans="1:20"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c r="R161" s="363"/>
      <c r="S161" s="363"/>
      <c r="T161" s="363"/>
    </row>
    <row r="162" spans="1:20"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c r="R162" s="363"/>
      <c r="S162" s="363"/>
      <c r="T162" s="363"/>
    </row>
    <row r="163" spans="1:20"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c r="R163" s="363"/>
      <c r="S163" s="363"/>
      <c r="T163" s="363"/>
    </row>
    <row r="164" spans="1:20"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c r="R164" s="363"/>
      <c r="S164" s="363"/>
      <c r="T164" s="363"/>
    </row>
    <row r="165" spans="1:20" ht="24" x14ac:dyDescent="0.25">
      <c r="A165" s="67">
        <v>2500</v>
      </c>
      <c r="B165" s="181" t="s">
        <v>184</v>
      </c>
      <c r="C165" s="68">
        <f t="shared" si="193"/>
        <v>90</v>
      </c>
      <c r="D165" s="182">
        <f>SUM(D166,D171)</f>
        <v>90</v>
      </c>
      <c r="E165" s="183">
        <f t="shared" ref="E165:O165" si="210">SUM(E166,E171)</f>
        <v>0</v>
      </c>
      <c r="F165" s="71">
        <f t="shared" si="210"/>
        <v>90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c r="R165" s="363"/>
      <c r="S165" s="363"/>
      <c r="T165" s="363"/>
    </row>
    <row r="166" spans="1:20" ht="16.5" customHeight="1" x14ac:dyDescent="0.25">
      <c r="A166" s="380">
        <v>2510</v>
      </c>
      <c r="B166" s="80" t="s">
        <v>185</v>
      </c>
      <c r="C166" s="81">
        <f t="shared" si="193"/>
        <v>90</v>
      </c>
      <c r="D166" s="191">
        <f>SUM(D167:D170)</f>
        <v>90</v>
      </c>
      <c r="E166" s="192">
        <f t="shared" ref="E166:O166" si="211">SUM(E167:E170)</f>
        <v>0</v>
      </c>
      <c r="F166" s="132">
        <f t="shared" si="211"/>
        <v>90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c r="R166" s="363"/>
      <c r="S166" s="363"/>
      <c r="T166" s="363"/>
    </row>
    <row r="167" spans="1:20"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c r="R167" s="363"/>
      <c r="S167" s="363"/>
      <c r="T167" s="363"/>
    </row>
    <row r="168" spans="1:20"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c r="R168" s="363"/>
      <c r="S168" s="363"/>
      <c r="T168" s="363"/>
    </row>
    <row r="169" spans="1:20" ht="24" customHeight="1" x14ac:dyDescent="0.25">
      <c r="A169" s="51">
        <v>2515</v>
      </c>
      <c r="B169" s="87" t="s">
        <v>188</v>
      </c>
      <c r="C169" s="88">
        <f t="shared" si="193"/>
        <v>90</v>
      </c>
      <c r="D169" s="193">
        <v>90</v>
      </c>
      <c r="E169" s="194"/>
      <c r="F169" s="55">
        <f t="shared" si="212"/>
        <v>90</v>
      </c>
      <c r="G169" s="53"/>
      <c r="H169" s="54"/>
      <c r="I169" s="55">
        <f t="shared" si="213"/>
        <v>0</v>
      </c>
      <c r="J169" s="53"/>
      <c r="K169" s="54"/>
      <c r="L169" s="55">
        <f t="shared" si="214"/>
        <v>0</v>
      </c>
      <c r="M169" s="53"/>
      <c r="N169" s="54"/>
      <c r="O169" s="55">
        <f t="shared" si="215"/>
        <v>0</v>
      </c>
      <c r="P169" s="57"/>
      <c r="R169" s="363"/>
      <c r="S169" s="363"/>
      <c r="T169" s="363"/>
    </row>
    <row r="170" spans="1:20"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c r="R170" s="363"/>
      <c r="S170" s="363"/>
      <c r="T170" s="363"/>
    </row>
    <row r="171" spans="1:20"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c r="R171" s="363"/>
      <c r="S171" s="363"/>
      <c r="T171" s="363"/>
    </row>
    <row r="172" spans="1:20"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c r="R172" s="363"/>
      <c r="S172" s="363"/>
      <c r="T172" s="363"/>
    </row>
    <row r="173" spans="1:20"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c r="R173" s="363"/>
      <c r="S173" s="363"/>
      <c r="T173" s="363"/>
    </row>
    <row r="174" spans="1:20"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c r="R174" s="363"/>
      <c r="S174" s="363"/>
      <c r="T174" s="363"/>
    </row>
    <row r="175" spans="1:20" ht="36" hidden="1" x14ac:dyDescent="0.25">
      <c r="A175" s="380">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c r="R175" s="363"/>
      <c r="S175" s="363"/>
      <c r="T175" s="363"/>
    </row>
    <row r="176" spans="1:20"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c r="R176" s="363"/>
      <c r="S176" s="363"/>
      <c r="T176" s="363"/>
    </row>
    <row r="177" spans="1:20"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c r="R177" s="363"/>
      <c r="S177" s="363"/>
      <c r="T177" s="363"/>
    </row>
    <row r="178" spans="1:20"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c r="R178" s="363"/>
      <c r="S178" s="363"/>
      <c r="T178" s="363"/>
    </row>
    <row r="179" spans="1:20" ht="84" hidden="1" x14ac:dyDescent="0.25">
      <c r="A179" s="380">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c r="R179" s="363"/>
      <c r="S179" s="363"/>
      <c r="T179" s="363"/>
    </row>
    <row r="180" spans="1:20"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c r="R180" s="363"/>
      <c r="S180" s="363"/>
      <c r="T180" s="363"/>
    </row>
    <row r="181" spans="1:20"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c r="R181" s="363"/>
      <c r="S181" s="363"/>
      <c r="T181" s="363"/>
    </row>
    <row r="182" spans="1:20"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c r="R182" s="363"/>
      <c r="S182" s="363"/>
      <c r="T182" s="363"/>
    </row>
    <row r="183" spans="1:20"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c r="R183" s="363"/>
      <c r="S183" s="363"/>
      <c r="T183" s="363"/>
    </row>
    <row r="184" spans="1:20"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c r="R184" s="363"/>
      <c r="S184" s="363"/>
      <c r="T184" s="363"/>
    </row>
    <row r="185" spans="1:20"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c r="R185" s="363"/>
      <c r="S185" s="363"/>
      <c r="T185" s="363"/>
    </row>
    <row r="186" spans="1:20"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c r="R186" s="363"/>
      <c r="S186" s="363"/>
      <c r="T186" s="363"/>
    </row>
    <row r="187" spans="1:20"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c r="R187" s="363"/>
      <c r="S187" s="363"/>
      <c r="T187" s="363"/>
    </row>
    <row r="188" spans="1:20"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c r="R188" s="363"/>
      <c r="S188" s="363"/>
      <c r="T188" s="363"/>
    </row>
    <row r="189" spans="1:20" ht="36" hidden="1" customHeight="1" x14ac:dyDescent="0.25">
      <c r="A189" s="380">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c r="R189" s="363"/>
      <c r="S189" s="363"/>
      <c r="T189" s="363"/>
    </row>
    <row r="190" spans="1:20"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c r="R190" s="363"/>
      <c r="S190" s="363"/>
      <c r="T190" s="363"/>
    </row>
    <row r="191" spans="1:20"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c r="R191" s="363"/>
      <c r="S191" s="363"/>
      <c r="T191" s="363"/>
    </row>
    <row r="192" spans="1:20" ht="24" hidden="1" x14ac:dyDescent="0.25">
      <c r="A192" s="380">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c r="R192" s="363"/>
      <c r="S192" s="363"/>
      <c r="T192" s="363"/>
    </row>
    <row r="193" spans="1:20"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c r="R193" s="363"/>
      <c r="S193" s="363"/>
      <c r="T193" s="363"/>
    </row>
    <row r="194" spans="1:20" s="28" customFormat="1" ht="24" x14ac:dyDescent="0.25">
      <c r="A194" s="221"/>
      <c r="B194" s="23" t="s">
        <v>213</v>
      </c>
      <c r="C194" s="170">
        <f t="shared" si="193"/>
        <v>3516</v>
      </c>
      <c r="D194" s="171">
        <f t="shared" ref="D194:O194" si="259">SUM(D195,D230,D269,D283)</f>
        <v>3400</v>
      </c>
      <c r="E194" s="172">
        <f t="shared" si="259"/>
        <v>0</v>
      </c>
      <c r="F194" s="173">
        <f t="shared" si="259"/>
        <v>3400</v>
      </c>
      <c r="G194" s="171">
        <f t="shared" si="259"/>
        <v>116</v>
      </c>
      <c r="H194" s="172">
        <f t="shared" si="259"/>
        <v>0</v>
      </c>
      <c r="I194" s="173">
        <f t="shared" si="259"/>
        <v>116</v>
      </c>
      <c r="J194" s="171">
        <f t="shared" si="259"/>
        <v>0</v>
      </c>
      <c r="K194" s="172">
        <f t="shared" si="259"/>
        <v>0</v>
      </c>
      <c r="L194" s="173">
        <f t="shared" si="259"/>
        <v>0</v>
      </c>
      <c r="M194" s="171">
        <f t="shared" si="259"/>
        <v>0</v>
      </c>
      <c r="N194" s="172">
        <f t="shared" si="259"/>
        <v>0</v>
      </c>
      <c r="O194" s="173">
        <f t="shared" si="259"/>
        <v>0</v>
      </c>
      <c r="P194" s="174"/>
      <c r="R194" s="363"/>
      <c r="S194" s="363"/>
      <c r="T194" s="363"/>
    </row>
    <row r="195" spans="1:20" x14ac:dyDescent="0.25">
      <c r="A195" s="175">
        <v>5000</v>
      </c>
      <c r="B195" s="175" t="s">
        <v>214</v>
      </c>
      <c r="C195" s="176">
        <f t="shared" si="193"/>
        <v>3516</v>
      </c>
      <c r="D195" s="177">
        <f>D196+D204</f>
        <v>3400</v>
      </c>
      <c r="E195" s="178">
        <f t="shared" ref="E195:F195" si="260">E196+E204</f>
        <v>0</v>
      </c>
      <c r="F195" s="179">
        <f t="shared" si="260"/>
        <v>3400</v>
      </c>
      <c r="G195" s="177">
        <f>G196+G204</f>
        <v>116</v>
      </c>
      <c r="H195" s="178">
        <f t="shared" ref="H195:I195" si="261">H196+H204</f>
        <v>0</v>
      </c>
      <c r="I195" s="179">
        <f t="shared" si="261"/>
        <v>116</v>
      </c>
      <c r="J195" s="177">
        <f>J196+J204</f>
        <v>0</v>
      </c>
      <c r="K195" s="178">
        <f t="shared" ref="K195:L195" si="262">K196+K204</f>
        <v>0</v>
      </c>
      <c r="L195" s="179">
        <f t="shared" si="262"/>
        <v>0</v>
      </c>
      <c r="M195" s="177">
        <f>M196+M204</f>
        <v>0</v>
      </c>
      <c r="N195" s="178">
        <f t="shared" ref="N195:O195" si="263">N196+N204</f>
        <v>0</v>
      </c>
      <c r="O195" s="179">
        <f t="shared" si="263"/>
        <v>0</v>
      </c>
      <c r="P195" s="180"/>
      <c r="R195" s="363"/>
      <c r="S195" s="363"/>
      <c r="T195" s="363"/>
    </row>
    <row r="196" spans="1:20"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c r="R196" s="363"/>
      <c r="S196" s="363"/>
      <c r="T196" s="363"/>
    </row>
    <row r="197" spans="1:20" ht="12" hidden="1" customHeight="1" x14ac:dyDescent="0.25">
      <c r="A197" s="380">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c r="R197" s="363"/>
      <c r="S197" s="363"/>
      <c r="T197" s="363"/>
    </row>
    <row r="198" spans="1:20"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c r="R198" s="363"/>
      <c r="S198" s="363"/>
      <c r="T198" s="363"/>
    </row>
    <row r="199" spans="1:20"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c r="R199" s="363"/>
      <c r="S199" s="363"/>
      <c r="T199" s="363"/>
    </row>
    <row r="200" spans="1:20"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c r="R200" s="363"/>
      <c r="S200" s="363"/>
      <c r="T200" s="363"/>
    </row>
    <row r="201" spans="1:20"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c r="R201" s="363"/>
      <c r="S201" s="363"/>
      <c r="T201" s="363"/>
    </row>
    <row r="202" spans="1:20"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c r="R202" s="363"/>
      <c r="S202" s="363"/>
      <c r="T202" s="363"/>
    </row>
    <row r="203" spans="1:20"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c r="R203" s="363"/>
      <c r="S203" s="363"/>
      <c r="T203" s="363"/>
    </row>
    <row r="204" spans="1:20" x14ac:dyDescent="0.25">
      <c r="A204" s="67">
        <v>5200</v>
      </c>
      <c r="B204" s="181" t="s">
        <v>223</v>
      </c>
      <c r="C204" s="68">
        <f t="shared" si="193"/>
        <v>3516</v>
      </c>
      <c r="D204" s="182">
        <f>D205+D215+D216+D225+D226+D227+D229</f>
        <v>3400</v>
      </c>
      <c r="E204" s="183">
        <f t="shared" ref="E204:F204" si="276">E205+E215+E216+E225+E226+E227+E229</f>
        <v>0</v>
      </c>
      <c r="F204" s="71">
        <f t="shared" si="276"/>
        <v>3400</v>
      </c>
      <c r="G204" s="182">
        <f>G205+G215+G216+G225+G226+G227+G229</f>
        <v>116</v>
      </c>
      <c r="H204" s="183">
        <f t="shared" ref="H204:I204" si="277">H205+H215+H216+H225+H226+H227+H229</f>
        <v>0</v>
      </c>
      <c r="I204" s="71">
        <f t="shared" si="277"/>
        <v>116</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c r="R204" s="363"/>
      <c r="S204" s="363"/>
      <c r="T204" s="363"/>
    </row>
    <row r="205" spans="1:20"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c r="R205" s="363"/>
      <c r="S205" s="363"/>
      <c r="T205" s="363"/>
    </row>
    <row r="206" spans="1:20"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c r="R206" s="363"/>
      <c r="S206" s="363"/>
      <c r="T206" s="363"/>
    </row>
    <row r="207" spans="1:20"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c r="R207" s="363"/>
      <c r="S207" s="363"/>
      <c r="T207" s="363"/>
    </row>
    <row r="208" spans="1:20"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c r="R208" s="363"/>
      <c r="S208" s="363"/>
      <c r="T208" s="363"/>
    </row>
    <row r="209" spans="1:20"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c r="R209" s="363"/>
      <c r="S209" s="363"/>
      <c r="T209" s="363"/>
    </row>
    <row r="210" spans="1:20"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c r="R210" s="363"/>
      <c r="S210" s="363"/>
      <c r="T210" s="363"/>
    </row>
    <row r="211" spans="1:20"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c r="R211" s="363"/>
      <c r="S211" s="363"/>
      <c r="T211" s="363"/>
    </row>
    <row r="212" spans="1:20"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c r="R212" s="363"/>
      <c r="S212" s="363"/>
      <c r="T212" s="363"/>
    </row>
    <row r="213" spans="1:20"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c r="R213" s="363"/>
      <c r="S213" s="363"/>
      <c r="T213" s="363"/>
    </row>
    <row r="214" spans="1:20"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c r="R214" s="363"/>
      <c r="S214" s="363"/>
      <c r="T214" s="363"/>
    </row>
    <row r="215" spans="1:20"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c r="R215" s="363"/>
      <c r="S215" s="363"/>
      <c r="T215" s="363"/>
    </row>
    <row r="216" spans="1:20" x14ac:dyDescent="0.25">
      <c r="A216" s="187">
        <v>5230</v>
      </c>
      <c r="B216" s="87" t="s">
        <v>235</v>
      </c>
      <c r="C216" s="88">
        <f t="shared" si="288"/>
        <v>3516</v>
      </c>
      <c r="D216" s="188">
        <f>SUM(D217:D224)</f>
        <v>3400</v>
      </c>
      <c r="E216" s="189">
        <f t="shared" ref="E216:F216" si="289">SUM(E217:E224)</f>
        <v>0</v>
      </c>
      <c r="F216" s="55">
        <f t="shared" si="289"/>
        <v>3400</v>
      </c>
      <c r="G216" s="188">
        <f>SUM(G217:G224)</f>
        <v>116</v>
      </c>
      <c r="H216" s="189">
        <f t="shared" ref="H216:I216" si="290">SUM(H217:H224)</f>
        <v>0</v>
      </c>
      <c r="I216" s="55">
        <f t="shared" si="290"/>
        <v>116</v>
      </c>
      <c r="J216" s="188">
        <f>SUM(J217:J224)</f>
        <v>0</v>
      </c>
      <c r="K216" s="189">
        <f t="shared" ref="K216:L216" si="291">SUM(K217:K224)</f>
        <v>0</v>
      </c>
      <c r="L216" s="55">
        <f t="shared" si="291"/>
        <v>0</v>
      </c>
      <c r="M216" s="188">
        <f>SUM(M217:M224)</f>
        <v>0</v>
      </c>
      <c r="N216" s="189">
        <f t="shared" ref="N216:O216" si="292">SUM(N217:N224)</f>
        <v>0</v>
      </c>
      <c r="O216" s="55">
        <f t="shared" si="292"/>
        <v>0</v>
      </c>
      <c r="P216" s="57"/>
      <c r="R216" s="363"/>
      <c r="S216" s="363"/>
      <c r="T216" s="363"/>
    </row>
    <row r="217" spans="1:20"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c r="R217" s="363"/>
      <c r="S217" s="363"/>
      <c r="T217" s="363"/>
    </row>
    <row r="218" spans="1:20"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c r="R218" s="363"/>
      <c r="S218" s="363"/>
      <c r="T218" s="363"/>
    </row>
    <row r="219" spans="1:20" ht="12" customHeight="1" x14ac:dyDescent="0.25">
      <c r="A219" s="51">
        <v>5233</v>
      </c>
      <c r="B219" s="87" t="s">
        <v>238</v>
      </c>
      <c r="C219" s="88">
        <f t="shared" si="288"/>
        <v>116</v>
      </c>
      <c r="D219" s="193"/>
      <c r="E219" s="194"/>
      <c r="F219" s="55">
        <f t="shared" si="293"/>
        <v>0</v>
      </c>
      <c r="G219" s="53">
        <v>116</v>
      </c>
      <c r="H219" s="54"/>
      <c r="I219" s="55">
        <f t="shared" si="294"/>
        <v>116</v>
      </c>
      <c r="J219" s="53"/>
      <c r="K219" s="54"/>
      <c r="L219" s="55">
        <f t="shared" si="295"/>
        <v>0</v>
      </c>
      <c r="M219" s="53"/>
      <c r="N219" s="54"/>
      <c r="O219" s="55">
        <f t="shared" si="296"/>
        <v>0</v>
      </c>
      <c r="P219" s="57"/>
      <c r="R219" s="363"/>
      <c r="S219" s="363"/>
      <c r="T219" s="363"/>
    </row>
    <row r="220" spans="1:20"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c r="R220" s="363"/>
      <c r="S220" s="363"/>
      <c r="T220" s="363"/>
    </row>
    <row r="221" spans="1:20"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c r="R221" s="363"/>
      <c r="S221" s="363"/>
      <c r="T221" s="363"/>
    </row>
    <row r="222" spans="1:20"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c r="R222" s="363"/>
      <c r="S222" s="363"/>
      <c r="T222" s="363"/>
    </row>
    <row r="223" spans="1:20" ht="24" customHeight="1" x14ac:dyDescent="0.25">
      <c r="A223" s="51">
        <v>5238</v>
      </c>
      <c r="B223" s="87" t="s">
        <v>242</v>
      </c>
      <c r="C223" s="88">
        <f t="shared" si="288"/>
        <v>3400</v>
      </c>
      <c r="D223" s="193">
        <v>3400</v>
      </c>
      <c r="E223" s="194"/>
      <c r="F223" s="55">
        <f t="shared" si="293"/>
        <v>3400</v>
      </c>
      <c r="G223" s="53"/>
      <c r="H223" s="54"/>
      <c r="I223" s="55">
        <f t="shared" si="294"/>
        <v>0</v>
      </c>
      <c r="J223" s="53"/>
      <c r="K223" s="54"/>
      <c r="L223" s="55">
        <f t="shared" si="295"/>
        <v>0</v>
      </c>
      <c r="M223" s="53"/>
      <c r="N223" s="54"/>
      <c r="O223" s="55">
        <f t="shared" si="296"/>
        <v>0</v>
      </c>
      <c r="P223" s="57"/>
      <c r="R223" s="363"/>
      <c r="S223" s="363"/>
      <c r="T223" s="363"/>
    </row>
    <row r="224" spans="1:20"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c r="R224" s="363"/>
      <c r="S224" s="363"/>
      <c r="T224" s="363"/>
    </row>
    <row r="225" spans="1:20"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c r="R225" s="363"/>
      <c r="S225" s="363"/>
      <c r="T225" s="363"/>
    </row>
    <row r="226" spans="1:20"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c r="R226" s="363"/>
      <c r="S226" s="363"/>
      <c r="T226" s="363"/>
    </row>
    <row r="227" spans="1:20"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c r="R227" s="363"/>
      <c r="S227" s="363"/>
      <c r="T227" s="363"/>
    </row>
    <row r="228" spans="1:20"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c r="R228" s="363"/>
      <c r="S228" s="363"/>
      <c r="T228" s="363"/>
    </row>
    <row r="229" spans="1:20"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c r="R229" s="363"/>
      <c r="S229" s="363"/>
      <c r="T229" s="363"/>
    </row>
    <row r="230" spans="1:20"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c r="R230" s="363"/>
      <c r="S230" s="363"/>
      <c r="T230" s="363"/>
    </row>
    <row r="231" spans="1:20"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c r="R231" s="363"/>
      <c r="S231" s="363"/>
      <c r="T231" s="363"/>
    </row>
    <row r="232" spans="1:20" ht="24" hidden="1" customHeight="1" x14ac:dyDescent="0.25">
      <c r="A232" s="380">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c r="R232" s="363"/>
      <c r="S232" s="363"/>
      <c r="T232" s="363"/>
    </row>
    <row r="233" spans="1:20"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c r="R233" s="363"/>
      <c r="S233" s="363"/>
      <c r="T233" s="363"/>
    </row>
    <row r="234" spans="1:20"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c r="R234" s="363"/>
      <c r="S234" s="363"/>
      <c r="T234" s="363"/>
    </row>
    <row r="235" spans="1:20"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c r="R235" s="363"/>
      <c r="S235" s="363"/>
      <c r="T235" s="363"/>
    </row>
    <row r="236" spans="1:20"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c r="R236" s="363"/>
      <c r="S236" s="363"/>
      <c r="T236" s="363"/>
    </row>
    <row r="237" spans="1:20"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c r="R237" s="363"/>
      <c r="S237" s="363"/>
      <c r="T237" s="363"/>
    </row>
    <row r="238" spans="1:20"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c r="R238" s="363"/>
      <c r="S238" s="363"/>
      <c r="T238" s="363"/>
    </row>
    <row r="239" spans="1:20"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c r="R239" s="363"/>
      <c r="S239" s="363"/>
      <c r="T239" s="363"/>
    </row>
    <row r="240" spans="1:20"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c r="R240" s="363"/>
      <c r="S240" s="363"/>
      <c r="T240" s="363"/>
    </row>
    <row r="241" spans="1:20"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c r="R241" s="363"/>
      <c r="S241" s="363"/>
      <c r="T241" s="363"/>
    </row>
    <row r="242" spans="1:20"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c r="R242" s="363"/>
      <c r="S242" s="363"/>
      <c r="T242" s="363"/>
    </row>
    <row r="243" spans="1:20"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c r="R243" s="363"/>
      <c r="S243" s="363"/>
      <c r="T243" s="363"/>
    </row>
    <row r="244" spans="1:20"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c r="R244" s="363"/>
      <c r="S244" s="363"/>
      <c r="T244" s="363"/>
    </row>
    <row r="245" spans="1:20"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c r="R245" s="363"/>
      <c r="S245" s="363"/>
      <c r="T245" s="363"/>
    </row>
    <row r="246" spans="1:20" ht="24" hidden="1" x14ac:dyDescent="0.25">
      <c r="A246" s="380">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c r="R246" s="363"/>
      <c r="S246" s="363"/>
      <c r="T246" s="363"/>
    </row>
    <row r="247" spans="1:20"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c r="R247" s="363"/>
      <c r="S247" s="363"/>
      <c r="T247" s="363"/>
    </row>
    <row r="248" spans="1:20"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c r="R248" s="363"/>
      <c r="S248" s="363"/>
      <c r="T248" s="363"/>
    </row>
    <row r="249" spans="1:20"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c r="R249" s="363"/>
      <c r="S249" s="363"/>
      <c r="T249" s="363"/>
    </row>
    <row r="250" spans="1:20"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c r="R250" s="363"/>
      <c r="S250" s="363"/>
      <c r="T250" s="363"/>
    </row>
    <row r="251" spans="1:20"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c r="R251" s="363"/>
      <c r="S251" s="363"/>
      <c r="T251" s="363"/>
    </row>
    <row r="252" spans="1:20" ht="24" hidden="1" x14ac:dyDescent="0.25">
      <c r="A252" s="380">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c r="R252" s="363"/>
      <c r="S252" s="363"/>
      <c r="T252" s="363"/>
    </row>
    <row r="253" spans="1:20"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c r="R253" s="363"/>
      <c r="S253" s="363"/>
      <c r="T253" s="363"/>
    </row>
    <row r="254" spans="1:20"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c r="R254" s="363"/>
      <c r="S254" s="363"/>
      <c r="T254" s="363"/>
    </row>
    <row r="255" spans="1:20"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c r="R255" s="363"/>
      <c r="S255" s="363"/>
      <c r="T255" s="363"/>
    </row>
    <row r="256" spans="1:20"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c r="R256" s="363"/>
      <c r="S256" s="363"/>
      <c r="T256" s="363"/>
    </row>
    <row r="257" spans="1:20"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c r="R257" s="363"/>
      <c r="S257" s="363"/>
      <c r="T257" s="363"/>
    </row>
    <row r="258" spans="1:20"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c r="R258" s="363"/>
      <c r="S258" s="363"/>
      <c r="T258" s="363"/>
    </row>
    <row r="259" spans="1:20"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c r="R259" s="363"/>
      <c r="S259" s="363"/>
      <c r="T259" s="363"/>
    </row>
    <row r="260" spans="1:20" ht="24" hidden="1" x14ac:dyDescent="0.25">
      <c r="A260" s="380">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c r="R260" s="363"/>
      <c r="S260" s="363"/>
      <c r="T260" s="363"/>
    </row>
    <row r="261" spans="1:20"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c r="R261" s="363"/>
      <c r="S261" s="363"/>
      <c r="T261" s="363"/>
    </row>
    <row r="262" spans="1:20"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c r="R262" s="363"/>
      <c r="S262" s="363"/>
      <c r="T262" s="363"/>
    </row>
    <row r="263" spans="1:20"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c r="R263" s="363"/>
      <c r="S263" s="363"/>
      <c r="T263" s="363"/>
    </row>
    <row r="264" spans="1:20"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c r="R264" s="363"/>
      <c r="S264" s="363"/>
      <c r="T264" s="363"/>
    </row>
    <row r="265" spans="1:20"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c r="R265" s="363"/>
      <c r="S265" s="363"/>
      <c r="T265" s="363"/>
    </row>
    <row r="266" spans="1:20"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c r="R266" s="363"/>
      <c r="S266" s="363"/>
      <c r="T266" s="363"/>
    </row>
    <row r="267" spans="1:20"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c r="R267" s="363"/>
      <c r="S267" s="363"/>
      <c r="T267" s="363"/>
    </row>
    <row r="268" spans="1:20"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c r="R268" s="363"/>
      <c r="S268" s="363"/>
      <c r="T268" s="363"/>
    </row>
    <row r="269" spans="1:20"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c r="R269" s="363"/>
      <c r="S269" s="363"/>
      <c r="T269" s="363"/>
    </row>
    <row r="270" spans="1:20"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c r="R270" s="363"/>
      <c r="S270" s="363"/>
      <c r="T270" s="363"/>
    </row>
    <row r="271" spans="1:20" ht="24" hidden="1" customHeight="1" x14ac:dyDescent="0.25">
      <c r="A271" s="380">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c r="R271" s="363"/>
      <c r="S271" s="363"/>
      <c r="T271" s="363"/>
    </row>
    <row r="272" spans="1:20"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c r="R272" s="363"/>
      <c r="S272" s="363"/>
      <c r="T272" s="363"/>
    </row>
    <row r="273" spans="1:20"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c r="R273" s="363"/>
      <c r="S273" s="363"/>
      <c r="T273" s="363"/>
    </row>
    <row r="274" spans="1:20"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c r="R274" s="363"/>
      <c r="S274" s="363"/>
      <c r="T274" s="363"/>
    </row>
    <row r="275" spans="1:20"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c r="R275" s="363"/>
      <c r="S275" s="363"/>
      <c r="T275" s="363"/>
    </row>
    <row r="276" spans="1:20"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c r="R276" s="363"/>
      <c r="S276" s="363"/>
      <c r="T276" s="363"/>
    </row>
    <row r="277" spans="1:20"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c r="R277" s="363"/>
      <c r="S277" s="363"/>
      <c r="T277" s="363"/>
    </row>
    <row r="278" spans="1:20"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c r="R278" s="363"/>
      <c r="S278" s="363"/>
      <c r="T278" s="363"/>
    </row>
    <row r="279" spans="1:20"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c r="R279" s="363"/>
      <c r="S279" s="363"/>
      <c r="T279" s="363"/>
    </row>
    <row r="280" spans="1:20" ht="24" hidden="1" customHeight="1" x14ac:dyDescent="0.25">
      <c r="A280" s="380">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c r="R280" s="363"/>
      <c r="S280" s="363"/>
      <c r="T280" s="363"/>
    </row>
    <row r="281" spans="1:20"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c r="R281" s="363"/>
      <c r="S281" s="363"/>
      <c r="T281" s="363"/>
    </row>
    <row r="282" spans="1:20"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c r="R282" s="363"/>
      <c r="S282" s="363"/>
      <c r="T282" s="363"/>
    </row>
    <row r="283" spans="1:20"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c r="R283" s="363"/>
      <c r="S283" s="363"/>
      <c r="T283" s="363"/>
    </row>
    <row r="284" spans="1:20"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c r="R284" s="363"/>
      <c r="S284" s="363"/>
      <c r="T284" s="363"/>
    </row>
    <row r="285" spans="1:20"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c r="R285" s="363"/>
      <c r="S285" s="363"/>
      <c r="T285" s="363"/>
    </row>
    <row r="286" spans="1:20"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c r="R286" s="363"/>
      <c r="S286" s="363"/>
      <c r="T286" s="363"/>
    </row>
    <row r="287" spans="1:20"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c r="R287" s="363"/>
      <c r="S287" s="363"/>
      <c r="T287" s="363"/>
    </row>
    <row r="288" spans="1:20"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c r="R288" s="363"/>
      <c r="S288" s="363"/>
      <c r="T288" s="363"/>
    </row>
    <row r="289" spans="1:20" ht="12.75" thickBot="1" x14ac:dyDescent="0.3">
      <c r="A289" s="246"/>
      <c r="B289" s="246" t="s">
        <v>310</v>
      </c>
      <c r="C289" s="247">
        <f t="shared" si="371"/>
        <v>379653</v>
      </c>
      <c r="D289" s="248">
        <f t="shared" ref="D289:O289" si="389">SUM(D286,D269,D230,D195,D187,D173,D75,D53,D283)</f>
        <v>358203</v>
      </c>
      <c r="E289" s="249">
        <f t="shared" si="389"/>
        <v>0</v>
      </c>
      <c r="F289" s="250">
        <f t="shared" si="389"/>
        <v>358203</v>
      </c>
      <c r="G289" s="248">
        <f t="shared" si="389"/>
        <v>21445</v>
      </c>
      <c r="H289" s="249">
        <f t="shared" si="389"/>
        <v>0</v>
      </c>
      <c r="I289" s="250">
        <f t="shared" si="389"/>
        <v>21445</v>
      </c>
      <c r="J289" s="248">
        <f t="shared" si="389"/>
        <v>5</v>
      </c>
      <c r="K289" s="249">
        <f t="shared" si="389"/>
        <v>0</v>
      </c>
      <c r="L289" s="250">
        <f t="shared" si="389"/>
        <v>5</v>
      </c>
      <c r="M289" s="248">
        <f t="shared" si="389"/>
        <v>0</v>
      </c>
      <c r="N289" s="249">
        <f t="shared" si="389"/>
        <v>0</v>
      </c>
      <c r="O289" s="250">
        <f t="shared" si="389"/>
        <v>0</v>
      </c>
      <c r="P289" s="251"/>
      <c r="R289" s="363"/>
      <c r="S289" s="363"/>
      <c r="T289" s="363"/>
    </row>
    <row r="290" spans="1:20" s="28" customFormat="1" ht="13.5" hidden="1" thickTop="1" thickBot="1" x14ac:dyDescent="0.3">
      <c r="A290" s="1484" t="s">
        <v>311</v>
      </c>
      <c r="B290" s="1485"/>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c r="R290" s="363"/>
      <c r="S290" s="363"/>
      <c r="T290" s="363"/>
    </row>
    <row r="291" spans="1:20" s="28" customFormat="1" ht="12.75" hidden="1" thickTop="1" x14ac:dyDescent="0.25">
      <c r="A291" s="1486" t="s">
        <v>312</v>
      </c>
      <c r="B291" s="1487"/>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c r="R291" s="363"/>
      <c r="S291" s="363"/>
      <c r="T291" s="363"/>
    </row>
    <row r="292" spans="1:20"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c r="R292" s="363"/>
      <c r="S292" s="363"/>
      <c r="T292" s="363"/>
    </row>
    <row r="293" spans="1:20"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c r="R293" s="363"/>
      <c r="S293" s="363"/>
      <c r="T293" s="363"/>
    </row>
    <row r="294" spans="1:20"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c r="R294" s="363"/>
      <c r="S294" s="363"/>
      <c r="T294" s="363"/>
    </row>
    <row r="295" spans="1:20"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c r="R295" s="363"/>
      <c r="S295" s="363"/>
      <c r="T295" s="363"/>
    </row>
    <row r="296" spans="1:20"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c r="R296" s="363"/>
      <c r="S296" s="363"/>
      <c r="T296" s="363"/>
    </row>
    <row r="297" spans="1:20"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c r="R297" s="363"/>
      <c r="S297" s="363"/>
      <c r="T297" s="363"/>
    </row>
    <row r="298" spans="1:20"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c r="R298" s="363"/>
      <c r="S298" s="363"/>
      <c r="T298" s="363"/>
    </row>
    <row r="299" spans="1:20" ht="24.75" hidden="1" customHeight="1" thickBot="1" x14ac:dyDescent="0.25">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c r="R299" s="363"/>
      <c r="S299" s="363"/>
      <c r="T299" s="363"/>
    </row>
    <row r="300" spans="1:20"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c r="R300" s="363"/>
      <c r="S300" s="363"/>
      <c r="T300" s="363"/>
    </row>
    <row r="301" spans="1:20"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c r="R301" s="363"/>
      <c r="S301" s="363"/>
      <c r="T301" s="363"/>
    </row>
    <row r="302" spans="1:20" ht="12.75" thickTop="1" x14ac:dyDescent="0.25">
      <c r="A302" s="4"/>
      <c r="B302" s="4"/>
      <c r="C302" s="4"/>
      <c r="D302" s="4"/>
      <c r="E302" s="4"/>
      <c r="F302" s="4"/>
      <c r="G302" s="4"/>
      <c r="H302" s="4"/>
      <c r="I302" s="4"/>
      <c r="J302" s="4"/>
      <c r="K302" s="4"/>
      <c r="L302" s="4"/>
      <c r="M302" s="4"/>
    </row>
    <row r="303" spans="1:20" x14ac:dyDescent="0.25">
      <c r="A303" s="4"/>
      <c r="B303" s="4"/>
      <c r="C303" s="4"/>
      <c r="D303" s="4"/>
      <c r="E303" s="4"/>
      <c r="F303" s="4"/>
      <c r="G303" s="4"/>
      <c r="H303" s="4"/>
      <c r="I303" s="4"/>
      <c r="J303" s="4"/>
      <c r="K303" s="4"/>
      <c r="L303" s="4"/>
      <c r="M303" s="4"/>
    </row>
    <row r="304" spans="1:20"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jDFt5EHxJXC+x/gWgTDN/w22hNGnn7sH5c2VYd2cua1MW04Ze/Ayupxr9i+Cqykr/vZpGLanS0v1Mqicdb+YKw==" saltValue="tH3B/k4C2kDDbL59ntNxiQ==" spinCount="100000" sheet="1" objects="1" scenarios="1" formatCells="0" formatColumns="0" formatRows="0" deleteColumns="0"/>
  <autoFilter ref="A18:P301">
    <filterColumn colId="2">
      <filters>
        <filter val="1 139"/>
        <filter val="1 249"/>
        <filter val="1 252"/>
        <filter val="1 662"/>
        <filter val="10 908"/>
        <filter val="11 915"/>
        <filter val="114"/>
        <filter val="116"/>
        <filter val="165"/>
        <filter val="166"/>
        <filter val="17 811"/>
        <filter val="186"/>
        <filter val="2 068"/>
        <filter val="2 349"/>
        <filter val="2 407"/>
        <filter val="2 867"/>
        <filter val="2 953"/>
        <filter val="21 264"/>
        <filter val="220 803"/>
        <filter val="244 416"/>
        <filter val="26"/>
        <filter val="3 400"/>
        <filter val="3 516"/>
        <filter val="30"/>
        <filter val="31 055"/>
        <filter val="31 777"/>
        <filter val="323 667"/>
        <filter val="331"/>
        <filter val="376 137"/>
        <filter val="379 648"/>
        <filter val="379 653"/>
        <filter val="398"/>
        <filter val="4 172"/>
        <filter val="44 330"/>
        <filter val="460"/>
        <filter val="5"/>
        <filter val="500"/>
        <filter val="52 470"/>
        <filter val="6 403"/>
        <filter val="61 440"/>
        <filter val="646"/>
        <filter val="676"/>
        <filter val="680"/>
        <filter val="722"/>
        <filter val="732"/>
        <filter val="79 251"/>
        <filter val="797"/>
        <filter val="8 050"/>
        <filter val="8 969"/>
        <filter val="851"/>
        <filter val="9 649"/>
        <filter val="90"/>
        <filter val="972"/>
        <filter val="99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13.pielikums Jūrmalas pilsētas domes
2019.gada 25.jūlija saistošajiem noteikumiem Nr.27
(protokols Nr.10, 24.punkts)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S4" sqref="S4"/>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0</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v>
      </c>
      <c r="D3" s="1516"/>
      <c r="E3" s="1516"/>
      <c r="F3" s="1516"/>
      <c r="G3" s="1516"/>
      <c r="H3" s="1516"/>
      <c r="I3" s="1516"/>
      <c r="J3" s="1516"/>
      <c r="K3" s="1516"/>
      <c r="L3" s="1516"/>
      <c r="M3" s="1516"/>
      <c r="N3" s="1516"/>
      <c r="O3" s="1516"/>
      <c r="P3" s="1517"/>
      <c r="Q3" s="273"/>
    </row>
    <row r="4" spans="1:17" ht="12.75" customHeight="1" x14ac:dyDescent="0.25">
      <c r="A4" s="5" t="s">
        <v>4</v>
      </c>
      <c r="B4" s="6"/>
      <c r="C4" s="1516" t="s">
        <v>5</v>
      </c>
      <c r="D4" s="1516"/>
      <c r="E4" s="1516"/>
      <c r="F4" s="1516"/>
      <c r="G4" s="1516"/>
      <c r="H4" s="1516"/>
      <c r="I4" s="1516"/>
      <c r="J4" s="1516"/>
      <c r="K4" s="1516"/>
      <c r="L4" s="1516"/>
      <c r="M4" s="1516"/>
      <c r="N4" s="1516"/>
      <c r="O4" s="1516"/>
      <c r="P4" s="1517"/>
      <c r="Q4" s="273"/>
    </row>
    <row r="5" spans="1:17" ht="12.75" customHeight="1" x14ac:dyDescent="0.25">
      <c r="A5" s="7" t="s">
        <v>6</v>
      </c>
      <c r="B5" s="8"/>
      <c r="C5" s="1511" t="s">
        <v>7</v>
      </c>
      <c r="D5" s="1511"/>
      <c r="E5" s="1511"/>
      <c r="F5" s="1511"/>
      <c r="G5" s="1511"/>
      <c r="H5" s="1511"/>
      <c r="I5" s="1511"/>
      <c r="J5" s="1511"/>
      <c r="K5" s="1511"/>
      <c r="L5" s="1511"/>
      <c r="M5" s="1511"/>
      <c r="N5" s="1511"/>
      <c r="O5" s="1511"/>
      <c r="P5" s="1512"/>
      <c r="Q5" s="273"/>
    </row>
    <row r="6" spans="1:17" ht="12.75" customHeight="1" x14ac:dyDescent="0.25">
      <c r="A6" s="7" t="s">
        <v>8</v>
      </c>
      <c r="B6" s="8"/>
      <c r="C6" s="1511" t="s">
        <v>9</v>
      </c>
      <c r="D6" s="1511"/>
      <c r="E6" s="1511"/>
      <c r="F6" s="1511"/>
      <c r="G6" s="1511"/>
      <c r="H6" s="1511"/>
      <c r="I6" s="1511"/>
      <c r="J6" s="1511"/>
      <c r="K6" s="1511"/>
      <c r="L6" s="1511"/>
      <c r="M6" s="1511"/>
      <c r="N6" s="1511"/>
      <c r="O6" s="1511"/>
      <c r="P6" s="1512"/>
      <c r="Q6" s="273"/>
    </row>
    <row r="7" spans="1:17" ht="27" customHeight="1" x14ac:dyDescent="0.25">
      <c r="A7" s="7" t="s">
        <v>10</v>
      </c>
      <c r="B7" s="8"/>
      <c r="C7" s="1516" t="s">
        <v>333</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13</v>
      </c>
      <c r="D9" s="1511"/>
      <c r="E9" s="1511"/>
      <c r="F9" s="1511"/>
      <c r="G9" s="1511"/>
      <c r="H9" s="1511"/>
      <c r="I9" s="1511"/>
      <c r="J9" s="1511"/>
      <c r="K9" s="1511"/>
      <c r="L9" s="1511"/>
      <c r="M9" s="1511"/>
      <c r="N9" s="1511"/>
      <c r="O9" s="1511"/>
      <c r="P9" s="1512"/>
      <c r="Q9" s="273"/>
    </row>
    <row r="10" spans="1:17" ht="12.75" customHeight="1" x14ac:dyDescent="0.25">
      <c r="A10" s="7"/>
      <c r="B10" s="8" t="s">
        <v>14</v>
      </c>
      <c r="C10" s="1511" t="s">
        <v>15</v>
      </c>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t="s">
        <v>18</v>
      </c>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1516767</v>
      </c>
      <c r="D20" s="32">
        <f>SUM(D21,D24,D25,D41,D43)</f>
        <v>497589</v>
      </c>
      <c r="E20" s="33">
        <f t="shared" ref="E20:F20" si="1">SUM(E21,E24,E25,E41,E43)</f>
        <v>0</v>
      </c>
      <c r="F20" s="34">
        <f t="shared" si="1"/>
        <v>497589</v>
      </c>
      <c r="G20" s="32">
        <f>SUM(G21,G24,G43)</f>
        <v>977928</v>
      </c>
      <c r="H20" s="33">
        <f t="shared" ref="H20:I20" si="2">SUM(H21,H24,H43)</f>
        <v>1</v>
      </c>
      <c r="I20" s="34">
        <f t="shared" si="2"/>
        <v>977929</v>
      </c>
      <c r="J20" s="32">
        <f>SUM(J21,J26,J43)</f>
        <v>41249</v>
      </c>
      <c r="K20" s="33">
        <f t="shared" ref="K20:L20" si="3">SUM(K21,K26,K43)</f>
        <v>0</v>
      </c>
      <c r="L20" s="34">
        <f t="shared" si="3"/>
        <v>41249</v>
      </c>
      <c r="M20" s="32">
        <f>SUM(M21,M45)</f>
        <v>0</v>
      </c>
      <c r="N20" s="33">
        <f t="shared" ref="N20:O20" si="4">SUM(N21,N45)</f>
        <v>0</v>
      </c>
      <c r="O20" s="34">
        <f t="shared" si="4"/>
        <v>0</v>
      </c>
      <c r="P20" s="35"/>
    </row>
    <row r="21" spans="1:16" ht="12.75" thickTop="1" x14ac:dyDescent="0.25">
      <c r="A21" s="36"/>
      <c r="B21" s="37" t="s">
        <v>40</v>
      </c>
      <c r="C21" s="38">
        <f t="shared" si="0"/>
        <v>8429</v>
      </c>
      <c r="D21" s="39">
        <f>SUM(D22:D23)</f>
        <v>0</v>
      </c>
      <c r="E21" s="40">
        <f t="shared" ref="E21:F21" si="5">SUM(E22:E23)</f>
        <v>0</v>
      </c>
      <c r="F21" s="41">
        <f t="shared" si="5"/>
        <v>0</v>
      </c>
      <c r="G21" s="39">
        <f>SUM(G22:G23)</f>
        <v>0</v>
      </c>
      <c r="H21" s="40">
        <f t="shared" ref="H21:I21" si="6">SUM(H22:H23)</f>
        <v>0</v>
      </c>
      <c r="I21" s="41">
        <f t="shared" si="6"/>
        <v>0</v>
      </c>
      <c r="J21" s="39">
        <f>SUM(J22:J23)</f>
        <v>8429</v>
      </c>
      <c r="K21" s="40">
        <f t="shared" ref="K21:L21" si="7">SUM(K22:K23)</f>
        <v>0</v>
      </c>
      <c r="L21" s="41">
        <f t="shared" si="7"/>
        <v>8429</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8429</v>
      </c>
      <c r="D23" s="53"/>
      <c r="E23" s="54"/>
      <c r="F23" s="55">
        <f t="shared" ref="F23:F25" si="9">D23+E23</f>
        <v>0</v>
      </c>
      <c r="G23" s="53"/>
      <c r="H23" s="54"/>
      <c r="I23" s="55">
        <f t="shared" ref="I23:I24" si="10">G23+H23</f>
        <v>0</v>
      </c>
      <c r="J23" s="53">
        <v>8429</v>
      </c>
      <c r="K23" s="54"/>
      <c r="L23" s="56">
        <f>K23+J23</f>
        <v>8429</v>
      </c>
      <c r="M23" s="53"/>
      <c r="N23" s="54"/>
      <c r="O23" s="55">
        <f>N23+M23</f>
        <v>0</v>
      </c>
      <c r="P23" s="57"/>
    </row>
    <row r="24" spans="1:16" s="28" customFormat="1" ht="24.75" customHeight="1" thickBot="1" x14ac:dyDescent="0.3">
      <c r="A24" s="58">
        <v>19300</v>
      </c>
      <c r="B24" s="58" t="s">
        <v>43</v>
      </c>
      <c r="C24" s="59">
        <f>F24+I24</f>
        <v>1475518</v>
      </c>
      <c r="D24" s="60">
        <v>497589</v>
      </c>
      <c r="E24" s="61"/>
      <c r="F24" s="62">
        <f t="shared" si="9"/>
        <v>497589</v>
      </c>
      <c r="G24" s="60">
        <v>977928</v>
      </c>
      <c r="H24" s="61">
        <v>1</v>
      </c>
      <c r="I24" s="62">
        <f t="shared" si="10"/>
        <v>977929</v>
      </c>
      <c r="J24" s="63" t="s">
        <v>44</v>
      </c>
      <c r="K24" s="64" t="s">
        <v>44</v>
      </c>
      <c r="L24" s="65" t="s">
        <v>44</v>
      </c>
      <c r="M24" s="63" t="s">
        <v>44</v>
      </c>
      <c r="N24" s="64" t="s">
        <v>44</v>
      </c>
      <c r="O24" s="65" t="s">
        <v>44</v>
      </c>
      <c r="P24" s="66"/>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32820</v>
      </c>
      <c r="D26" s="72" t="s">
        <v>44</v>
      </c>
      <c r="E26" s="73" t="s">
        <v>44</v>
      </c>
      <c r="F26" s="74" t="s">
        <v>44</v>
      </c>
      <c r="G26" s="72" t="s">
        <v>44</v>
      </c>
      <c r="H26" s="73" t="s">
        <v>44</v>
      </c>
      <c r="I26" s="74" t="s">
        <v>44</v>
      </c>
      <c r="J26" s="76">
        <f>SUM(J27,J31,J33,J36)</f>
        <v>32820</v>
      </c>
      <c r="K26" s="77">
        <f t="shared" ref="K26:L26" si="11">SUM(K27,K31,K33,K36)</f>
        <v>0</v>
      </c>
      <c r="L26" s="78">
        <f t="shared" si="11"/>
        <v>32820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customHeight="1" x14ac:dyDescent="0.25">
      <c r="A33" s="79">
        <v>21380</v>
      </c>
      <c r="B33" s="67" t="s">
        <v>53</v>
      </c>
      <c r="C33" s="68">
        <f t="shared" si="16"/>
        <v>28908</v>
      </c>
      <c r="D33" s="72" t="s">
        <v>44</v>
      </c>
      <c r="E33" s="73" t="s">
        <v>44</v>
      </c>
      <c r="F33" s="74" t="s">
        <v>44</v>
      </c>
      <c r="G33" s="72" t="s">
        <v>44</v>
      </c>
      <c r="H33" s="73" t="s">
        <v>44</v>
      </c>
      <c r="I33" s="74" t="s">
        <v>44</v>
      </c>
      <c r="J33" s="76">
        <f>SUM(J34:J35)</f>
        <v>28908</v>
      </c>
      <c r="K33" s="77">
        <f t="shared" ref="K33:L33" si="17">SUM(K34:K35)</f>
        <v>0</v>
      </c>
      <c r="L33" s="78">
        <f t="shared" si="17"/>
        <v>28908</v>
      </c>
      <c r="M33" s="76" t="s">
        <v>44</v>
      </c>
      <c r="N33" s="77" t="s">
        <v>44</v>
      </c>
      <c r="O33" s="78" t="s">
        <v>44</v>
      </c>
      <c r="P33" s="75"/>
    </row>
    <row r="34" spans="1:16" ht="12" customHeight="1" x14ac:dyDescent="0.25">
      <c r="A34" s="44">
        <v>21381</v>
      </c>
      <c r="B34" s="80" t="s">
        <v>54</v>
      </c>
      <c r="C34" s="81">
        <f t="shared" si="16"/>
        <v>28908</v>
      </c>
      <c r="D34" s="82" t="s">
        <v>44</v>
      </c>
      <c r="E34" s="83" t="s">
        <v>44</v>
      </c>
      <c r="F34" s="84" t="s">
        <v>44</v>
      </c>
      <c r="G34" s="82" t="s">
        <v>44</v>
      </c>
      <c r="H34" s="83" t="s">
        <v>44</v>
      </c>
      <c r="I34" s="84" t="s">
        <v>44</v>
      </c>
      <c r="J34" s="46">
        <v>28908</v>
      </c>
      <c r="K34" s="47"/>
      <c r="L34" s="48">
        <f t="shared" ref="L34:L35" si="18">K34+J34</f>
        <v>28908</v>
      </c>
      <c r="M34" s="85" t="s">
        <v>44</v>
      </c>
      <c r="N34" s="86" t="s">
        <v>44</v>
      </c>
      <c r="O34" s="48" t="s">
        <v>44</v>
      </c>
      <c r="P34" s="49"/>
    </row>
    <row r="35" spans="1:16" ht="24" hidden="1" customHeight="1" x14ac:dyDescent="0.25">
      <c r="A35" s="206">
        <v>21383</v>
      </c>
      <c r="B35" s="223" t="s">
        <v>55</v>
      </c>
      <c r="C35" s="205">
        <f t="shared" si="16"/>
        <v>0</v>
      </c>
      <c r="D35" s="519" t="s">
        <v>44</v>
      </c>
      <c r="E35" s="520" t="s">
        <v>44</v>
      </c>
      <c r="F35" s="521" t="s">
        <v>44</v>
      </c>
      <c r="G35" s="519" t="s">
        <v>44</v>
      </c>
      <c r="H35" s="520" t="s">
        <v>44</v>
      </c>
      <c r="I35" s="521" t="s">
        <v>44</v>
      </c>
      <c r="J35" s="210"/>
      <c r="K35" s="211"/>
      <c r="L35" s="522">
        <f t="shared" si="18"/>
        <v>0</v>
      </c>
      <c r="M35" s="523" t="s">
        <v>44</v>
      </c>
      <c r="N35" s="524" t="s">
        <v>44</v>
      </c>
      <c r="O35" s="522" t="s">
        <v>44</v>
      </c>
      <c r="P35" s="212"/>
    </row>
    <row r="36" spans="1:16" s="28" customFormat="1" ht="25.5" customHeight="1" x14ac:dyDescent="0.25">
      <c r="A36" s="525">
        <v>21390</v>
      </c>
      <c r="B36" s="213" t="s">
        <v>56</v>
      </c>
      <c r="C36" s="214">
        <f t="shared" si="16"/>
        <v>3912</v>
      </c>
      <c r="D36" s="516" t="s">
        <v>44</v>
      </c>
      <c r="E36" s="517" t="s">
        <v>44</v>
      </c>
      <c r="F36" s="518" t="s">
        <v>44</v>
      </c>
      <c r="G36" s="516" t="s">
        <v>44</v>
      </c>
      <c r="H36" s="517" t="s">
        <v>44</v>
      </c>
      <c r="I36" s="518" t="s">
        <v>44</v>
      </c>
      <c r="J36" s="513">
        <f>SUM(J37:J40)</f>
        <v>3912</v>
      </c>
      <c r="K36" s="514">
        <f t="shared" ref="K36:L36" si="19">SUM(K37:K40)</f>
        <v>0</v>
      </c>
      <c r="L36" s="515">
        <f t="shared" si="19"/>
        <v>3912</v>
      </c>
      <c r="M36" s="513" t="s">
        <v>44</v>
      </c>
      <c r="N36" s="514" t="s">
        <v>44</v>
      </c>
      <c r="O36" s="515" t="s">
        <v>44</v>
      </c>
      <c r="P36" s="218"/>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3912</v>
      </c>
      <c r="D40" s="109" t="s">
        <v>44</v>
      </c>
      <c r="E40" s="110" t="s">
        <v>44</v>
      </c>
      <c r="F40" s="111" t="s">
        <v>44</v>
      </c>
      <c r="G40" s="109" t="s">
        <v>44</v>
      </c>
      <c r="H40" s="110" t="s">
        <v>44</v>
      </c>
      <c r="I40" s="111" t="s">
        <v>44</v>
      </c>
      <c r="J40" s="112">
        <v>3912</v>
      </c>
      <c r="K40" s="113"/>
      <c r="L40" s="114">
        <f t="shared" si="20"/>
        <v>3912</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1516767</v>
      </c>
      <c r="D50" s="157">
        <f>SUM(D51,D286)</f>
        <v>497589</v>
      </c>
      <c r="E50" s="158">
        <f t="shared" ref="E50:F50" si="26">SUM(E51,E286)</f>
        <v>0</v>
      </c>
      <c r="F50" s="159">
        <f t="shared" si="26"/>
        <v>497589</v>
      </c>
      <c r="G50" s="157">
        <f>SUM(G51,G286)</f>
        <v>977928</v>
      </c>
      <c r="H50" s="158">
        <f>SUM(H51,H286)</f>
        <v>1</v>
      </c>
      <c r="I50" s="159">
        <f t="shared" ref="I50" si="27">SUM(I51,I286)</f>
        <v>977929</v>
      </c>
      <c r="J50" s="32">
        <f>SUM(J51,J286)</f>
        <v>41249</v>
      </c>
      <c r="K50" s="33">
        <f t="shared" ref="K50:L50" si="28">SUM(K51,K286)</f>
        <v>0</v>
      </c>
      <c r="L50" s="34">
        <f t="shared" si="28"/>
        <v>41249</v>
      </c>
      <c r="M50" s="32">
        <f>SUM(M51,M286)</f>
        <v>0</v>
      </c>
      <c r="N50" s="33">
        <f t="shared" ref="N50:O50" si="29">SUM(N51,N286)</f>
        <v>0</v>
      </c>
      <c r="O50" s="34">
        <f t="shared" si="29"/>
        <v>0</v>
      </c>
      <c r="P50" s="35"/>
    </row>
    <row r="51" spans="1:16" s="28" customFormat="1" ht="36.75" thickTop="1" x14ac:dyDescent="0.25">
      <c r="A51" s="160"/>
      <c r="B51" s="161" t="s">
        <v>70</v>
      </c>
      <c r="C51" s="162">
        <f t="shared" si="0"/>
        <v>1515872</v>
      </c>
      <c r="D51" s="163">
        <f>SUM(D52,D194)</f>
        <v>497589</v>
      </c>
      <c r="E51" s="164">
        <f t="shared" ref="E51:F51" si="30">SUM(E52,E194)</f>
        <v>0</v>
      </c>
      <c r="F51" s="165">
        <f t="shared" si="30"/>
        <v>497589</v>
      </c>
      <c r="G51" s="163">
        <f>SUM(G52,G194)</f>
        <v>977928</v>
      </c>
      <c r="H51" s="164">
        <f t="shared" ref="H51:I51" si="31">SUM(H52,H194)</f>
        <v>-894</v>
      </c>
      <c r="I51" s="165">
        <f t="shared" si="31"/>
        <v>977034</v>
      </c>
      <c r="J51" s="166">
        <f>SUM(J52,J194)</f>
        <v>41249</v>
      </c>
      <c r="K51" s="167">
        <f t="shared" ref="K51:L51" si="32">SUM(K52,K194)</f>
        <v>0</v>
      </c>
      <c r="L51" s="168">
        <f t="shared" si="32"/>
        <v>41249</v>
      </c>
      <c r="M51" s="166">
        <f>SUM(M52,M194)</f>
        <v>0</v>
      </c>
      <c r="N51" s="167">
        <f t="shared" ref="N51:O51" si="33">SUM(N52,N194)</f>
        <v>0</v>
      </c>
      <c r="O51" s="168">
        <f t="shared" si="33"/>
        <v>0</v>
      </c>
      <c r="P51" s="169"/>
    </row>
    <row r="52" spans="1:16" s="28" customFormat="1" ht="24" x14ac:dyDescent="0.25">
      <c r="A52" s="24"/>
      <c r="B52" s="22" t="s">
        <v>71</v>
      </c>
      <c r="C52" s="170">
        <f t="shared" si="0"/>
        <v>1503501</v>
      </c>
      <c r="D52" s="171">
        <f>SUM(D53,D75,D173,D187)</f>
        <v>490030</v>
      </c>
      <c r="E52" s="172">
        <f t="shared" ref="E52:F52" si="34">SUM(E53,E75,E173,E187)</f>
        <v>0</v>
      </c>
      <c r="F52" s="173">
        <f t="shared" si="34"/>
        <v>490030</v>
      </c>
      <c r="G52" s="171">
        <f>SUM(G53,G75,G173,G187)</f>
        <v>973116</v>
      </c>
      <c r="H52" s="172">
        <f t="shared" ref="H52:I52" si="35">SUM(H53,H75,H173,H187)</f>
        <v>-894</v>
      </c>
      <c r="I52" s="173">
        <f t="shared" si="35"/>
        <v>972222</v>
      </c>
      <c r="J52" s="171">
        <f>SUM(J53,J75,J173,J187)</f>
        <v>41249</v>
      </c>
      <c r="K52" s="172">
        <f t="shared" ref="K52:L52" si="36">SUM(K53,K75,K173,K187)</f>
        <v>0</v>
      </c>
      <c r="L52" s="173">
        <f t="shared" si="36"/>
        <v>41249</v>
      </c>
      <c r="M52" s="171">
        <f>SUM(M53,M75,M173,M187)</f>
        <v>0</v>
      </c>
      <c r="N52" s="172">
        <f t="shared" ref="N52:O52" si="37">SUM(N53,N75,N173,N187)</f>
        <v>0</v>
      </c>
      <c r="O52" s="173">
        <f t="shared" si="37"/>
        <v>0</v>
      </c>
      <c r="P52" s="174"/>
    </row>
    <row r="53" spans="1:16" s="28" customFormat="1" x14ac:dyDescent="0.25">
      <c r="A53" s="175">
        <v>1000</v>
      </c>
      <c r="B53" s="175" t="s">
        <v>72</v>
      </c>
      <c r="C53" s="176">
        <f t="shared" si="0"/>
        <v>1369237</v>
      </c>
      <c r="D53" s="177">
        <f>SUM(D54,D67)</f>
        <v>407019</v>
      </c>
      <c r="E53" s="178">
        <f t="shared" ref="E53:F53" si="38">SUM(E54,E67)</f>
        <v>0</v>
      </c>
      <c r="F53" s="179">
        <f t="shared" si="38"/>
        <v>407019</v>
      </c>
      <c r="G53" s="177">
        <f>SUM(G54,G67)</f>
        <v>962218</v>
      </c>
      <c r="H53" s="178">
        <f t="shared" ref="H53:I53" si="39">SUM(H54,H67)</f>
        <v>0</v>
      </c>
      <c r="I53" s="179">
        <f t="shared" si="39"/>
        <v>962218</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1041874</v>
      </c>
      <c r="D54" s="182">
        <f>SUM(D55,D58,D66)</f>
        <v>275156</v>
      </c>
      <c r="E54" s="183">
        <f t="shared" ref="E54:F54" si="42">SUM(E55,E58,E66)</f>
        <v>0</v>
      </c>
      <c r="F54" s="71">
        <f t="shared" si="42"/>
        <v>275156</v>
      </c>
      <c r="G54" s="182">
        <f>SUM(G55,G58,G66)</f>
        <v>766718</v>
      </c>
      <c r="H54" s="183">
        <f t="shared" ref="H54:I54" si="43">SUM(H55,H58,H66)</f>
        <v>0</v>
      </c>
      <c r="I54" s="71">
        <f t="shared" si="43"/>
        <v>766718</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74</v>
      </c>
      <c r="C55" s="141">
        <f t="shared" si="0"/>
        <v>970723</v>
      </c>
      <c r="D55" s="185">
        <f>SUM(D56:D57)</f>
        <v>233894</v>
      </c>
      <c r="E55" s="186">
        <f t="shared" ref="E55:F55" si="46">SUM(E56:E57)</f>
        <v>-450</v>
      </c>
      <c r="F55" s="139">
        <f t="shared" si="46"/>
        <v>233444</v>
      </c>
      <c r="G55" s="185">
        <f>SUM(G56:G57)</f>
        <v>737279</v>
      </c>
      <c r="H55" s="186">
        <f t="shared" ref="H55:I55" si="47">SUM(H56:H57)</f>
        <v>0</v>
      </c>
      <c r="I55" s="139">
        <f t="shared" si="47"/>
        <v>737279</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75" customHeight="1" x14ac:dyDescent="0.25">
      <c r="A57" s="51">
        <v>1119</v>
      </c>
      <c r="B57" s="87" t="s">
        <v>76</v>
      </c>
      <c r="C57" s="88">
        <f t="shared" si="0"/>
        <v>970723</v>
      </c>
      <c r="D57" s="53">
        <v>233894</v>
      </c>
      <c r="E57" s="54">
        <v>-450</v>
      </c>
      <c r="F57" s="55">
        <f t="shared" si="50"/>
        <v>233444</v>
      </c>
      <c r="G57" s="53">
        <v>737279</v>
      </c>
      <c r="H57" s="54"/>
      <c r="I57" s="55">
        <f t="shared" si="51"/>
        <v>737279</v>
      </c>
      <c r="J57" s="53"/>
      <c r="K57" s="54"/>
      <c r="L57" s="55">
        <f t="shared" si="52"/>
        <v>0</v>
      </c>
      <c r="M57" s="53"/>
      <c r="N57" s="54"/>
      <c r="O57" s="55">
        <f t="shared" si="53"/>
        <v>0</v>
      </c>
      <c r="P57" s="57" t="s">
        <v>77</v>
      </c>
    </row>
    <row r="58" spans="1:16" x14ac:dyDescent="0.25">
      <c r="A58" s="187">
        <v>1140</v>
      </c>
      <c r="B58" s="87" t="s">
        <v>78</v>
      </c>
      <c r="C58" s="88">
        <f t="shared" si="0"/>
        <v>68363</v>
      </c>
      <c r="D58" s="188">
        <f>SUM(D59:D65)</f>
        <v>38474</v>
      </c>
      <c r="E58" s="189">
        <f>SUM(E59:E65)</f>
        <v>450</v>
      </c>
      <c r="F58" s="55">
        <f t="shared" ref="F58" si="54">SUM(F59:F65)</f>
        <v>38924</v>
      </c>
      <c r="G58" s="188">
        <f>SUM(G59:G65)</f>
        <v>29439</v>
      </c>
      <c r="H58" s="189">
        <f t="shared" ref="H58:I58" si="55">SUM(H59:H65)</f>
        <v>0</v>
      </c>
      <c r="I58" s="55">
        <f t="shared" si="55"/>
        <v>29439</v>
      </c>
      <c r="J58" s="188">
        <f>SUM(J59:J65)</f>
        <v>0</v>
      </c>
      <c r="K58" s="189">
        <f t="shared" ref="K58:L58" si="56">SUM(K59:K65)</f>
        <v>0</v>
      </c>
      <c r="L58" s="55">
        <f t="shared" si="56"/>
        <v>0</v>
      </c>
      <c r="M58" s="188">
        <f>SUM(M59:M65)</f>
        <v>0</v>
      </c>
      <c r="N58" s="189">
        <f t="shared" ref="N58:O58" si="57">SUM(N59:N65)</f>
        <v>0</v>
      </c>
      <c r="O58" s="55">
        <f t="shared" si="57"/>
        <v>0</v>
      </c>
      <c r="P58" s="57"/>
    </row>
    <row r="59" spans="1:16" ht="12" customHeight="1" x14ac:dyDescent="0.25">
      <c r="A59" s="51">
        <v>1141</v>
      </c>
      <c r="B59" s="87" t="s">
        <v>79</v>
      </c>
      <c r="C59" s="88">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10745</v>
      </c>
      <c r="D63" s="53">
        <v>3945</v>
      </c>
      <c r="E63" s="54"/>
      <c r="F63" s="55">
        <f t="shared" si="58"/>
        <v>3945</v>
      </c>
      <c r="G63" s="53">
        <v>6800</v>
      </c>
      <c r="H63" s="54"/>
      <c r="I63" s="55">
        <f t="shared" si="59"/>
        <v>6800</v>
      </c>
      <c r="J63" s="53"/>
      <c r="K63" s="54"/>
      <c r="L63" s="55">
        <f t="shared" si="60"/>
        <v>0</v>
      </c>
      <c r="M63" s="53"/>
      <c r="N63" s="54"/>
      <c r="O63" s="55">
        <f t="shared" si="61"/>
        <v>0</v>
      </c>
      <c r="P63" s="57"/>
    </row>
    <row r="64" spans="1:16" ht="12" customHeight="1" x14ac:dyDescent="0.25">
      <c r="A64" s="51">
        <v>1148</v>
      </c>
      <c r="B64" s="87" t="s">
        <v>84</v>
      </c>
      <c r="C64" s="88">
        <f t="shared" si="0"/>
        <v>29328</v>
      </c>
      <c r="D64" s="53">
        <v>29328</v>
      </c>
      <c r="E64" s="54"/>
      <c r="F64" s="55">
        <f t="shared" si="58"/>
        <v>29328</v>
      </c>
      <c r="G64" s="53"/>
      <c r="H64" s="54"/>
      <c r="I64" s="55">
        <f t="shared" si="59"/>
        <v>0</v>
      </c>
      <c r="J64" s="53"/>
      <c r="K64" s="54"/>
      <c r="L64" s="55">
        <f t="shared" si="60"/>
        <v>0</v>
      </c>
      <c r="M64" s="53"/>
      <c r="N64" s="54"/>
      <c r="O64" s="55">
        <f t="shared" si="61"/>
        <v>0</v>
      </c>
      <c r="P64" s="57"/>
    </row>
    <row r="65" spans="1:16" ht="36" customHeight="1" x14ac:dyDescent="0.25">
      <c r="A65" s="51">
        <v>1149</v>
      </c>
      <c r="B65" s="87" t="s">
        <v>85</v>
      </c>
      <c r="C65" s="88">
        <f t="shared" si="0"/>
        <v>23089</v>
      </c>
      <c r="D65" s="53">
        <v>0</v>
      </c>
      <c r="E65" s="54">
        <v>450</v>
      </c>
      <c r="F65" s="55">
        <f t="shared" si="58"/>
        <v>450</v>
      </c>
      <c r="G65" s="53">
        <v>22639</v>
      </c>
      <c r="H65" s="54"/>
      <c r="I65" s="55">
        <f t="shared" si="59"/>
        <v>22639</v>
      </c>
      <c r="J65" s="53"/>
      <c r="K65" s="54"/>
      <c r="L65" s="55">
        <f t="shared" si="60"/>
        <v>0</v>
      </c>
      <c r="M65" s="53"/>
      <c r="N65" s="54"/>
      <c r="O65" s="55">
        <f t="shared" si="61"/>
        <v>0</v>
      </c>
      <c r="P65" s="57" t="s">
        <v>86</v>
      </c>
    </row>
    <row r="66" spans="1:16" ht="36" customHeight="1" x14ac:dyDescent="0.25">
      <c r="A66" s="184">
        <v>1150</v>
      </c>
      <c r="B66" s="136" t="s">
        <v>87</v>
      </c>
      <c r="C66" s="141">
        <f t="shared" si="0"/>
        <v>2788</v>
      </c>
      <c r="D66" s="142">
        <v>2788</v>
      </c>
      <c r="E66" s="143"/>
      <c r="F66" s="139">
        <f t="shared" si="58"/>
        <v>2788</v>
      </c>
      <c r="G66" s="142"/>
      <c r="H66" s="143"/>
      <c r="I66" s="139">
        <f t="shared" si="59"/>
        <v>0</v>
      </c>
      <c r="J66" s="142"/>
      <c r="K66" s="143"/>
      <c r="L66" s="139">
        <f t="shared" si="60"/>
        <v>0</v>
      </c>
      <c r="M66" s="142"/>
      <c r="N66" s="143"/>
      <c r="O66" s="139">
        <f t="shared" si="61"/>
        <v>0</v>
      </c>
      <c r="P66" s="127"/>
    </row>
    <row r="67" spans="1:16" ht="24" x14ac:dyDescent="0.25">
      <c r="A67" s="67">
        <v>1200</v>
      </c>
      <c r="B67" s="181" t="s">
        <v>88</v>
      </c>
      <c r="C67" s="68">
        <f t="shared" si="0"/>
        <v>327363</v>
      </c>
      <c r="D67" s="182">
        <f>SUM(D68:D69)</f>
        <v>131863</v>
      </c>
      <c r="E67" s="183">
        <f t="shared" ref="E67:F67" si="62">SUM(E68:E69)</f>
        <v>0</v>
      </c>
      <c r="F67" s="71">
        <f t="shared" si="62"/>
        <v>131863</v>
      </c>
      <c r="G67" s="182">
        <f>SUM(G68:G69)</f>
        <v>195500</v>
      </c>
      <c r="H67" s="183">
        <f t="shared" ref="H67:I67" si="63">SUM(H68:H69)</f>
        <v>0</v>
      </c>
      <c r="I67" s="71">
        <f t="shared" si="63"/>
        <v>195500</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190">
        <v>1210</v>
      </c>
      <c r="B68" s="80" t="s">
        <v>89</v>
      </c>
      <c r="C68" s="81">
        <f t="shared" si="0"/>
        <v>262817</v>
      </c>
      <c r="D68" s="46">
        <v>76017</v>
      </c>
      <c r="E68" s="47"/>
      <c r="F68" s="132">
        <f>D68+E68</f>
        <v>76017</v>
      </c>
      <c r="G68" s="46">
        <v>186800</v>
      </c>
      <c r="H68" s="47"/>
      <c r="I68" s="132">
        <f>G68+H68</f>
        <v>186800</v>
      </c>
      <c r="J68" s="46"/>
      <c r="K68" s="47"/>
      <c r="L68" s="132">
        <f>K68+J68</f>
        <v>0</v>
      </c>
      <c r="M68" s="46"/>
      <c r="N68" s="47"/>
      <c r="O68" s="132">
        <f>N68+M68</f>
        <v>0</v>
      </c>
      <c r="P68" s="49"/>
    </row>
    <row r="69" spans="1:16" ht="24" x14ac:dyDescent="0.25">
      <c r="A69" s="187">
        <v>1220</v>
      </c>
      <c r="B69" s="87" t="s">
        <v>90</v>
      </c>
      <c r="C69" s="88">
        <f t="shared" si="0"/>
        <v>64546</v>
      </c>
      <c r="D69" s="188">
        <f>SUM(D70:D74)</f>
        <v>55846</v>
      </c>
      <c r="E69" s="189">
        <f t="shared" ref="E69:F69" si="66">SUM(E70:E74)</f>
        <v>0</v>
      </c>
      <c r="F69" s="55">
        <f t="shared" si="66"/>
        <v>55846</v>
      </c>
      <c r="G69" s="188">
        <f>SUM(G70:G74)</f>
        <v>8700</v>
      </c>
      <c r="H69" s="189">
        <f t="shared" ref="H69:I69" si="67">SUM(H70:H74)</f>
        <v>0</v>
      </c>
      <c r="I69" s="55">
        <f t="shared" si="67"/>
        <v>8700</v>
      </c>
      <c r="J69" s="188">
        <f>SUM(J70:J74)</f>
        <v>0</v>
      </c>
      <c r="K69" s="189">
        <f t="shared" ref="K69:L69" si="68">SUM(K70:K74)</f>
        <v>0</v>
      </c>
      <c r="L69" s="55">
        <f t="shared" si="68"/>
        <v>0</v>
      </c>
      <c r="M69" s="188">
        <f>SUM(M70:M74)</f>
        <v>0</v>
      </c>
      <c r="N69" s="189">
        <f t="shared" ref="N69:O69" si="69">SUM(N70:N74)</f>
        <v>0</v>
      </c>
      <c r="O69" s="55">
        <f t="shared" si="69"/>
        <v>0</v>
      </c>
      <c r="P69" s="57"/>
    </row>
    <row r="70" spans="1:16" ht="34.5" customHeight="1" x14ac:dyDescent="0.25">
      <c r="A70" s="51">
        <v>1221</v>
      </c>
      <c r="B70" s="87" t="s">
        <v>91</v>
      </c>
      <c r="C70" s="88">
        <f t="shared" si="0"/>
        <v>48605</v>
      </c>
      <c r="D70" s="53">
        <v>39905</v>
      </c>
      <c r="E70" s="54"/>
      <c r="F70" s="55">
        <f t="shared" ref="F70:F74" si="70">D70+E70</f>
        <v>39905</v>
      </c>
      <c r="G70" s="53">
        <v>8700</v>
      </c>
      <c r="H70" s="54"/>
      <c r="I70" s="55">
        <f t="shared" ref="I70:I74" si="71">G70+H70</f>
        <v>8700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94</v>
      </c>
      <c r="C73" s="88">
        <f t="shared" si="0"/>
        <v>14941</v>
      </c>
      <c r="D73" s="53">
        <v>14941</v>
      </c>
      <c r="E73" s="54"/>
      <c r="F73" s="55">
        <f t="shared" si="70"/>
        <v>14941</v>
      </c>
      <c r="G73" s="53"/>
      <c r="H73" s="54"/>
      <c r="I73" s="55">
        <f t="shared" si="71"/>
        <v>0</v>
      </c>
      <c r="J73" s="53"/>
      <c r="K73" s="54"/>
      <c r="L73" s="55">
        <f t="shared" si="72"/>
        <v>0</v>
      </c>
      <c r="M73" s="53"/>
      <c r="N73" s="54"/>
      <c r="O73" s="55">
        <f t="shared" si="73"/>
        <v>0</v>
      </c>
      <c r="P73" s="57"/>
    </row>
    <row r="74" spans="1:16" ht="48" customHeight="1" x14ac:dyDescent="0.25">
      <c r="A74" s="51">
        <v>1228</v>
      </c>
      <c r="B74" s="87" t="s">
        <v>95</v>
      </c>
      <c r="C74" s="88">
        <f t="shared" si="0"/>
        <v>1000</v>
      </c>
      <c r="D74" s="53">
        <v>1000</v>
      </c>
      <c r="E74" s="54"/>
      <c r="F74" s="55">
        <f t="shared" si="70"/>
        <v>1000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134264</v>
      </c>
      <c r="D75" s="177">
        <f>SUM(D76,D83,D130,D164,D165,D172)</f>
        <v>83011</v>
      </c>
      <c r="E75" s="178">
        <f t="shared" ref="E75:F75" si="74">SUM(E76,E83,E130,E164,E165,E172)</f>
        <v>0</v>
      </c>
      <c r="F75" s="179">
        <f t="shared" si="74"/>
        <v>83011</v>
      </c>
      <c r="G75" s="177">
        <f>SUM(G76,G83,G130,G164,G165,G172)</f>
        <v>10898</v>
      </c>
      <c r="H75" s="178">
        <f t="shared" ref="H75:I75" si="75">SUM(H76,H83,H130,H164,H165,H172)</f>
        <v>-894</v>
      </c>
      <c r="I75" s="179">
        <f t="shared" si="75"/>
        <v>10004</v>
      </c>
      <c r="J75" s="177">
        <f>SUM(J76,J83,J130,J164,J165,J172)</f>
        <v>41249</v>
      </c>
      <c r="K75" s="178">
        <f t="shared" ref="K75:L75" si="76">SUM(K76,K83,K130,K164,K165,K172)</f>
        <v>0</v>
      </c>
      <c r="L75" s="179">
        <f t="shared" si="76"/>
        <v>41249</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190">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89684</v>
      </c>
      <c r="D83" s="182">
        <f>SUM(D84,D89,D95,D103,D112,D116,D122,D128)</f>
        <v>46277</v>
      </c>
      <c r="E83" s="183">
        <f t="shared" ref="E83:F83" si="98">SUM(E84,E89,E95,E103,E112,E116,E122,E128)</f>
        <v>0</v>
      </c>
      <c r="F83" s="71">
        <f t="shared" si="98"/>
        <v>46277</v>
      </c>
      <c r="G83" s="182">
        <f>SUM(G84,G89,G95,G103,G112,G116,G122,G128)</f>
        <v>4130</v>
      </c>
      <c r="H83" s="183">
        <f t="shared" ref="H83:I83" si="99">SUM(H84,H89,H95,H103,H112,H116,H122,H128)</f>
        <v>-894</v>
      </c>
      <c r="I83" s="71">
        <f t="shared" si="99"/>
        <v>3236</v>
      </c>
      <c r="J83" s="182">
        <f>SUM(J84,J89,J95,J103,J112,J116,J122,J128)</f>
        <v>40171</v>
      </c>
      <c r="K83" s="183">
        <f t="shared" ref="K83:L83" si="100">SUM(K84,K89,K95,K103,K112,K116,K122,K128)</f>
        <v>0</v>
      </c>
      <c r="L83" s="71">
        <f t="shared" si="100"/>
        <v>40171</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939</v>
      </c>
      <c r="D84" s="185">
        <f>SUM(D85:D88)</f>
        <v>939</v>
      </c>
      <c r="E84" s="186">
        <f t="shared" ref="E84:F84" si="103">SUM(E85:E88)</f>
        <v>0</v>
      </c>
      <c r="F84" s="139">
        <f t="shared" si="103"/>
        <v>939</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757</v>
      </c>
      <c r="D86" s="193">
        <v>757</v>
      </c>
      <c r="E86" s="194"/>
      <c r="F86" s="55">
        <f t="shared" si="107"/>
        <v>757</v>
      </c>
      <c r="G86" s="53"/>
      <c r="H86" s="54"/>
      <c r="I86" s="55">
        <f t="shared" si="108"/>
        <v>0</v>
      </c>
      <c r="J86" s="53"/>
      <c r="K86" s="54"/>
      <c r="L86" s="55">
        <f t="shared" si="109"/>
        <v>0</v>
      </c>
      <c r="M86" s="53"/>
      <c r="N86" s="54"/>
      <c r="O86" s="55">
        <f t="shared" si="110"/>
        <v>0</v>
      </c>
      <c r="P86" s="57"/>
    </row>
    <row r="87" spans="1:16" ht="24" customHeight="1" x14ac:dyDescent="0.25">
      <c r="A87" s="51">
        <v>2214</v>
      </c>
      <c r="B87" s="87" t="s">
        <v>106</v>
      </c>
      <c r="C87" s="88">
        <f t="shared" si="102"/>
        <v>167</v>
      </c>
      <c r="D87" s="193">
        <v>167</v>
      </c>
      <c r="E87" s="194"/>
      <c r="F87" s="55">
        <f t="shared" si="107"/>
        <v>167</v>
      </c>
      <c r="G87" s="53"/>
      <c r="H87" s="54"/>
      <c r="I87" s="55">
        <f t="shared" si="108"/>
        <v>0</v>
      </c>
      <c r="J87" s="53"/>
      <c r="K87" s="54"/>
      <c r="L87" s="55">
        <f t="shared" si="109"/>
        <v>0</v>
      </c>
      <c r="M87" s="53"/>
      <c r="N87" s="54"/>
      <c r="O87" s="55">
        <f t="shared" si="110"/>
        <v>0</v>
      </c>
      <c r="P87" s="57"/>
    </row>
    <row r="88" spans="1:16" ht="18.75" customHeight="1" x14ac:dyDescent="0.25">
      <c r="A88" s="51">
        <v>2219</v>
      </c>
      <c r="B88" s="87" t="s">
        <v>107</v>
      </c>
      <c r="C88" s="88">
        <f t="shared" si="102"/>
        <v>15</v>
      </c>
      <c r="D88" s="193">
        <v>15</v>
      </c>
      <c r="E88" s="194"/>
      <c r="F88" s="55">
        <f t="shared" si="107"/>
        <v>15</v>
      </c>
      <c r="G88" s="53"/>
      <c r="H88" s="54"/>
      <c r="I88" s="55">
        <f t="shared" si="108"/>
        <v>0</v>
      </c>
      <c r="J88" s="53"/>
      <c r="K88" s="54"/>
      <c r="L88" s="55">
        <f t="shared" si="109"/>
        <v>0</v>
      </c>
      <c r="M88" s="53"/>
      <c r="N88" s="54"/>
      <c r="O88" s="55">
        <f t="shared" si="110"/>
        <v>0</v>
      </c>
      <c r="P88" s="57"/>
    </row>
    <row r="89" spans="1:16" ht="24" x14ac:dyDescent="0.25">
      <c r="A89" s="187">
        <v>2220</v>
      </c>
      <c r="B89" s="87" t="s">
        <v>108</v>
      </c>
      <c r="C89" s="88">
        <f t="shared" si="102"/>
        <v>66437</v>
      </c>
      <c r="D89" s="188">
        <f>SUM(D90:D94)</f>
        <v>26266</v>
      </c>
      <c r="E89" s="189">
        <f t="shared" ref="E89:F89" si="111">SUM(E90:E94)</f>
        <v>0</v>
      </c>
      <c r="F89" s="55">
        <f t="shared" si="111"/>
        <v>26266</v>
      </c>
      <c r="G89" s="188">
        <f>SUM(G90:G94)</f>
        <v>0</v>
      </c>
      <c r="H89" s="189">
        <f t="shared" ref="H89:I89" si="112">SUM(H90:H94)</f>
        <v>0</v>
      </c>
      <c r="I89" s="55">
        <f t="shared" si="112"/>
        <v>0</v>
      </c>
      <c r="J89" s="188">
        <f>SUM(J90:J94)</f>
        <v>40171</v>
      </c>
      <c r="K89" s="189">
        <f t="shared" ref="K89:L89" si="113">SUM(K90:K94)</f>
        <v>0</v>
      </c>
      <c r="L89" s="55">
        <f t="shared" si="113"/>
        <v>40171</v>
      </c>
      <c r="M89" s="188">
        <f>SUM(M90:M94)</f>
        <v>0</v>
      </c>
      <c r="N89" s="189">
        <f t="shared" ref="N89:O89" si="114">SUM(N90:N94)</f>
        <v>0</v>
      </c>
      <c r="O89" s="55">
        <f t="shared" si="114"/>
        <v>0</v>
      </c>
      <c r="P89" s="57"/>
    </row>
    <row r="90" spans="1:16" ht="24" customHeight="1" x14ac:dyDescent="0.25">
      <c r="A90" s="51">
        <v>2221</v>
      </c>
      <c r="B90" s="87" t="s">
        <v>109</v>
      </c>
      <c r="C90" s="88">
        <f t="shared" si="102"/>
        <v>34686</v>
      </c>
      <c r="D90" s="193">
        <v>9766</v>
      </c>
      <c r="E90" s="194"/>
      <c r="F90" s="55">
        <f t="shared" ref="F90:F94" si="115">D90+E90</f>
        <v>9766</v>
      </c>
      <c r="G90" s="53"/>
      <c r="H90" s="54"/>
      <c r="I90" s="55">
        <f t="shared" ref="I90:I94" si="116">G90+H90</f>
        <v>0</v>
      </c>
      <c r="J90" s="53">
        <v>24920</v>
      </c>
      <c r="K90" s="54"/>
      <c r="L90" s="55">
        <f t="shared" ref="L90:L94" si="117">K90+J90</f>
        <v>24920</v>
      </c>
      <c r="M90" s="53"/>
      <c r="N90" s="54"/>
      <c r="O90" s="55">
        <f t="shared" ref="O90:O94" si="118">N90+M90</f>
        <v>0</v>
      </c>
      <c r="P90" s="57"/>
    </row>
    <row r="91" spans="1:16" ht="12" customHeight="1" x14ac:dyDescent="0.25">
      <c r="A91" s="51">
        <v>2222</v>
      </c>
      <c r="B91" s="87" t="s">
        <v>110</v>
      </c>
      <c r="C91" s="88">
        <f t="shared" si="102"/>
        <v>7126</v>
      </c>
      <c r="D91" s="193">
        <v>2114</v>
      </c>
      <c r="E91" s="194"/>
      <c r="F91" s="55">
        <f t="shared" si="115"/>
        <v>2114</v>
      </c>
      <c r="G91" s="53"/>
      <c r="H91" s="54"/>
      <c r="I91" s="55">
        <f t="shared" si="116"/>
        <v>0</v>
      </c>
      <c r="J91" s="53">
        <v>5012</v>
      </c>
      <c r="K91" s="54"/>
      <c r="L91" s="55">
        <f t="shared" si="117"/>
        <v>5012</v>
      </c>
      <c r="M91" s="53"/>
      <c r="N91" s="54"/>
      <c r="O91" s="55">
        <f t="shared" si="118"/>
        <v>0</v>
      </c>
      <c r="P91" s="57"/>
    </row>
    <row r="92" spans="1:16" ht="12" customHeight="1" x14ac:dyDescent="0.25">
      <c r="A92" s="51">
        <v>2223</v>
      </c>
      <c r="B92" s="87" t="s">
        <v>111</v>
      </c>
      <c r="C92" s="88">
        <f t="shared" si="102"/>
        <v>23792</v>
      </c>
      <c r="D92" s="193">
        <v>13553</v>
      </c>
      <c r="E92" s="194"/>
      <c r="F92" s="55">
        <f t="shared" si="115"/>
        <v>13553</v>
      </c>
      <c r="G92" s="53"/>
      <c r="H92" s="54"/>
      <c r="I92" s="55">
        <f t="shared" si="116"/>
        <v>0</v>
      </c>
      <c r="J92" s="53">
        <v>10239</v>
      </c>
      <c r="K92" s="54"/>
      <c r="L92" s="55">
        <f t="shared" si="117"/>
        <v>10239</v>
      </c>
      <c r="M92" s="53"/>
      <c r="N92" s="54"/>
      <c r="O92" s="55">
        <f t="shared" si="118"/>
        <v>0</v>
      </c>
      <c r="P92" s="57"/>
    </row>
    <row r="93" spans="1:16" ht="48" customHeight="1" x14ac:dyDescent="0.25">
      <c r="A93" s="51">
        <v>2224</v>
      </c>
      <c r="B93" s="87" t="s">
        <v>112</v>
      </c>
      <c r="C93" s="88">
        <f t="shared" si="102"/>
        <v>833</v>
      </c>
      <c r="D93" s="193">
        <v>833</v>
      </c>
      <c r="E93" s="194"/>
      <c r="F93" s="55">
        <f t="shared" si="115"/>
        <v>833</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2111</v>
      </c>
      <c r="D95" s="188">
        <f>SUM(D96:D102)</f>
        <v>2111</v>
      </c>
      <c r="E95" s="189">
        <f t="shared" ref="E95:F95" si="119">SUM(E96:E102)</f>
        <v>0</v>
      </c>
      <c r="F95" s="55">
        <f t="shared" si="119"/>
        <v>2111</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7" t="s">
        <v>119</v>
      </c>
      <c r="C100" s="88">
        <f t="shared" si="102"/>
        <v>121</v>
      </c>
      <c r="D100" s="193">
        <v>121</v>
      </c>
      <c r="E100" s="194"/>
      <c r="F100" s="55">
        <f t="shared" si="123"/>
        <v>121</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1990</v>
      </c>
      <c r="D102" s="193">
        <v>1990</v>
      </c>
      <c r="E102" s="194"/>
      <c r="F102" s="55">
        <f t="shared" si="123"/>
        <v>1990</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8607</v>
      </c>
      <c r="D103" s="188">
        <f>SUM(D104:D111)</f>
        <v>8607</v>
      </c>
      <c r="E103" s="189">
        <f t="shared" ref="E103:F103" si="127">SUM(E104:E111)</f>
        <v>0</v>
      </c>
      <c r="F103" s="55">
        <f t="shared" si="127"/>
        <v>8607</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963</v>
      </c>
      <c r="D106" s="193">
        <v>963</v>
      </c>
      <c r="E106" s="194"/>
      <c r="F106" s="55">
        <f t="shared" si="131"/>
        <v>963</v>
      </c>
      <c r="G106" s="53"/>
      <c r="H106" s="54"/>
      <c r="I106" s="55">
        <f t="shared" si="132"/>
        <v>0</v>
      </c>
      <c r="J106" s="53"/>
      <c r="K106" s="54"/>
      <c r="L106" s="55">
        <f t="shared" si="133"/>
        <v>0</v>
      </c>
      <c r="M106" s="53"/>
      <c r="N106" s="54"/>
      <c r="O106" s="55">
        <f t="shared" si="134"/>
        <v>0</v>
      </c>
      <c r="P106" s="57"/>
    </row>
    <row r="107" spans="1:16" ht="18.75" customHeight="1" x14ac:dyDescent="0.25">
      <c r="A107" s="51">
        <v>2244</v>
      </c>
      <c r="B107" s="87" t="s">
        <v>126</v>
      </c>
      <c r="C107" s="88">
        <f t="shared" si="102"/>
        <v>7160</v>
      </c>
      <c r="D107" s="193">
        <v>7160</v>
      </c>
      <c r="E107" s="194"/>
      <c r="F107" s="55">
        <f t="shared" si="131"/>
        <v>7160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7" t="s">
        <v>130</v>
      </c>
      <c r="C111" s="88">
        <f t="shared" si="102"/>
        <v>484</v>
      </c>
      <c r="D111" s="193">
        <v>484</v>
      </c>
      <c r="E111" s="194"/>
      <c r="F111" s="55">
        <f t="shared" si="131"/>
        <v>484</v>
      </c>
      <c r="G111" s="53"/>
      <c r="H111" s="54"/>
      <c r="I111" s="55">
        <f t="shared" si="132"/>
        <v>0</v>
      </c>
      <c r="J111" s="53"/>
      <c r="K111" s="54"/>
      <c r="L111" s="55">
        <f t="shared" si="133"/>
        <v>0</v>
      </c>
      <c r="M111" s="53"/>
      <c r="N111" s="54"/>
      <c r="O111" s="55">
        <f t="shared" si="134"/>
        <v>0</v>
      </c>
      <c r="P111" s="57"/>
    </row>
    <row r="112" spans="1:16" x14ac:dyDescent="0.25">
      <c r="A112" s="187">
        <v>2250</v>
      </c>
      <c r="B112" s="87" t="s">
        <v>131</v>
      </c>
      <c r="C112" s="88">
        <f t="shared" si="102"/>
        <v>2552</v>
      </c>
      <c r="D112" s="188">
        <f>SUM(D113:D115)</f>
        <v>2552</v>
      </c>
      <c r="E112" s="189">
        <f t="shared" ref="E112:F112" si="135">SUM(E113:E115)</f>
        <v>0</v>
      </c>
      <c r="F112" s="55">
        <f t="shared" si="135"/>
        <v>2552</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customHeight="1" x14ac:dyDescent="0.25">
      <c r="A113" s="51">
        <v>2251</v>
      </c>
      <c r="B113" s="87" t="s">
        <v>132</v>
      </c>
      <c r="C113" s="88">
        <f t="shared" si="102"/>
        <v>85</v>
      </c>
      <c r="D113" s="193">
        <v>85</v>
      </c>
      <c r="E113" s="194"/>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7" t="s">
        <v>133</v>
      </c>
      <c r="C114" s="88">
        <f t="shared" si="102"/>
        <v>2053</v>
      </c>
      <c r="D114" s="193">
        <v>2053</v>
      </c>
      <c r="E114" s="194"/>
      <c r="F114" s="55">
        <f t="shared" si="139"/>
        <v>2053</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414</v>
      </c>
      <c r="D115" s="193">
        <v>414</v>
      </c>
      <c r="E115" s="194"/>
      <c r="F115" s="55">
        <f t="shared" si="139"/>
        <v>414</v>
      </c>
      <c r="G115" s="53"/>
      <c r="H115" s="54"/>
      <c r="I115" s="55">
        <f t="shared" si="140"/>
        <v>0</v>
      </c>
      <c r="J115" s="53"/>
      <c r="K115" s="54"/>
      <c r="L115" s="55">
        <f t="shared" si="141"/>
        <v>0</v>
      </c>
      <c r="M115" s="53"/>
      <c r="N115" s="54"/>
      <c r="O115" s="55">
        <f t="shared" si="142"/>
        <v>0</v>
      </c>
      <c r="P115" s="57"/>
    </row>
    <row r="116" spans="1:16" x14ac:dyDescent="0.25">
      <c r="A116" s="187">
        <v>2260</v>
      </c>
      <c r="B116" s="87" t="s">
        <v>135</v>
      </c>
      <c r="C116" s="88">
        <f t="shared" si="102"/>
        <v>5802</v>
      </c>
      <c r="D116" s="188">
        <f>SUM(D117:D121)</f>
        <v>5802</v>
      </c>
      <c r="E116" s="189">
        <f t="shared" ref="E116:F116" si="143">SUM(E117:E121)</f>
        <v>0</v>
      </c>
      <c r="F116" s="55">
        <f t="shared" si="143"/>
        <v>5802</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customHeight="1" x14ac:dyDescent="0.25">
      <c r="A117" s="51">
        <v>2261</v>
      </c>
      <c r="B117" s="87" t="s">
        <v>136</v>
      </c>
      <c r="C117" s="88">
        <f t="shared" si="102"/>
        <v>5750</v>
      </c>
      <c r="D117" s="193">
        <v>5750</v>
      </c>
      <c r="E117" s="194"/>
      <c r="F117" s="55">
        <f t="shared" ref="F117:F121" si="147">D117+E117</f>
        <v>5750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1.25" customHeight="1" x14ac:dyDescent="0.25">
      <c r="A121" s="51">
        <v>2269</v>
      </c>
      <c r="B121" s="87" t="s">
        <v>140</v>
      </c>
      <c r="C121" s="88">
        <f t="shared" si="102"/>
        <v>52</v>
      </c>
      <c r="D121" s="193">
        <v>52</v>
      </c>
      <c r="E121" s="194"/>
      <c r="F121" s="55">
        <f t="shared" si="147"/>
        <v>52</v>
      </c>
      <c r="G121" s="53"/>
      <c r="H121" s="54"/>
      <c r="I121" s="55">
        <f t="shared" si="148"/>
        <v>0</v>
      </c>
      <c r="J121" s="53"/>
      <c r="K121" s="54"/>
      <c r="L121" s="55">
        <f t="shared" si="149"/>
        <v>0</v>
      </c>
      <c r="M121" s="53"/>
      <c r="N121" s="54"/>
      <c r="O121" s="55">
        <f t="shared" si="150"/>
        <v>0</v>
      </c>
      <c r="P121" s="57"/>
    </row>
    <row r="122" spans="1:16" x14ac:dyDescent="0.25">
      <c r="A122" s="187">
        <v>2270</v>
      </c>
      <c r="B122" s="87" t="s">
        <v>141</v>
      </c>
      <c r="C122" s="88">
        <f t="shared" si="102"/>
        <v>3236</v>
      </c>
      <c r="D122" s="188">
        <f>SUM(D123:D127)</f>
        <v>0</v>
      </c>
      <c r="E122" s="189">
        <f t="shared" ref="E122:F122" si="151">SUM(E123:E127)</f>
        <v>0</v>
      </c>
      <c r="F122" s="55">
        <f t="shared" si="151"/>
        <v>0</v>
      </c>
      <c r="G122" s="188">
        <f>SUM(G123:G127)</f>
        <v>4130</v>
      </c>
      <c r="H122" s="189">
        <f t="shared" ref="H122:I122" si="152">SUM(H123:H127)</f>
        <v>-894</v>
      </c>
      <c r="I122" s="55">
        <f t="shared" si="152"/>
        <v>3236</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30.75" hidden="1" customHeight="1" x14ac:dyDescent="0.25">
      <c r="A125" s="51">
        <v>2275</v>
      </c>
      <c r="B125" s="87" t="s">
        <v>144</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4.5"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32.25" customHeight="1" x14ac:dyDescent="0.25">
      <c r="A127" s="51">
        <v>2279</v>
      </c>
      <c r="B127" s="87" t="s">
        <v>146</v>
      </c>
      <c r="C127" s="88">
        <f t="shared" si="102"/>
        <v>3236</v>
      </c>
      <c r="D127" s="193"/>
      <c r="E127" s="194"/>
      <c r="F127" s="55">
        <f t="shared" si="155"/>
        <v>0</v>
      </c>
      <c r="G127" s="53">
        <v>4130</v>
      </c>
      <c r="H127" s="54">
        <f>-894-1+1</f>
        <v>-894</v>
      </c>
      <c r="I127" s="55">
        <f t="shared" si="156"/>
        <v>3236</v>
      </c>
      <c r="J127" s="53"/>
      <c r="K127" s="54"/>
      <c r="L127" s="55">
        <f t="shared" si="157"/>
        <v>0</v>
      </c>
      <c r="M127" s="53"/>
      <c r="N127" s="54"/>
      <c r="O127" s="55">
        <f t="shared" si="158"/>
        <v>0</v>
      </c>
      <c r="P127" s="57" t="s">
        <v>367</v>
      </c>
    </row>
    <row r="128" spans="1:16" ht="48" hidden="1" x14ac:dyDescent="0.25">
      <c r="A128" s="190">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44517</v>
      </c>
      <c r="D130" s="182">
        <f>SUM(D131,D136,D140,D141,D144,D151,D159,D160,D163)</f>
        <v>36671</v>
      </c>
      <c r="E130" s="183">
        <f t="shared" ref="E130:F130" si="160">SUM(E131,E136,E140,E141,E144,E151,E159,E160,E163)</f>
        <v>0</v>
      </c>
      <c r="F130" s="71">
        <f t="shared" si="160"/>
        <v>36671</v>
      </c>
      <c r="G130" s="182">
        <f>SUM(G131,G136,G140,G141,G144,G151,G159,G160,G163)</f>
        <v>6768</v>
      </c>
      <c r="H130" s="183">
        <f t="shared" ref="H130:I130" si="161">SUM(H131,H136,H140,H141,H144,H151,H159,H160,H163)</f>
        <v>0</v>
      </c>
      <c r="I130" s="71">
        <f t="shared" si="161"/>
        <v>6768</v>
      </c>
      <c r="J130" s="182">
        <f>SUM(J131,J136,J140,J141,J144,J151,J159,J160,J163)</f>
        <v>1078</v>
      </c>
      <c r="K130" s="183">
        <f t="shared" ref="K130:L130" si="162">SUM(K131,K136,K140,K141,K144,K151,K159,K160,K163)</f>
        <v>0</v>
      </c>
      <c r="L130" s="71">
        <f t="shared" si="162"/>
        <v>1078</v>
      </c>
      <c r="M130" s="182">
        <f>SUM(M131,M136,M140,M141,M144,M151,M159,M160,M163)</f>
        <v>0</v>
      </c>
      <c r="N130" s="183">
        <f t="shared" ref="N130:O130" si="163">SUM(N131,N136,N140,N141,N144,N151,N159,N160,N163)</f>
        <v>0</v>
      </c>
      <c r="O130" s="71">
        <f t="shared" si="163"/>
        <v>0</v>
      </c>
      <c r="P130" s="75"/>
    </row>
    <row r="131" spans="1:16" ht="24" x14ac:dyDescent="0.25">
      <c r="A131" s="190">
        <v>2310</v>
      </c>
      <c r="B131" s="80" t="s">
        <v>150</v>
      </c>
      <c r="C131" s="81">
        <f t="shared" si="102"/>
        <v>12885</v>
      </c>
      <c r="D131" s="191">
        <f t="shared" ref="D131:O131" si="164">SUM(D132:D135)</f>
        <v>12885</v>
      </c>
      <c r="E131" s="192">
        <f t="shared" si="164"/>
        <v>0</v>
      </c>
      <c r="F131" s="132">
        <f t="shared" si="164"/>
        <v>12885</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customHeight="1" x14ac:dyDescent="0.25">
      <c r="A132" s="51">
        <v>2311</v>
      </c>
      <c r="B132" s="87" t="s">
        <v>151</v>
      </c>
      <c r="C132" s="88">
        <f t="shared" si="102"/>
        <v>1670</v>
      </c>
      <c r="D132" s="193">
        <v>1670</v>
      </c>
      <c r="E132" s="194"/>
      <c r="F132" s="55">
        <f t="shared" ref="F132:F135" si="165">D132+E132</f>
        <v>1670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11173</v>
      </c>
      <c r="D133" s="193">
        <v>11173</v>
      </c>
      <c r="E133" s="194"/>
      <c r="F133" s="55">
        <f t="shared" si="165"/>
        <v>11173</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42</v>
      </c>
      <c r="D135" s="193">
        <v>42</v>
      </c>
      <c r="E135" s="194"/>
      <c r="F135" s="55">
        <f t="shared" si="165"/>
        <v>42</v>
      </c>
      <c r="G135" s="53"/>
      <c r="H135" s="54"/>
      <c r="I135" s="55">
        <f t="shared" si="166"/>
        <v>0</v>
      </c>
      <c r="J135" s="53"/>
      <c r="K135" s="54"/>
      <c r="L135" s="55">
        <f t="shared" si="167"/>
        <v>0</v>
      </c>
      <c r="M135" s="53"/>
      <c r="N135" s="54"/>
      <c r="O135" s="55">
        <f t="shared" si="168"/>
        <v>0</v>
      </c>
      <c r="P135" s="57"/>
    </row>
    <row r="136" spans="1:16" x14ac:dyDescent="0.25">
      <c r="A136" s="187">
        <v>2320</v>
      </c>
      <c r="B136" s="87" t="s">
        <v>155</v>
      </c>
      <c r="C136" s="88">
        <f t="shared" si="102"/>
        <v>411</v>
      </c>
      <c r="D136" s="188">
        <f>SUM(D137:D139)</f>
        <v>253</v>
      </c>
      <c r="E136" s="189">
        <f t="shared" ref="E136:F136" si="169">SUM(E137:E139)</f>
        <v>0</v>
      </c>
      <c r="F136" s="55">
        <f t="shared" si="169"/>
        <v>253</v>
      </c>
      <c r="G136" s="188">
        <f>SUM(G137:G139)</f>
        <v>0</v>
      </c>
      <c r="H136" s="189">
        <f t="shared" ref="H136:I136" si="170">SUM(H137:H139)</f>
        <v>0</v>
      </c>
      <c r="I136" s="55">
        <f t="shared" si="170"/>
        <v>0</v>
      </c>
      <c r="J136" s="188">
        <f>SUM(J137:J139)</f>
        <v>158</v>
      </c>
      <c r="K136" s="189">
        <f t="shared" ref="K136:L136" si="171">SUM(K137:K139)</f>
        <v>0</v>
      </c>
      <c r="L136" s="55">
        <f t="shared" si="171"/>
        <v>158</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7" t="s">
        <v>157</v>
      </c>
      <c r="C138" s="88">
        <f t="shared" si="102"/>
        <v>411</v>
      </c>
      <c r="D138" s="193">
        <v>253</v>
      </c>
      <c r="E138" s="194"/>
      <c r="F138" s="55">
        <f t="shared" si="173"/>
        <v>253</v>
      </c>
      <c r="G138" s="53"/>
      <c r="H138" s="54"/>
      <c r="I138" s="55">
        <f t="shared" si="174"/>
        <v>0</v>
      </c>
      <c r="J138" s="53">
        <v>158</v>
      </c>
      <c r="K138" s="54"/>
      <c r="L138" s="55">
        <f t="shared" si="175"/>
        <v>158</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x14ac:dyDescent="0.25">
      <c r="A141" s="187">
        <v>2340</v>
      </c>
      <c r="B141" s="87" t="s">
        <v>160</v>
      </c>
      <c r="C141" s="88">
        <f t="shared" si="102"/>
        <v>260</v>
      </c>
      <c r="D141" s="188">
        <f>SUM(D142:D143)</f>
        <v>260</v>
      </c>
      <c r="E141" s="189">
        <f t="shared" ref="E141:F141" si="177">SUM(E142:E143)</f>
        <v>0</v>
      </c>
      <c r="F141" s="55">
        <f t="shared" si="177"/>
        <v>260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customHeight="1" x14ac:dyDescent="0.25">
      <c r="A142" s="51">
        <v>2341</v>
      </c>
      <c r="B142" s="87" t="s">
        <v>161</v>
      </c>
      <c r="C142" s="88">
        <f t="shared" si="102"/>
        <v>260</v>
      </c>
      <c r="D142" s="193">
        <v>260</v>
      </c>
      <c r="E142" s="194"/>
      <c r="F142" s="55">
        <f t="shared" ref="F142:F143" si="181">D142+E142</f>
        <v>260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5943</v>
      </c>
      <c r="D144" s="185">
        <f>SUM(D145:D150)</f>
        <v>5023</v>
      </c>
      <c r="E144" s="186">
        <f t="shared" ref="E144:F144" si="185">SUM(E145:E150)</f>
        <v>0</v>
      </c>
      <c r="F144" s="139">
        <f t="shared" si="185"/>
        <v>5023</v>
      </c>
      <c r="G144" s="185">
        <f>SUM(G145:G150)</f>
        <v>0</v>
      </c>
      <c r="H144" s="186">
        <f t="shared" ref="H144:I144" si="186">SUM(H145:H150)</f>
        <v>0</v>
      </c>
      <c r="I144" s="139">
        <f t="shared" si="186"/>
        <v>0</v>
      </c>
      <c r="J144" s="185">
        <f>SUM(J145:J150)</f>
        <v>920</v>
      </c>
      <c r="K144" s="186">
        <f t="shared" ref="K144:L144" si="187">SUM(K145:K150)</f>
        <v>0</v>
      </c>
      <c r="L144" s="139">
        <f t="shared" si="187"/>
        <v>920</v>
      </c>
      <c r="M144" s="185">
        <f>SUM(M145:M150)</f>
        <v>0</v>
      </c>
      <c r="N144" s="186">
        <f t="shared" ref="N144:O144" si="188">SUM(N145:N150)</f>
        <v>0</v>
      </c>
      <c r="O144" s="139">
        <f t="shared" si="188"/>
        <v>0</v>
      </c>
      <c r="P144" s="127"/>
    </row>
    <row r="145" spans="1:16" ht="12" customHeight="1" x14ac:dyDescent="0.25">
      <c r="A145" s="44">
        <v>2351</v>
      </c>
      <c r="B145" s="80" t="s">
        <v>164</v>
      </c>
      <c r="C145" s="81">
        <f t="shared" si="102"/>
        <v>894</v>
      </c>
      <c r="D145" s="195">
        <v>894</v>
      </c>
      <c r="E145" s="196"/>
      <c r="F145" s="132">
        <f t="shared" ref="F145:F150" si="189">D145+E145</f>
        <v>894</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customHeight="1" x14ac:dyDescent="0.25">
      <c r="A146" s="51">
        <v>2352</v>
      </c>
      <c r="B146" s="87" t="s">
        <v>165</v>
      </c>
      <c r="C146" s="88">
        <f t="shared" si="102"/>
        <v>3940</v>
      </c>
      <c r="D146" s="193">
        <v>3020</v>
      </c>
      <c r="E146" s="194"/>
      <c r="F146" s="55">
        <f t="shared" si="189"/>
        <v>3020</v>
      </c>
      <c r="G146" s="53"/>
      <c r="H146" s="54"/>
      <c r="I146" s="55">
        <f t="shared" si="190"/>
        <v>0</v>
      </c>
      <c r="J146" s="53">
        <v>920</v>
      </c>
      <c r="K146" s="54"/>
      <c r="L146" s="55">
        <f t="shared" si="191"/>
        <v>920</v>
      </c>
      <c r="M146" s="53"/>
      <c r="N146" s="54"/>
      <c r="O146" s="55">
        <f t="shared" si="192"/>
        <v>0</v>
      </c>
      <c r="P146" s="57"/>
    </row>
    <row r="147" spans="1:16" ht="24" customHeight="1" x14ac:dyDescent="0.25">
      <c r="A147" s="51">
        <v>2353</v>
      </c>
      <c r="B147" s="87" t="s">
        <v>166</v>
      </c>
      <c r="C147" s="88">
        <f t="shared" si="102"/>
        <v>449</v>
      </c>
      <c r="D147" s="193">
        <v>449</v>
      </c>
      <c r="E147" s="194"/>
      <c r="F147" s="55">
        <f t="shared" si="189"/>
        <v>449</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168</v>
      </c>
      <c r="C149" s="88">
        <f t="shared" si="193"/>
        <v>660</v>
      </c>
      <c r="D149" s="193">
        <v>660</v>
      </c>
      <c r="E149" s="194"/>
      <c r="F149" s="55">
        <f t="shared" si="189"/>
        <v>660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7">
        <v>2360</v>
      </c>
      <c r="B151" s="87" t="s">
        <v>170</v>
      </c>
      <c r="C151" s="88">
        <f t="shared" si="193"/>
        <v>2080</v>
      </c>
      <c r="D151" s="188">
        <f>SUM(D152:D158)</f>
        <v>2080</v>
      </c>
      <c r="E151" s="189">
        <f t="shared" ref="E151:F151" si="194">SUM(E152:E158)</f>
        <v>0</v>
      </c>
      <c r="F151" s="55">
        <f t="shared" si="194"/>
        <v>2080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customHeight="1" x14ac:dyDescent="0.25">
      <c r="A152" s="50">
        <v>2361</v>
      </c>
      <c r="B152" s="87" t="s">
        <v>171</v>
      </c>
      <c r="C152" s="88">
        <f t="shared" si="193"/>
        <v>680</v>
      </c>
      <c r="D152" s="193">
        <v>680</v>
      </c>
      <c r="E152" s="194"/>
      <c r="F152" s="55">
        <f t="shared" ref="F152:F159" si="198">D152+E152</f>
        <v>680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5" customHeight="1" x14ac:dyDescent="0.25">
      <c r="A154" s="50">
        <v>2363</v>
      </c>
      <c r="B154" s="87" t="s">
        <v>173</v>
      </c>
      <c r="C154" s="88">
        <f t="shared" si="193"/>
        <v>1400</v>
      </c>
      <c r="D154" s="193">
        <v>1400</v>
      </c>
      <c r="E154" s="194"/>
      <c r="F154" s="55">
        <f t="shared" si="198"/>
        <v>1400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75" customHeight="1" x14ac:dyDescent="0.25">
      <c r="A159" s="184">
        <v>2370</v>
      </c>
      <c r="B159" s="136" t="s">
        <v>178</v>
      </c>
      <c r="C159" s="141">
        <f t="shared" si="193"/>
        <v>22938</v>
      </c>
      <c r="D159" s="199">
        <v>16170</v>
      </c>
      <c r="E159" s="200"/>
      <c r="F159" s="139">
        <f t="shared" si="198"/>
        <v>16170</v>
      </c>
      <c r="G159" s="142">
        <v>6768</v>
      </c>
      <c r="H159" s="143"/>
      <c r="I159" s="139">
        <f t="shared" si="199"/>
        <v>6768</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customHeight="1" x14ac:dyDescent="0.25">
      <c r="A164" s="67">
        <v>2400</v>
      </c>
      <c r="B164" s="181" t="s">
        <v>183</v>
      </c>
      <c r="C164" s="68">
        <f t="shared" si="193"/>
        <v>63</v>
      </c>
      <c r="D164" s="201">
        <v>63</v>
      </c>
      <c r="E164" s="202"/>
      <c r="F164" s="71">
        <f t="shared" si="206"/>
        <v>63</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190">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190">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0">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190">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190">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12371</v>
      </c>
      <c r="D194" s="171">
        <f t="shared" ref="D194:O194" si="259">SUM(D195,D230,D269,D283)</f>
        <v>7559</v>
      </c>
      <c r="E194" s="172">
        <f t="shared" si="259"/>
        <v>0</v>
      </c>
      <c r="F194" s="173">
        <f t="shared" si="259"/>
        <v>7559</v>
      </c>
      <c r="G194" s="171">
        <f t="shared" si="259"/>
        <v>4812</v>
      </c>
      <c r="H194" s="172">
        <f t="shared" si="259"/>
        <v>0</v>
      </c>
      <c r="I194" s="173">
        <f t="shared" si="259"/>
        <v>4812</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12371</v>
      </c>
      <c r="D195" s="177">
        <f>D196+D204</f>
        <v>7559</v>
      </c>
      <c r="E195" s="178">
        <f t="shared" ref="E195:F195" si="260">E196+E204</f>
        <v>0</v>
      </c>
      <c r="F195" s="179">
        <f t="shared" si="260"/>
        <v>7559</v>
      </c>
      <c r="G195" s="177">
        <f>G196+G204</f>
        <v>4812</v>
      </c>
      <c r="H195" s="178">
        <f t="shared" ref="H195:I195" si="261">H196+H204</f>
        <v>0</v>
      </c>
      <c r="I195" s="179">
        <f t="shared" si="261"/>
        <v>4812</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190">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12371</v>
      </c>
      <c r="D204" s="182">
        <f>D205+D215+D216+D225+D226+D227+D229</f>
        <v>7559</v>
      </c>
      <c r="E204" s="183">
        <f t="shared" ref="E204:F204" si="276">E205+E215+E216+E225+E226+E227+E229</f>
        <v>0</v>
      </c>
      <c r="F204" s="71">
        <f t="shared" si="276"/>
        <v>7559</v>
      </c>
      <c r="G204" s="182">
        <f>G205+G215+G216+G225+G226+G227+G229</f>
        <v>4812</v>
      </c>
      <c r="H204" s="183">
        <f t="shared" ref="H204:I204" si="277">H205+H215+H216+H225+H226+H227+H229</f>
        <v>0</v>
      </c>
      <c r="I204" s="71">
        <f t="shared" si="277"/>
        <v>4812</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12371</v>
      </c>
      <c r="D216" s="188">
        <f>SUM(D217:D224)</f>
        <v>7559</v>
      </c>
      <c r="E216" s="189">
        <f t="shared" ref="E216:F216" si="289">SUM(E217:E224)</f>
        <v>0</v>
      </c>
      <c r="F216" s="55">
        <f t="shared" si="289"/>
        <v>7559</v>
      </c>
      <c r="G216" s="188">
        <f>SUM(G217:G224)</f>
        <v>4812</v>
      </c>
      <c r="H216" s="189">
        <f t="shared" ref="H216:I216" si="290">SUM(H217:H224)</f>
        <v>0</v>
      </c>
      <c r="I216" s="55">
        <f t="shared" si="290"/>
        <v>4812</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7" t="s">
        <v>238</v>
      </c>
      <c r="C219" s="88">
        <f t="shared" si="288"/>
        <v>10712</v>
      </c>
      <c r="D219" s="193">
        <v>5900</v>
      </c>
      <c r="E219" s="194"/>
      <c r="F219" s="55">
        <f t="shared" si="293"/>
        <v>5900</v>
      </c>
      <c r="G219" s="53">
        <v>4812</v>
      </c>
      <c r="H219" s="54"/>
      <c r="I219" s="55">
        <f t="shared" si="294"/>
        <v>4812</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243</v>
      </c>
      <c r="C224" s="88">
        <f t="shared" si="288"/>
        <v>1659</v>
      </c>
      <c r="D224" s="193">
        <v>1659</v>
      </c>
      <c r="E224" s="194"/>
      <c r="F224" s="55">
        <f t="shared" si="293"/>
        <v>1659</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190">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0">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190">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190">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190">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0">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895</v>
      </c>
      <c r="D286" s="188">
        <f>SUM(D287:D288)</f>
        <v>0</v>
      </c>
      <c r="E286" s="189">
        <f t="shared" ref="E286:F286" si="381">SUM(E287:E288)</f>
        <v>0</v>
      </c>
      <c r="F286" s="55">
        <f t="shared" si="381"/>
        <v>0</v>
      </c>
      <c r="G286" s="188">
        <f>SUM(G287:G288)</f>
        <v>0</v>
      </c>
      <c r="H286" s="189">
        <f t="shared" ref="H286:I286" si="382">SUM(H287:H288)</f>
        <v>895</v>
      </c>
      <c r="I286" s="55">
        <f t="shared" si="382"/>
        <v>895</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197" t="s">
        <v>308</v>
      </c>
      <c r="B288" s="245" t="s">
        <v>309</v>
      </c>
      <c r="C288" s="81">
        <f t="shared" si="371"/>
        <v>895</v>
      </c>
      <c r="D288" s="195"/>
      <c r="E288" s="196"/>
      <c r="F288" s="132">
        <f t="shared" si="385"/>
        <v>0</v>
      </c>
      <c r="G288" s="46"/>
      <c r="H288" s="47">
        <f>894+1</f>
        <v>895</v>
      </c>
      <c r="I288" s="132">
        <f t="shared" si="386"/>
        <v>895</v>
      </c>
      <c r="J288" s="46"/>
      <c r="K288" s="47"/>
      <c r="L288" s="132">
        <f t="shared" si="387"/>
        <v>0</v>
      </c>
      <c r="M288" s="46"/>
      <c r="N288" s="47"/>
      <c r="O288" s="132">
        <f t="shared" si="388"/>
        <v>0</v>
      </c>
      <c r="P288" s="49"/>
    </row>
    <row r="289" spans="1:16" ht="12.75" thickBot="1" x14ac:dyDescent="0.3">
      <c r="A289" s="246"/>
      <c r="B289" s="246" t="s">
        <v>310</v>
      </c>
      <c r="C289" s="247">
        <f t="shared" si="371"/>
        <v>1516767</v>
      </c>
      <c r="D289" s="248">
        <f t="shared" ref="D289:O289" si="389">SUM(D286,D269,D230,D195,D187,D173,D75,D53,D283)</f>
        <v>497589</v>
      </c>
      <c r="E289" s="249">
        <f t="shared" si="389"/>
        <v>0</v>
      </c>
      <c r="F289" s="250">
        <f t="shared" si="389"/>
        <v>497589</v>
      </c>
      <c r="G289" s="248">
        <f t="shared" si="389"/>
        <v>977928</v>
      </c>
      <c r="H289" s="249">
        <f t="shared" si="389"/>
        <v>1</v>
      </c>
      <c r="I289" s="250">
        <f t="shared" si="389"/>
        <v>977929</v>
      </c>
      <c r="J289" s="248">
        <f t="shared" si="389"/>
        <v>41249</v>
      </c>
      <c r="K289" s="249">
        <f t="shared" si="389"/>
        <v>0</v>
      </c>
      <c r="L289" s="250">
        <f t="shared" si="389"/>
        <v>41249</v>
      </c>
      <c r="M289" s="248">
        <f t="shared" si="389"/>
        <v>0</v>
      </c>
      <c r="N289" s="249">
        <f t="shared" si="389"/>
        <v>0</v>
      </c>
      <c r="O289" s="250">
        <f t="shared" si="389"/>
        <v>0</v>
      </c>
      <c r="P289" s="251"/>
    </row>
    <row r="290" spans="1:16" s="28" customFormat="1" ht="13.5" thickTop="1" thickBot="1" x14ac:dyDescent="0.3">
      <c r="A290" s="1484" t="s">
        <v>311</v>
      </c>
      <c r="B290" s="1485"/>
      <c r="C290" s="252">
        <f t="shared" si="371"/>
        <v>-7534</v>
      </c>
      <c r="D290" s="253">
        <f>SUM(D24,D25,D41)-D51</f>
        <v>0</v>
      </c>
      <c r="E290" s="254">
        <f t="shared" ref="E290:F290" si="390">SUM(E24,E25,E41)-E51</f>
        <v>0</v>
      </c>
      <c r="F290" s="255">
        <f t="shared" si="390"/>
        <v>0</v>
      </c>
      <c r="G290" s="253">
        <f>SUM(G24,G25,G41)-G51</f>
        <v>0</v>
      </c>
      <c r="H290" s="254">
        <f t="shared" ref="H290:I290" si="391">SUM(H24,H25,H41)-H51</f>
        <v>895</v>
      </c>
      <c r="I290" s="255">
        <f t="shared" si="391"/>
        <v>895</v>
      </c>
      <c r="J290" s="253">
        <f>(J26+J43)-J51</f>
        <v>-8429</v>
      </c>
      <c r="K290" s="254">
        <f t="shared" ref="K290:L290" si="392">(K26+K43)-K51</f>
        <v>0</v>
      </c>
      <c r="L290" s="255">
        <f t="shared" si="392"/>
        <v>-8429</v>
      </c>
      <c r="M290" s="253">
        <f>M45-M51</f>
        <v>0</v>
      </c>
      <c r="N290" s="254">
        <f t="shared" ref="N290:O290" si="393">N45-N51</f>
        <v>0</v>
      </c>
      <c r="O290" s="255">
        <f t="shared" si="393"/>
        <v>0</v>
      </c>
      <c r="P290" s="256"/>
    </row>
    <row r="291" spans="1:16" s="28" customFormat="1" ht="12.75" thickTop="1" x14ac:dyDescent="0.25">
      <c r="A291" s="1486" t="s">
        <v>312</v>
      </c>
      <c r="B291" s="1487"/>
      <c r="C291" s="257">
        <f t="shared" si="371"/>
        <v>7534</v>
      </c>
      <c r="D291" s="258">
        <f t="shared" ref="D291:O291" si="394">SUM(D292,D293)-D300+D301</f>
        <v>0</v>
      </c>
      <c r="E291" s="259">
        <f t="shared" si="394"/>
        <v>0</v>
      </c>
      <c r="F291" s="260">
        <f t="shared" si="394"/>
        <v>0</v>
      </c>
      <c r="G291" s="258">
        <f t="shared" si="394"/>
        <v>0</v>
      </c>
      <c r="H291" s="259">
        <f t="shared" si="394"/>
        <v>-895</v>
      </c>
      <c r="I291" s="260">
        <f t="shared" si="394"/>
        <v>-895</v>
      </c>
      <c r="J291" s="258">
        <f t="shared" si="394"/>
        <v>8429</v>
      </c>
      <c r="K291" s="259">
        <f t="shared" si="394"/>
        <v>0</v>
      </c>
      <c r="L291" s="260">
        <f t="shared" si="394"/>
        <v>8429</v>
      </c>
      <c r="M291" s="258">
        <f t="shared" si="394"/>
        <v>0</v>
      </c>
      <c r="N291" s="259">
        <f t="shared" si="394"/>
        <v>0</v>
      </c>
      <c r="O291" s="260">
        <f t="shared" si="394"/>
        <v>0</v>
      </c>
      <c r="P291" s="261"/>
    </row>
    <row r="292" spans="1:16" s="28" customFormat="1" ht="12.75" thickBot="1" x14ac:dyDescent="0.3">
      <c r="A292" s="155" t="s">
        <v>313</v>
      </c>
      <c r="B292" s="155" t="s">
        <v>314</v>
      </c>
      <c r="C292" s="156">
        <f t="shared" si="371"/>
        <v>7534</v>
      </c>
      <c r="D292" s="157">
        <f t="shared" ref="D292:O292" si="395">D21-D286</f>
        <v>0</v>
      </c>
      <c r="E292" s="158">
        <f t="shared" si="395"/>
        <v>0</v>
      </c>
      <c r="F292" s="159">
        <f t="shared" si="395"/>
        <v>0</v>
      </c>
      <c r="G292" s="157">
        <f t="shared" si="395"/>
        <v>0</v>
      </c>
      <c r="H292" s="158">
        <f t="shared" si="395"/>
        <v>-895</v>
      </c>
      <c r="I292" s="159">
        <f t="shared" si="395"/>
        <v>-895</v>
      </c>
      <c r="J292" s="157">
        <f t="shared" si="395"/>
        <v>8429</v>
      </c>
      <c r="K292" s="158">
        <f t="shared" si="395"/>
        <v>0</v>
      </c>
      <c r="L292" s="159">
        <f t="shared" si="395"/>
        <v>8429</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SgOoqRrm14dl7sMo2GaTbE/UR4EJlWeupkLTUCsjXd3MujjTQgMjCksVdDVGG7wzd36pvERn979URntH8CuPJQ==" saltValue="HZ8LHAF5wIlzFOVWbvDUjw==" spinCount="100000" sheet="1" objects="1" scenarios="1" formatCells="0" formatColumns="0" formatRows="0" deleteColumns="0"/>
  <autoFilter ref="A18:P301">
    <filterColumn colId="2">
      <filters>
        <filter val="1 000"/>
        <filter val="1 029"/>
        <filter val="1 041 874"/>
        <filter val="1 369 237"/>
        <filter val="1 400"/>
        <filter val="1 475 518"/>
        <filter val="1 503 501"/>
        <filter val="1 515 872"/>
        <filter val="1 516 767"/>
        <filter val="1 659"/>
        <filter val="1 670"/>
        <filter val="1 990"/>
        <filter val="10 712"/>
        <filter val="10 745"/>
        <filter val="11 173"/>
        <filter val="12 371"/>
        <filter val="12 885"/>
        <filter val="121"/>
        <filter val="134 264"/>
        <filter val="14 941"/>
        <filter val="15"/>
        <filter val="167"/>
        <filter val="2 053"/>
        <filter val="2 080"/>
        <filter val="2 111"/>
        <filter val="2 552"/>
        <filter val="2 788"/>
        <filter val="22 938"/>
        <filter val="23 089"/>
        <filter val="23 792"/>
        <filter val="260"/>
        <filter val="262 817"/>
        <filter val="28 908"/>
        <filter val="29 328"/>
        <filter val="3 236"/>
        <filter val="3 912"/>
        <filter val="3 940"/>
        <filter val="32 820"/>
        <filter val="327 363"/>
        <filter val="34 686"/>
        <filter val="4 172"/>
        <filter val="411"/>
        <filter val="414"/>
        <filter val="42"/>
        <filter val="44 517"/>
        <filter val="449"/>
        <filter val="48 605"/>
        <filter val="484"/>
        <filter val="5 750"/>
        <filter val="5 802"/>
        <filter val="5 943"/>
        <filter val="52"/>
        <filter val="63"/>
        <filter val="64 546"/>
        <filter val="66 437"/>
        <filter val="660"/>
        <filter val="68 363"/>
        <filter val="680"/>
        <filter val="7 126"/>
        <filter val="7 160"/>
        <filter val="7 534"/>
        <filter val="-7 534"/>
        <filter val="757"/>
        <filter val="8 429"/>
        <filter val="8 607"/>
        <filter val="833"/>
        <filter val="85"/>
        <filter val="89 684"/>
        <filter val="894"/>
        <filter val="895"/>
        <filter val="939"/>
        <filter val="963"/>
        <filter val="970 723"/>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14.pielikums Jūrmalas pilsētas domes
2019.gada 25.jūlija saistošajiem noteikumiem Nr.27
(protokols Nr.10, 24.punkts)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U7" sqref="U7"/>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485</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v>
      </c>
      <c r="D3" s="1516"/>
      <c r="E3" s="1516"/>
      <c r="F3" s="1516"/>
      <c r="G3" s="1516"/>
      <c r="H3" s="1516"/>
      <c r="I3" s="1516"/>
      <c r="J3" s="1516"/>
      <c r="K3" s="1516"/>
      <c r="L3" s="1516"/>
      <c r="M3" s="1516"/>
      <c r="N3" s="1516"/>
      <c r="O3" s="1516"/>
      <c r="P3" s="1517"/>
      <c r="Q3" s="273"/>
    </row>
    <row r="4" spans="1:17" ht="12.75" customHeight="1" x14ac:dyDescent="0.25">
      <c r="A4" s="5" t="s">
        <v>4</v>
      </c>
      <c r="B4" s="6"/>
      <c r="C4" s="1516" t="s">
        <v>5</v>
      </c>
      <c r="D4" s="1516"/>
      <c r="E4" s="1516"/>
      <c r="F4" s="1516"/>
      <c r="G4" s="1516"/>
      <c r="H4" s="1516"/>
      <c r="I4" s="1516"/>
      <c r="J4" s="1516"/>
      <c r="K4" s="1516"/>
      <c r="L4" s="1516"/>
      <c r="M4" s="1516"/>
      <c r="N4" s="1516"/>
      <c r="O4" s="1516"/>
      <c r="P4" s="1517"/>
      <c r="Q4" s="273"/>
    </row>
    <row r="5" spans="1:17" ht="12.75" customHeight="1" x14ac:dyDescent="0.25">
      <c r="A5" s="7" t="s">
        <v>6</v>
      </c>
      <c r="B5" s="8"/>
      <c r="C5" s="1511" t="s">
        <v>477</v>
      </c>
      <c r="D5" s="1511"/>
      <c r="E5" s="1511"/>
      <c r="F5" s="1511"/>
      <c r="G5" s="1511"/>
      <c r="H5" s="1511"/>
      <c r="I5" s="1511"/>
      <c r="J5" s="1511"/>
      <c r="K5" s="1511"/>
      <c r="L5" s="1511"/>
      <c r="M5" s="1511"/>
      <c r="N5" s="1511"/>
      <c r="O5" s="1511"/>
      <c r="P5" s="1512"/>
      <c r="Q5" s="273"/>
    </row>
    <row r="6" spans="1:17" ht="12.75" customHeight="1" x14ac:dyDescent="0.25">
      <c r="A6" s="7" t="s">
        <v>8</v>
      </c>
      <c r="B6" s="8"/>
      <c r="C6" s="1511" t="s">
        <v>9</v>
      </c>
      <c r="D6" s="1511"/>
      <c r="E6" s="1511"/>
      <c r="F6" s="1511"/>
      <c r="G6" s="1511"/>
      <c r="H6" s="1511"/>
      <c r="I6" s="1511"/>
      <c r="J6" s="1511"/>
      <c r="K6" s="1511"/>
      <c r="L6" s="1511"/>
      <c r="M6" s="1511"/>
      <c r="N6" s="1511"/>
      <c r="O6" s="1511"/>
      <c r="P6" s="1512"/>
      <c r="Q6" s="273"/>
    </row>
    <row r="7" spans="1:17" x14ac:dyDescent="0.25">
      <c r="A7" s="7" t="s">
        <v>10</v>
      </c>
      <c r="B7" s="8"/>
      <c r="C7" s="1516" t="s">
        <v>478</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t="s">
        <v>479</v>
      </c>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30291</v>
      </c>
      <c r="D20" s="32">
        <f>SUM(D21,D24,D25,D41,D43)</f>
        <v>0</v>
      </c>
      <c r="E20" s="33">
        <f t="shared" ref="E20:F20" si="1">SUM(E21,E24,E25,E41,E43)</f>
        <v>30291</v>
      </c>
      <c r="F20" s="34">
        <f t="shared" si="1"/>
        <v>30291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hidden="1" customHeight="1" thickBot="1" x14ac:dyDescent="0.3">
      <c r="A24" s="58">
        <v>19300</v>
      </c>
      <c r="B24" s="58" t="s">
        <v>43</v>
      </c>
      <c r="C24" s="59">
        <f>F24+I24</f>
        <v>0</v>
      </c>
      <c r="D24" s="60"/>
      <c r="E24" s="61"/>
      <c r="F24" s="62">
        <f t="shared" si="9"/>
        <v>0</v>
      </c>
      <c r="G24" s="60"/>
      <c r="H24" s="61"/>
      <c r="I24" s="62">
        <f t="shared" si="10"/>
        <v>0</v>
      </c>
      <c r="J24" s="63" t="s">
        <v>44</v>
      </c>
      <c r="K24" s="64" t="s">
        <v>44</v>
      </c>
      <c r="L24" s="65" t="s">
        <v>44</v>
      </c>
      <c r="M24" s="63" t="s">
        <v>44</v>
      </c>
      <c r="N24" s="64" t="s">
        <v>44</v>
      </c>
      <c r="O24" s="65" t="s">
        <v>44</v>
      </c>
      <c r="P24" s="66"/>
    </row>
    <row r="25" spans="1:16" s="28" customFormat="1" ht="24.75" customHeight="1" thickTop="1" x14ac:dyDescent="0.25">
      <c r="A25" s="67">
        <v>18630</v>
      </c>
      <c r="B25" s="67" t="s">
        <v>45</v>
      </c>
      <c r="C25" s="68">
        <f>F25</f>
        <v>30291</v>
      </c>
      <c r="D25" s="69"/>
      <c r="E25" s="70">
        <v>30291</v>
      </c>
      <c r="F25" s="71">
        <f t="shared" si="9"/>
        <v>30291</v>
      </c>
      <c r="G25" s="72" t="s">
        <v>44</v>
      </c>
      <c r="H25" s="73" t="s">
        <v>44</v>
      </c>
      <c r="I25" s="74" t="s">
        <v>44</v>
      </c>
      <c r="J25" s="72" t="s">
        <v>44</v>
      </c>
      <c r="K25" s="73" t="s">
        <v>44</v>
      </c>
      <c r="L25" s="74" t="s">
        <v>44</v>
      </c>
      <c r="M25" s="72" t="s">
        <v>44</v>
      </c>
      <c r="N25" s="73" t="s">
        <v>44</v>
      </c>
      <c r="O25" s="74" t="s">
        <v>44</v>
      </c>
      <c r="P25" s="75" t="s">
        <v>480</v>
      </c>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30291</v>
      </c>
      <c r="D50" s="157">
        <f>SUM(D51,D286)</f>
        <v>0</v>
      </c>
      <c r="E50" s="158">
        <f t="shared" ref="E50:F50" si="26">SUM(E51,E286)</f>
        <v>30291</v>
      </c>
      <c r="F50" s="159">
        <f t="shared" si="26"/>
        <v>30291</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17000</v>
      </c>
      <c r="D51" s="163">
        <f>SUM(D52,D194)</f>
        <v>0</v>
      </c>
      <c r="E51" s="164">
        <f t="shared" ref="E51:F51" si="30">SUM(E52,E194)</f>
        <v>17000</v>
      </c>
      <c r="F51" s="165">
        <f t="shared" si="30"/>
        <v>17000</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17000</v>
      </c>
      <c r="D52" s="171">
        <f>SUM(D53,D75,D173,D187)</f>
        <v>0</v>
      </c>
      <c r="E52" s="172">
        <f t="shared" ref="E52:F52" si="34">SUM(E53,E75,E173,E187)</f>
        <v>17000</v>
      </c>
      <c r="F52" s="173">
        <f t="shared" si="34"/>
        <v>17000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87</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88</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278">
        <v>1210</v>
      </c>
      <c r="B68" s="80" t="s">
        <v>89</v>
      </c>
      <c r="C68" s="81">
        <f t="shared" si="0"/>
        <v>0</v>
      </c>
      <c r="D68" s="46"/>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17000</v>
      </c>
      <c r="D75" s="177">
        <f>SUM(D76,D83,D130,D164,D165,D172)</f>
        <v>0</v>
      </c>
      <c r="E75" s="178">
        <f t="shared" ref="E75:F75" si="74">SUM(E76,E83,E130,E164,E165,E172)</f>
        <v>17000</v>
      </c>
      <c r="F75" s="179">
        <f t="shared" si="74"/>
        <v>17000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x14ac:dyDescent="0.25">
      <c r="A76" s="67">
        <v>2100</v>
      </c>
      <c r="B76" s="181" t="s">
        <v>97</v>
      </c>
      <c r="C76" s="68">
        <f t="shared" si="0"/>
        <v>15032</v>
      </c>
      <c r="D76" s="182">
        <f>SUM(D77,D80)</f>
        <v>0</v>
      </c>
      <c r="E76" s="183">
        <f t="shared" ref="E76:F76" si="78">SUM(E77,E80)</f>
        <v>15032</v>
      </c>
      <c r="F76" s="71">
        <f t="shared" si="78"/>
        <v>15032</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8">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x14ac:dyDescent="0.25">
      <c r="A80" s="187">
        <v>2120</v>
      </c>
      <c r="B80" s="87" t="s">
        <v>101</v>
      </c>
      <c r="C80" s="88">
        <f t="shared" si="0"/>
        <v>15032</v>
      </c>
      <c r="D80" s="188">
        <f>SUM(D81:D82)</f>
        <v>0</v>
      </c>
      <c r="E80" s="189">
        <f t="shared" ref="E80:F80" si="90">SUM(E81:E82)</f>
        <v>15032</v>
      </c>
      <c r="F80" s="55">
        <f t="shared" si="90"/>
        <v>15032</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35.25" customHeight="1" x14ac:dyDescent="0.25">
      <c r="A81" s="51">
        <v>2121</v>
      </c>
      <c r="B81" s="87" t="s">
        <v>99</v>
      </c>
      <c r="C81" s="88">
        <f t="shared" si="0"/>
        <v>1263</v>
      </c>
      <c r="D81" s="193"/>
      <c r="E81" s="194">
        <v>1263</v>
      </c>
      <c r="F81" s="55">
        <f t="shared" ref="F81:F82" si="94">D81+E81</f>
        <v>1263</v>
      </c>
      <c r="G81" s="53"/>
      <c r="H81" s="54"/>
      <c r="I81" s="55">
        <f t="shared" ref="I81:I82" si="95">G81+H81</f>
        <v>0</v>
      </c>
      <c r="J81" s="53"/>
      <c r="K81" s="54"/>
      <c r="L81" s="55">
        <f t="shared" ref="L81:L82" si="96">K81+J81</f>
        <v>0</v>
      </c>
      <c r="M81" s="53"/>
      <c r="N81" s="54"/>
      <c r="O81" s="55">
        <f t="shared" ref="O81:O82" si="97">N81+M81</f>
        <v>0</v>
      </c>
      <c r="P81" s="57" t="s">
        <v>481</v>
      </c>
    </row>
    <row r="82" spans="1:16" ht="24" customHeight="1" x14ac:dyDescent="0.25">
      <c r="A82" s="51">
        <v>2122</v>
      </c>
      <c r="B82" s="87" t="s">
        <v>100</v>
      </c>
      <c r="C82" s="88">
        <f t="shared" si="0"/>
        <v>13769</v>
      </c>
      <c r="D82" s="193"/>
      <c r="E82" s="194">
        <v>13769</v>
      </c>
      <c r="F82" s="55">
        <f t="shared" si="94"/>
        <v>13769</v>
      </c>
      <c r="G82" s="53"/>
      <c r="H82" s="54"/>
      <c r="I82" s="55">
        <f t="shared" si="95"/>
        <v>0</v>
      </c>
      <c r="J82" s="53"/>
      <c r="K82" s="54"/>
      <c r="L82" s="55">
        <f t="shared" si="96"/>
        <v>0</v>
      </c>
      <c r="M82" s="53"/>
      <c r="N82" s="54"/>
      <c r="O82" s="55">
        <f t="shared" si="97"/>
        <v>0</v>
      </c>
      <c r="P82" s="57" t="s">
        <v>482</v>
      </c>
    </row>
    <row r="83" spans="1:16" x14ac:dyDescent="0.25">
      <c r="A83" s="67">
        <v>2200</v>
      </c>
      <c r="B83" s="181" t="s">
        <v>102</v>
      </c>
      <c r="C83" s="68">
        <f t="shared" si="0"/>
        <v>1500</v>
      </c>
      <c r="D83" s="182">
        <f>SUM(D84,D89,D95,D103,D112,D116,D122,D128)</f>
        <v>0</v>
      </c>
      <c r="E83" s="183">
        <f t="shared" ref="E83:F83" si="98">SUM(E84,E89,E95,E103,E112,E116,E122,E128)</f>
        <v>1500</v>
      </c>
      <c r="F83" s="71">
        <f t="shared" si="98"/>
        <v>1500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1500</v>
      </c>
      <c r="D95" s="188">
        <f>SUM(D96:D102)</f>
        <v>0</v>
      </c>
      <c r="E95" s="189">
        <f t="shared" ref="E95:F95" si="119">SUM(E96:E102)</f>
        <v>1500</v>
      </c>
      <c r="F95" s="55">
        <f t="shared" si="119"/>
        <v>1500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36.75" customHeight="1" x14ac:dyDescent="0.25">
      <c r="A96" s="51">
        <v>2231</v>
      </c>
      <c r="B96" s="87" t="s">
        <v>115</v>
      </c>
      <c r="C96" s="88">
        <f t="shared" si="102"/>
        <v>1500</v>
      </c>
      <c r="D96" s="193"/>
      <c r="E96" s="194">
        <v>1500</v>
      </c>
      <c r="F96" s="55">
        <f t="shared" ref="F96:F102" si="123">D96+E96</f>
        <v>1500</v>
      </c>
      <c r="G96" s="53"/>
      <c r="H96" s="54"/>
      <c r="I96" s="55">
        <f t="shared" ref="I96:I102" si="124">G96+H96</f>
        <v>0</v>
      </c>
      <c r="J96" s="53"/>
      <c r="K96" s="54"/>
      <c r="L96" s="55">
        <f t="shared" ref="L96:L102" si="125">K96+J96</f>
        <v>0</v>
      </c>
      <c r="M96" s="53"/>
      <c r="N96" s="54"/>
      <c r="O96" s="55">
        <f t="shared" ref="O96:O102" si="126">N96+M96</f>
        <v>0</v>
      </c>
      <c r="P96" s="57" t="s">
        <v>483</v>
      </c>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141</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78">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468</v>
      </c>
      <c r="D130" s="182">
        <f>SUM(D131,D136,D140,D141,D144,D151,D159,D160,D163)</f>
        <v>0</v>
      </c>
      <c r="E130" s="183">
        <f t="shared" ref="E130:F130" si="160">SUM(E131,E136,E140,E141,E144,E151,E159,E160,E163)</f>
        <v>468</v>
      </c>
      <c r="F130" s="71">
        <f t="shared" si="160"/>
        <v>468</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278">
        <v>2310</v>
      </c>
      <c r="B131" s="80" t="s">
        <v>150</v>
      </c>
      <c r="C131" s="81">
        <f t="shared" si="102"/>
        <v>468</v>
      </c>
      <c r="D131" s="191">
        <f t="shared" ref="D131:O131" si="164">SUM(D132:D135)</f>
        <v>0</v>
      </c>
      <c r="E131" s="192">
        <f t="shared" si="164"/>
        <v>468</v>
      </c>
      <c r="F131" s="132">
        <f t="shared" si="164"/>
        <v>468</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468</v>
      </c>
      <c r="D135" s="193"/>
      <c r="E135" s="194">
        <v>468</v>
      </c>
      <c r="F135" s="55">
        <f t="shared" si="165"/>
        <v>468</v>
      </c>
      <c r="G135" s="53"/>
      <c r="H135" s="54"/>
      <c r="I135" s="55">
        <f t="shared" si="166"/>
        <v>0</v>
      </c>
      <c r="J135" s="53"/>
      <c r="K135" s="54"/>
      <c r="L135" s="55">
        <f t="shared" si="167"/>
        <v>0</v>
      </c>
      <c r="M135" s="53"/>
      <c r="N135" s="54"/>
      <c r="O135" s="55">
        <f t="shared" si="168"/>
        <v>0</v>
      </c>
      <c r="P135" s="57" t="s">
        <v>484</v>
      </c>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278">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8">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8">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8">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1"/>
      <c r="B194" s="23" t="s">
        <v>213</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8">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8">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8">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8">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8">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v>0</v>
      </c>
      <c r="E275" s="194">
        <v>0</v>
      </c>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13291</v>
      </c>
      <c r="D286" s="188">
        <f>SUM(D287:D288)</f>
        <v>0</v>
      </c>
      <c r="E286" s="189">
        <f t="shared" ref="E286:F286" si="381">SUM(E287:E288)</f>
        <v>13291</v>
      </c>
      <c r="F286" s="55">
        <f t="shared" si="381"/>
        <v>13291</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customHeight="1" x14ac:dyDescent="0.25">
      <c r="A287" s="197" t="s">
        <v>306</v>
      </c>
      <c r="B287" s="51" t="s">
        <v>307</v>
      </c>
      <c r="C287" s="88">
        <f t="shared" si="371"/>
        <v>13291</v>
      </c>
      <c r="D287" s="193"/>
      <c r="E287" s="194">
        <v>13291</v>
      </c>
      <c r="F287" s="55">
        <f t="shared" ref="F287:F288" si="385">D287+E287</f>
        <v>13291</v>
      </c>
      <c r="G287" s="53"/>
      <c r="H287" s="54"/>
      <c r="I287" s="55">
        <f t="shared" ref="I287:I288" si="386">G287+H287</f>
        <v>0</v>
      </c>
      <c r="J287" s="53"/>
      <c r="K287" s="54"/>
      <c r="L287" s="55">
        <f t="shared" ref="L287:L288" si="387">K287+J287</f>
        <v>0</v>
      </c>
      <c r="M287" s="53"/>
      <c r="N287" s="54"/>
      <c r="O287" s="55">
        <f t="shared" ref="O287:O288" si="388">N287+M287</f>
        <v>0</v>
      </c>
      <c r="P287" s="57"/>
    </row>
    <row r="288" spans="1:16" ht="37.5"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30291</v>
      </c>
      <c r="D289" s="248">
        <f t="shared" ref="D289:O289" si="389">SUM(D286,D269,D230,D195,D187,D173,D75,D53,D283)</f>
        <v>0</v>
      </c>
      <c r="E289" s="249">
        <f t="shared" si="389"/>
        <v>30291</v>
      </c>
      <c r="F289" s="250">
        <f t="shared" si="389"/>
        <v>30291</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thickTop="1" thickBot="1" x14ac:dyDescent="0.3">
      <c r="A290" s="1484" t="s">
        <v>311</v>
      </c>
      <c r="B290" s="1485"/>
      <c r="C290" s="252">
        <f t="shared" si="371"/>
        <v>13291</v>
      </c>
      <c r="D290" s="253">
        <f>SUM(D24,D25,D41)-D51</f>
        <v>0</v>
      </c>
      <c r="E290" s="254">
        <f t="shared" ref="E290:F290" si="390">SUM(E24,E25,E41)-E51</f>
        <v>13291</v>
      </c>
      <c r="F290" s="255">
        <f t="shared" si="390"/>
        <v>13291</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thickTop="1" x14ac:dyDescent="0.25">
      <c r="A291" s="1486" t="s">
        <v>312</v>
      </c>
      <c r="B291" s="1487"/>
      <c r="C291" s="257">
        <f t="shared" si="371"/>
        <v>-13291</v>
      </c>
      <c r="D291" s="258">
        <f t="shared" ref="D291:O291" si="394">SUM(D292,D293)-D300+D301</f>
        <v>0</v>
      </c>
      <c r="E291" s="259">
        <f t="shared" si="394"/>
        <v>-13291</v>
      </c>
      <c r="F291" s="260">
        <f t="shared" si="394"/>
        <v>-13291</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2.75" thickBot="1" x14ac:dyDescent="0.3">
      <c r="A292" s="155" t="s">
        <v>313</v>
      </c>
      <c r="B292" s="155" t="s">
        <v>314</v>
      </c>
      <c r="C292" s="156">
        <f t="shared" si="371"/>
        <v>-13291</v>
      </c>
      <c r="D292" s="157">
        <f t="shared" ref="D292:O292" si="395">D21-D286</f>
        <v>0</v>
      </c>
      <c r="E292" s="158">
        <f t="shared" si="395"/>
        <v>-13291</v>
      </c>
      <c r="F292" s="159">
        <f t="shared" si="395"/>
        <v>-13291</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WnlY/fYqgPMucCydWAWZfg34ttdLStdXk7HfNZXDG4wAqaZE6kizms3k5MMH4Rg2NdMoC4tWHnqNgAFs3TEzXg==" saltValue="wMyHKgFHlKqLbTC/dA06/Q==" spinCount="100000" sheet="1" objects="1" scenarios="1" formatCells="0" formatColumns="0" formatRows="0" deleteColumns="0"/>
  <autoFilter ref="A18:P301">
    <filterColumn colId="2">
      <filters>
        <filter val="1 263"/>
        <filter val="1 500"/>
        <filter val="13 291"/>
        <filter val="-13 291"/>
        <filter val="13 769"/>
        <filter val="15 032"/>
        <filter val="17 000"/>
        <filter val="30 291"/>
        <filter val="46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15.pielikums Jūrmalas pilsētas domes
2019.gada 25.jūlija saistošajiem noteikumiem Nr.27
(protokols Nr.10, 24.punkts)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topLeftCell="B1" zoomScaleNormal="100" workbookViewId="0">
      <selection activeCell="U6" sqref="U6"/>
    </sheetView>
  </sheetViews>
  <sheetFormatPr defaultColWidth="9.140625"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645</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636</v>
      </c>
      <c r="D3" s="1516"/>
      <c r="E3" s="1516"/>
      <c r="F3" s="1516"/>
      <c r="G3" s="1516"/>
      <c r="H3" s="1516"/>
      <c r="I3" s="1516"/>
      <c r="J3" s="1516"/>
      <c r="K3" s="1516"/>
      <c r="L3" s="1516"/>
      <c r="M3" s="1516"/>
      <c r="N3" s="1516"/>
      <c r="O3" s="1516"/>
      <c r="P3" s="1517"/>
      <c r="Q3" s="273"/>
    </row>
    <row r="4" spans="1:17" ht="12.75" customHeight="1" x14ac:dyDescent="0.25">
      <c r="A4" s="5" t="s">
        <v>4</v>
      </c>
      <c r="B4" s="6"/>
      <c r="C4" s="1516" t="s">
        <v>637</v>
      </c>
      <c r="D4" s="1516"/>
      <c r="E4" s="1516"/>
      <c r="F4" s="1516"/>
      <c r="G4" s="1516"/>
      <c r="H4" s="1516"/>
      <c r="I4" s="1516"/>
      <c r="J4" s="1516"/>
      <c r="K4" s="1516"/>
      <c r="L4" s="1516"/>
      <c r="M4" s="1516"/>
      <c r="N4" s="1516"/>
      <c r="O4" s="1516"/>
      <c r="P4" s="1517"/>
      <c r="Q4" s="273"/>
    </row>
    <row r="5" spans="1:17" ht="12.75" customHeight="1" x14ac:dyDescent="0.25">
      <c r="A5" s="7" t="s">
        <v>6</v>
      </c>
      <c r="B5" s="8"/>
      <c r="C5" s="1511" t="s">
        <v>638</v>
      </c>
      <c r="D5" s="1511"/>
      <c r="E5" s="1511"/>
      <c r="F5" s="1511"/>
      <c r="G5" s="1511"/>
      <c r="H5" s="1511"/>
      <c r="I5" s="1511"/>
      <c r="J5" s="1511"/>
      <c r="K5" s="1511"/>
      <c r="L5" s="1511"/>
      <c r="M5" s="1511"/>
      <c r="N5" s="1511"/>
      <c r="O5" s="1511"/>
      <c r="P5" s="1512"/>
      <c r="Q5" s="273"/>
    </row>
    <row r="6" spans="1:17" ht="12.75" customHeight="1" x14ac:dyDescent="0.25">
      <c r="A6" s="7" t="s">
        <v>8</v>
      </c>
      <c r="B6" s="8"/>
      <c r="C6" s="1511" t="s">
        <v>9</v>
      </c>
      <c r="D6" s="1511"/>
      <c r="E6" s="1511"/>
      <c r="F6" s="1511"/>
      <c r="G6" s="1511"/>
      <c r="H6" s="1511"/>
      <c r="I6" s="1511"/>
      <c r="J6" s="1511"/>
      <c r="K6" s="1511"/>
      <c r="L6" s="1511"/>
      <c r="M6" s="1511"/>
      <c r="N6" s="1511"/>
      <c r="O6" s="1511"/>
      <c r="P6" s="1512"/>
      <c r="Q6" s="273"/>
    </row>
    <row r="7" spans="1:17" ht="27" customHeight="1" x14ac:dyDescent="0.25">
      <c r="A7" s="7" t="s">
        <v>10</v>
      </c>
      <c r="B7" s="8"/>
      <c r="C7" s="1516" t="s">
        <v>639</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640</v>
      </c>
      <c r="D9" s="1511"/>
      <c r="E9" s="1511"/>
      <c r="F9" s="1511"/>
      <c r="G9" s="1511"/>
      <c r="H9" s="1511"/>
      <c r="I9" s="1511"/>
      <c r="J9" s="1511"/>
      <c r="K9" s="1511"/>
      <c r="L9" s="1511"/>
      <c r="M9" s="1511"/>
      <c r="N9" s="1511"/>
      <c r="O9" s="1511"/>
      <c r="P9" s="1512"/>
      <c r="Q9" s="273"/>
    </row>
    <row r="10" spans="1:17" ht="12.75" customHeight="1" x14ac:dyDescent="0.25">
      <c r="A10" s="7"/>
      <c r="B10" s="8" t="s">
        <v>14</v>
      </c>
      <c r="C10" s="1511" t="s">
        <v>641</v>
      </c>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t="s">
        <v>642</v>
      </c>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742645</v>
      </c>
      <c r="D20" s="32">
        <f>SUM(D21,D24,D25,D41,D43)</f>
        <v>310281</v>
      </c>
      <c r="E20" s="33">
        <f t="shared" ref="E20:F20" si="1">SUM(E21,E24,E25,E41,E43)</f>
        <v>0</v>
      </c>
      <c r="F20" s="34">
        <f t="shared" si="1"/>
        <v>310281</v>
      </c>
      <c r="G20" s="32">
        <f>SUM(G21,G24,G43)</f>
        <v>419106</v>
      </c>
      <c r="H20" s="33">
        <f t="shared" ref="H20:I20" si="2">SUM(H21,H24,H43)</f>
        <v>1</v>
      </c>
      <c r="I20" s="34">
        <f t="shared" si="2"/>
        <v>419107</v>
      </c>
      <c r="J20" s="32">
        <f>SUM(J21,J26,J43)</f>
        <v>13257</v>
      </c>
      <c r="K20" s="33">
        <f t="shared" ref="K20:L20" si="3">SUM(K21,K26,K43)</f>
        <v>0</v>
      </c>
      <c r="L20" s="34">
        <f t="shared" si="3"/>
        <v>13257</v>
      </c>
      <c r="M20" s="32">
        <f>SUM(M21,M45)</f>
        <v>0</v>
      </c>
      <c r="N20" s="33">
        <f t="shared" ref="N20:O20" si="4">SUM(N21,N45)</f>
        <v>0</v>
      </c>
      <c r="O20" s="34">
        <f t="shared" si="4"/>
        <v>0</v>
      </c>
      <c r="P20" s="35"/>
    </row>
    <row r="21" spans="1:16" ht="12.75" thickTop="1" x14ac:dyDescent="0.25">
      <c r="A21" s="36"/>
      <c r="B21" s="37" t="s">
        <v>40</v>
      </c>
      <c r="C21" s="38">
        <f t="shared" si="0"/>
        <v>832</v>
      </c>
      <c r="D21" s="39">
        <f>SUM(D22:D23)</f>
        <v>0</v>
      </c>
      <c r="E21" s="40">
        <f t="shared" ref="E21:F21" si="5">SUM(E22:E23)</f>
        <v>0</v>
      </c>
      <c r="F21" s="41">
        <f t="shared" si="5"/>
        <v>0</v>
      </c>
      <c r="G21" s="39">
        <f>SUM(G22:G23)</f>
        <v>0</v>
      </c>
      <c r="H21" s="40">
        <f t="shared" ref="H21:I21" si="6">SUM(H22:H23)</f>
        <v>0</v>
      </c>
      <c r="I21" s="41">
        <f t="shared" si="6"/>
        <v>0</v>
      </c>
      <c r="J21" s="39">
        <f>SUM(J22:J23)</f>
        <v>832</v>
      </c>
      <c r="K21" s="40">
        <f t="shared" ref="K21:L21" si="7">SUM(K22:K23)</f>
        <v>0</v>
      </c>
      <c r="L21" s="41">
        <f t="shared" si="7"/>
        <v>832</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832</v>
      </c>
      <c r="D23" s="53"/>
      <c r="E23" s="54"/>
      <c r="F23" s="55">
        <f t="shared" ref="F23:F25" si="9">D23+E23</f>
        <v>0</v>
      </c>
      <c r="G23" s="210"/>
      <c r="H23" s="211"/>
      <c r="I23" s="209">
        <f t="shared" ref="I23:I24" si="10">G23+H23</f>
        <v>0</v>
      </c>
      <c r="J23" s="210">
        <v>832</v>
      </c>
      <c r="K23" s="211"/>
      <c r="L23" s="522">
        <f>K23+J23</f>
        <v>832</v>
      </c>
      <c r="M23" s="210"/>
      <c r="N23" s="211"/>
      <c r="O23" s="209">
        <f>N23+M23</f>
        <v>0</v>
      </c>
      <c r="P23" s="212"/>
    </row>
    <row r="24" spans="1:16" s="28" customFormat="1" ht="24.75" customHeight="1" thickBot="1" x14ac:dyDescent="0.3">
      <c r="A24" s="58">
        <v>19300</v>
      </c>
      <c r="B24" s="58" t="s">
        <v>43</v>
      </c>
      <c r="C24" s="59">
        <f>F24+I24</f>
        <v>729388</v>
      </c>
      <c r="D24" s="60">
        <v>310281</v>
      </c>
      <c r="E24" s="61"/>
      <c r="F24" s="62">
        <f t="shared" si="9"/>
        <v>310281</v>
      </c>
      <c r="G24" s="529">
        <f>410406+6306+2394</f>
        <v>419106</v>
      </c>
      <c r="H24" s="530">
        <v>1</v>
      </c>
      <c r="I24" s="531">
        <f t="shared" si="10"/>
        <v>419107</v>
      </c>
      <c r="J24" s="532" t="s">
        <v>44</v>
      </c>
      <c r="K24" s="533" t="s">
        <v>44</v>
      </c>
      <c r="L24" s="534" t="s">
        <v>44</v>
      </c>
      <c r="M24" s="532" t="s">
        <v>44</v>
      </c>
      <c r="N24" s="533" t="s">
        <v>44</v>
      </c>
      <c r="O24" s="534" t="s">
        <v>44</v>
      </c>
      <c r="P24" s="535"/>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12400</v>
      </c>
      <c r="D26" s="72" t="s">
        <v>44</v>
      </c>
      <c r="E26" s="73" t="s">
        <v>44</v>
      </c>
      <c r="F26" s="74" t="s">
        <v>44</v>
      </c>
      <c r="G26" s="72" t="s">
        <v>44</v>
      </c>
      <c r="H26" s="73" t="s">
        <v>44</v>
      </c>
      <c r="I26" s="74" t="s">
        <v>44</v>
      </c>
      <c r="J26" s="76">
        <f>SUM(J27,J31,J33,J36)</f>
        <v>12400</v>
      </c>
      <c r="K26" s="77">
        <f t="shared" ref="K26:L26" si="11">SUM(K27,K31,K33,K36)</f>
        <v>0</v>
      </c>
      <c r="L26" s="78">
        <f t="shared" si="11"/>
        <v>12400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customHeight="1" x14ac:dyDescent="0.25">
      <c r="A33" s="79">
        <v>21380</v>
      </c>
      <c r="B33" s="67" t="s">
        <v>53</v>
      </c>
      <c r="C33" s="68">
        <f t="shared" si="16"/>
        <v>6273</v>
      </c>
      <c r="D33" s="72" t="s">
        <v>44</v>
      </c>
      <c r="E33" s="73" t="s">
        <v>44</v>
      </c>
      <c r="F33" s="74" t="s">
        <v>44</v>
      </c>
      <c r="G33" s="72" t="s">
        <v>44</v>
      </c>
      <c r="H33" s="73" t="s">
        <v>44</v>
      </c>
      <c r="I33" s="74" t="s">
        <v>44</v>
      </c>
      <c r="J33" s="76">
        <f>SUM(J34:J35)</f>
        <v>6273</v>
      </c>
      <c r="K33" s="77">
        <f t="shared" ref="K33:L33" si="17">SUM(K34:K35)</f>
        <v>0</v>
      </c>
      <c r="L33" s="78">
        <f t="shared" si="17"/>
        <v>6273</v>
      </c>
      <c r="M33" s="76" t="s">
        <v>44</v>
      </c>
      <c r="N33" s="77" t="s">
        <v>44</v>
      </c>
      <c r="O33" s="78" t="s">
        <v>44</v>
      </c>
      <c r="P33" s="75"/>
    </row>
    <row r="34" spans="1:16" ht="12" customHeight="1" x14ac:dyDescent="0.25">
      <c r="A34" s="44">
        <v>21381</v>
      </c>
      <c r="B34" s="80" t="s">
        <v>54</v>
      </c>
      <c r="C34" s="81">
        <f t="shared" si="16"/>
        <v>6273</v>
      </c>
      <c r="D34" s="82" t="s">
        <v>44</v>
      </c>
      <c r="E34" s="83" t="s">
        <v>44</v>
      </c>
      <c r="F34" s="84" t="s">
        <v>44</v>
      </c>
      <c r="G34" s="82" t="s">
        <v>44</v>
      </c>
      <c r="H34" s="83" t="s">
        <v>44</v>
      </c>
      <c r="I34" s="84" t="s">
        <v>44</v>
      </c>
      <c r="J34" s="46">
        <v>6273</v>
      </c>
      <c r="K34" s="47"/>
      <c r="L34" s="48">
        <f t="shared" ref="L34:L35" si="18">K34+J34</f>
        <v>6273</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customHeight="1" x14ac:dyDescent="0.25">
      <c r="A36" s="79">
        <v>21390</v>
      </c>
      <c r="B36" s="67" t="s">
        <v>56</v>
      </c>
      <c r="C36" s="68">
        <f t="shared" si="16"/>
        <v>6127</v>
      </c>
      <c r="D36" s="72" t="s">
        <v>44</v>
      </c>
      <c r="E36" s="73" t="s">
        <v>44</v>
      </c>
      <c r="F36" s="74" t="s">
        <v>44</v>
      </c>
      <c r="G36" s="72" t="s">
        <v>44</v>
      </c>
      <c r="H36" s="73" t="s">
        <v>44</v>
      </c>
      <c r="I36" s="74" t="s">
        <v>44</v>
      </c>
      <c r="J36" s="76">
        <f>SUM(J37:J40)</f>
        <v>6127</v>
      </c>
      <c r="K36" s="77">
        <f t="shared" ref="K36:L36" si="19">SUM(K37:K40)</f>
        <v>0</v>
      </c>
      <c r="L36" s="78">
        <f t="shared" si="19"/>
        <v>6127</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6127</v>
      </c>
      <c r="D40" s="109" t="s">
        <v>44</v>
      </c>
      <c r="E40" s="110" t="s">
        <v>44</v>
      </c>
      <c r="F40" s="111" t="s">
        <v>44</v>
      </c>
      <c r="G40" s="109" t="s">
        <v>44</v>
      </c>
      <c r="H40" s="110" t="s">
        <v>44</v>
      </c>
      <c r="I40" s="111" t="s">
        <v>44</v>
      </c>
      <c r="J40" s="112">
        <v>6127</v>
      </c>
      <c r="K40" s="113"/>
      <c r="L40" s="114">
        <f t="shared" si="20"/>
        <v>6127</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x14ac:dyDescent="0.25">
      <c r="A43" s="79">
        <v>21490</v>
      </c>
      <c r="B43" s="67" t="s">
        <v>63</v>
      </c>
      <c r="C43" s="130">
        <f>F43+I43+L43</f>
        <v>25</v>
      </c>
      <c r="D43" s="76">
        <f>D44</f>
        <v>0</v>
      </c>
      <c r="E43" s="77">
        <f t="shared" ref="E43:L43" si="22">E44</f>
        <v>0</v>
      </c>
      <c r="F43" s="78">
        <f t="shared" si="22"/>
        <v>0</v>
      </c>
      <c r="G43" s="76">
        <f t="shared" si="22"/>
        <v>0</v>
      </c>
      <c r="H43" s="77">
        <f t="shared" si="22"/>
        <v>0</v>
      </c>
      <c r="I43" s="78">
        <f t="shared" si="22"/>
        <v>0</v>
      </c>
      <c r="J43" s="76">
        <f t="shared" si="22"/>
        <v>25</v>
      </c>
      <c r="K43" s="77">
        <f t="shared" si="22"/>
        <v>0</v>
      </c>
      <c r="L43" s="78">
        <f t="shared" si="22"/>
        <v>25</v>
      </c>
      <c r="M43" s="76" t="s">
        <v>44</v>
      </c>
      <c r="N43" s="77" t="s">
        <v>44</v>
      </c>
      <c r="O43" s="78" t="s">
        <v>44</v>
      </c>
      <c r="P43" s="75"/>
    </row>
    <row r="44" spans="1:16" s="28" customFormat="1" ht="24" customHeight="1" x14ac:dyDescent="0.25">
      <c r="A44" s="51">
        <v>21499</v>
      </c>
      <c r="B44" s="87" t="s">
        <v>64</v>
      </c>
      <c r="C44" s="131">
        <f>F44+I44+L44</f>
        <v>25</v>
      </c>
      <c r="D44" s="46"/>
      <c r="E44" s="47"/>
      <c r="F44" s="132">
        <f>D44+E44</f>
        <v>0</v>
      </c>
      <c r="G44" s="46"/>
      <c r="H44" s="47"/>
      <c r="I44" s="132">
        <f>G44+H44</f>
        <v>0</v>
      </c>
      <c r="J44" s="46">
        <v>25</v>
      </c>
      <c r="K44" s="47"/>
      <c r="L44" s="48">
        <f>K44+J44</f>
        <v>25</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742644.7</v>
      </c>
      <c r="D50" s="157">
        <f>SUM(D51,D286)</f>
        <v>310281</v>
      </c>
      <c r="E50" s="158">
        <f t="shared" ref="E50:F50" si="26">SUM(E51,E286)</f>
        <v>0</v>
      </c>
      <c r="F50" s="159">
        <f t="shared" si="26"/>
        <v>310281</v>
      </c>
      <c r="G50" s="157">
        <f>SUM(G51,G286)</f>
        <v>419106</v>
      </c>
      <c r="H50" s="158">
        <f>SUM(H51,H286)</f>
        <v>0.69999999999999929</v>
      </c>
      <c r="I50" s="159">
        <f t="shared" ref="I50" si="27">SUM(I51,I286)</f>
        <v>419106.7</v>
      </c>
      <c r="J50" s="32">
        <f>SUM(J51,J286)</f>
        <v>13257</v>
      </c>
      <c r="K50" s="33">
        <f t="shared" ref="K50:L50" si="28">SUM(K51,K286)</f>
        <v>0</v>
      </c>
      <c r="L50" s="34">
        <f t="shared" si="28"/>
        <v>13257</v>
      </c>
      <c r="M50" s="32">
        <f>SUM(M51,M286)</f>
        <v>0</v>
      </c>
      <c r="N50" s="33">
        <f t="shared" ref="N50:O50" si="29">SUM(N51,N286)</f>
        <v>0</v>
      </c>
      <c r="O50" s="34">
        <f t="shared" si="29"/>
        <v>0</v>
      </c>
      <c r="P50" s="35"/>
    </row>
    <row r="51" spans="1:16" s="28" customFormat="1" ht="36.75" thickTop="1" x14ac:dyDescent="0.25">
      <c r="A51" s="160"/>
      <c r="B51" s="161" t="s">
        <v>70</v>
      </c>
      <c r="C51" s="162">
        <f t="shared" si="0"/>
        <v>742625.7</v>
      </c>
      <c r="D51" s="163">
        <f>SUM(D52,D194)</f>
        <v>310281</v>
      </c>
      <c r="E51" s="164">
        <f t="shared" ref="E51:F51" si="30">SUM(E52,E194)</f>
        <v>0</v>
      </c>
      <c r="F51" s="165">
        <f t="shared" si="30"/>
        <v>310281</v>
      </c>
      <c r="G51" s="163">
        <f>SUM(G52,G194)</f>
        <v>419106</v>
      </c>
      <c r="H51" s="164">
        <f t="shared" ref="H51:I51" si="31">SUM(H52,H194)</f>
        <v>-18.3</v>
      </c>
      <c r="I51" s="165">
        <f t="shared" si="31"/>
        <v>419087.7</v>
      </c>
      <c r="J51" s="166">
        <f>SUM(J52,J194)</f>
        <v>13257</v>
      </c>
      <c r="K51" s="167">
        <f t="shared" ref="K51:L51" si="32">SUM(K52,K194)</f>
        <v>0</v>
      </c>
      <c r="L51" s="168">
        <f t="shared" si="32"/>
        <v>13257</v>
      </c>
      <c r="M51" s="166">
        <f>SUM(M52,M194)</f>
        <v>0</v>
      </c>
      <c r="N51" s="167">
        <f t="shared" ref="N51:O51" si="33">SUM(N52,N194)</f>
        <v>0</v>
      </c>
      <c r="O51" s="168">
        <f t="shared" si="33"/>
        <v>0</v>
      </c>
      <c r="P51" s="169"/>
    </row>
    <row r="52" spans="1:16" s="28" customFormat="1" ht="24" x14ac:dyDescent="0.25">
      <c r="A52" s="24"/>
      <c r="B52" s="22" t="s">
        <v>71</v>
      </c>
      <c r="C52" s="170">
        <f t="shared" si="0"/>
        <v>730837.7</v>
      </c>
      <c r="D52" s="171">
        <f>SUM(D53,D75,D173,D187)</f>
        <v>303356</v>
      </c>
      <c r="E52" s="172">
        <f t="shared" ref="E52:F52" si="34">SUM(E53,E75,E173,E187)</f>
        <v>0</v>
      </c>
      <c r="F52" s="173">
        <f t="shared" si="34"/>
        <v>303356</v>
      </c>
      <c r="G52" s="171">
        <f>SUM(G53,G75,G173,G187)</f>
        <v>414243</v>
      </c>
      <c r="H52" s="172">
        <f t="shared" ref="H52:I52" si="35">SUM(H53,H75,H173,H187)</f>
        <v>-18.3</v>
      </c>
      <c r="I52" s="173">
        <f t="shared" si="35"/>
        <v>414224.7</v>
      </c>
      <c r="J52" s="171">
        <f>SUM(J53,J75,J173,J187)</f>
        <v>13257</v>
      </c>
      <c r="K52" s="172">
        <f t="shared" ref="K52:L52" si="36">SUM(K53,K75,K173,K187)</f>
        <v>0</v>
      </c>
      <c r="L52" s="173">
        <f t="shared" si="36"/>
        <v>13257</v>
      </c>
      <c r="M52" s="171">
        <f>SUM(M53,M75,M173,M187)</f>
        <v>0</v>
      </c>
      <c r="N52" s="172">
        <f t="shared" ref="N52:O52" si="37">SUM(N53,N75,N173,N187)</f>
        <v>0</v>
      </c>
      <c r="O52" s="173">
        <f t="shared" si="37"/>
        <v>0</v>
      </c>
      <c r="P52" s="174"/>
    </row>
    <row r="53" spans="1:16" s="28" customFormat="1" x14ac:dyDescent="0.25">
      <c r="A53" s="175">
        <v>1000</v>
      </c>
      <c r="B53" s="175" t="s">
        <v>72</v>
      </c>
      <c r="C53" s="176">
        <f t="shared" si="0"/>
        <v>650679</v>
      </c>
      <c r="D53" s="177">
        <f>SUM(D54,D67)</f>
        <v>240273</v>
      </c>
      <c r="E53" s="178">
        <f t="shared" ref="E53:F53" si="38">SUM(E54,E67)</f>
        <v>0</v>
      </c>
      <c r="F53" s="179">
        <f t="shared" si="38"/>
        <v>240273</v>
      </c>
      <c r="G53" s="177">
        <f>SUM(G54,G67)</f>
        <v>410406</v>
      </c>
      <c r="H53" s="178">
        <f t="shared" ref="H53:I53" si="39">SUM(H54,H67)</f>
        <v>0</v>
      </c>
      <c r="I53" s="179">
        <f t="shared" si="39"/>
        <v>410406</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491556</v>
      </c>
      <c r="D54" s="182">
        <f>SUM(D55,D58,D66)</f>
        <v>162924</v>
      </c>
      <c r="E54" s="183">
        <f t="shared" ref="E54:F54" si="42">SUM(E55,E58,E66)</f>
        <v>0</v>
      </c>
      <c r="F54" s="71">
        <f t="shared" si="42"/>
        <v>162924</v>
      </c>
      <c r="G54" s="182">
        <f>SUM(G55,G58,G66)</f>
        <v>328632</v>
      </c>
      <c r="H54" s="183">
        <f t="shared" ref="H54:I54" si="43">SUM(H55,H58,H66)</f>
        <v>0</v>
      </c>
      <c r="I54" s="71">
        <f t="shared" si="43"/>
        <v>328632</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74</v>
      </c>
      <c r="C55" s="141">
        <f t="shared" si="0"/>
        <v>453290</v>
      </c>
      <c r="D55" s="185">
        <f>SUM(D56:D57)</f>
        <v>136046</v>
      </c>
      <c r="E55" s="186">
        <f t="shared" ref="E55:F55" si="46">SUM(E56:E57)</f>
        <v>0</v>
      </c>
      <c r="F55" s="139">
        <f t="shared" si="46"/>
        <v>136046</v>
      </c>
      <c r="G55" s="185">
        <f>SUM(G56:G57)</f>
        <v>317244</v>
      </c>
      <c r="H55" s="186">
        <f t="shared" ref="H55:I55" si="47">SUM(H56:H57)</f>
        <v>0</v>
      </c>
      <c r="I55" s="139">
        <f t="shared" si="47"/>
        <v>317244</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customHeight="1" x14ac:dyDescent="0.25">
      <c r="A57" s="51">
        <v>1119</v>
      </c>
      <c r="B57" s="87" t="s">
        <v>76</v>
      </c>
      <c r="C57" s="88">
        <f t="shared" si="0"/>
        <v>453290</v>
      </c>
      <c r="D57" s="53">
        <v>136046</v>
      </c>
      <c r="E57" s="54"/>
      <c r="F57" s="55">
        <f t="shared" si="50"/>
        <v>136046</v>
      </c>
      <c r="G57" s="53">
        <v>317244</v>
      </c>
      <c r="H57" s="54"/>
      <c r="I57" s="55">
        <f t="shared" si="51"/>
        <v>317244</v>
      </c>
      <c r="J57" s="53"/>
      <c r="K57" s="54"/>
      <c r="L57" s="55">
        <f t="shared" si="52"/>
        <v>0</v>
      </c>
      <c r="M57" s="53"/>
      <c r="N57" s="54"/>
      <c r="O57" s="55">
        <f t="shared" si="53"/>
        <v>0</v>
      </c>
      <c r="P57" s="57"/>
    </row>
    <row r="58" spans="1:16" x14ac:dyDescent="0.25">
      <c r="A58" s="187">
        <v>1140</v>
      </c>
      <c r="B58" s="87" t="s">
        <v>78</v>
      </c>
      <c r="C58" s="88">
        <f t="shared" si="0"/>
        <v>35478</v>
      </c>
      <c r="D58" s="188">
        <f>SUM(D59:D65)</f>
        <v>24090</v>
      </c>
      <c r="E58" s="189">
        <f>SUM(E59:E65)</f>
        <v>0</v>
      </c>
      <c r="F58" s="55">
        <f t="shared" ref="F58" si="54">SUM(F59:F65)</f>
        <v>24090</v>
      </c>
      <c r="G58" s="188">
        <f>SUM(G59:G65)</f>
        <v>11388</v>
      </c>
      <c r="H58" s="189">
        <f t="shared" ref="H58:I58" si="55">SUM(H59:H65)</f>
        <v>0</v>
      </c>
      <c r="I58" s="55">
        <f t="shared" si="55"/>
        <v>11388</v>
      </c>
      <c r="J58" s="188">
        <f>SUM(J59:J65)</f>
        <v>0</v>
      </c>
      <c r="K58" s="189">
        <f t="shared" ref="K58:L58" si="56">SUM(K59:K65)</f>
        <v>0</v>
      </c>
      <c r="L58" s="55">
        <f t="shared" si="56"/>
        <v>0</v>
      </c>
      <c r="M58" s="188">
        <f>SUM(M59:M65)</f>
        <v>0</v>
      </c>
      <c r="N58" s="189">
        <f t="shared" ref="N58:O58" si="57">SUM(N59:N65)</f>
        <v>0</v>
      </c>
      <c r="O58" s="55">
        <f t="shared" si="57"/>
        <v>0</v>
      </c>
      <c r="P58" s="57"/>
    </row>
    <row r="59" spans="1:16" ht="12" customHeight="1" x14ac:dyDescent="0.25">
      <c r="A59" s="51">
        <v>1141</v>
      </c>
      <c r="B59" s="87" t="s">
        <v>79</v>
      </c>
      <c r="C59" s="88">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2388</v>
      </c>
      <c r="D63" s="53">
        <v>2388</v>
      </c>
      <c r="E63" s="54"/>
      <c r="F63" s="55">
        <f t="shared" si="58"/>
        <v>2388</v>
      </c>
      <c r="G63" s="53"/>
      <c r="H63" s="54"/>
      <c r="I63" s="55">
        <f t="shared" si="59"/>
        <v>0</v>
      </c>
      <c r="J63" s="53"/>
      <c r="K63" s="54"/>
      <c r="L63" s="55">
        <f t="shared" si="60"/>
        <v>0</v>
      </c>
      <c r="M63" s="53"/>
      <c r="N63" s="54"/>
      <c r="O63" s="55">
        <f t="shared" si="61"/>
        <v>0</v>
      </c>
      <c r="P63" s="57"/>
    </row>
    <row r="64" spans="1:16" ht="12" customHeight="1" x14ac:dyDescent="0.25">
      <c r="A64" s="51">
        <v>1148</v>
      </c>
      <c r="B64" s="87" t="s">
        <v>84</v>
      </c>
      <c r="C64" s="88">
        <f t="shared" si="0"/>
        <v>15961</v>
      </c>
      <c r="D64" s="53">
        <v>15961</v>
      </c>
      <c r="E64" s="54"/>
      <c r="F64" s="55">
        <f t="shared" si="58"/>
        <v>15961</v>
      </c>
      <c r="G64" s="53"/>
      <c r="H64" s="54"/>
      <c r="I64" s="55">
        <f t="shared" si="59"/>
        <v>0</v>
      </c>
      <c r="J64" s="53"/>
      <c r="K64" s="54"/>
      <c r="L64" s="55">
        <f t="shared" si="60"/>
        <v>0</v>
      </c>
      <c r="M64" s="53"/>
      <c r="N64" s="54"/>
      <c r="O64" s="55">
        <f t="shared" si="61"/>
        <v>0</v>
      </c>
      <c r="P64" s="57"/>
    </row>
    <row r="65" spans="1:16" ht="24" customHeight="1" x14ac:dyDescent="0.25">
      <c r="A65" s="51">
        <v>1149</v>
      </c>
      <c r="B65" s="87" t="s">
        <v>85</v>
      </c>
      <c r="C65" s="88">
        <f t="shared" si="0"/>
        <v>11928</v>
      </c>
      <c r="D65" s="53">
        <v>540</v>
      </c>
      <c r="E65" s="54"/>
      <c r="F65" s="55">
        <f t="shared" si="58"/>
        <v>540</v>
      </c>
      <c r="G65" s="53">
        <v>11388</v>
      </c>
      <c r="H65" s="54"/>
      <c r="I65" s="55">
        <f t="shared" si="59"/>
        <v>11388</v>
      </c>
      <c r="J65" s="53"/>
      <c r="K65" s="54"/>
      <c r="L65" s="55">
        <f t="shared" si="60"/>
        <v>0</v>
      </c>
      <c r="M65" s="53"/>
      <c r="N65" s="54"/>
      <c r="O65" s="55">
        <f t="shared" si="61"/>
        <v>0</v>
      </c>
      <c r="P65" s="57"/>
    </row>
    <row r="66" spans="1:16" ht="36" customHeight="1" x14ac:dyDescent="0.25">
      <c r="A66" s="184">
        <v>1150</v>
      </c>
      <c r="B66" s="136" t="s">
        <v>87</v>
      </c>
      <c r="C66" s="141">
        <f t="shared" si="0"/>
        <v>2788</v>
      </c>
      <c r="D66" s="142">
        <v>2788</v>
      </c>
      <c r="E66" s="143"/>
      <c r="F66" s="139">
        <f t="shared" si="58"/>
        <v>2788</v>
      </c>
      <c r="G66" s="142"/>
      <c r="H66" s="143"/>
      <c r="I66" s="139">
        <f t="shared" si="59"/>
        <v>0</v>
      </c>
      <c r="J66" s="142"/>
      <c r="K66" s="143"/>
      <c r="L66" s="139">
        <f t="shared" si="60"/>
        <v>0</v>
      </c>
      <c r="M66" s="142"/>
      <c r="N66" s="143"/>
      <c r="O66" s="139">
        <f t="shared" si="61"/>
        <v>0</v>
      </c>
      <c r="P66" s="127"/>
    </row>
    <row r="67" spans="1:16" ht="24" x14ac:dyDescent="0.25">
      <c r="A67" s="67">
        <v>1200</v>
      </c>
      <c r="B67" s="181" t="s">
        <v>88</v>
      </c>
      <c r="C67" s="68">
        <f t="shared" si="0"/>
        <v>159123</v>
      </c>
      <c r="D67" s="182">
        <f>SUM(D68:D69)</f>
        <v>77349</v>
      </c>
      <c r="E67" s="183">
        <f t="shared" ref="E67:F67" si="62">SUM(E68:E69)</f>
        <v>0</v>
      </c>
      <c r="F67" s="71">
        <f t="shared" si="62"/>
        <v>77349</v>
      </c>
      <c r="G67" s="182">
        <f>SUM(G68:G69)</f>
        <v>81774</v>
      </c>
      <c r="H67" s="183">
        <f t="shared" ref="H67:I67" si="63">SUM(H68:H69)</f>
        <v>0</v>
      </c>
      <c r="I67" s="71">
        <f t="shared" si="63"/>
        <v>81774</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380">
        <v>1210</v>
      </c>
      <c r="B68" s="80" t="s">
        <v>89</v>
      </c>
      <c r="C68" s="81">
        <f t="shared" si="0"/>
        <v>124150</v>
      </c>
      <c r="D68" s="46">
        <v>44476</v>
      </c>
      <c r="E68" s="47"/>
      <c r="F68" s="132">
        <f>D68+E68</f>
        <v>44476</v>
      </c>
      <c r="G68" s="46">
        <v>79674</v>
      </c>
      <c r="H68" s="47"/>
      <c r="I68" s="132">
        <f>G68+H68</f>
        <v>79674</v>
      </c>
      <c r="J68" s="46"/>
      <c r="K68" s="47"/>
      <c r="L68" s="132">
        <f>K68+J68</f>
        <v>0</v>
      </c>
      <c r="M68" s="46"/>
      <c r="N68" s="47"/>
      <c r="O68" s="132">
        <f>N68+M68</f>
        <v>0</v>
      </c>
      <c r="P68" s="49"/>
    </row>
    <row r="69" spans="1:16" ht="24" x14ac:dyDescent="0.25">
      <c r="A69" s="187">
        <v>1220</v>
      </c>
      <c r="B69" s="87" t="s">
        <v>90</v>
      </c>
      <c r="C69" s="88">
        <f t="shared" si="0"/>
        <v>34973</v>
      </c>
      <c r="D69" s="188">
        <f>SUM(D70:D74)</f>
        <v>32873</v>
      </c>
      <c r="E69" s="189">
        <f t="shared" ref="E69:F69" si="66">SUM(E70:E74)</f>
        <v>0</v>
      </c>
      <c r="F69" s="55">
        <f t="shared" si="66"/>
        <v>32873</v>
      </c>
      <c r="G69" s="188">
        <f>SUM(G70:G74)</f>
        <v>2100</v>
      </c>
      <c r="H69" s="189">
        <f t="shared" ref="H69:I69" si="67">SUM(H70:H74)</f>
        <v>0</v>
      </c>
      <c r="I69" s="55">
        <f t="shared" si="67"/>
        <v>2100</v>
      </c>
      <c r="J69" s="188">
        <f>SUM(J70:J74)</f>
        <v>0</v>
      </c>
      <c r="K69" s="189">
        <f t="shared" ref="K69:L69" si="68">SUM(K70:K74)</f>
        <v>0</v>
      </c>
      <c r="L69" s="55">
        <f t="shared" si="68"/>
        <v>0</v>
      </c>
      <c r="M69" s="188">
        <f>SUM(M70:M74)</f>
        <v>0</v>
      </c>
      <c r="N69" s="189">
        <f t="shared" ref="N69:O69" si="69">SUM(N70:N74)</f>
        <v>0</v>
      </c>
      <c r="O69" s="55">
        <f t="shared" si="69"/>
        <v>0</v>
      </c>
      <c r="P69" s="57"/>
    </row>
    <row r="70" spans="1:16" ht="48" customHeight="1" x14ac:dyDescent="0.25">
      <c r="A70" s="51">
        <v>1221</v>
      </c>
      <c r="B70" s="87" t="s">
        <v>91</v>
      </c>
      <c r="C70" s="88">
        <f t="shared" si="0"/>
        <v>23801</v>
      </c>
      <c r="D70" s="53">
        <v>21701</v>
      </c>
      <c r="E70" s="54"/>
      <c r="F70" s="55">
        <f t="shared" ref="F70:F74" si="70">D70+E70</f>
        <v>21701</v>
      </c>
      <c r="G70" s="53">
        <v>2100</v>
      </c>
      <c r="H70" s="54"/>
      <c r="I70" s="55">
        <f t="shared" ref="I70:I74" si="71">G70+H70</f>
        <v>2100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94</v>
      </c>
      <c r="C73" s="88">
        <f t="shared" si="0"/>
        <v>10672</v>
      </c>
      <c r="D73" s="53">
        <v>10672</v>
      </c>
      <c r="E73" s="54"/>
      <c r="F73" s="55">
        <f t="shared" si="70"/>
        <v>10672</v>
      </c>
      <c r="G73" s="53"/>
      <c r="H73" s="54"/>
      <c r="I73" s="55">
        <f t="shared" si="71"/>
        <v>0</v>
      </c>
      <c r="J73" s="53"/>
      <c r="K73" s="54"/>
      <c r="L73" s="55">
        <f t="shared" si="72"/>
        <v>0</v>
      </c>
      <c r="M73" s="53"/>
      <c r="N73" s="54"/>
      <c r="O73" s="55">
        <f t="shared" si="73"/>
        <v>0</v>
      </c>
      <c r="P73" s="57"/>
    </row>
    <row r="74" spans="1:16" ht="48" customHeight="1" x14ac:dyDescent="0.25">
      <c r="A74" s="51">
        <v>1228</v>
      </c>
      <c r="B74" s="87" t="s">
        <v>95</v>
      </c>
      <c r="C74" s="88">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80158.7</v>
      </c>
      <c r="D75" s="177">
        <f>SUM(D76,D83,D130,D164,D165,D172)</f>
        <v>63083</v>
      </c>
      <c r="E75" s="178">
        <f t="shared" ref="E75:F75" si="74">SUM(E76,E83,E130,E164,E165,E172)</f>
        <v>0</v>
      </c>
      <c r="F75" s="179">
        <f t="shared" si="74"/>
        <v>63083</v>
      </c>
      <c r="G75" s="177">
        <f>SUM(G76,G83,G130,G164,G165,G172)</f>
        <v>3837</v>
      </c>
      <c r="H75" s="178">
        <f t="shared" ref="H75:I75" si="75">SUM(H76,H83,H130,H164,H165,H172)</f>
        <v>-18.3</v>
      </c>
      <c r="I75" s="179">
        <f t="shared" si="75"/>
        <v>3818.7</v>
      </c>
      <c r="J75" s="177">
        <f>SUM(J76,J83,J130,J164,J165,J172)</f>
        <v>13257</v>
      </c>
      <c r="K75" s="178">
        <f t="shared" ref="K75:L75" si="76">SUM(K76,K83,K130,K164,K165,K172)</f>
        <v>0</v>
      </c>
      <c r="L75" s="179">
        <f t="shared" si="76"/>
        <v>13257</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380">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51978.7</v>
      </c>
      <c r="D83" s="182">
        <f>SUM(D84,D89,D95,D103,D112,D116,D122,D128)</f>
        <v>36376</v>
      </c>
      <c r="E83" s="183">
        <f t="shared" ref="E83:F83" si="98">SUM(E84,E89,E95,E103,E112,E116,E122,E128)</f>
        <v>0</v>
      </c>
      <c r="F83" s="71">
        <f t="shared" si="98"/>
        <v>36376</v>
      </c>
      <c r="G83" s="182">
        <f>SUM(G84,G89,G95,G103,G112,G116,G122,G128)</f>
        <v>2394</v>
      </c>
      <c r="H83" s="183">
        <f t="shared" ref="H83:I83" si="99">SUM(H84,H89,H95,H103,H112,H116,H122,H128)</f>
        <v>-18.3</v>
      </c>
      <c r="I83" s="71">
        <f t="shared" si="99"/>
        <v>2375.6999999999998</v>
      </c>
      <c r="J83" s="182">
        <f>SUM(J84,J89,J95,J103,J112,J116,J122,J128)</f>
        <v>13227</v>
      </c>
      <c r="K83" s="183">
        <f t="shared" ref="K83:L83" si="100">SUM(K84,K89,K95,K103,K112,K116,K122,K128)</f>
        <v>0</v>
      </c>
      <c r="L83" s="71">
        <f t="shared" si="100"/>
        <v>13227</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887</v>
      </c>
      <c r="D84" s="185">
        <f>SUM(D85:D88)</f>
        <v>862</v>
      </c>
      <c r="E84" s="186">
        <f t="shared" ref="E84:F84" si="103">SUM(E85:E88)</f>
        <v>0</v>
      </c>
      <c r="F84" s="139">
        <f t="shared" si="103"/>
        <v>862</v>
      </c>
      <c r="G84" s="185">
        <f>SUM(G85:G88)</f>
        <v>0</v>
      </c>
      <c r="H84" s="186">
        <f t="shared" ref="H84:I84" si="104">SUM(H85:H88)</f>
        <v>0</v>
      </c>
      <c r="I84" s="139">
        <f t="shared" si="104"/>
        <v>0</v>
      </c>
      <c r="J84" s="185">
        <f>SUM(J85:J88)</f>
        <v>25</v>
      </c>
      <c r="K84" s="186">
        <f t="shared" ref="K84:L84" si="105">SUM(K85:K88)</f>
        <v>0</v>
      </c>
      <c r="L84" s="139">
        <f t="shared" si="105"/>
        <v>25</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590</v>
      </c>
      <c r="D86" s="193">
        <v>590</v>
      </c>
      <c r="E86" s="194"/>
      <c r="F86" s="55">
        <f t="shared" si="107"/>
        <v>590</v>
      </c>
      <c r="G86" s="53"/>
      <c r="H86" s="54"/>
      <c r="I86" s="55">
        <f t="shared" si="108"/>
        <v>0</v>
      </c>
      <c r="J86" s="53"/>
      <c r="K86" s="54"/>
      <c r="L86" s="55">
        <f t="shared" si="109"/>
        <v>0</v>
      </c>
      <c r="M86" s="53"/>
      <c r="N86" s="54"/>
      <c r="O86" s="55">
        <f t="shared" si="110"/>
        <v>0</v>
      </c>
      <c r="P86" s="57"/>
    </row>
    <row r="87" spans="1:16" ht="24" customHeight="1" x14ac:dyDescent="0.25">
      <c r="A87" s="51">
        <v>2214</v>
      </c>
      <c r="B87" s="87" t="s">
        <v>106</v>
      </c>
      <c r="C87" s="88">
        <f t="shared" si="102"/>
        <v>230</v>
      </c>
      <c r="D87" s="193">
        <v>205</v>
      </c>
      <c r="E87" s="194"/>
      <c r="F87" s="55">
        <f t="shared" si="107"/>
        <v>205</v>
      </c>
      <c r="G87" s="53"/>
      <c r="H87" s="54"/>
      <c r="I87" s="55">
        <f t="shared" si="108"/>
        <v>0</v>
      </c>
      <c r="J87" s="53">
        <v>25</v>
      </c>
      <c r="K87" s="54"/>
      <c r="L87" s="55">
        <f t="shared" si="109"/>
        <v>25</v>
      </c>
      <c r="M87" s="53"/>
      <c r="N87" s="54"/>
      <c r="O87" s="55">
        <f t="shared" si="110"/>
        <v>0</v>
      </c>
      <c r="P87" s="57"/>
    </row>
    <row r="88" spans="1:16" ht="12" customHeight="1" x14ac:dyDescent="0.25">
      <c r="A88" s="51">
        <v>2219</v>
      </c>
      <c r="B88" s="87" t="s">
        <v>107</v>
      </c>
      <c r="C88" s="88">
        <f t="shared" si="102"/>
        <v>67</v>
      </c>
      <c r="D88" s="193">
        <v>67</v>
      </c>
      <c r="E88" s="194"/>
      <c r="F88" s="55">
        <f t="shared" si="107"/>
        <v>67</v>
      </c>
      <c r="G88" s="53"/>
      <c r="H88" s="54"/>
      <c r="I88" s="55">
        <f t="shared" si="108"/>
        <v>0</v>
      </c>
      <c r="J88" s="53"/>
      <c r="K88" s="54"/>
      <c r="L88" s="55">
        <f t="shared" si="109"/>
        <v>0</v>
      </c>
      <c r="M88" s="53"/>
      <c r="N88" s="54"/>
      <c r="O88" s="55">
        <f t="shared" si="110"/>
        <v>0</v>
      </c>
      <c r="P88" s="57"/>
    </row>
    <row r="89" spans="1:16" ht="24" x14ac:dyDescent="0.25">
      <c r="A89" s="187">
        <v>2220</v>
      </c>
      <c r="B89" s="87" t="s">
        <v>108</v>
      </c>
      <c r="C89" s="88">
        <f t="shared" si="102"/>
        <v>36432</v>
      </c>
      <c r="D89" s="188">
        <f>SUM(D90:D94)</f>
        <v>23230</v>
      </c>
      <c r="E89" s="189">
        <f t="shared" ref="E89:F89" si="111">SUM(E90:E94)</f>
        <v>0</v>
      </c>
      <c r="F89" s="55">
        <f t="shared" si="111"/>
        <v>23230</v>
      </c>
      <c r="G89" s="188">
        <f>SUM(G90:G94)</f>
        <v>0</v>
      </c>
      <c r="H89" s="189">
        <f t="shared" ref="H89:I89" si="112">SUM(H90:H94)</f>
        <v>0</v>
      </c>
      <c r="I89" s="55">
        <f t="shared" si="112"/>
        <v>0</v>
      </c>
      <c r="J89" s="188">
        <f>SUM(J90:J94)</f>
        <v>13202</v>
      </c>
      <c r="K89" s="189">
        <f t="shared" ref="K89:L89" si="113">SUM(K90:K94)</f>
        <v>0</v>
      </c>
      <c r="L89" s="55">
        <f t="shared" si="113"/>
        <v>13202</v>
      </c>
      <c r="M89" s="188">
        <f>SUM(M90:M94)</f>
        <v>0</v>
      </c>
      <c r="N89" s="189">
        <f t="shared" ref="N89:O89" si="114">SUM(N90:N94)</f>
        <v>0</v>
      </c>
      <c r="O89" s="55">
        <f t="shared" si="114"/>
        <v>0</v>
      </c>
      <c r="P89" s="57"/>
    </row>
    <row r="90" spans="1:16" ht="24" customHeight="1" x14ac:dyDescent="0.25">
      <c r="A90" s="51">
        <v>2221</v>
      </c>
      <c r="B90" s="87" t="s">
        <v>109</v>
      </c>
      <c r="C90" s="88">
        <f t="shared" si="102"/>
        <v>21609</v>
      </c>
      <c r="D90" s="193">
        <v>14754</v>
      </c>
      <c r="E90" s="194"/>
      <c r="F90" s="55">
        <f t="shared" ref="F90:F94" si="115">D90+E90</f>
        <v>14754</v>
      </c>
      <c r="G90" s="53"/>
      <c r="H90" s="54"/>
      <c r="I90" s="55">
        <f t="shared" ref="I90:I94" si="116">G90+H90</f>
        <v>0</v>
      </c>
      <c r="J90" s="53">
        <v>6855</v>
      </c>
      <c r="K90" s="54"/>
      <c r="L90" s="55">
        <f t="shared" ref="L90:L94" si="117">K90+J90</f>
        <v>6855</v>
      </c>
      <c r="M90" s="53"/>
      <c r="N90" s="54"/>
      <c r="O90" s="55">
        <f t="shared" ref="O90:O94" si="118">N90+M90</f>
        <v>0</v>
      </c>
      <c r="P90" s="57"/>
    </row>
    <row r="91" spans="1:16" ht="12" customHeight="1" x14ac:dyDescent="0.25">
      <c r="A91" s="51">
        <v>2222</v>
      </c>
      <c r="B91" s="87" t="s">
        <v>110</v>
      </c>
      <c r="C91" s="88">
        <f t="shared" si="102"/>
        <v>2428</v>
      </c>
      <c r="D91" s="193">
        <v>1214</v>
      </c>
      <c r="E91" s="194"/>
      <c r="F91" s="55">
        <f t="shared" si="115"/>
        <v>1214</v>
      </c>
      <c r="G91" s="53"/>
      <c r="H91" s="54"/>
      <c r="I91" s="55">
        <f t="shared" si="116"/>
        <v>0</v>
      </c>
      <c r="J91" s="53">
        <v>1214</v>
      </c>
      <c r="K91" s="54"/>
      <c r="L91" s="55">
        <f t="shared" si="117"/>
        <v>1214</v>
      </c>
      <c r="M91" s="53"/>
      <c r="N91" s="54"/>
      <c r="O91" s="55">
        <f t="shared" si="118"/>
        <v>0</v>
      </c>
      <c r="P91" s="57"/>
    </row>
    <row r="92" spans="1:16" ht="12" customHeight="1" x14ac:dyDescent="0.25">
      <c r="A92" s="51">
        <v>2223</v>
      </c>
      <c r="B92" s="87" t="s">
        <v>111</v>
      </c>
      <c r="C92" s="88">
        <f t="shared" si="102"/>
        <v>11669</v>
      </c>
      <c r="D92" s="193">
        <v>6536</v>
      </c>
      <c r="E92" s="194"/>
      <c r="F92" s="55">
        <f t="shared" si="115"/>
        <v>6536</v>
      </c>
      <c r="G92" s="53"/>
      <c r="H92" s="54"/>
      <c r="I92" s="55">
        <f t="shared" si="116"/>
        <v>0</v>
      </c>
      <c r="J92" s="53">
        <v>5133</v>
      </c>
      <c r="K92" s="54"/>
      <c r="L92" s="55">
        <f t="shared" si="117"/>
        <v>5133</v>
      </c>
      <c r="M92" s="53"/>
      <c r="N92" s="54"/>
      <c r="O92" s="55">
        <f t="shared" si="118"/>
        <v>0</v>
      </c>
      <c r="P92" s="57"/>
    </row>
    <row r="93" spans="1:16" ht="48" customHeight="1" x14ac:dyDescent="0.25">
      <c r="A93" s="51">
        <v>2224</v>
      </c>
      <c r="B93" s="87" t="s">
        <v>112</v>
      </c>
      <c r="C93" s="88">
        <f t="shared" si="102"/>
        <v>726</v>
      </c>
      <c r="D93" s="193">
        <v>726</v>
      </c>
      <c r="E93" s="194"/>
      <c r="F93" s="55">
        <f t="shared" si="115"/>
        <v>726</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3022</v>
      </c>
      <c r="D95" s="188">
        <f>SUM(D96:D102)</f>
        <v>3022</v>
      </c>
      <c r="E95" s="189">
        <f t="shared" ref="E95:F95" si="119">SUM(E96:E102)</f>
        <v>0</v>
      </c>
      <c r="F95" s="55">
        <f t="shared" si="119"/>
        <v>3022</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3022</v>
      </c>
      <c r="D102" s="193">
        <v>3022</v>
      </c>
      <c r="E102" s="194"/>
      <c r="F102" s="55">
        <f t="shared" si="123"/>
        <v>3022</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3797</v>
      </c>
      <c r="D103" s="188">
        <f>SUM(D104:D111)</f>
        <v>3797</v>
      </c>
      <c r="E103" s="189">
        <f t="shared" ref="E103:F103" si="127">SUM(E104:E111)</f>
        <v>0</v>
      </c>
      <c r="F103" s="55">
        <f t="shared" si="127"/>
        <v>3797</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418</v>
      </c>
      <c r="D106" s="193">
        <v>418</v>
      </c>
      <c r="E106" s="194"/>
      <c r="F106" s="55">
        <f t="shared" si="131"/>
        <v>418</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126</v>
      </c>
      <c r="C107" s="88">
        <f t="shared" si="102"/>
        <v>3379</v>
      </c>
      <c r="D107" s="193">
        <v>3379</v>
      </c>
      <c r="E107" s="194"/>
      <c r="F107" s="55">
        <f t="shared" si="131"/>
        <v>3379</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x14ac:dyDescent="0.25">
      <c r="A112" s="187">
        <v>2250</v>
      </c>
      <c r="B112" s="87" t="s">
        <v>131</v>
      </c>
      <c r="C112" s="88">
        <f t="shared" si="102"/>
        <v>2088</v>
      </c>
      <c r="D112" s="188">
        <f>SUM(D113:D115)</f>
        <v>2088</v>
      </c>
      <c r="E112" s="189">
        <f t="shared" ref="E112:F112" si="135">SUM(E113:E115)</f>
        <v>0</v>
      </c>
      <c r="F112" s="55">
        <f t="shared" si="135"/>
        <v>2088</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customHeight="1" x14ac:dyDescent="0.25">
      <c r="A113" s="51">
        <v>2251</v>
      </c>
      <c r="B113" s="87" t="s">
        <v>132</v>
      </c>
      <c r="C113" s="88">
        <f t="shared" si="102"/>
        <v>85</v>
      </c>
      <c r="D113" s="193">
        <v>85</v>
      </c>
      <c r="E113" s="194"/>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7" t="s">
        <v>133</v>
      </c>
      <c r="C114" s="88">
        <f t="shared" si="102"/>
        <v>1560</v>
      </c>
      <c r="D114" s="193">
        <v>1560</v>
      </c>
      <c r="E114" s="194"/>
      <c r="F114" s="55">
        <f t="shared" si="139"/>
        <v>1560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443</v>
      </c>
      <c r="D115" s="193">
        <v>443</v>
      </c>
      <c r="E115" s="194"/>
      <c r="F115" s="55">
        <f t="shared" si="139"/>
        <v>443</v>
      </c>
      <c r="G115" s="53"/>
      <c r="H115" s="54"/>
      <c r="I115" s="55">
        <f t="shared" si="140"/>
        <v>0</v>
      </c>
      <c r="J115" s="53"/>
      <c r="K115" s="54"/>
      <c r="L115" s="55">
        <f t="shared" si="141"/>
        <v>0</v>
      </c>
      <c r="M115" s="53"/>
      <c r="N115" s="54"/>
      <c r="O115" s="55">
        <f t="shared" si="142"/>
        <v>0</v>
      </c>
      <c r="P115" s="57"/>
    </row>
    <row r="116" spans="1:16" x14ac:dyDescent="0.25">
      <c r="A116" s="187">
        <v>2260</v>
      </c>
      <c r="B116" s="87" t="s">
        <v>135</v>
      </c>
      <c r="C116" s="88">
        <f t="shared" si="102"/>
        <v>2886.7</v>
      </c>
      <c r="D116" s="188">
        <f>SUM(D117:D121)</f>
        <v>1870</v>
      </c>
      <c r="E116" s="189">
        <f t="shared" ref="E116:F116" si="143">SUM(E117:E121)</f>
        <v>0</v>
      </c>
      <c r="F116" s="55">
        <f t="shared" si="143"/>
        <v>1870</v>
      </c>
      <c r="G116" s="188">
        <f>SUM(G117:G121)</f>
        <v>1017</v>
      </c>
      <c r="H116" s="189">
        <f t="shared" ref="H116:I116" si="144">SUM(H117:H121)</f>
        <v>-0.3</v>
      </c>
      <c r="I116" s="55">
        <f t="shared" si="144"/>
        <v>1016.7</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8" customHeight="1" x14ac:dyDescent="0.25">
      <c r="A118" s="51">
        <v>2262</v>
      </c>
      <c r="B118" s="87" t="s">
        <v>137</v>
      </c>
      <c r="C118" s="88">
        <f t="shared" si="102"/>
        <v>1716.7</v>
      </c>
      <c r="D118" s="193">
        <v>700</v>
      </c>
      <c r="E118" s="194"/>
      <c r="F118" s="55">
        <f t="shared" si="147"/>
        <v>700</v>
      </c>
      <c r="G118" s="193">
        <f>1017</f>
        <v>1017</v>
      </c>
      <c r="H118" s="54">
        <v>-0.3</v>
      </c>
      <c r="I118" s="55">
        <f t="shared" si="148"/>
        <v>1016.7</v>
      </c>
      <c r="J118" s="53"/>
      <c r="K118" s="54"/>
      <c r="L118" s="55">
        <f t="shared" si="149"/>
        <v>0</v>
      </c>
      <c r="M118" s="53"/>
      <c r="N118" s="54"/>
      <c r="O118" s="55">
        <f t="shared" si="150"/>
        <v>0</v>
      </c>
      <c r="P118" s="473" t="s">
        <v>643</v>
      </c>
    </row>
    <row r="119" spans="1:16" ht="12" customHeight="1" x14ac:dyDescent="0.25">
      <c r="A119" s="51">
        <v>2263</v>
      </c>
      <c r="B119" s="87" t="s">
        <v>138</v>
      </c>
      <c r="C119" s="88">
        <f t="shared" si="102"/>
        <v>1170</v>
      </c>
      <c r="D119" s="193">
        <v>1170</v>
      </c>
      <c r="E119" s="194"/>
      <c r="F119" s="55">
        <f t="shared" si="147"/>
        <v>1170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x14ac:dyDescent="0.25">
      <c r="A122" s="187">
        <v>2270</v>
      </c>
      <c r="B122" s="87" t="s">
        <v>141</v>
      </c>
      <c r="C122" s="88">
        <f t="shared" si="102"/>
        <v>2866</v>
      </c>
      <c r="D122" s="188">
        <f>SUM(D123:D127)</f>
        <v>1507</v>
      </c>
      <c r="E122" s="189">
        <f t="shared" ref="E122:F122" si="151">SUM(E123:E127)</f>
        <v>0</v>
      </c>
      <c r="F122" s="55">
        <f t="shared" si="151"/>
        <v>1507</v>
      </c>
      <c r="G122" s="188">
        <f>SUM(G123:G127)</f>
        <v>1377</v>
      </c>
      <c r="H122" s="189">
        <f t="shared" ref="H122:I122" si="152">SUM(H123:H127)</f>
        <v>-18</v>
      </c>
      <c r="I122" s="55">
        <f t="shared" si="152"/>
        <v>1359</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30" customHeight="1" x14ac:dyDescent="0.25">
      <c r="A127" s="51">
        <v>2279</v>
      </c>
      <c r="B127" s="87" t="s">
        <v>146</v>
      </c>
      <c r="C127" s="88">
        <f t="shared" si="102"/>
        <v>2866</v>
      </c>
      <c r="D127" s="193">
        <v>1507</v>
      </c>
      <c r="E127" s="194"/>
      <c r="F127" s="55">
        <f t="shared" si="155"/>
        <v>1507</v>
      </c>
      <c r="G127" s="53">
        <f>1377</f>
        <v>1377</v>
      </c>
      <c r="H127" s="54">
        <f>-18-1+1</f>
        <v>-18</v>
      </c>
      <c r="I127" s="55">
        <f t="shared" si="156"/>
        <v>1359</v>
      </c>
      <c r="J127" s="53"/>
      <c r="K127" s="54"/>
      <c r="L127" s="55">
        <f t="shared" si="157"/>
        <v>0</v>
      </c>
      <c r="M127" s="53"/>
      <c r="N127" s="54"/>
      <c r="O127" s="55">
        <f t="shared" si="158"/>
        <v>0</v>
      </c>
      <c r="P127" s="473" t="s">
        <v>644</v>
      </c>
    </row>
    <row r="128" spans="1:16" ht="48" hidden="1" x14ac:dyDescent="0.25">
      <c r="A128" s="380">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28180</v>
      </c>
      <c r="D130" s="182">
        <f>SUM(D131,D136,D140,D141,D144,D151,D159,D160,D163)</f>
        <v>26707</v>
      </c>
      <c r="E130" s="183">
        <f t="shared" ref="E130:F130" si="160">SUM(E131,E136,E140,E141,E144,E151,E159,E160,E163)</f>
        <v>0</v>
      </c>
      <c r="F130" s="71">
        <f t="shared" si="160"/>
        <v>26707</v>
      </c>
      <c r="G130" s="182">
        <f>SUM(G131,G136,G140,G141,G144,G151,G159,G160,G163)</f>
        <v>1443</v>
      </c>
      <c r="H130" s="183">
        <f t="shared" ref="H130:I130" si="161">SUM(H131,H136,H140,H141,H144,H151,H159,H160,H163)</f>
        <v>0</v>
      </c>
      <c r="I130" s="71">
        <f t="shared" si="161"/>
        <v>1443</v>
      </c>
      <c r="J130" s="182">
        <f>SUM(J131,J136,J140,J141,J144,J151,J159,J160,J163)</f>
        <v>30</v>
      </c>
      <c r="K130" s="183">
        <f t="shared" ref="K130:L130" si="162">SUM(K131,K136,K140,K141,K144,K151,K159,K160,K163)</f>
        <v>0</v>
      </c>
      <c r="L130" s="71">
        <f t="shared" si="162"/>
        <v>30</v>
      </c>
      <c r="M130" s="182">
        <f>SUM(M131,M136,M140,M141,M144,M151,M159,M160,M163)</f>
        <v>0</v>
      </c>
      <c r="N130" s="183">
        <f t="shared" ref="N130:O130" si="163">SUM(N131,N136,N140,N141,N144,N151,N159,N160,N163)</f>
        <v>0</v>
      </c>
      <c r="O130" s="71">
        <f t="shared" si="163"/>
        <v>0</v>
      </c>
      <c r="P130" s="75"/>
    </row>
    <row r="131" spans="1:16" ht="24" x14ac:dyDescent="0.25">
      <c r="A131" s="380">
        <v>2310</v>
      </c>
      <c r="B131" s="80" t="s">
        <v>150</v>
      </c>
      <c r="C131" s="81">
        <f t="shared" si="102"/>
        <v>12456</v>
      </c>
      <c r="D131" s="191">
        <f t="shared" ref="D131:O131" si="164">SUM(D132:D135)</f>
        <v>12456</v>
      </c>
      <c r="E131" s="192">
        <f t="shared" si="164"/>
        <v>0</v>
      </c>
      <c r="F131" s="132">
        <f t="shared" si="164"/>
        <v>12456</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customHeight="1" x14ac:dyDescent="0.25">
      <c r="A132" s="51">
        <v>2311</v>
      </c>
      <c r="B132" s="87" t="s">
        <v>151</v>
      </c>
      <c r="C132" s="88">
        <f t="shared" si="102"/>
        <v>2787</v>
      </c>
      <c r="D132" s="193">
        <v>2787</v>
      </c>
      <c r="E132" s="194"/>
      <c r="F132" s="55">
        <f t="shared" ref="F132:F135" si="165">D132+E132</f>
        <v>2787</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9269</v>
      </c>
      <c r="D133" s="193">
        <v>9269</v>
      </c>
      <c r="E133" s="194"/>
      <c r="F133" s="55">
        <f t="shared" si="165"/>
        <v>9269</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400</v>
      </c>
      <c r="D135" s="193">
        <v>400</v>
      </c>
      <c r="E135" s="194"/>
      <c r="F135" s="55">
        <f t="shared" si="165"/>
        <v>400</v>
      </c>
      <c r="G135" s="53"/>
      <c r="H135" s="54"/>
      <c r="I135" s="55">
        <f t="shared" si="166"/>
        <v>0</v>
      </c>
      <c r="J135" s="53"/>
      <c r="K135" s="54"/>
      <c r="L135" s="55">
        <f t="shared" si="167"/>
        <v>0</v>
      </c>
      <c r="M135" s="53"/>
      <c r="N135" s="54"/>
      <c r="O135" s="55">
        <f t="shared" si="168"/>
        <v>0</v>
      </c>
      <c r="P135" s="57"/>
    </row>
    <row r="136" spans="1:16" x14ac:dyDescent="0.25">
      <c r="A136" s="187">
        <v>2320</v>
      </c>
      <c r="B136" s="87" t="s">
        <v>155</v>
      </c>
      <c r="C136" s="88">
        <f t="shared" si="102"/>
        <v>30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30</v>
      </c>
      <c r="K136" s="189">
        <f t="shared" ref="K136:L136" si="171">SUM(K137:K139)</f>
        <v>0</v>
      </c>
      <c r="L136" s="55">
        <f t="shared" si="171"/>
        <v>30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7" t="s">
        <v>157</v>
      </c>
      <c r="C138" s="88">
        <f t="shared" si="102"/>
        <v>30</v>
      </c>
      <c r="D138" s="193"/>
      <c r="E138" s="194"/>
      <c r="F138" s="55">
        <f t="shared" si="173"/>
        <v>0</v>
      </c>
      <c r="G138" s="53"/>
      <c r="H138" s="54"/>
      <c r="I138" s="55">
        <f t="shared" si="174"/>
        <v>0</v>
      </c>
      <c r="J138" s="53">
        <v>30</v>
      </c>
      <c r="K138" s="54"/>
      <c r="L138" s="55">
        <f t="shared" si="175"/>
        <v>30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x14ac:dyDescent="0.25">
      <c r="A141" s="187">
        <v>2340</v>
      </c>
      <c r="B141" s="87" t="s">
        <v>160</v>
      </c>
      <c r="C141" s="88">
        <f t="shared" si="102"/>
        <v>250</v>
      </c>
      <c r="D141" s="188">
        <f>SUM(D142:D143)</f>
        <v>250</v>
      </c>
      <c r="E141" s="189">
        <f t="shared" ref="E141:F141" si="177">SUM(E142:E143)</f>
        <v>0</v>
      </c>
      <c r="F141" s="55">
        <f t="shared" si="177"/>
        <v>250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customHeight="1" x14ac:dyDescent="0.25">
      <c r="A142" s="51">
        <v>2341</v>
      </c>
      <c r="B142" s="87" t="s">
        <v>161</v>
      </c>
      <c r="C142" s="88">
        <f t="shared" si="102"/>
        <v>250</v>
      </c>
      <c r="D142" s="193">
        <v>250</v>
      </c>
      <c r="E142" s="194"/>
      <c r="F142" s="55">
        <f t="shared" ref="F142:F143" si="181">D142+E142</f>
        <v>250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5380</v>
      </c>
      <c r="D144" s="185">
        <f>SUM(D145:D150)</f>
        <v>5380</v>
      </c>
      <c r="E144" s="186">
        <f t="shared" ref="E144:F144" si="185">SUM(E145:E150)</f>
        <v>0</v>
      </c>
      <c r="F144" s="139">
        <f t="shared" si="185"/>
        <v>5380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customHeight="1" x14ac:dyDescent="0.25">
      <c r="A145" s="44">
        <v>2351</v>
      </c>
      <c r="B145" s="80" t="s">
        <v>164</v>
      </c>
      <c r="C145" s="81">
        <f t="shared" si="102"/>
        <v>950</v>
      </c>
      <c r="D145" s="195">
        <v>950</v>
      </c>
      <c r="E145" s="196"/>
      <c r="F145" s="132">
        <f t="shared" ref="F145:F150" si="189">D145+E145</f>
        <v>950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customHeight="1" x14ac:dyDescent="0.25">
      <c r="A146" s="51">
        <v>2352</v>
      </c>
      <c r="B146" s="87" t="s">
        <v>165</v>
      </c>
      <c r="C146" s="88">
        <f t="shared" si="102"/>
        <v>4230</v>
      </c>
      <c r="D146" s="193">
        <v>4230</v>
      </c>
      <c r="E146" s="194"/>
      <c r="F146" s="55">
        <f t="shared" si="189"/>
        <v>4230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168</v>
      </c>
      <c r="C149" s="88">
        <f t="shared" si="193"/>
        <v>200</v>
      </c>
      <c r="D149" s="193">
        <v>200</v>
      </c>
      <c r="E149" s="194"/>
      <c r="F149" s="55">
        <f t="shared" si="189"/>
        <v>200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7">
        <v>2360</v>
      </c>
      <c r="B151" s="87" t="s">
        <v>170</v>
      </c>
      <c r="C151" s="88">
        <f t="shared" si="193"/>
        <v>2500</v>
      </c>
      <c r="D151" s="188">
        <f>SUM(D152:D158)</f>
        <v>2500</v>
      </c>
      <c r="E151" s="189">
        <f t="shared" ref="E151:F151" si="194">SUM(E152:E158)</f>
        <v>0</v>
      </c>
      <c r="F151" s="55">
        <f t="shared" si="194"/>
        <v>2500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7" t="s">
        <v>173</v>
      </c>
      <c r="C154" s="88">
        <f t="shared" si="193"/>
        <v>2500</v>
      </c>
      <c r="D154" s="193">
        <v>2500</v>
      </c>
      <c r="E154" s="194"/>
      <c r="F154" s="55">
        <f t="shared" si="198"/>
        <v>2500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4">
        <v>2370</v>
      </c>
      <c r="B159" s="136" t="s">
        <v>178</v>
      </c>
      <c r="C159" s="141">
        <f t="shared" si="193"/>
        <v>7564</v>
      </c>
      <c r="D159" s="199">
        <v>6121</v>
      </c>
      <c r="E159" s="200"/>
      <c r="F159" s="139">
        <f t="shared" si="198"/>
        <v>6121</v>
      </c>
      <c r="G159" s="142">
        <v>1443</v>
      </c>
      <c r="H159" s="143"/>
      <c r="I159" s="139">
        <f t="shared" si="199"/>
        <v>1443</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380">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380">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80">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380">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380">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11788</v>
      </c>
      <c r="D194" s="171">
        <f t="shared" ref="D194:O194" si="259">SUM(D195,D230,D269,D283)</f>
        <v>6925</v>
      </c>
      <c r="E194" s="172">
        <f t="shared" si="259"/>
        <v>0</v>
      </c>
      <c r="F194" s="173">
        <f t="shared" si="259"/>
        <v>6925</v>
      </c>
      <c r="G194" s="171">
        <f t="shared" si="259"/>
        <v>4863</v>
      </c>
      <c r="H194" s="172">
        <f t="shared" si="259"/>
        <v>0</v>
      </c>
      <c r="I194" s="173">
        <f t="shared" si="259"/>
        <v>4863</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11788</v>
      </c>
      <c r="D195" s="177">
        <f>D196+D204</f>
        <v>6925</v>
      </c>
      <c r="E195" s="178">
        <f t="shared" ref="E195:F195" si="260">E196+E204</f>
        <v>0</v>
      </c>
      <c r="F195" s="179">
        <f t="shared" si="260"/>
        <v>6925</v>
      </c>
      <c r="G195" s="177">
        <f>G196+G204</f>
        <v>4863</v>
      </c>
      <c r="H195" s="178">
        <f t="shared" ref="H195:I195" si="261">H196+H204</f>
        <v>0</v>
      </c>
      <c r="I195" s="179">
        <f t="shared" si="261"/>
        <v>4863</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380">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11788</v>
      </c>
      <c r="D204" s="182">
        <f>D205+D215+D216+D225+D226+D227+D229</f>
        <v>6925</v>
      </c>
      <c r="E204" s="183">
        <f t="shared" ref="E204:F204" si="276">E205+E215+E216+E225+E226+E227+E229</f>
        <v>0</v>
      </c>
      <c r="F204" s="71">
        <f t="shared" si="276"/>
        <v>6925</v>
      </c>
      <c r="G204" s="182">
        <f>G205+G215+G216+G225+G226+G227+G229</f>
        <v>4863</v>
      </c>
      <c r="H204" s="183">
        <f t="shared" ref="H204:I204" si="277">H205+H215+H216+H225+H226+H227+H229</f>
        <v>0</v>
      </c>
      <c r="I204" s="71">
        <f t="shared" si="277"/>
        <v>4863</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11788</v>
      </c>
      <c r="D216" s="188">
        <f>SUM(D217:D224)</f>
        <v>6925</v>
      </c>
      <c r="E216" s="189">
        <f t="shared" ref="E216:F216" si="289">SUM(E217:E224)</f>
        <v>0</v>
      </c>
      <c r="F216" s="55">
        <f t="shared" si="289"/>
        <v>6925</v>
      </c>
      <c r="G216" s="188">
        <f>SUM(G217:G224)</f>
        <v>4863</v>
      </c>
      <c r="H216" s="189">
        <f t="shared" ref="H216:I216" si="290">SUM(H217:H224)</f>
        <v>0</v>
      </c>
      <c r="I216" s="55">
        <f t="shared" si="290"/>
        <v>4863</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7" t="s">
        <v>238</v>
      </c>
      <c r="C219" s="88">
        <f t="shared" si="288"/>
        <v>7863</v>
      </c>
      <c r="D219" s="193">
        <v>3000</v>
      </c>
      <c r="E219" s="194"/>
      <c r="F219" s="55">
        <f t="shared" si="293"/>
        <v>3000</v>
      </c>
      <c r="G219" s="53">
        <v>4863</v>
      </c>
      <c r="H219" s="54"/>
      <c r="I219" s="55">
        <f t="shared" si="294"/>
        <v>4863</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7" t="s">
        <v>242</v>
      </c>
      <c r="C223" s="88">
        <f t="shared" si="288"/>
        <v>2600</v>
      </c>
      <c r="D223" s="193">
        <v>2600</v>
      </c>
      <c r="E223" s="194"/>
      <c r="F223" s="55">
        <f t="shared" si="293"/>
        <v>2600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243</v>
      </c>
      <c r="C224" s="88">
        <f t="shared" si="288"/>
        <v>1325</v>
      </c>
      <c r="D224" s="193">
        <v>1325</v>
      </c>
      <c r="E224" s="194"/>
      <c r="F224" s="55">
        <f t="shared" si="293"/>
        <v>1325</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380">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80">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380">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380">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380">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80">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19</v>
      </c>
      <c r="D286" s="188">
        <f>SUM(D287:D288)</f>
        <v>0</v>
      </c>
      <c r="E286" s="189">
        <f t="shared" ref="E286:F286" si="381">SUM(E287:E288)</f>
        <v>0</v>
      </c>
      <c r="F286" s="55">
        <f t="shared" si="381"/>
        <v>0</v>
      </c>
      <c r="G286" s="188">
        <f>SUM(G287:G288)</f>
        <v>0</v>
      </c>
      <c r="H286" s="189">
        <f t="shared" ref="H286:I286" si="382">SUM(H287:H288)</f>
        <v>19</v>
      </c>
      <c r="I286" s="55">
        <f t="shared" si="382"/>
        <v>19</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197" t="s">
        <v>308</v>
      </c>
      <c r="B288" s="245" t="s">
        <v>309</v>
      </c>
      <c r="C288" s="81">
        <f t="shared" si="371"/>
        <v>19</v>
      </c>
      <c r="D288" s="195"/>
      <c r="E288" s="196"/>
      <c r="F288" s="132">
        <f t="shared" si="385"/>
        <v>0</v>
      </c>
      <c r="G288" s="46"/>
      <c r="H288" s="47">
        <f>18+1</f>
        <v>19</v>
      </c>
      <c r="I288" s="132">
        <f t="shared" si="386"/>
        <v>19</v>
      </c>
      <c r="J288" s="46"/>
      <c r="K288" s="47"/>
      <c r="L288" s="132">
        <f t="shared" si="387"/>
        <v>0</v>
      </c>
      <c r="M288" s="46"/>
      <c r="N288" s="47"/>
      <c r="O288" s="132">
        <f t="shared" si="388"/>
        <v>0</v>
      </c>
      <c r="P288" s="49"/>
    </row>
    <row r="289" spans="1:16" ht="12.75" thickBot="1" x14ac:dyDescent="0.3">
      <c r="A289" s="246"/>
      <c r="B289" s="246" t="s">
        <v>310</v>
      </c>
      <c r="C289" s="247">
        <f t="shared" si="371"/>
        <v>742644.7</v>
      </c>
      <c r="D289" s="248">
        <f t="shared" ref="D289:O289" si="389">SUM(D286,D269,D230,D195,D187,D173,D75,D53,D283)</f>
        <v>310281</v>
      </c>
      <c r="E289" s="249">
        <f t="shared" si="389"/>
        <v>0</v>
      </c>
      <c r="F289" s="250">
        <f t="shared" si="389"/>
        <v>310281</v>
      </c>
      <c r="G289" s="248">
        <f t="shared" si="389"/>
        <v>419106</v>
      </c>
      <c r="H289" s="249">
        <f t="shared" si="389"/>
        <v>0.69999999999999929</v>
      </c>
      <c r="I289" s="250">
        <f t="shared" si="389"/>
        <v>419106.7</v>
      </c>
      <c r="J289" s="248">
        <f t="shared" si="389"/>
        <v>13257</v>
      </c>
      <c r="K289" s="249">
        <f t="shared" si="389"/>
        <v>0</v>
      </c>
      <c r="L289" s="250">
        <f t="shared" si="389"/>
        <v>13257</v>
      </c>
      <c r="M289" s="248">
        <f t="shared" si="389"/>
        <v>0</v>
      </c>
      <c r="N289" s="249">
        <f t="shared" si="389"/>
        <v>0</v>
      </c>
      <c r="O289" s="250">
        <f t="shared" si="389"/>
        <v>0</v>
      </c>
      <c r="P289" s="251"/>
    </row>
    <row r="290" spans="1:16" s="28" customFormat="1" ht="13.5" thickTop="1" thickBot="1" x14ac:dyDescent="0.3">
      <c r="A290" s="1484" t="s">
        <v>311</v>
      </c>
      <c r="B290" s="1485"/>
      <c r="C290" s="252">
        <f t="shared" si="371"/>
        <v>-812.70000000001164</v>
      </c>
      <c r="D290" s="253">
        <f>SUM(D24,D25,D41)-D51</f>
        <v>0</v>
      </c>
      <c r="E290" s="254">
        <f t="shared" ref="E290:F290" si="390">SUM(E24,E25,E41)-E51</f>
        <v>0</v>
      </c>
      <c r="F290" s="255">
        <f t="shared" si="390"/>
        <v>0</v>
      </c>
      <c r="G290" s="253">
        <f>SUM(G24,G25,G41)-G51</f>
        <v>0</v>
      </c>
      <c r="H290" s="254">
        <f t="shared" ref="H290:I290" si="391">SUM(H24,H25,H41)-H51</f>
        <v>19.3</v>
      </c>
      <c r="I290" s="255">
        <f t="shared" si="391"/>
        <v>19.299999999988358</v>
      </c>
      <c r="J290" s="253">
        <f>(J26+J43)-J51</f>
        <v>-832</v>
      </c>
      <c r="K290" s="254">
        <f t="shared" ref="K290:L290" si="392">(K26+K43)-K51</f>
        <v>0</v>
      </c>
      <c r="L290" s="255">
        <f t="shared" si="392"/>
        <v>-832</v>
      </c>
      <c r="M290" s="253">
        <f>M45-M51</f>
        <v>0</v>
      </c>
      <c r="N290" s="254">
        <f t="shared" ref="N290:O290" si="393">N45-N51</f>
        <v>0</v>
      </c>
      <c r="O290" s="255">
        <f t="shared" si="393"/>
        <v>0</v>
      </c>
      <c r="P290" s="256"/>
    </row>
    <row r="291" spans="1:16" s="28" customFormat="1" ht="12.75" thickTop="1" x14ac:dyDescent="0.25">
      <c r="A291" s="1486" t="s">
        <v>312</v>
      </c>
      <c r="B291" s="1487"/>
      <c r="C291" s="257">
        <f t="shared" si="371"/>
        <v>813</v>
      </c>
      <c r="D291" s="258">
        <f t="shared" ref="D291:O291" si="394">SUM(D292,D293)-D300+D301</f>
        <v>0</v>
      </c>
      <c r="E291" s="259">
        <f t="shared" si="394"/>
        <v>0</v>
      </c>
      <c r="F291" s="260">
        <f t="shared" si="394"/>
        <v>0</v>
      </c>
      <c r="G291" s="258">
        <f t="shared" si="394"/>
        <v>0</v>
      </c>
      <c r="H291" s="259">
        <f t="shared" si="394"/>
        <v>-19</v>
      </c>
      <c r="I291" s="260">
        <f t="shared" si="394"/>
        <v>-19</v>
      </c>
      <c r="J291" s="258">
        <f t="shared" si="394"/>
        <v>832</v>
      </c>
      <c r="K291" s="259">
        <f t="shared" si="394"/>
        <v>0</v>
      </c>
      <c r="L291" s="260">
        <f t="shared" si="394"/>
        <v>832</v>
      </c>
      <c r="M291" s="258">
        <f t="shared" si="394"/>
        <v>0</v>
      </c>
      <c r="N291" s="259">
        <f t="shared" si="394"/>
        <v>0</v>
      </c>
      <c r="O291" s="260">
        <f t="shared" si="394"/>
        <v>0</v>
      </c>
      <c r="P291" s="261"/>
    </row>
    <row r="292" spans="1:16" s="28" customFormat="1" ht="12.75" thickBot="1" x14ac:dyDescent="0.3">
      <c r="A292" s="155" t="s">
        <v>313</v>
      </c>
      <c r="B292" s="155" t="s">
        <v>314</v>
      </c>
      <c r="C292" s="156">
        <f t="shared" si="371"/>
        <v>813</v>
      </c>
      <c r="D292" s="157">
        <f t="shared" ref="D292:O292" si="395">D21-D286</f>
        <v>0</v>
      </c>
      <c r="E292" s="158">
        <f t="shared" si="395"/>
        <v>0</v>
      </c>
      <c r="F292" s="159">
        <f t="shared" si="395"/>
        <v>0</v>
      </c>
      <c r="G292" s="157">
        <f t="shared" si="395"/>
        <v>0</v>
      </c>
      <c r="H292" s="158">
        <f t="shared" si="395"/>
        <v>-19</v>
      </c>
      <c r="I292" s="159">
        <f t="shared" si="395"/>
        <v>-19</v>
      </c>
      <c r="J292" s="157">
        <f t="shared" si="395"/>
        <v>832</v>
      </c>
      <c r="K292" s="158">
        <f t="shared" si="395"/>
        <v>0</v>
      </c>
      <c r="L292" s="159">
        <f t="shared" si="395"/>
        <v>832</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HEvjrk29Twmo2pbM9sQc3Rjpng5cKnYYz+MuEDMVTQHkPchBGO6pdukUhOmeENpyLeO4gWfs4bskQDeW1ZfRRw==" saltValue="pf1uUz+/kGwsUQhARN5Ezg==" spinCount="100000" sheet="1" objects="1" scenarios="1" formatCells="0" formatColumns="0" formatRows="0" deleteColumns="0"/>
  <autoFilter ref="A18:P301">
    <filterColumn colId="2">
      <filters>
        <filter val="1 029"/>
        <filter val="1 170"/>
        <filter val="1 325"/>
        <filter val="1 560"/>
        <filter val="1 717"/>
        <filter val="10 672"/>
        <filter val="11 669"/>
        <filter val="11 788"/>
        <filter val="11 928"/>
        <filter val="12 400"/>
        <filter val="12 456"/>
        <filter val="124 150"/>
        <filter val="15 961"/>
        <filter val="159 123"/>
        <filter val="19"/>
        <filter val="2 088"/>
        <filter val="2 388"/>
        <filter val="2 428"/>
        <filter val="2 500"/>
        <filter val="2 600"/>
        <filter val="2 787"/>
        <filter val="2 788"/>
        <filter val="2 866"/>
        <filter val="2 887"/>
        <filter val="200"/>
        <filter val="21 609"/>
        <filter val="23 801"/>
        <filter val="230"/>
        <filter val="25"/>
        <filter val="250"/>
        <filter val="28 180"/>
        <filter val="3 022"/>
        <filter val="3 379"/>
        <filter val="3 797"/>
        <filter val="30"/>
        <filter val="34 973"/>
        <filter val="35 478"/>
        <filter val="36 432"/>
        <filter val="4 172"/>
        <filter val="4 230"/>
        <filter val="400"/>
        <filter val="418"/>
        <filter val="443"/>
        <filter val="453 290"/>
        <filter val="491 556"/>
        <filter val="5 380"/>
        <filter val="500"/>
        <filter val="51 979"/>
        <filter val="590"/>
        <filter val="6 127"/>
        <filter val="6 273"/>
        <filter val="650 679"/>
        <filter val="67"/>
        <filter val="7 564"/>
        <filter val="7 863"/>
        <filter val="726"/>
        <filter val="729 388"/>
        <filter val="730 838"/>
        <filter val="742 626"/>
        <filter val="742 645"/>
        <filter val="80 159"/>
        <filter val="813"/>
        <filter val="-813"/>
        <filter val="832"/>
        <filter val="85"/>
        <filter val="887"/>
        <filter val="9 269"/>
        <filter val="95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16.pielikums Jūrmalas pilsētas domes
2019.gada 25.jūlija saistošajiem noteikumiem Nr.27
(protokols Nr.10, 24.punkts)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T319"/>
  <sheetViews>
    <sheetView showGridLines="0" view="pageLayout" topLeftCell="B1" zoomScaleNormal="100" workbookViewId="0">
      <selection activeCell="T4" sqref="T4"/>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646</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647</v>
      </c>
      <c r="D3" s="1516"/>
      <c r="E3" s="1516"/>
      <c r="F3" s="1516"/>
      <c r="G3" s="1516"/>
      <c r="H3" s="1516"/>
      <c r="I3" s="1516"/>
      <c r="J3" s="1516"/>
      <c r="K3" s="1516"/>
      <c r="L3" s="1516"/>
      <c r="M3" s="1516"/>
      <c r="N3" s="1516"/>
      <c r="O3" s="1516"/>
      <c r="P3" s="1517"/>
      <c r="Q3" s="273"/>
    </row>
    <row r="4" spans="1:17" ht="12.75" customHeight="1" x14ac:dyDescent="0.25">
      <c r="A4" s="5" t="s">
        <v>4</v>
      </c>
      <c r="B4" s="6"/>
      <c r="C4" s="1516" t="s">
        <v>648</v>
      </c>
      <c r="D4" s="1516"/>
      <c r="E4" s="1516"/>
      <c r="F4" s="1516"/>
      <c r="G4" s="1516"/>
      <c r="H4" s="1516"/>
      <c r="I4" s="1516"/>
      <c r="J4" s="1516"/>
      <c r="K4" s="1516"/>
      <c r="L4" s="1516"/>
      <c r="M4" s="1516"/>
      <c r="N4" s="1516"/>
      <c r="O4" s="1516"/>
      <c r="P4" s="1517"/>
      <c r="Q4" s="273"/>
    </row>
    <row r="5" spans="1:17" ht="12.75" customHeight="1" x14ac:dyDescent="0.25">
      <c r="A5" s="7" t="s">
        <v>6</v>
      </c>
      <c r="B5" s="8"/>
      <c r="C5" s="1511" t="s">
        <v>649</v>
      </c>
      <c r="D5" s="1511"/>
      <c r="E5" s="1511"/>
      <c r="F5" s="1511"/>
      <c r="G5" s="1511"/>
      <c r="H5" s="1511"/>
      <c r="I5" s="1511"/>
      <c r="J5" s="1511"/>
      <c r="K5" s="1511"/>
      <c r="L5" s="1511"/>
      <c r="M5" s="1511"/>
      <c r="N5" s="1511"/>
      <c r="O5" s="1511"/>
      <c r="P5" s="1512"/>
      <c r="Q5" s="273"/>
    </row>
    <row r="6" spans="1:17" ht="12.75" customHeight="1" x14ac:dyDescent="0.25">
      <c r="A6" s="7" t="s">
        <v>8</v>
      </c>
      <c r="B6" s="8"/>
      <c r="C6" s="1511" t="s">
        <v>9</v>
      </c>
      <c r="D6" s="1511"/>
      <c r="E6" s="1511"/>
      <c r="F6" s="1511"/>
      <c r="G6" s="1511"/>
      <c r="H6" s="1511"/>
      <c r="I6" s="1511"/>
      <c r="J6" s="1511"/>
      <c r="K6" s="1511"/>
      <c r="L6" s="1511"/>
      <c r="M6" s="1511"/>
      <c r="N6" s="1511"/>
      <c r="O6" s="1511"/>
      <c r="P6" s="1512"/>
      <c r="Q6" s="273"/>
    </row>
    <row r="7" spans="1:17" ht="25.5" customHeight="1" x14ac:dyDescent="0.25">
      <c r="A7" s="7" t="s">
        <v>10</v>
      </c>
      <c r="B7" s="8"/>
      <c r="C7" s="1516" t="s">
        <v>650</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651</v>
      </c>
      <c r="D9" s="1511"/>
      <c r="E9" s="1511"/>
      <c r="F9" s="1511"/>
      <c r="G9" s="1511"/>
      <c r="H9" s="1511"/>
      <c r="I9" s="1511"/>
      <c r="J9" s="1511"/>
      <c r="K9" s="1511"/>
      <c r="L9" s="1511"/>
      <c r="M9" s="1511"/>
      <c r="N9" s="1511"/>
      <c r="O9" s="1511"/>
      <c r="P9" s="1512"/>
      <c r="Q9" s="273"/>
    </row>
    <row r="10" spans="1:17" ht="12.75" customHeight="1" x14ac:dyDescent="0.25">
      <c r="A10" s="7"/>
      <c r="B10" s="8" t="s">
        <v>14</v>
      </c>
      <c r="C10" s="1511" t="s">
        <v>652</v>
      </c>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t="s">
        <v>653</v>
      </c>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20"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20"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20" s="28" customFormat="1" ht="12" hidden="1" customHeight="1" x14ac:dyDescent="0.25">
      <c r="A19" s="22"/>
      <c r="B19" s="23" t="s">
        <v>38</v>
      </c>
      <c r="C19" s="24"/>
      <c r="D19" s="25"/>
      <c r="E19" s="26"/>
      <c r="F19" s="27"/>
      <c r="G19" s="25"/>
      <c r="H19" s="26"/>
      <c r="I19" s="27"/>
      <c r="J19" s="25"/>
      <c r="K19" s="26"/>
      <c r="L19" s="27"/>
      <c r="M19" s="25"/>
      <c r="N19" s="26"/>
      <c r="O19" s="27"/>
      <c r="P19" s="27"/>
    </row>
    <row r="20" spans="1:20" s="28" customFormat="1" ht="12.75" thickBot="1" x14ac:dyDescent="0.3">
      <c r="A20" s="29"/>
      <c r="B20" s="30" t="s">
        <v>39</v>
      </c>
      <c r="C20" s="31">
        <f t="shared" ref="C20:C83" si="0">F20+I20+L20+O20</f>
        <v>725104</v>
      </c>
      <c r="D20" s="32">
        <f>SUM(D21,D24,D25,D41,D43)</f>
        <v>529234</v>
      </c>
      <c r="E20" s="33">
        <f t="shared" ref="E20:F20" si="1">SUM(E21,E24,E25,E41,E43)</f>
        <v>0</v>
      </c>
      <c r="F20" s="34">
        <f t="shared" si="1"/>
        <v>529234</v>
      </c>
      <c r="G20" s="32">
        <f>SUM(G21,G24,G43)</f>
        <v>173731</v>
      </c>
      <c r="H20" s="33">
        <f t="shared" ref="H20:I20" si="2">SUM(H21,H24,H43)</f>
        <v>0</v>
      </c>
      <c r="I20" s="34">
        <f t="shared" si="2"/>
        <v>173731</v>
      </c>
      <c r="J20" s="32">
        <f>SUM(J21,J26,J43)</f>
        <v>22139</v>
      </c>
      <c r="K20" s="33">
        <f t="shared" ref="K20:L20" si="3">SUM(K21,K26,K43)</f>
        <v>0</v>
      </c>
      <c r="L20" s="34">
        <f t="shared" si="3"/>
        <v>22139</v>
      </c>
      <c r="M20" s="32">
        <f>SUM(M21,M45)</f>
        <v>0</v>
      </c>
      <c r="N20" s="33">
        <f t="shared" ref="N20:O20" si="4">SUM(N21,N45)</f>
        <v>0</v>
      </c>
      <c r="O20" s="34">
        <f t="shared" si="4"/>
        <v>0</v>
      </c>
      <c r="P20" s="35"/>
      <c r="R20" s="363"/>
      <c r="S20" s="363"/>
      <c r="T20" s="363"/>
    </row>
    <row r="21" spans="1:20" ht="12.75" thickTop="1" x14ac:dyDescent="0.25">
      <c r="A21" s="36"/>
      <c r="B21" s="37" t="s">
        <v>40</v>
      </c>
      <c r="C21" s="38">
        <f t="shared" si="0"/>
        <v>2778</v>
      </c>
      <c r="D21" s="39">
        <f>SUM(D22:D23)</f>
        <v>0</v>
      </c>
      <c r="E21" s="40">
        <f t="shared" ref="E21:F21" si="5">SUM(E22:E23)</f>
        <v>0</v>
      </c>
      <c r="F21" s="41">
        <f t="shared" si="5"/>
        <v>0</v>
      </c>
      <c r="G21" s="39">
        <f>SUM(G22:G23)</f>
        <v>0</v>
      </c>
      <c r="H21" s="40">
        <f t="shared" ref="H21:I21" si="6">SUM(H22:H23)</f>
        <v>0</v>
      </c>
      <c r="I21" s="41">
        <f t="shared" si="6"/>
        <v>0</v>
      </c>
      <c r="J21" s="39">
        <f>SUM(J22:J23)</f>
        <v>2778</v>
      </c>
      <c r="K21" s="40">
        <f t="shared" ref="K21:L21" si="7">SUM(K22:K23)</f>
        <v>0</v>
      </c>
      <c r="L21" s="41">
        <f t="shared" si="7"/>
        <v>2778</v>
      </c>
      <c r="M21" s="39">
        <f>SUM(M22:M23)</f>
        <v>0</v>
      </c>
      <c r="N21" s="40">
        <f t="shared" ref="N21:O21" si="8">SUM(N22:N23)</f>
        <v>0</v>
      </c>
      <c r="O21" s="41">
        <f t="shared" si="8"/>
        <v>0</v>
      </c>
      <c r="P21" s="42"/>
      <c r="R21" s="363"/>
      <c r="S21" s="363"/>
      <c r="T21" s="363"/>
    </row>
    <row r="22" spans="1:20"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c r="R22" s="363"/>
      <c r="S22" s="363"/>
      <c r="T22" s="363"/>
    </row>
    <row r="23" spans="1:20" x14ac:dyDescent="0.25">
      <c r="A23" s="536"/>
      <c r="B23" s="537" t="s">
        <v>42</v>
      </c>
      <c r="C23" s="538">
        <f t="shared" si="0"/>
        <v>2778</v>
      </c>
      <c r="D23" s="400"/>
      <c r="E23" s="401"/>
      <c r="F23" s="402">
        <f t="shared" ref="F23:F25" si="9">D23+E23</f>
        <v>0</v>
      </c>
      <c r="G23" s="400"/>
      <c r="H23" s="401"/>
      <c r="I23" s="402">
        <f t="shared" ref="I23:I24" si="10">G23+H23</f>
        <v>0</v>
      </c>
      <c r="J23" s="400">
        <v>2778</v>
      </c>
      <c r="K23" s="401"/>
      <c r="L23" s="403">
        <f>K23+J23</f>
        <v>2778</v>
      </c>
      <c r="M23" s="400"/>
      <c r="N23" s="401"/>
      <c r="O23" s="402">
        <f>N23+M23</f>
        <v>0</v>
      </c>
      <c r="P23" s="539"/>
      <c r="R23" s="363"/>
      <c r="S23" s="363"/>
      <c r="T23" s="363"/>
    </row>
    <row r="24" spans="1:20" s="28" customFormat="1" ht="34.5" customHeight="1" thickBot="1" x14ac:dyDescent="0.3">
      <c r="A24" s="540">
        <v>19300</v>
      </c>
      <c r="B24" s="540" t="s">
        <v>43</v>
      </c>
      <c r="C24" s="541">
        <f>F24+I24</f>
        <v>702965</v>
      </c>
      <c r="D24" s="542">
        <v>529234</v>
      </c>
      <c r="E24" s="543"/>
      <c r="F24" s="544">
        <f t="shared" si="9"/>
        <v>529234</v>
      </c>
      <c r="G24" s="542">
        <v>173731</v>
      </c>
      <c r="H24" s="543"/>
      <c r="I24" s="544">
        <f t="shared" si="10"/>
        <v>173731</v>
      </c>
      <c r="J24" s="545" t="s">
        <v>44</v>
      </c>
      <c r="K24" s="546" t="s">
        <v>44</v>
      </c>
      <c r="L24" s="547" t="s">
        <v>44</v>
      </c>
      <c r="M24" s="545" t="s">
        <v>44</v>
      </c>
      <c r="N24" s="546" t="s">
        <v>44</v>
      </c>
      <c r="O24" s="547" t="s">
        <v>44</v>
      </c>
      <c r="P24" s="548"/>
      <c r="R24" s="363"/>
      <c r="S24" s="363"/>
      <c r="T24" s="363"/>
    </row>
    <row r="25" spans="1:20"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c r="R25" s="363"/>
      <c r="S25" s="363"/>
      <c r="T25" s="363"/>
    </row>
    <row r="26" spans="1:20" s="28" customFormat="1" ht="36" customHeight="1" thickTop="1" x14ac:dyDescent="0.25">
      <c r="A26" s="67">
        <v>21300</v>
      </c>
      <c r="B26" s="67" t="s">
        <v>46</v>
      </c>
      <c r="C26" s="68">
        <f>L26</f>
        <v>19286</v>
      </c>
      <c r="D26" s="72" t="s">
        <v>44</v>
      </c>
      <c r="E26" s="73" t="s">
        <v>44</v>
      </c>
      <c r="F26" s="74" t="s">
        <v>44</v>
      </c>
      <c r="G26" s="72" t="s">
        <v>44</v>
      </c>
      <c r="H26" s="73" t="s">
        <v>44</v>
      </c>
      <c r="I26" s="74" t="s">
        <v>44</v>
      </c>
      <c r="J26" s="76">
        <f>SUM(J27,J31,J33,J36)</f>
        <v>19286</v>
      </c>
      <c r="K26" s="77">
        <f t="shared" ref="K26:L26" si="11">SUM(K27,K31,K33,K36)</f>
        <v>0</v>
      </c>
      <c r="L26" s="78">
        <f t="shared" si="11"/>
        <v>19286</v>
      </c>
      <c r="M26" s="76" t="s">
        <v>44</v>
      </c>
      <c r="N26" s="77" t="s">
        <v>44</v>
      </c>
      <c r="O26" s="78" t="s">
        <v>44</v>
      </c>
      <c r="P26" s="75"/>
      <c r="R26" s="363"/>
      <c r="S26" s="363"/>
      <c r="T26" s="363"/>
    </row>
    <row r="27" spans="1:20"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c r="R27" s="363"/>
      <c r="S27" s="363"/>
      <c r="T27" s="363"/>
    </row>
    <row r="28" spans="1:20"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c r="R28" s="363"/>
      <c r="S28" s="363"/>
      <c r="T28" s="363"/>
    </row>
    <row r="29" spans="1:20"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c r="R29" s="363"/>
      <c r="S29" s="363"/>
      <c r="T29" s="363"/>
    </row>
    <row r="30" spans="1:20"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c r="R30" s="363"/>
      <c r="S30" s="363"/>
      <c r="T30" s="363"/>
    </row>
    <row r="31" spans="1:20"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c r="R31" s="363"/>
      <c r="S31" s="363"/>
      <c r="T31" s="363"/>
    </row>
    <row r="32" spans="1:20"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c r="R32" s="363"/>
      <c r="S32" s="363"/>
      <c r="T32" s="363"/>
    </row>
    <row r="33" spans="1:20"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c r="R33" s="363"/>
      <c r="S33" s="363"/>
      <c r="T33" s="363"/>
    </row>
    <row r="34" spans="1:20"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c r="R34" s="363"/>
      <c r="S34" s="363"/>
      <c r="T34" s="363"/>
    </row>
    <row r="35" spans="1:20"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c r="R35" s="363"/>
      <c r="S35" s="363"/>
      <c r="T35" s="363"/>
    </row>
    <row r="36" spans="1:20" s="28" customFormat="1" ht="25.5" customHeight="1" x14ac:dyDescent="0.25">
      <c r="A36" s="79">
        <v>21390</v>
      </c>
      <c r="B36" s="67" t="s">
        <v>56</v>
      </c>
      <c r="C36" s="68">
        <f t="shared" si="16"/>
        <v>19286</v>
      </c>
      <c r="D36" s="72" t="s">
        <v>44</v>
      </c>
      <c r="E36" s="73" t="s">
        <v>44</v>
      </c>
      <c r="F36" s="74" t="s">
        <v>44</v>
      </c>
      <c r="G36" s="72" t="s">
        <v>44</v>
      </c>
      <c r="H36" s="73" t="s">
        <v>44</v>
      </c>
      <c r="I36" s="74" t="s">
        <v>44</v>
      </c>
      <c r="J36" s="76">
        <f>SUM(J37:J40)</f>
        <v>19286</v>
      </c>
      <c r="K36" s="77">
        <f t="shared" ref="K36:L36" si="19">SUM(K37:K40)</f>
        <v>0</v>
      </c>
      <c r="L36" s="78">
        <f t="shared" si="19"/>
        <v>19286</v>
      </c>
      <c r="M36" s="76" t="s">
        <v>44</v>
      </c>
      <c r="N36" s="77" t="s">
        <v>44</v>
      </c>
      <c r="O36" s="78" t="s">
        <v>44</v>
      </c>
      <c r="P36" s="75"/>
      <c r="R36" s="363"/>
      <c r="S36" s="363"/>
      <c r="T36" s="363"/>
    </row>
    <row r="37" spans="1:20"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c r="R37" s="363"/>
      <c r="S37" s="363"/>
      <c r="T37" s="363"/>
    </row>
    <row r="38" spans="1:20"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c r="R38" s="363"/>
      <c r="S38" s="363"/>
      <c r="T38" s="363"/>
    </row>
    <row r="39" spans="1:20"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c r="R39" s="363"/>
      <c r="S39" s="363"/>
      <c r="T39" s="363"/>
    </row>
    <row r="40" spans="1:20" ht="24" customHeight="1" x14ac:dyDescent="0.25">
      <c r="A40" s="106">
        <v>21399</v>
      </c>
      <c r="B40" s="107" t="s">
        <v>60</v>
      </c>
      <c r="C40" s="108">
        <f t="shared" si="16"/>
        <v>19286</v>
      </c>
      <c r="D40" s="109" t="s">
        <v>44</v>
      </c>
      <c r="E40" s="110" t="s">
        <v>44</v>
      </c>
      <c r="F40" s="111" t="s">
        <v>44</v>
      </c>
      <c r="G40" s="109" t="s">
        <v>44</v>
      </c>
      <c r="H40" s="110" t="s">
        <v>44</v>
      </c>
      <c r="I40" s="111" t="s">
        <v>44</v>
      </c>
      <c r="J40" s="112">
        <v>19286</v>
      </c>
      <c r="K40" s="113"/>
      <c r="L40" s="114">
        <f t="shared" si="20"/>
        <v>19286</v>
      </c>
      <c r="M40" s="115" t="s">
        <v>44</v>
      </c>
      <c r="N40" s="116" t="s">
        <v>44</v>
      </c>
      <c r="O40" s="114" t="s">
        <v>44</v>
      </c>
      <c r="P40" s="117"/>
      <c r="R40" s="363"/>
      <c r="S40" s="363"/>
      <c r="T40" s="363"/>
    </row>
    <row r="41" spans="1:20"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c r="R41" s="363"/>
      <c r="S41" s="363"/>
      <c r="T41" s="363"/>
    </row>
    <row r="42" spans="1:20"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c r="R42" s="363"/>
      <c r="S42" s="363"/>
      <c r="T42" s="363"/>
    </row>
    <row r="43" spans="1:20" s="28" customFormat="1" ht="24" x14ac:dyDescent="0.25">
      <c r="A43" s="79">
        <v>21490</v>
      </c>
      <c r="B43" s="67" t="s">
        <v>63</v>
      </c>
      <c r="C43" s="130">
        <f>F43+I43+L43</f>
        <v>75</v>
      </c>
      <c r="D43" s="76">
        <f>D44</f>
        <v>0</v>
      </c>
      <c r="E43" s="77">
        <f t="shared" ref="E43:L43" si="22">E44</f>
        <v>0</v>
      </c>
      <c r="F43" s="78">
        <f t="shared" si="22"/>
        <v>0</v>
      </c>
      <c r="G43" s="76">
        <f t="shared" si="22"/>
        <v>0</v>
      </c>
      <c r="H43" s="77">
        <f t="shared" si="22"/>
        <v>0</v>
      </c>
      <c r="I43" s="78">
        <f t="shared" si="22"/>
        <v>0</v>
      </c>
      <c r="J43" s="76">
        <f t="shared" si="22"/>
        <v>75</v>
      </c>
      <c r="K43" s="77">
        <f t="shared" si="22"/>
        <v>0</v>
      </c>
      <c r="L43" s="78">
        <f t="shared" si="22"/>
        <v>75</v>
      </c>
      <c r="M43" s="76" t="s">
        <v>44</v>
      </c>
      <c r="N43" s="77" t="s">
        <v>44</v>
      </c>
      <c r="O43" s="78" t="s">
        <v>44</v>
      </c>
      <c r="P43" s="75"/>
      <c r="R43" s="363"/>
      <c r="S43" s="363"/>
      <c r="T43" s="363"/>
    </row>
    <row r="44" spans="1:20" s="28" customFormat="1" ht="24" customHeight="1" x14ac:dyDescent="0.25">
      <c r="A44" s="51">
        <v>21499</v>
      </c>
      <c r="B44" s="87" t="s">
        <v>64</v>
      </c>
      <c r="C44" s="131">
        <f>F44+I44+L44</f>
        <v>75</v>
      </c>
      <c r="D44" s="46"/>
      <c r="E44" s="47"/>
      <c r="F44" s="132">
        <f>D44+E44</f>
        <v>0</v>
      </c>
      <c r="G44" s="46"/>
      <c r="H44" s="47"/>
      <c r="I44" s="132">
        <f>G44+H44</f>
        <v>0</v>
      </c>
      <c r="J44" s="46">
        <v>75</v>
      </c>
      <c r="K44" s="47"/>
      <c r="L44" s="48">
        <f>K44+J44</f>
        <v>75</v>
      </c>
      <c r="M44" s="85" t="s">
        <v>44</v>
      </c>
      <c r="N44" s="86" t="s">
        <v>44</v>
      </c>
      <c r="O44" s="48" t="s">
        <v>44</v>
      </c>
      <c r="P44" s="49"/>
      <c r="R44" s="363"/>
      <c r="S44" s="363"/>
      <c r="T44" s="363"/>
    </row>
    <row r="45" spans="1:20"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c r="R45" s="363"/>
      <c r="S45" s="363"/>
      <c r="T45" s="363"/>
    </row>
    <row r="46" spans="1:20"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c r="R46" s="363"/>
      <c r="S46" s="363"/>
      <c r="T46" s="363"/>
    </row>
    <row r="47" spans="1:20"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c r="R47" s="363"/>
      <c r="S47" s="363"/>
      <c r="T47" s="363"/>
    </row>
    <row r="48" spans="1:20" ht="12" hidden="1" customHeight="1" x14ac:dyDescent="0.25">
      <c r="A48" s="140"/>
      <c r="B48" s="136"/>
      <c r="C48" s="141"/>
      <c r="D48" s="142"/>
      <c r="E48" s="143"/>
      <c r="F48" s="139"/>
      <c r="G48" s="142"/>
      <c r="H48" s="143"/>
      <c r="I48" s="139"/>
      <c r="J48" s="142"/>
      <c r="K48" s="143"/>
      <c r="L48" s="123"/>
      <c r="M48" s="142"/>
      <c r="N48" s="143"/>
      <c r="O48" s="139"/>
      <c r="P48" s="127"/>
      <c r="R48" s="363"/>
      <c r="S48" s="363"/>
      <c r="T48" s="363"/>
    </row>
    <row r="49" spans="1:20" s="28" customFormat="1" ht="12" hidden="1" customHeight="1" x14ac:dyDescent="0.25">
      <c r="A49" s="144"/>
      <c r="B49" s="145" t="s">
        <v>68</v>
      </c>
      <c r="C49" s="146"/>
      <c r="D49" s="147"/>
      <c r="E49" s="148"/>
      <c r="F49" s="149"/>
      <c r="G49" s="150"/>
      <c r="H49" s="151"/>
      <c r="I49" s="152"/>
      <c r="J49" s="150"/>
      <c r="K49" s="151"/>
      <c r="L49" s="153"/>
      <c r="M49" s="150"/>
      <c r="N49" s="151"/>
      <c r="O49" s="152"/>
      <c r="P49" s="154"/>
      <c r="R49" s="363"/>
      <c r="S49" s="363"/>
      <c r="T49" s="363"/>
    </row>
    <row r="50" spans="1:20" s="28" customFormat="1" ht="12.75" thickBot="1" x14ac:dyDescent="0.3">
      <c r="A50" s="155"/>
      <c r="B50" s="29" t="s">
        <v>69</v>
      </c>
      <c r="C50" s="156">
        <f t="shared" si="0"/>
        <v>725104</v>
      </c>
      <c r="D50" s="157">
        <f>SUM(D51,D286)</f>
        <v>529234</v>
      </c>
      <c r="E50" s="158">
        <f t="shared" ref="E50:F50" si="26">SUM(E51,E286)</f>
        <v>0</v>
      </c>
      <c r="F50" s="159">
        <f t="shared" si="26"/>
        <v>529234</v>
      </c>
      <c r="G50" s="157">
        <f>SUM(G51,G286)</f>
        <v>173731</v>
      </c>
      <c r="H50" s="158">
        <f>SUM(H51,H286)</f>
        <v>0</v>
      </c>
      <c r="I50" s="159">
        <f t="shared" ref="I50" si="27">SUM(I51,I286)</f>
        <v>173731</v>
      </c>
      <c r="J50" s="32">
        <f>SUM(J51,J286)</f>
        <v>22139</v>
      </c>
      <c r="K50" s="33">
        <f t="shared" ref="K50:L50" si="28">SUM(K51,K286)</f>
        <v>0</v>
      </c>
      <c r="L50" s="34">
        <f t="shared" si="28"/>
        <v>22139</v>
      </c>
      <c r="M50" s="32">
        <f>SUM(M51,M286)</f>
        <v>0</v>
      </c>
      <c r="N50" s="33">
        <f t="shared" ref="N50:O50" si="29">SUM(N51,N286)</f>
        <v>0</v>
      </c>
      <c r="O50" s="34">
        <f t="shared" si="29"/>
        <v>0</v>
      </c>
      <c r="P50" s="35"/>
      <c r="R50" s="363"/>
      <c r="S50" s="363"/>
      <c r="T50" s="363"/>
    </row>
    <row r="51" spans="1:20" s="28" customFormat="1" ht="36.75" thickTop="1" x14ac:dyDescent="0.25">
      <c r="A51" s="160"/>
      <c r="B51" s="161" t="s">
        <v>70</v>
      </c>
      <c r="C51" s="162">
        <f t="shared" si="0"/>
        <v>725059</v>
      </c>
      <c r="D51" s="163">
        <f>SUM(D52,D194)</f>
        <v>529234</v>
      </c>
      <c r="E51" s="164">
        <f t="shared" ref="E51:F51" si="30">SUM(E52,E194)</f>
        <v>0</v>
      </c>
      <c r="F51" s="165">
        <f t="shared" si="30"/>
        <v>529234</v>
      </c>
      <c r="G51" s="163">
        <f>SUM(G52,G194)</f>
        <v>173731</v>
      </c>
      <c r="H51" s="164">
        <f t="shared" ref="H51:I51" si="31">SUM(H52,H194)</f>
        <v>-45</v>
      </c>
      <c r="I51" s="165">
        <f t="shared" si="31"/>
        <v>173686</v>
      </c>
      <c r="J51" s="166">
        <f>SUM(J52,J194)</f>
        <v>22139</v>
      </c>
      <c r="K51" s="167">
        <f t="shared" ref="K51:L51" si="32">SUM(K52,K194)</f>
        <v>0</v>
      </c>
      <c r="L51" s="168">
        <f t="shared" si="32"/>
        <v>22139</v>
      </c>
      <c r="M51" s="166">
        <f>SUM(M52,M194)</f>
        <v>0</v>
      </c>
      <c r="N51" s="167">
        <f t="shared" ref="N51:O51" si="33">SUM(N52,N194)</f>
        <v>0</v>
      </c>
      <c r="O51" s="168">
        <f t="shared" si="33"/>
        <v>0</v>
      </c>
      <c r="P51" s="169"/>
      <c r="R51" s="363"/>
      <c r="S51" s="363"/>
      <c r="T51" s="363"/>
    </row>
    <row r="52" spans="1:20" s="28" customFormat="1" ht="24" x14ac:dyDescent="0.25">
      <c r="A52" s="24"/>
      <c r="B52" s="22" t="s">
        <v>71</v>
      </c>
      <c r="C52" s="170">
        <f t="shared" si="0"/>
        <v>712960</v>
      </c>
      <c r="D52" s="171">
        <f>SUM(D53,D75,D173,D187)</f>
        <v>518904</v>
      </c>
      <c r="E52" s="172">
        <f t="shared" ref="E52:F52" si="34">SUM(E53,E75,E173,E187)</f>
        <v>0</v>
      </c>
      <c r="F52" s="173">
        <f t="shared" si="34"/>
        <v>518904</v>
      </c>
      <c r="G52" s="171">
        <f>SUM(G53,G75,G173,G187)</f>
        <v>171962</v>
      </c>
      <c r="H52" s="172">
        <f t="shared" ref="H52:I52" si="35">SUM(H53,H75,H173,H187)</f>
        <v>-45</v>
      </c>
      <c r="I52" s="173">
        <f t="shared" si="35"/>
        <v>171917</v>
      </c>
      <c r="J52" s="171">
        <f>SUM(J53,J75,J173,J187)</f>
        <v>22139</v>
      </c>
      <c r="K52" s="172">
        <f t="shared" ref="K52:L52" si="36">SUM(K53,K75,K173,K187)</f>
        <v>0</v>
      </c>
      <c r="L52" s="173">
        <f t="shared" si="36"/>
        <v>22139</v>
      </c>
      <c r="M52" s="171">
        <f>SUM(M53,M75,M173,M187)</f>
        <v>0</v>
      </c>
      <c r="N52" s="172">
        <f t="shared" ref="N52:O52" si="37">SUM(N53,N75,N173,N187)</f>
        <v>0</v>
      </c>
      <c r="O52" s="173">
        <f t="shared" si="37"/>
        <v>0</v>
      </c>
      <c r="P52" s="174"/>
      <c r="R52" s="363"/>
      <c r="S52" s="363"/>
      <c r="T52" s="363"/>
    </row>
    <row r="53" spans="1:20" s="28" customFormat="1" x14ac:dyDescent="0.25">
      <c r="A53" s="175">
        <v>1000</v>
      </c>
      <c r="B53" s="175" t="s">
        <v>72</v>
      </c>
      <c r="C53" s="176">
        <f t="shared" si="0"/>
        <v>630220</v>
      </c>
      <c r="D53" s="177">
        <f>SUM(D54,D67)</f>
        <v>460137</v>
      </c>
      <c r="E53" s="178">
        <f t="shared" ref="E53:F53" si="38">SUM(E54,E67)</f>
        <v>0</v>
      </c>
      <c r="F53" s="179">
        <f t="shared" si="38"/>
        <v>460137</v>
      </c>
      <c r="G53" s="177">
        <f>SUM(G54,G67)</f>
        <v>170083</v>
      </c>
      <c r="H53" s="178">
        <f t="shared" ref="H53:I53" si="39">SUM(H54,H67)</f>
        <v>0</v>
      </c>
      <c r="I53" s="179">
        <f t="shared" si="39"/>
        <v>170083</v>
      </c>
      <c r="J53" s="177">
        <f>SUM(J54,J67)</f>
        <v>0</v>
      </c>
      <c r="K53" s="178">
        <f t="shared" ref="K53:L53" si="40">SUM(K54,K67)</f>
        <v>0</v>
      </c>
      <c r="L53" s="179">
        <f t="shared" si="40"/>
        <v>0</v>
      </c>
      <c r="M53" s="177">
        <f>SUM(M54,M67)</f>
        <v>0</v>
      </c>
      <c r="N53" s="178">
        <f t="shared" ref="N53:O53" si="41">SUM(N54,N67)</f>
        <v>0</v>
      </c>
      <c r="O53" s="179">
        <f t="shared" si="41"/>
        <v>0</v>
      </c>
      <c r="P53" s="180"/>
      <c r="R53" s="363"/>
      <c r="S53" s="363"/>
      <c r="T53" s="363"/>
    </row>
    <row r="54" spans="1:20" x14ac:dyDescent="0.25">
      <c r="A54" s="67">
        <v>1100</v>
      </c>
      <c r="B54" s="181" t="s">
        <v>73</v>
      </c>
      <c r="C54" s="68">
        <f t="shared" si="0"/>
        <v>473429</v>
      </c>
      <c r="D54" s="182">
        <f>SUM(D55,D58,D66)</f>
        <v>337855</v>
      </c>
      <c r="E54" s="183">
        <f t="shared" ref="E54:F54" si="42">SUM(E55,E58,E66)</f>
        <v>0</v>
      </c>
      <c r="F54" s="71">
        <f t="shared" si="42"/>
        <v>337855</v>
      </c>
      <c r="G54" s="182">
        <f>SUM(G55,G58,G66)</f>
        <v>135574</v>
      </c>
      <c r="H54" s="183">
        <f t="shared" ref="H54:I54" si="43">SUM(H55,H58,H66)</f>
        <v>0</v>
      </c>
      <c r="I54" s="71">
        <f t="shared" si="43"/>
        <v>135574</v>
      </c>
      <c r="J54" s="182">
        <f>SUM(J55,J58,J66)</f>
        <v>0</v>
      </c>
      <c r="K54" s="183">
        <f t="shared" ref="K54:L54" si="44">SUM(K55,K58,K66)</f>
        <v>0</v>
      </c>
      <c r="L54" s="71">
        <f t="shared" si="44"/>
        <v>0</v>
      </c>
      <c r="M54" s="182">
        <f>SUM(M55,M58,M66)</f>
        <v>0</v>
      </c>
      <c r="N54" s="183">
        <f t="shared" ref="N54:O54" si="45">SUM(N55,N58,N66)</f>
        <v>0</v>
      </c>
      <c r="O54" s="71">
        <f t="shared" si="45"/>
        <v>0</v>
      </c>
      <c r="P54" s="75"/>
      <c r="R54" s="363"/>
      <c r="S54" s="363"/>
      <c r="T54" s="363"/>
    </row>
    <row r="55" spans="1:20" x14ac:dyDescent="0.25">
      <c r="A55" s="184">
        <v>1110</v>
      </c>
      <c r="B55" s="136" t="s">
        <v>74</v>
      </c>
      <c r="C55" s="141">
        <f t="shared" si="0"/>
        <v>434717</v>
      </c>
      <c r="D55" s="185">
        <f>SUM(D56:D57)</f>
        <v>299873</v>
      </c>
      <c r="E55" s="186">
        <f t="shared" ref="E55:F55" si="46">SUM(E56:E57)</f>
        <v>0</v>
      </c>
      <c r="F55" s="139">
        <f t="shared" si="46"/>
        <v>299873</v>
      </c>
      <c r="G55" s="185">
        <f>SUM(G56:G57)</f>
        <v>134844</v>
      </c>
      <c r="H55" s="186">
        <f t="shared" ref="H55:I55" si="47">SUM(H56:H57)</f>
        <v>0</v>
      </c>
      <c r="I55" s="139">
        <f t="shared" si="47"/>
        <v>134844</v>
      </c>
      <c r="J55" s="185">
        <f>SUM(J56:J57)</f>
        <v>0</v>
      </c>
      <c r="K55" s="186">
        <f t="shared" ref="K55:L55" si="48">SUM(K56:K57)</f>
        <v>0</v>
      </c>
      <c r="L55" s="139">
        <f t="shared" si="48"/>
        <v>0</v>
      </c>
      <c r="M55" s="185">
        <f>SUM(M56:M57)</f>
        <v>0</v>
      </c>
      <c r="N55" s="186">
        <f t="shared" ref="N55:O55" si="49">SUM(N56:N57)</f>
        <v>0</v>
      </c>
      <c r="O55" s="139">
        <f t="shared" si="49"/>
        <v>0</v>
      </c>
      <c r="P55" s="127"/>
      <c r="R55" s="363"/>
      <c r="S55" s="363"/>
      <c r="T55" s="363"/>
    </row>
    <row r="56" spans="1:20"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c r="R56" s="363"/>
      <c r="S56" s="363"/>
      <c r="T56" s="363"/>
    </row>
    <row r="57" spans="1:20" ht="24" customHeight="1" x14ac:dyDescent="0.25">
      <c r="A57" s="51">
        <v>1119</v>
      </c>
      <c r="B57" s="87" t="s">
        <v>76</v>
      </c>
      <c r="C57" s="88">
        <f t="shared" si="0"/>
        <v>434717</v>
      </c>
      <c r="D57" s="53">
        <v>299873</v>
      </c>
      <c r="E57" s="54"/>
      <c r="F57" s="55">
        <f t="shared" si="50"/>
        <v>299873</v>
      </c>
      <c r="G57" s="53">
        <v>134844</v>
      </c>
      <c r="H57" s="54"/>
      <c r="I57" s="55">
        <f t="shared" si="51"/>
        <v>134844</v>
      </c>
      <c r="J57" s="53"/>
      <c r="K57" s="54"/>
      <c r="L57" s="55">
        <f t="shared" si="52"/>
        <v>0</v>
      </c>
      <c r="M57" s="53"/>
      <c r="N57" s="54"/>
      <c r="O57" s="55">
        <f t="shared" si="53"/>
        <v>0</v>
      </c>
      <c r="P57" s="57"/>
      <c r="R57" s="363"/>
      <c r="S57" s="363"/>
      <c r="T57" s="363"/>
    </row>
    <row r="58" spans="1:20" x14ac:dyDescent="0.25">
      <c r="A58" s="187">
        <v>1140</v>
      </c>
      <c r="B58" s="87" t="s">
        <v>78</v>
      </c>
      <c r="C58" s="88">
        <f t="shared" si="0"/>
        <v>35924</v>
      </c>
      <c r="D58" s="188">
        <f>SUM(D59:D65)</f>
        <v>35194</v>
      </c>
      <c r="E58" s="189">
        <f>SUM(E59:E65)</f>
        <v>0</v>
      </c>
      <c r="F58" s="55">
        <f t="shared" ref="F58" si="54">SUM(F59:F65)</f>
        <v>35194</v>
      </c>
      <c r="G58" s="188">
        <f>SUM(G59:G65)</f>
        <v>730</v>
      </c>
      <c r="H58" s="189">
        <f t="shared" ref="H58:I58" si="55">SUM(H59:H65)</f>
        <v>0</v>
      </c>
      <c r="I58" s="55">
        <f t="shared" si="55"/>
        <v>730</v>
      </c>
      <c r="J58" s="188">
        <f>SUM(J59:J65)</f>
        <v>0</v>
      </c>
      <c r="K58" s="189">
        <f t="shared" ref="K58:L58" si="56">SUM(K59:K65)</f>
        <v>0</v>
      </c>
      <c r="L58" s="55">
        <f t="shared" si="56"/>
        <v>0</v>
      </c>
      <c r="M58" s="188">
        <f>SUM(M59:M65)</f>
        <v>0</v>
      </c>
      <c r="N58" s="189">
        <f t="shared" ref="N58:O58" si="57">SUM(N59:N65)</f>
        <v>0</v>
      </c>
      <c r="O58" s="55">
        <f t="shared" si="57"/>
        <v>0</v>
      </c>
      <c r="P58" s="57"/>
      <c r="R58" s="363"/>
      <c r="S58" s="363"/>
      <c r="T58" s="363"/>
    </row>
    <row r="59" spans="1:20" ht="12" customHeight="1" x14ac:dyDescent="0.25">
      <c r="A59" s="51">
        <v>1141</v>
      </c>
      <c r="B59" s="87" t="s">
        <v>79</v>
      </c>
      <c r="C59" s="88">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c r="R59" s="363"/>
      <c r="S59" s="363"/>
      <c r="T59" s="363"/>
    </row>
    <row r="60" spans="1:20" ht="24.75" customHeight="1" x14ac:dyDescent="0.25">
      <c r="A60" s="51">
        <v>1142</v>
      </c>
      <c r="B60" s="87" t="s">
        <v>80</v>
      </c>
      <c r="C60" s="88">
        <f t="shared" si="0"/>
        <v>1029</v>
      </c>
      <c r="D60" s="53">
        <v>1029</v>
      </c>
      <c r="E60" s="54"/>
      <c r="F60" s="55">
        <f t="shared" si="58"/>
        <v>1029</v>
      </c>
      <c r="G60" s="53"/>
      <c r="H60" s="54"/>
      <c r="I60" s="55">
        <f t="shared" si="59"/>
        <v>0</v>
      </c>
      <c r="J60" s="53"/>
      <c r="K60" s="54"/>
      <c r="L60" s="55">
        <f t="shared" si="60"/>
        <v>0</v>
      </c>
      <c r="M60" s="53"/>
      <c r="N60" s="54"/>
      <c r="O60" s="55">
        <f t="shared" si="61"/>
        <v>0</v>
      </c>
      <c r="P60" s="57"/>
      <c r="R60" s="363"/>
      <c r="S60" s="363"/>
      <c r="T60" s="363"/>
    </row>
    <row r="61" spans="1:20" ht="24" customHeight="1" x14ac:dyDescent="0.25">
      <c r="A61" s="51">
        <v>1145</v>
      </c>
      <c r="B61" s="87" t="s">
        <v>81</v>
      </c>
      <c r="C61" s="88">
        <f t="shared" si="0"/>
        <v>2537</v>
      </c>
      <c r="D61" s="53">
        <v>1807</v>
      </c>
      <c r="E61" s="54"/>
      <c r="F61" s="55">
        <f t="shared" si="58"/>
        <v>1807</v>
      </c>
      <c r="G61" s="53">
        <v>730</v>
      </c>
      <c r="H61" s="54"/>
      <c r="I61" s="55">
        <f t="shared" si="59"/>
        <v>730</v>
      </c>
      <c r="J61" s="53"/>
      <c r="K61" s="54"/>
      <c r="L61" s="55">
        <f t="shared" si="60"/>
        <v>0</v>
      </c>
      <c r="M61" s="53"/>
      <c r="N61" s="54"/>
      <c r="O61" s="55">
        <f t="shared" si="61"/>
        <v>0</v>
      </c>
      <c r="P61" s="57"/>
      <c r="R61" s="363"/>
      <c r="S61" s="363"/>
      <c r="T61" s="363"/>
    </row>
    <row r="62" spans="1:20"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c r="R62" s="363"/>
      <c r="S62" s="363"/>
      <c r="T62" s="363"/>
    </row>
    <row r="63" spans="1:20" ht="12" customHeight="1" x14ac:dyDescent="0.25">
      <c r="A63" s="51">
        <v>1147</v>
      </c>
      <c r="B63" s="87" t="s">
        <v>83</v>
      </c>
      <c r="C63" s="88">
        <f t="shared" si="0"/>
        <v>3995</v>
      </c>
      <c r="D63" s="53">
        <v>3995</v>
      </c>
      <c r="E63" s="54"/>
      <c r="F63" s="55">
        <f t="shared" si="58"/>
        <v>3995</v>
      </c>
      <c r="G63" s="53"/>
      <c r="H63" s="54"/>
      <c r="I63" s="55">
        <f t="shared" si="59"/>
        <v>0</v>
      </c>
      <c r="J63" s="53"/>
      <c r="K63" s="54"/>
      <c r="L63" s="55">
        <f t="shared" si="60"/>
        <v>0</v>
      </c>
      <c r="M63" s="53"/>
      <c r="N63" s="54"/>
      <c r="O63" s="55">
        <f t="shared" si="61"/>
        <v>0</v>
      </c>
      <c r="P63" s="57"/>
      <c r="R63" s="363"/>
      <c r="S63" s="363"/>
      <c r="T63" s="363"/>
    </row>
    <row r="64" spans="1:20" ht="12" customHeight="1" x14ac:dyDescent="0.25">
      <c r="A64" s="51">
        <v>1148</v>
      </c>
      <c r="B64" s="87" t="s">
        <v>84</v>
      </c>
      <c r="C64" s="88">
        <f t="shared" si="0"/>
        <v>23705</v>
      </c>
      <c r="D64" s="53">
        <v>23705</v>
      </c>
      <c r="E64" s="54"/>
      <c r="F64" s="55">
        <f t="shared" si="58"/>
        <v>23705</v>
      </c>
      <c r="G64" s="53"/>
      <c r="H64" s="54"/>
      <c r="I64" s="55">
        <f t="shared" si="59"/>
        <v>0</v>
      </c>
      <c r="J64" s="53"/>
      <c r="K64" s="54"/>
      <c r="L64" s="55">
        <f t="shared" si="60"/>
        <v>0</v>
      </c>
      <c r="M64" s="53"/>
      <c r="N64" s="54"/>
      <c r="O64" s="55">
        <f t="shared" si="61"/>
        <v>0</v>
      </c>
      <c r="P64" s="57"/>
      <c r="R64" s="363"/>
      <c r="S64" s="363"/>
      <c r="T64" s="363"/>
    </row>
    <row r="65" spans="1:20" ht="24" customHeight="1" x14ac:dyDescent="0.25">
      <c r="A65" s="51">
        <v>1149</v>
      </c>
      <c r="B65" s="87" t="s">
        <v>85</v>
      </c>
      <c r="C65" s="88">
        <f t="shared" si="0"/>
        <v>486</v>
      </c>
      <c r="D65" s="53">
        <v>486</v>
      </c>
      <c r="E65" s="54"/>
      <c r="F65" s="55">
        <f t="shared" si="58"/>
        <v>486</v>
      </c>
      <c r="G65" s="53"/>
      <c r="H65" s="54"/>
      <c r="I65" s="55">
        <f t="shared" si="59"/>
        <v>0</v>
      </c>
      <c r="J65" s="53"/>
      <c r="K65" s="54"/>
      <c r="L65" s="55">
        <f t="shared" si="60"/>
        <v>0</v>
      </c>
      <c r="M65" s="53"/>
      <c r="N65" s="54"/>
      <c r="O65" s="55">
        <f t="shared" si="61"/>
        <v>0</v>
      </c>
      <c r="P65" s="57"/>
      <c r="R65" s="363"/>
      <c r="S65" s="363"/>
      <c r="T65" s="363"/>
    </row>
    <row r="66" spans="1:20" ht="36" customHeight="1" x14ac:dyDescent="0.25">
      <c r="A66" s="184">
        <v>1150</v>
      </c>
      <c r="B66" s="136" t="s">
        <v>87</v>
      </c>
      <c r="C66" s="141">
        <f t="shared" si="0"/>
        <v>2788</v>
      </c>
      <c r="D66" s="142">
        <v>2788</v>
      </c>
      <c r="E66" s="143"/>
      <c r="F66" s="139">
        <f t="shared" si="58"/>
        <v>2788</v>
      </c>
      <c r="G66" s="142"/>
      <c r="H66" s="143"/>
      <c r="I66" s="139">
        <f t="shared" si="59"/>
        <v>0</v>
      </c>
      <c r="J66" s="142"/>
      <c r="K66" s="143"/>
      <c r="L66" s="139">
        <f t="shared" si="60"/>
        <v>0</v>
      </c>
      <c r="M66" s="142"/>
      <c r="N66" s="143"/>
      <c r="O66" s="139">
        <f t="shared" si="61"/>
        <v>0</v>
      </c>
      <c r="P66" s="127"/>
      <c r="R66" s="363"/>
      <c r="S66" s="363"/>
      <c r="T66" s="363"/>
    </row>
    <row r="67" spans="1:20" ht="24" x14ac:dyDescent="0.25">
      <c r="A67" s="67">
        <v>1200</v>
      </c>
      <c r="B67" s="181" t="s">
        <v>88</v>
      </c>
      <c r="C67" s="68">
        <f t="shared" si="0"/>
        <v>156791</v>
      </c>
      <c r="D67" s="182">
        <f>SUM(D68:D69)</f>
        <v>122282</v>
      </c>
      <c r="E67" s="183">
        <f t="shared" ref="E67:F67" si="62">SUM(E68:E69)</f>
        <v>0</v>
      </c>
      <c r="F67" s="71">
        <f t="shared" si="62"/>
        <v>122282</v>
      </c>
      <c r="G67" s="182">
        <f>SUM(G68:G69)</f>
        <v>34509</v>
      </c>
      <c r="H67" s="183">
        <f t="shared" ref="H67:I67" si="63">SUM(H68:H69)</f>
        <v>0</v>
      </c>
      <c r="I67" s="71">
        <f t="shared" si="63"/>
        <v>34509</v>
      </c>
      <c r="J67" s="182">
        <f>SUM(J68:J69)</f>
        <v>0</v>
      </c>
      <c r="K67" s="183">
        <f t="shared" ref="K67:L67" si="64">SUM(K68:K69)</f>
        <v>0</v>
      </c>
      <c r="L67" s="71">
        <f t="shared" si="64"/>
        <v>0</v>
      </c>
      <c r="M67" s="182">
        <f>SUM(M68:M69)</f>
        <v>0</v>
      </c>
      <c r="N67" s="183">
        <f t="shared" ref="N67:O67" si="65">SUM(N68:N69)</f>
        <v>0</v>
      </c>
      <c r="O67" s="71">
        <f t="shared" si="65"/>
        <v>0</v>
      </c>
      <c r="P67" s="75"/>
      <c r="R67" s="363"/>
      <c r="S67" s="363"/>
      <c r="T67" s="363"/>
    </row>
    <row r="68" spans="1:20" ht="24" customHeight="1" x14ac:dyDescent="0.25">
      <c r="A68" s="380">
        <v>1210</v>
      </c>
      <c r="B68" s="80" t="s">
        <v>89</v>
      </c>
      <c r="C68" s="81">
        <f t="shared" si="0"/>
        <v>119805</v>
      </c>
      <c r="D68" s="46">
        <v>86786</v>
      </c>
      <c r="E68" s="47"/>
      <c r="F68" s="132">
        <f>D68+E68</f>
        <v>86786</v>
      </c>
      <c r="G68" s="46">
        <v>33019</v>
      </c>
      <c r="H68" s="47"/>
      <c r="I68" s="132">
        <f>G68+H68</f>
        <v>33019</v>
      </c>
      <c r="J68" s="46"/>
      <c r="K68" s="47"/>
      <c r="L68" s="132">
        <f>K68+J68</f>
        <v>0</v>
      </c>
      <c r="M68" s="46"/>
      <c r="N68" s="47"/>
      <c r="O68" s="132">
        <f>N68+M68</f>
        <v>0</v>
      </c>
      <c r="P68" s="49"/>
      <c r="R68" s="363"/>
      <c r="S68" s="363"/>
      <c r="T68" s="363"/>
    </row>
    <row r="69" spans="1:20" ht="24" x14ac:dyDescent="0.25">
      <c r="A69" s="187">
        <v>1220</v>
      </c>
      <c r="B69" s="87" t="s">
        <v>90</v>
      </c>
      <c r="C69" s="88">
        <f t="shared" si="0"/>
        <v>36986</v>
      </c>
      <c r="D69" s="188">
        <f>SUM(D70:D74)</f>
        <v>35496</v>
      </c>
      <c r="E69" s="189">
        <f t="shared" ref="E69:F69" si="66">SUM(E70:E74)</f>
        <v>0</v>
      </c>
      <c r="F69" s="55">
        <f t="shared" si="66"/>
        <v>35496</v>
      </c>
      <c r="G69" s="188">
        <f>SUM(G70:G74)</f>
        <v>1490</v>
      </c>
      <c r="H69" s="189">
        <f t="shared" ref="H69:I69" si="67">SUM(H70:H74)</f>
        <v>0</v>
      </c>
      <c r="I69" s="55">
        <f t="shared" si="67"/>
        <v>1490</v>
      </c>
      <c r="J69" s="188">
        <f>SUM(J70:J74)</f>
        <v>0</v>
      </c>
      <c r="K69" s="189">
        <f t="shared" ref="K69:L69" si="68">SUM(K70:K74)</f>
        <v>0</v>
      </c>
      <c r="L69" s="55">
        <f t="shared" si="68"/>
        <v>0</v>
      </c>
      <c r="M69" s="188">
        <f>SUM(M70:M74)</f>
        <v>0</v>
      </c>
      <c r="N69" s="189">
        <f t="shared" ref="N69:O69" si="69">SUM(N70:N74)</f>
        <v>0</v>
      </c>
      <c r="O69" s="55">
        <f t="shared" si="69"/>
        <v>0</v>
      </c>
      <c r="P69" s="57"/>
      <c r="R69" s="363"/>
      <c r="S69" s="363"/>
      <c r="T69" s="363"/>
    </row>
    <row r="70" spans="1:20" ht="48" customHeight="1" x14ac:dyDescent="0.25">
      <c r="A70" s="51">
        <v>1221</v>
      </c>
      <c r="B70" s="87" t="s">
        <v>91</v>
      </c>
      <c r="C70" s="88">
        <f t="shared" si="0"/>
        <v>23893</v>
      </c>
      <c r="D70" s="53">
        <v>22403</v>
      </c>
      <c r="E70" s="54"/>
      <c r="F70" s="55">
        <f t="shared" ref="F70:F74" si="70">D70+E70</f>
        <v>22403</v>
      </c>
      <c r="G70" s="53">
        <v>1490</v>
      </c>
      <c r="H70" s="54"/>
      <c r="I70" s="55">
        <f t="shared" ref="I70:I74" si="71">G70+H70</f>
        <v>1490</v>
      </c>
      <c r="J70" s="53"/>
      <c r="K70" s="54"/>
      <c r="L70" s="55">
        <f t="shared" ref="L70:L74" si="72">K70+J70</f>
        <v>0</v>
      </c>
      <c r="M70" s="53"/>
      <c r="N70" s="54"/>
      <c r="O70" s="55">
        <f t="shared" ref="O70:O74" si="73">N70+M70</f>
        <v>0</v>
      </c>
      <c r="P70" s="57"/>
      <c r="R70" s="363"/>
      <c r="S70" s="363"/>
      <c r="T70" s="363"/>
    </row>
    <row r="71" spans="1:20"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c r="R71" s="363"/>
      <c r="S71" s="363"/>
      <c r="T71" s="363"/>
    </row>
    <row r="72" spans="1:20"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c r="R72" s="363"/>
      <c r="S72" s="363"/>
      <c r="T72" s="363"/>
    </row>
    <row r="73" spans="1:20" ht="36" customHeight="1" x14ac:dyDescent="0.25">
      <c r="A73" s="51">
        <v>1227</v>
      </c>
      <c r="B73" s="87" t="s">
        <v>94</v>
      </c>
      <c r="C73" s="88">
        <f t="shared" si="0"/>
        <v>12593</v>
      </c>
      <c r="D73" s="53">
        <v>12593</v>
      </c>
      <c r="E73" s="54"/>
      <c r="F73" s="55">
        <f t="shared" si="70"/>
        <v>12593</v>
      </c>
      <c r="G73" s="53"/>
      <c r="H73" s="54"/>
      <c r="I73" s="55">
        <f t="shared" si="71"/>
        <v>0</v>
      </c>
      <c r="J73" s="53"/>
      <c r="K73" s="54"/>
      <c r="L73" s="55">
        <f t="shared" si="72"/>
        <v>0</v>
      </c>
      <c r="M73" s="53"/>
      <c r="N73" s="54"/>
      <c r="O73" s="55">
        <f t="shared" si="73"/>
        <v>0</v>
      </c>
      <c r="P73" s="57"/>
      <c r="R73" s="363"/>
      <c r="S73" s="363"/>
      <c r="T73" s="363"/>
    </row>
    <row r="74" spans="1:20" ht="48" customHeight="1" x14ac:dyDescent="0.25">
      <c r="A74" s="51">
        <v>1228</v>
      </c>
      <c r="B74" s="87" t="s">
        <v>95</v>
      </c>
      <c r="C74" s="88">
        <f t="shared" si="0"/>
        <v>500</v>
      </c>
      <c r="D74" s="53">
        <v>500</v>
      </c>
      <c r="E74" s="54"/>
      <c r="F74" s="55">
        <f t="shared" si="70"/>
        <v>500</v>
      </c>
      <c r="G74" s="53"/>
      <c r="H74" s="54"/>
      <c r="I74" s="55">
        <f t="shared" si="71"/>
        <v>0</v>
      </c>
      <c r="J74" s="53"/>
      <c r="K74" s="54"/>
      <c r="L74" s="55">
        <f t="shared" si="72"/>
        <v>0</v>
      </c>
      <c r="M74" s="53"/>
      <c r="N74" s="54"/>
      <c r="O74" s="55">
        <f t="shared" si="73"/>
        <v>0</v>
      </c>
      <c r="P74" s="57"/>
      <c r="R74" s="363"/>
      <c r="S74" s="363"/>
      <c r="T74" s="363"/>
    </row>
    <row r="75" spans="1:20" x14ac:dyDescent="0.25">
      <c r="A75" s="175">
        <v>2000</v>
      </c>
      <c r="B75" s="175" t="s">
        <v>96</v>
      </c>
      <c r="C75" s="176">
        <f t="shared" si="0"/>
        <v>82740</v>
      </c>
      <c r="D75" s="177">
        <f>SUM(D76,D83,D130,D164,D165,D172)</f>
        <v>58767</v>
      </c>
      <c r="E75" s="178">
        <f t="shared" ref="E75:F75" si="74">SUM(E76,E83,E130,E164,E165,E172)</f>
        <v>0</v>
      </c>
      <c r="F75" s="179">
        <f t="shared" si="74"/>
        <v>58767</v>
      </c>
      <c r="G75" s="177">
        <f>SUM(G76,G83,G130,G164,G165,G172)</f>
        <v>1879</v>
      </c>
      <c r="H75" s="178">
        <f t="shared" ref="H75:I75" si="75">SUM(H76,H83,H130,H164,H165,H172)</f>
        <v>-45</v>
      </c>
      <c r="I75" s="179">
        <f t="shared" si="75"/>
        <v>1834</v>
      </c>
      <c r="J75" s="177">
        <f>SUM(J76,J83,J130,J164,J165,J172)</f>
        <v>22139</v>
      </c>
      <c r="K75" s="178">
        <f t="shared" ref="K75:L75" si="76">SUM(K76,K83,K130,K164,K165,K172)</f>
        <v>0</v>
      </c>
      <c r="L75" s="179">
        <f t="shared" si="76"/>
        <v>22139</v>
      </c>
      <c r="M75" s="177">
        <f>SUM(M76,M83,M130,M164,M165,M172)</f>
        <v>0</v>
      </c>
      <c r="N75" s="178">
        <f t="shared" ref="N75:O75" si="77">SUM(N76,N83,N130,N164,N165,N172)</f>
        <v>0</v>
      </c>
      <c r="O75" s="179">
        <f t="shared" si="77"/>
        <v>0</v>
      </c>
      <c r="P75" s="180"/>
      <c r="R75" s="363"/>
      <c r="S75" s="363"/>
      <c r="T75" s="363"/>
    </row>
    <row r="76" spans="1:20"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c r="R76" s="363"/>
      <c r="S76" s="363"/>
      <c r="T76" s="363"/>
    </row>
    <row r="77" spans="1:20" ht="24" hidden="1" x14ac:dyDescent="0.25">
      <c r="A77" s="380">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c r="R77" s="363"/>
      <c r="S77" s="363"/>
      <c r="T77" s="363"/>
    </row>
    <row r="78" spans="1:20"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c r="R78" s="363"/>
      <c r="S78" s="363"/>
      <c r="T78" s="363"/>
    </row>
    <row r="79" spans="1:20"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c r="R79" s="363"/>
      <c r="S79" s="363"/>
      <c r="T79" s="363"/>
    </row>
    <row r="80" spans="1:20"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c r="R80" s="363"/>
      <c r="S80" s="363"/>
      <c r="T80" s="363"/>
    </row>
    <row r="81" spans="1:20"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c r="R81" s="363"/>
      <c r="S81" s="363"/>
      <c r="T81" s="363"/>
    </row>
    <row r="82" spans="1:20"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c r="R82" s="363"/>
      <c r="S82" s="363"/>
      <c r="T82" s="363"/>
    </row>
    <row r="83" spans="1:20" x14ac:dyDescent="0.25">
      <c r="A83" s="67">
        <v>2200</v>
      </c>
      <c r="B83" s="181" t="s">
        <v>102</v>
      </c>
      <c r="C83" s="68">
        <f t="shared" si="0"/>
        <v>46477</v>
      </c>
      <c r="D83" s="182">
        <f>SUM(D84,D89,D95,D103,D112,D116,D122,D128)</f>
        <v>45498</v>
      </c>
      <c r="E83" s="183">
        <f t="shared" ref="E83:F83" si="98">SUM(E84,E89,E95,E103,E112,E116,E122,E128)</f>
        <v>0</v>
      </c>
      <c r="F83" s="71">
        <f t="shared" si="98"/>
        <v>45498</v>
      </c>
      <c r="G83" s="182">
        <f>SUM(G84,G89,G95,G103,G112,G116,G122,G128)</f>
        <v>679</v>
      </c>
      <c r="H83" s="183">
        <f t="shared" ref="H83:I83" si="99">SUM(H84,H89,H95,H103,H112,H116,H122,H128)</f>
        <v>-45</v>
      </c>
      <c r="I83" s="71">
        <f t="shared" si="99"/>
        <v>634</v>
      </c>
      <c r="J83" s="182">
        <f>SUM(J84,J89,J95,J103,J112,J116,J122,J128)</f>
        <v>345</v>
      </c>
      <c r="K83" s="183">
        <f t="shared" ref="K83:L83" si="100">SUM(K84,K89,K95,K103,K112,K116,K122,K128)</f>
        <v>0</v>
      </c>
      <c r="L83" s="71">
        <f t="shared" si="100"/>
        <v>345</v>
      </c>
      <c r="M83" s="182">
        <f>SUM(M84,M89,M95,M103,M112,M116,M122,M128)</f>
        <v>0</v>
      </c>
      <c r="N83" s="183">
        <f t="shared" ref="N83:O83" si="101">SUM(N84,N89,N95,N103,N112,N116,N122,N128)</f>
        <v>0</v>
      </c>
      <c r="O83" s="71">
        <f t="shared" si="101"/>
        <v>0</v>
      </c>
      <c r="P83" s="75"/>
      <c r="R83" s="363"/>
      <c r="S83" s="363"/>
      <c r="T83" s="363"/>
    </row>
    <row r="84" spans="1:20" x14ac:dyDescent="0.25">
      <c r="A84" s="184">
        <v>2210</v>
      </c>
      <c r="B84" s="136" t="s">
        <v>103</v>
      </c>
      <c r="C84" s="141">
        <f t="shared" ref="C84:C147" si="102">F84+I84+L84+O84</f>
        <v>1089</v>
      </c>
      <c r="D84" s="185">
        <f>SUM(D85:D88)</f>
        <v>1014</v>
      </c>
      <c r="E84" s="186">
        <f t="shared" ref="E84:F84" si="103">SUM(E85:E88)</f>
        <v>0</v>
      </c>
      <c r="F84" s="139">
        <f t="shared" si="103"/>
        <v>1014</v>
      </c>
      <c r="G84" s="185">
        <f>SUM(G85:G88)</f>
        <v>0</v>
      </c>
      <c r="H84" s="186">
        <f t="shared" ref="H84:I84" si="104">SUM(H85:H88)</f>
        <v>0</v>
      </c>
      <c r="I84" s="139">
        <f t="shared" si="104"/>
        <v>0</v>
      </c>
      <c r="J84" s="185">
        <f>SUM(J85:J88)</f>
        <v>75</v>
      </c>
      <c r="K84" s="186">
        <f t="shared" ref="K84:L84" si="105">SUM(K85:K88)</f>
        <v>0</v>
      </c>
      <c r="L84" s="139">
        <f t="shared" si="105"/>
        <v>75</v>
      </c>
      <c r="M84" s="185">
        <f>SUM(M85:M88)</f>
        <v>0</v>
      </c>
      <c r="N84" s="186">
        <f t="shared" ref="N84:O84" si="106">SUM(N85:N88)</f>
        <v>0</v>
      </c>
      <c r="O84" s="139">
        <f t="shared" si="106"/>
        <v>0</v>
      </c>
      <c r="P84" s="127"/>
      <c r="R84" s="363"/>
      <c r="S84" s="363"/>
      <c r="T84" s="363"/>
    </row>
    <row r="85" spans="1:20"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c r="R85" s="363"/>
      <c r="S85" s="363"/>
      <c r="T85" s="363"/>
    </row>
    <row r="86" spans="1:20" ht="36" customHeight="1" x14ac:dyDescent="0.25">
      <c r="A86" s="51">
        <v>2212</v>
      </c>
      <c r="B86" s="87" t="s">
        <v>105</v>
      </c>
      <c r="C86" s="88">
        <f t="shared" si="102"/>
        <v>823</v>
      </c>
      <c r="D86" s="193">
        <v>823</v>
      </c>
      <c r="E86" s="194"/>
      <c r="F86" s="55">
        <f t="shared" si="107"/>
        <v>823</v>
      </c>
      <c r="G86" s="53"/>
      <c r="H86" s="54"/>
      <c r="I86" s="55">
        <f t="shared" si="108"/>
        <v>0</v>
      </c>
      <c r="J86" s="53"/>
      <c r="K86" s="54"/>
      <c r="L86" s="55">
        <f t="shared" si="109"/>
        <v>0</v>
      </c>
      <c r="M86" s="53"/>
      <c r="N86" s="54"/>
      <c r="O86" s="55">
        <f t="shared" si="110"/>
        <v>0</v>
      </c>
      <c r="P86" s="57"/>
      <c r="R86" s="363"/>
      <c r="S86" s="363"/>
      <c r="T86" s="363"/>
    </row>
    <row r="87" spans="1:20" ht="24" customHeight="1" x14ac:dyDescent="0.25">
      <c r="A87" s="51">
        <v>2214</v>
      </c>
      <c r="B87" s="87" t="s">
        <v>106</v>
      </c>
      <c r="C87" s="88">
        <f t="shared" si="102"/>
        <v>126</v>
      </c>
      <c r="D87" s="193">
        <v>51</v>
      </c>
      <c r="E87" s="194"/>
      <c r="F87" s="55">
        <f t="shared" si="107"/>
        <v>51</v>
      </c>
      <c r="G87" s="53"/>
      <c r="H87" s="54"/>
      <c r="I87" s="55">
        <f t="shared" si="108"/>
        <v>0</v>
      </c>
      <c r="J87" s="53">
        <v>75</v>
      </c>
      <c r="K87" s="54"/>
      <c r="L87" s="55">
        <f t="shared" si="109"/>
        <v>75</v>
      </c>
      <c r="M87" s="53"/>
      <c r="N87" s="54"/>
      <c r="O87" s="55">
        <f t="shared" si="110"/>
        <v>0</v>
      </c>
      <c r="P87" s="57"/>
      <c r="R87" s="363"/>
      <c r="S87" s="363"/>
      <c r="T87" s="363"/>
    </row>
    <row r="88" spans="1:20" ht="12" customHeight="1" x14ac:dyDescent="0.25">
      <c r="A88" s="51">
        <v>2219</v>
      </c>
      <c r="B88" s="87" t="s">
        <v>107</v>
      </c>
      <c r="C88" s="88">
        <f t="shared" si="102"/>
        <v>140</v>
      </c>
      <c r="D88" s="193">
        <v>140</v>
      </c>
      <c r="E88" s="194"/>
      <c r="F88" s="55">
        <f t="shared" si="107"/>
        <v>140</v>
      </c>
      <c r="G88" s="53"/>
      <c r="H88" s="54"/>
      <c r="I88" s="55">
        <f t="shared" si="108"/>
        <v>0</v>
      </c>
      <c r="J88" s="53"/>
      <c r="K88" s="54"/>
      <c r="L88" s="55">
        <f t="shared" si="109"/>
        <v>0</v>
      </c>
      <c r="M88" s="53"/>
      <c r="N88" s="54"/>
      <c r="O88" s="55">
        <f t="shared" si="110"/>
        <v>0</v>
      </c>
      <c r="P88" s="57"/>
      <c r="R88" s="363"/>
      <c r="S88" s="363"/>
      <c r="T88" s="363"/>
    </row>
    <row r="89" spans="1:20" ht="24" x14ac:dyDescent="0.25">
      <c r="A89" s="187">
        <v>2220</v>
      </c>
      <c r="B89" s="87" t="s">
        <v>108</v>
      </c>
      <c r="C89" s="88">
        <f t="shared" si="102"/>
        <v>35409</v>
      </c>
      <c r="D89" s="188">
        <f>SUM(D90:D94)</f>
        <v>35409</v>
      </c>
      <c r="E89" s="189">
        <f t="shared" ref="E89:F89" si="111">SUM(E90:E94)</f>
        <v>0</v>
      </c>
      <c r="F89" s="55">
        <f t="shared" si="111"/>
        <v>35409</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c r="R89" s="363"/>
      <c r="S89" s="363"/>
      <c r="T89" s="363"/>
    </row>
    <row r="90" spans="1:20" ht="24" customHeight="1" x14ac:dyDescent="0.25">
      <c r="A90" s="51">
        <v>2221</v>
      </c>
      <c r="B90" s="87" t="s">
        <v>109</v>
      </c>
      <c r="C90" s="88">
        <f t="shared" si="102"/>
        <v>21052</v>
      </c>
      <c r="D90" s="193">
        <v>21052</v>
      </c>
      <c r="E90" s="194"/>
      <c r="F90" s="55">
        <f t="shared" ref="F90:F94" si="115">D90+E90</f>
        <v>21052</v>
      </c>
      <c r="G90" s="53"/>
      <c r="H90" s="54"/>
      <c r="I90" s="55">
        <f t="shared" ref="I90:I94" si="116">G90+H90</f>
        <v>0</v>
      </c>
      <c r="J90" s="53"/>
      <c r="K90" s="54"/>
      <c r="L90" s="55">
        <f t="shared" ref="L90:L94" si="117">K90+J90</f>
        <v>0</v>
      </c>
      <c r="M90" s="53"/>
      <c r="N90" s="54"/>
      <c r="O90" s="55">
        <f t="shared" ref="O90:O94" si="118">N90+M90</f>
        <v>0</v>
      </c>
      <c r="P90" s="57"/>
      <c r="R90" s="363"/>
      <c r="S90" s="363"/>
      <c r="T90" s="363"/>
    </row>
    <row r="91" spans="1:20" ht="12" customHeight="1" x14ac:dyDescent="0.25">
      <c r="A91" s="51">
        <v>2222</v>
      </c>
      <c r="B91" s="87" t="s">
        <v>110</v>
      </c>
      <c r="C91" s="88">
        <f t="shared" si="102"/>
        <v>4841</v>
      </c>
      <c r="D91" s="193">
        <v>4841</v>
      </c>
      <c r="E91" s="194"/>
      <c r="F91" s="55">
        <f t="shared" si="115"/>
        <v>4841</v>
      </c>
      <c r="G91" s="53"/>
      <c r="H91" s="54"/>
      <c r="I91" s="55">
        <f t="shared" si="116"/>
        <v>0</v>
      </c>
      <c r="J91" s="53"/>
      <c r="K91" s="54"/>
      <c r="L91" s="55">
        <f t="shared" si="117"/>
        <v>0</v>
      </c>
      <c r="M91" s="53"/>
      <c r="N91" s="54"/>
      <c r="O91" s="55">
        <f t="shared" si="118"/>
        <v>0</v>
      </c>
      <c r="P91" s="57"/>
      <c r="R91" s="363"/>
      <c r="S91" s="363"/>
      <c r="T91" s="363"/>
    </row>
    <row r="92" spans="1:20" ht="12" customHeight="1" x14ac:dyDescent="0.25">
      <c r="A92" s="51">
        <v>2223</v>
      </c>
      <c r="B92" s="87" t="s">
        <v>111</v>
      </c>
      <c r="C92" s="88">
        <f t="shared" si="102"/>
        <v>8167</v>
      </c>
      <c r="D92" s="193">
        <v>8167</v>
      </c>
      <c r="E92" s="194"/>
      <c r="F92" s="55">
        <f t="shared" si="115"/>
        <v>8167</v>
      </c>
      <c r="G92" s="53"/>
      <c r="H92" s="54"/>
      <c r="I92" s="55">
        <f t="shared" si="116"/>
        <v>0</v>
      </c>
      <c r="J92" s="53"/>
      <c r="K92" s="54"/>
      <c r="L92" s="55">
        <f t="shared" si="117"/>
        <v>0</v>
      </c>
      <c r="M92" s="53"/>
      <c r="N92" s="54"/>
      <c r="O92" s="55">
        <f t="shared" si="118"/>
        <v>0</v>
      </c>
      <c r="P92" s="57"/>
      <c r="R92" s="363"/>
      <c r="S92" s="363"/>
      <c r="T92" s="363"/>
    </row>
    <row r="93" spans="1:20" ht="48" customHeight="1" x14ac:dyDescent="0.25">
      <c r="A93" s="51">
        <v>2224</v>
      </c>
      <c r="B93" s="87" t="s">
        <v>112</v>
      </c>
      <c r="C93" s="88">
        <f t="shared" si="102"/>
        <v>1349</v>
      </c>
      <c r="D93" s="193">
        <v>1349</v>
      </c>
      <c r="E93" s="194"/>
      <c r="F93" s="55">
        <f t="shared" si="115"/>
        <v>1349</v>
      </c>
      <c r="G93" s="53"/>
      <c r="H93" s="54"/>
      <c r="I93" s="55">
        <f t="shared" si="116"/>
        <v>0</v>
      </c>
      <c r="J93" s="53"/>
      <c r="K93" s="54"/>
      <c r="L93" s="55">
        <f t="shared" si="117"/>
        <v>0</v>
      </c>
      <c r="M93" s="53"/>
      <c r="N93" s="54"/>
      <c r="O93" s="55">
        <f t="shared" si="118"/>
        <v>0</v>
      </c>
      <c r="P93" s="57"/>
      <c r="R93" s="363"/>
      <c r="S93" s="363"/>
      <c r="T93" s="363"/>
    </row>
    <row r="94" spans="1:20"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c r="R94" s="363"/>
      <c r="S94" s="363"/>
      <c r="T94" s="363"/>
    </row>
    <row r="95" spans="1:20" ht="36" x14ac:dyDescent="0.25">
      <c r="A95" s="187">
        <v>2230</v>
      </c>
      <c r="B95" s="87" t="s">
        <v>114</v>
      </c>
      <c r="C95" s="88">
        <f t="shared" si="102"/>
        <v>1877</v>
      </c>
      <c r="D95" s="188">
        <f>SUM(D96:D102)</f>
        <v>1877</v>
      </c>
      <c r="E95" s="189">
        <f t="shared" ref="E95:F95" si="119">SUM(E96:E102)</f>
        <v>0</v>
      </c>
      <c r="F95" s="55">
        <f t="shared" si="119"/>
        <v>1877</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c r="R95" s="363"/>
      <c r="S95" s="363"/>
      <c r="T95" s="363"/>
    </row>
    <row r="96" spans="1:20"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c r="R96" s="363"/>
      <c r="S96" s="363"/>
      <c r="T96" s="363"/>
    </row>
    <row r="97" spans="1:20"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c r="R97" s="363"/>
      <c r="S97" s="363"/>
      <c r="T97" s="363"/>
    </row>
    <row r="98" spans="1:20"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c r="R98" s="363"/>
      <c r="S98" s="363"/>
      <c r="T98" s="363"/>
    </row>
    <row r="99" spans="1:20"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c r="R99" s="363"/>
      <c r="S99" s="363"/>
      <c r="T99" s="363"/>
    </row>
    <row r="100" spans="1:20"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c r="R100" s="363"/>
      <c r="S100" s="363"/>
      <c r="T100" s="363"/>
    </row>
    <row r="101" spans="1:20"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c r="R101" s="363"/>
      <c r="S101" s="363"/>
      <c r="T101" s="363"/>
    </row>
    <row r="102" spans="1:20" ht="24" customHeight="1" x14ac:dyDescent="0.25">
      <c r="A102" s="51">
        <v>2239</v>
      </c>
      <c r="B102" s="87" t="s">
        <v>121</v>
      </c>
      <c r="C102" s="88">
        <f t="shared" si="102"/>
        <v>1877</v>
      </c>
      <c r="D102" s="193">
        <v>1877</v>
      </c>
      <c r="E102" s="194"/>
      <c r="F102" s="55">
        <f t="shared" si="123"/>
        <v>1877</v>
      </c>
      <c r="G102" s="53"/>
      <c r="H102" s="54"/>
      <c r="I102" s="55">
        <f t="shared" si="124"/>
        <v>0</v>
      </c>
      <c r="J102" s="53"/>
      <c r="K102" s="54"/>
      <c r="L102" s="55">
        <f t="shared" si="125"/>
        <v>0</v>
      </c>
      <c r="M102" s="53"/>
      <c r="N102" s="54"/>
      <c r="O102" s="55">
        <f t="shared" si="126"/>
        <v>0</v>
      </c>
      <c r="P102" s="57"/>
      <c r="R102" s="363"/>
      <c r="S102" s="363"/>
      <c r="T102" s="363"/>
    </row>
    <row r="103" spans="1:20" ht="36" x14ac:dyDescent="0.25">
      <c r="A103" s="187">
        <v>2240</v>
      </c>
      <c r="B103" s="87" t="s">
        <v>122</v>
      </c>
      <c r="C103" s="88">
        <f t="shared" si="102"/>
        <v>6035</v>
      </c>
      <c r="D103" s="188">
        <f>SUM(D104:D111)</f>
        <v>6035</v>
      </c>
      <c r="E103" s="189">
        <f t="shared" ref="E103:F103" si="127">SUM(E104:E111)</f>
        <v>0</v>
      </c>
      <c r="F103" s="55">
        <f t="shared" si="127"/>
        <v>6035</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c r="R103" s="363"/>
      <c r="S103" s="363"/>
      <c r="T103" s="363"/>
    </row>
    <row r="104" spans="1:20"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c r="R104" s="363"/>
      <c r="S104" s="363"/>
      <c r="T104" s="363"/>
    </row>
    <row r="105" spans="1:20"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c r="R105" s="363"/>
      <c r="S105" s="363"/>
      <c r="T105" s="363"/>
    </row>
    <row r="106" spans="1:20" ht="24" customHeight="1" x14ac:dyDescent="0.25">
      <c r="A106" s="51">
        <v>2243</v>
      </c>
      <c r="B106" s="87" t="s">
        <v>125</v>
      </c>
      <c r="C106" s="88">
        <f t="shared" si="102"/>
        <v>2241</v>
      </c>
      <c r="D106" s="193">
        <v>2241</v>
      </c>
      <c r="E106" s="194"/>
      <c r="F106" s="55">
        <f t="shared" si="131"/>
        <v>2241</v>
      </c>
      <c r="G106" s="53"/>
      <c r="H106" s="54"/>
      <c r="I106" s="55">
        <f t="shared" si="132"/>
        <v>0</v>
      </c>
      <c r="J106" s="53"/>
      <c r="K106" s="54"/>
      <c r="L106" s="55">
        <f t="shared" si="133"/>
        <v>0</v>
      </c>
      <c r="M106" s="53"/>
      <c r="N106" s="54"/>
      <c r="O106" s="55">
        <f t="shared" si="134"/>
        <v>0</v>
      </c>
      <c r="P106" s="57"/>
      <c r="R106" s="363"/>
      <c r="S106" s="363"/>
      <c r="T106" s="363"/>
    </row>
    <row r="107" spans="1:20" ht="12" customHeight="1" x14ac:dyDescent="0.25">
      <c r="A107" s="51">
        <v>2244</v>
      </c>
      <c r="B107" s="87" t="s">
        <v>126</v>
      </c>
      <c r="C107" s="88">
        <f t="shared" si="102"/>
        <v>3794</v>
      </c>
      <c r="D107" s="193">
        <v>3794</v>
      </c>
      <c r="E107" s="194"/>
      <c r="F107" s="55">
        <f t="shared" si="131"/>
        <v>3794</v>
      </c>
      <c r="G107" s="53"/>
      <c r="H107" s="54"/>
      <c r="I107" s="55">
        <f t="shared" si="132"/>
        <v>0</v>
      </c>
      <c r="J107" s="53"/>
      <c r="K107" s="54"/>
      <c r="L107" s="55">
        <f t="shared" si="133"/>
        <v>0</v>
      </c>
      <c r="M107" s="53"/>
      <c r="N107" s="54"/>
      <c r="O107" s="55">
        <f t="shared" si="134"/>
        <v>0</v>
      </c>
      <c r="P107" s="57"/>
      <c r="R107" s="363"/>
      <c r="S107" s="363"/>
      <c r="T107" s="363"/>
    </row>
    <row r="108" spans="1:20"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c r="R108" s="363"/>
      <c r="S108" s="363"/>
      <c r="T108" s="363"/>
    </row>
    <row r="109" spans="1:20"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c r="R109" s="363"/>
      <c r="S109" s="363"/>
      <c r="T109" s="363"/>
    </row>
    <row r="110" spans="1:20"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c r="R110" s="363"/>
      <c r="S110" s="363"/>
      <c r="T110" s="363"/>
    </row>
    <row r="111" spans="1:20"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c r="R111" s="363"/>
      <c r="S111" s="363"/>
      <c r="T111" s="363"/>
    </row>
    <row r="112" spans="1:20" x14ac:dyDescent="0.25">
      <c r="A112" s="187">
        <v>2250</v>
      </c>
      <c r="B112" s="87" t="s">
        <v>131</v>
      </c>
      <c r="C112" s="88">
        <f t="shared" si="102"/>
        <v>1071</v>
      </c>
      <c r="D112" s="188">
        <f>SUM(D113:D115)</f>
        <v>1071</v>
      </c>
      <c r="E112" s="189">
        <f t="shared" ref="E112:F112" si="135">SUM(E113:E115)</f>
        <v>0</v>
      </c>
      <c r="F112" s="55">
        <f t="shared" si="135"/>
        <v>1071</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c r="R112" s="363"/>
      <c r="S112" s="363"/>
      <c r="T112" s="363"/>
    </row>
    <row r="113" spans="1:20" ht="12" customHeight="1" x14ac:dyDescent="0.25">
      <c r="A113" s="51">
        <v>2251</v>
      </c>
      <c r="B113" s="87" t="s">
        <v>132</v>
      </c>
      <c r="C113" s="88">
        <f t="shared" si="102"/>
        <v>166</v>
      </c>
      <c r="D113" s="193">
        <v>166</v>
      </c>
      <c r="E113" s="194"/>
      <c r="F113" s="55">
        <f t="shared" ref="F113:F115" si="139">D113+E113</f>
        <v>166</v>
      </c>
      <c r="G113" s="53"/>
      <c r="H113" s="54"/>
      <c r="I113" s="55">
        <f t="shared" ref="I113:I115" si="140">G113+H113</f>
        <v>0</v>
      </c>
      <c r="J113" s="53"/>
      <c r="K113" s="54"/>
      <c r="L113" s="55">
        <f t="shared" ref="L113:L115" si="141">K113+J113</f>
        <v>0</v>
      </c>
      <c r="M113" s="53"/>
      <c r="N113" s="54"/>
      <c r="O113" s="55">
        <f t="shared" ref="O113:O115" si="142">N113+M113</f>
        <v>0</v>
      </c>
      <c r="P113" s="57"/>
      <c r="R113" s="363"/>
      <c r="S113" s="363"/>
      <c r="T113" s="363"/>
    </row>
    <row r="114" spans="1:20" ht="24" customHeight="1" x14ac:dyDescent="0.25">
      <c r="A114" s="51">
        <v>2252</v>
      </c>
      <c r="B114" s="87" t="s">
        <v>133</v>
      </c>
      <c r="C114" s="88">
        <f t="shared" si="102"/>
        <v>329</v>
      </c>
      <c r="D114" s="193">
        <v>329</v>
      </c>
      <c r="E114" s="194"/>
      <c r="F114" s="55">
        <f t="shared" si="139"/>
        <v>329</v>
      </c>
      <c r="G114" s="53"/>
      <c r="H114" s="54"/>
      <c r="I114" s="55">
        <f t="shared" si="140"/>
        <v>0</v>
      </c>
      <c r="J114" s="53"/>
      <c r="K114" s="54"/>
      <c r="L114" s="55">
        <f t="shared" si="141"/>
        <v>0</v>
      </c>
      <c r="M114" s="53"/>
      <c r="N114" s="54"/>
      <c r="O114" s="55">
        <f t="shared" si="142"/>
        <v>0</v>
      </c>
      <c r="P114" s="57"/>
      <c r="R114" s="363"/>
      <c r="S114" s="363"/>
      <c r="T114" s="363"/>
    </row>
    <row r="115" spans="1:20" ht="24" customHeight="1" x14ac:dyDescent="0.25">
      <c r="A115" s="51">
        <v>2259</v>
      </c>
      <c r="B115" s="87" t="s">
        <v>134</v>
      </c>
      <c r="C115" s="88">
        <f t="shared" si="102"/>
        <v>576</v>
      </c>
      <c r="D115" s="193">
        <v>576</v>
      </c>
      <c r="E115" s="194"/>
      <c r="F115" s="55">
        <f t="shared" si="139"/>
        <v>576</v>
      </c>
      <c r="G115" s="53"/>
      <c r="H115" s="54"/>
      <c r="I115" s="55">
        <f t="shared" si="140"/>
        <v>0</v>
      </c>
      <c r="J115" s="53"/>
      <c r="K115" s="54"/>
      <c r="L115" s="55">
        <f t="shared" si="141"/>
        <v>0</v>
      </c>
      <c r="M115" s="53"/>
      <c r="N115" s="54"/>
      <c r="O115" s="55">
        <f t="shared" si="142"/>
        <v>0</v>
      </c>
      <c r="P115" s="57"/>
      <c r="R115" s="363"/>
      <c r="S115" s="363"/>
      <c r="T115" s="363"/>
    </row>
    <row r="116" spans="1:20" x14ac:dyDescent="0.25">
      <c r="A116" s="187">
        <v>2260</v>
      </c>
      <c r="B116" s="87" t="s">
        <v>135</v>
      </c>
      <c r="C116" s="88">
        <f t="shared" si="102"/>
        <v>492</v>
      </c>
      <c r="D116" s="188">
        <f>SUM(D117:D121)</f>
        <v>52</v>
      </c>
      <c r="E116" s="189">
        <f t="shared" ref="E116:F116" si="143">SUM(E117:E121)</f>
        <v>0</v>
      </c>
      <c r="F116" s="55">
        <f t="shared" si="143"/>
        <v>52</v>
      </c>
      <c r="G116" s="188">
        <f>SUM(G117:G121)</f>
        <v>485</v>
      </c>
      <c r="H116" s="189">
        <f t="shared" ref="H116:I116" si="144">SUM(H117:H121)</f>
        <v>-45</v>
      </c>
      <c r="I116" s="55">
        <f t="shared" si="144"/>
        <v>440</v>
      </c>
      <c r="J116" s="188">
        <f>SUM(J117:J121)</f>
        <v>0</v>
      </c>
      <c r="K116" s="189">
        <f t="shared" ref="K116:L116" si="145">SUM(K117:K121)</f>
        <v>0</v>
      </c>
      <c r="L116" s="55">
        <f t="shared" si="145"/>
        <v>0</v>
      </c>
      <c r="M116" s="188">
        <f>SUM(M117:M121)</f>
        <v>0</v>
      </c>
      <c r="N116" s="189">
        <f t="shared" ref="N116:O116" si="146">SUM(N117:N121)</f>
        <v>0</v>
      </c>
      <c r="O116" s="55">
        <f t="shared" si="146"/>
        <v>0</v>
      </c>
      <c r="P116" s="549"/>
      <c r="R116" s="363"/>
      <c r="S116" s="363"/>
      <c r="T116" s="363"/>
    </row>
    <row r="117" spans="1:20"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c r="R117" s="363"/>
      <c r="S117" s="363"/>
      <c r="T117" s="363"/>
    </row>
    <row r="118" spans="1:20" ht="18.75" customHeight="1" x14ac:dyDescent="0.25">
      <c r="A118" s="51">
        <v>2262</v>
      </c>
      <c r="B118" s="87" t="s">
        <v>137</v>
      </c>
      <c r="C118" s="88">
        <f t="shared" si="102"/>
        <v>440</v>
      </c>
      <c r="D118" s="193"/>
      <c r="E118" s="194"/>
      <c r="F118" s="55">
        <f t="shared" si="147"/>
        <v>0</v>
      </c>
      <c r="G118" s="53">
        <v>485</v>
      </c>
      <c r="H118" s="54">
        <v>-45</v>
      </c>
      <c r="I118" s="55">
        <f t="shared" si="148"/>
        <v>440</v>
      </c>
      <c r="J118" s="53"/>
      <c r="K118" s="54"/>
      <c r="L118" s="55">
        <f t="shared" si="149"/>
        <v>0</v>
      </c>
      <c r="M118" s="53"/>
      <c r="N118" s="54"/>
      <c r="O118" s="55">
        <f t="shared" si="150"/>
        <v>0</v>
      </c>
      <c r="P118" s="57" t="s">
        <v>654</v>
      </c>
      <c r="R118" s="363"/>
      <c r="S118" s="363"/>
      <c r="T118" s="363"/>
    </row>
    <row r="119" spans="1:20"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c r="R119" s="363"/>
      <c r="S119" s="363"/>
      <c r="T119" s="363"/>
    </row>
    <row r="120" spans="1:20"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c r="R120" s="363"/>
      <c r="S120" s="363"/>
      <c r="T120" s="363"/>
    </row>
    <row r="121" spans="1:20" x14ac:dyDescent="0.25">
      <c r="A121" s="537">
        <v>2269</v>
      </c>
      <c r="B121" s="550" t="s">
        <v>140</v>
      </c>
      <c r="C121" s="551">
        <f t="shared" si="102"/>
        <v>52</v>
      </c>
      <c r="D121" s="469">
        <v>52</v>
      </c>
      <c r="E121" s="470"/>
      <c r="F121" s="402">
        <f t="shared" si="147"/>
        <v>52</v>
      </c>
      <c r="G121" s="400"/>
      <c r="H121" s="401"/>
      <c r="I121" s="402">
        <f t="shared" si="148"/>
        <v>0</v>
      </c>
      <c r="J121" s="400"/>
      <c r="K121" s="401"/>
      <c r="L121" s="402">
        <f t="shared" si="149"/>
        <v>0</v>
      </c>
      <c r="M121" s="400"/>
      <c r="N121" s="401"/>
      <c r="O121" s="402">
        <f t="shared" si="150"/>
        <v>0</v>
      </c>
      <c r="P121" s="539"/>
      <c r="R121" s="363"/>
      <c r="S121" s="363"/>
      <c r="T121" s="363"/>
    </row>
    <row r="122" spans="1:20" x14ac:dyDescent="0.25">
      <c r="A122" s="187">
        <v>2270</v>
      </c>
      <c r="B122" s="87" t="s">
        <v>141</v>
      </c>
      <c r="C122" s="88">
        <f t="shared" si="102"/>
        <v>504</v>
      </c>
      <c r="D122" s="188">
        <f>SUM(D123:D127)</f>
        <v>40</v>
      </c>
      <c r="E122" s="189">
        <f t="shared" ref="E122:F122" si="151">SUM(E123:E127)</f>
        <v>0</v>
      </c>
      <c r="F122" s="55">
        <f t="shared" si="151"/>
        <v>40</v>
      </c>
      <c r="G122" s="188">
        <f>SUM(G123:G127)</f>
        <v>194</v>
      </c>
      <c r="H122" s="189">
        <f t="shared" ref="H122:I122" si="152">SUM(H123:H127)</f>
        <v>0</v>
      </c>
      <c r="I122" s="55">
        <f t="shared" si="152"/>
        <v>194</v>
      </c>
      <c r="J122" s="188">
        <f>SUM(J123:J127)</f>
        <v>270</v>
      </c>
      <c r="K122" s="189">
        <f t="shared" ref="K122:L122" si="153">SUM(K123:K127)</f>
        <v>0</v>
      </c>
      <c r="L122" s="55">
        <f t="shared" si="153"/>
        <v>270</v>
      </c>
      <c r="M122" s="188">
        <f>SUM(M123:M127)</f>
        <v>0</v>
      </c>
      <c r="N122" s="189">
        <f t="shared" ref="N122:O122" si="154">SUM(N123:N127)</f>
        <v>0</v>
      </c>
      <c r="O122" s="55">
        <f t="shared" si="154"/>
        <v>0</v>
      </c>
      <c r="P122" s="57"/>
      <c r="R122" s="363"/>
      <c r="S122" s="363"/>
      <c r="T122" s="363"/>
    </row>
    <row r="123" spans="1:20"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c r="R123" s="363"/>
      <c r="S123" s="363"/>
      <c r="T123" s="363"/>
    </row>
    <row r="124" spans="1:20"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c r="R124" s="363"/>
      <c r="S124" s="363"/>
      <c r="T124" s="363"/>
    </row>
    <row r="125" spans="1:20" ht="24" hidden="1" customHeight="1" x14ac:dyDescent="0.25">
      <c r="A125" s="537">
        <v>2275</v>
      </c>
      <c r="B125" s="550" t="s">
        <v>144</v>
      </c>
      <c r="C125" s="551">
        <f t="shared" si="102"/>
        <v>0</v>
      </c>
      <c r="D125" s="469"/>
      <c r="E125" s="470"/>
      <c r="F125" s="402">
        <f t="shared" si="155"/>
        <v>0</v>
      </c>
      <c r="G125" s="400"/>
      <c r="H125" s="401"/>
      <c r="I125" s="402">
        <f t="shared" si="156"/>
        <v>0</v>
      </c>
      <c r="J125" s="400"/>
      <c r="K125" s="401"/>
      <c r="L125" s="402">
        <f t="shared" si="157"/>
        <v>0</v>
      </c>
      <c r="M125" s="400"/>
      <c r="N125" s="401"/>
      <c r="O125" s="402">
        <f t="shared" si="158"/>
        <v>0</v>
      </c>
      <c r="P125" s="539"/>
      <c r="R125" s="363"/>
      <c r="S125" s="363"/>
      <c r="T125" s="363"/>
    </row>
    <row r="126" spans="1:20"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c r="R126" s="363"/>
      <c r="S126" s="363"/>
      <c r="T126" s="363"/>
    </row>
    <row r="127" spans="1:20" ht="26.25" customHeight="1" x14ac:dyDescent="0.25">
      <c r="A127" s="537">
        <v>2279</v>
      </c>
      <c r="B127" s="550" t="s">
        <v>146</v>
      </c>
      <c r="C127" s="551">
        <f t="shared" si="102"/>
        <v>504</v>
      </c>
      <c r="D127" s="469">
        <v>40</v>
      </c>
      <c r="E127" s="470"/>
      <c r="F127" s="402">
        <f t="shared" si="155"/>
        <v>40</v>
      </c>
      <c r="G127" s="400">
        <v>194</v>
      </c>
      <c r="H127" s="401"/>
      <c r="I127" s="402">
        <f t="shared" si="156"/>
        <v>194</v>
      </c>
      <c r="J127" s="400">
        <v>270</v>
      </c>
      <c r="K127" s="401"/>
      <c r="L127" s="402">
        <f t="shared" si="157"/>
        <v>270</v>
      </c>
      <c r="M127" s="400"/>
      <c r="N127" s="401"/>
      <c r="O127" s="402">
        <f t="shared" si="158"/>
        <v>0</v>
      </c>
      <c r="P127" s="539"/>
      <c r="R127" s="363"/>
      <c r="S127" s="363"/>
      <c r="T127" s="363"/>
    </row>
    <row r="128" spans="1:20" ht="48" hidden="1" x14ac:dyDescent="0.25">
      <c r="A128" s="380">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c r="R128" s="363"/>
      <c r="S128" s="363"/>
      <c r="T128" s="363"/>
    </row>
    <row r="129" spans="1:20"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c r="R129" s="363"/>
      <c r="S129" s="363"/>
      <c r="T129" s="363"/>
    </row>
    <row r="130" spans="1:20" ht="38.25" customHeight="1" x14ac:dyDescent="0.25">
      <c r="A130" s="67">
        <v>2300</v>
      </c>
      <c r="B130" s="181" t="s">
        <v>149</v>
      </c>
      <c r="C130" s="68">
        <f t="shared" si="102"/>
        <v>36263</v>
      </c>
      <c r="D130" s="182">
        <f>SUM(D131,D136,D140,D141,D144,D151,D159,D160,D163)</f>
        <v>13269</v>
      </c>
      <c r="E130" s="183">
        <f t="shared" ref="E130:F130" si="160">SUM(E131,E136,E140,E141,E144,E151,E159,E160,E163)</f>
        <v>0</v>
      </c>
      <c r="F130" s="71">
        <f t="shared" si="160"/>
        <v>13269</v>
      </c>
      <c r="G130" s="182">
        <f>SUM(G131,G136,G140,G141,G144,G151,G159,G160,G163)</f>
        <v>1200</v>
      </c>
      <c r="H130" s="183">
        <f t="shared" ref="H130:I130" si="161">SUM(H131,H136,H140,H141,H144,H151,H159,H160,H163)</f>
        <v>0</v>
      </c>
      <c r="I130" s="71">
        <f t="shared" si="161"/>
        <v>1200</v>
      </c>
      <c r="J130" s="182">
        <f>SUM(J131,J136,J140,J141,J144,J151,J159,J160,J163)</f>
        <v>21794</v>
      </c>
      <c r="K130" s="183">
        <f t="shared" ref="K130:L130" si="162">SUM(K131,K136,K140,K141,K144,K151,K159,K160,K163)</f>
        <v>0</v>
      </c>
      <c r="L130" s="71">
        <f t="shared" si="162"/>
        <v>21794</v>
      </c>
      <c r="M130" s="182">
        <f>SUM(M131,M136,M140,M141,M144,M151,M159,M160,M163)</f>
        <v>0</v>
      </c>
      <c r="N130" s="183">
        <f t="shared" ref="N130:O130" si="163">SUM(N131,N136,N140,N141,N144,N151,N159,N160,N163)</f>
        <v>0</v>
      </c>
      <c r="O130" s="71">
        <f t="shared" si="163"/>
        <v>0</v>
      </c>
      <c r="P130" s="75"/>
      <c r="R130" s="363"/>
      <c r="S130" s="363"/>
      <c r="T130" s="363"/>
    </row>
    <row r="131" spans="1:20" ht="24" x14ac:dyDescent="0.25">
      <c r="A131" s="380">
        <v>2310</v>
      </c>
      <c r="B131" s="80" t="s">
        <v>150</v>
      </c>
      <c r="C131" s="81">
        <f t="shared" si="102"/>
        <v>3771</v>
      </c>
      <c r="D131" s="191">
        <f t="shared" ref="D131:O131" si="164">SUM(D132:D135)</f>
        <v>3771</v>
      </c>
      <c r="E131" s="192">
        <f t="shared" si="164"/>
        <v>0</v>
      </c>
      <c r="F131" s="132">
        <f t="shared" si="164"/>
        <v>3771</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c r="R131" s="363"/>
      <c r="S131" s="363"/>
      <c r="T131" s="363"/>
    </row>
    <row r="132" spans="1:20" ht="12" customHeight="1" x14ac:dyDescent="0.25">
      <c r="A132" s="51">
        <v>2311</v>
      </c>
      <c r="B132" s="87" t="s">
        <v>151</v>
      </c>
      <c r="C132" s="88">
        <f t="shared" si="102"/>
        <v>580</v>
      </c>
      <c r="D132" s="193">
        <v>580</v>
      </c>
      <c r="E132" s="194"/>
      <c r="F132" s="55">
        <f t="shared" ref="F132:F135" si="165">D132+E132</f>
        <v>580</v>
      </c>
      <c r="G132" s="53"/>
      <c r="H132" s="54"/>
      <c r="I132" s="55">
        <f t="shared" ref="I132:I135" si="166">G132+H132</f>
        <v>0</v>
      </c>
      <c r="J132" s="53"/>
      <c r="K132" s="54"/>
      <c r="L132" s="55">
        <f t="shared" ref="L132:L135" si="167">K132+J132</f>
        <v>0</v>
      </c>
      <c r="M132" s="53"/>
      <c r="N132" s="54"/>
      <c r="O132" s="55">
        <f t="shared" ref="O132:O135" si="168">N132+M132</f>
        <v>0</v>
      </c>
      <c r="P132" s="57"/>
      <c r="R132" s="363"/>
      <c r="S132" s="363"/>
      <c r="T132" s="363"/>
    </row>
    <row r="133" spans="1:20" ht="12" customHeight="1" x14ac:dyDescent="0.25">
      <c r="A133" s="51">
        <v>2312</v>
      </c>
      <c r="B133" s="87" t="s">
        <v>152</v>
      </c>
      <c r="C133" s="88">
        <f t="shared" si="102"/>
        <v>3121</v>
      </c>
      <c r="D133" s="193">
        <v>3121</v>
      </c>
      <c r="E133" s="194"/>
      <c r="F133" s="55">
        <f t="shared" si="165"/>
        <v>3121</v>
      </c>
      <c r="G133" s="53"/>
      <c r="H133" s="54"/>
      <c r="I133" s="55">
        <f t="shared" si="166"/>
        <v>0</v>
      </c>
      <c r="J133" s="53"/>
      <c r="K133" s="54"/>
      <c r="L133" s="55">
        <f t="shared" si="167"/>
        <v>0</v>
      </c>
      <c r="M133" s="53"/>
      <c r="N133" s="54"/>
      <c r="O133" s="55">
        <f t="shared" si="168"/>
        <v>0</v>
      </c>
      <c r="P133" s="57"/>
      <c r="R133" s="363"/>
      <c r="S133" s="363"/>
      <c r="T133" s="363"/>
    </row>
    <row r="134" spans="1:20" ht="12" customHeight="1" x14ac:dyDescent="0.25">
      <c r="A134" s="51">
        <v>2313</v>
      </c>
      <c r="B134" s="87" t="s">
        <v>153</v>
      </c>
      <c r="C134" s="88">
        <f t="shared" si="102"/>
        <v>70</v>
      </c>
      <c r="D134" s="193">
        <v>70</v>
      </c>
      <c r="E134" s="194"/>
      <c r="F134" s="55">
        <f t="shared" si="165"/>
        <v>70</v>
      </c>
      <c r="G134" s="53"/>
      <c r="H134" s="54"/>
      <c r="I134" s="55">
        <f t="shared" si="166"/>
        <v>0</v>
      </c>
      <c r="J134" s="53"/>
      <c r="K134" s="54"/>
      <c r="L134" s="55">
        <f t="shared" si="167"/>
        <v>0</v>
      </c>
      <c r="M134" s="53"/>
      <c r="N134" s="54"/>
      <c r="O134" s="55">
        <f t="shared" si="168"/>
        <v>0</v>
      </c>
      <c r="P134" s="57"/>
      <c r="R134" s="363"/>
      <c r="S134" s="363"/>
      <c r="T134" s="363"/>
    </row>
    <row r="135" spans="1:20"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c r="R135" s="363"/>
      <c r="S135" s="363"/>
      <c r="T135" s="363"/>
    </row>
    <row r="136" spans="1:20" x14ac:dyDescent="0.25">
      <c r="A136" s="187">
        <v>2320</v>
      </c>
      <c r="B136" s="87" t="s">
        <v>155</v>
      </c>
      <c r="C136" s="88">
        <f t="shared" si="102"/>
        <v>275</v>
      </c>
      <c r="D136" s="188">
        <f>SUM(D137:D139)</f>
        <v>275</v>
      </c>
      <c r="E136" s="189">
        <f t="shared" ref="E136:F136" si="169">SUM(E137:E139)</f>
        <v>0</v>
      </c>
      <c r="F136" s="55">
        <f t="shared" si="169"/>
        <v>275</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c r="R136" s="363"/>
      <c r="S136" s="363"/>
      <c r="T136" s="363"/>
    </row>
    <row r="137" spans="1:20"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c r="R137" s="363"/>
      <c r="S137" s="363"/>
      <c r="T137" s="363"/>
    </row>
    <row r="138" spans="1:20" ht="12" customHeight="1" x14ac:dyDescent="0.25">
      <c r="A138" s="51">
        <v>2322</v>
      </c>
      <c r="B138" s="87" t="s">
        <v>157</v>
      </c>
      <c r="C138" s="88">
        <f t="shared" si="102"/>
        <v>275</v>
      </c>
      <c r="D138" s="193">
        <v>275</v>
      </c>
      <c r="E138" s="194"/>
      <c r="F138" s="55">
        <f t="shared" si="173"/>
        <v>275</v>
      </c>
      <c r="G138" s="53"/>
      <c r="H138" s="54"/>
      <c r="I138" s="55">
        <f t="shared" si="174"/>
        <v>0</v>
      </c>
      <c r="J138" s="53"/>
      <c r="K138" s="54"/>
      <c r="L138" s="55">
        <f t="shared" si="175"/>
        <v>0</v>
      </c>
      <c r="M138" s="53"/>
      <c r="N138" s="54"/>
      <c r="O138" s="55">
        <f t="shared" si="176"/>
        <v>0</v>
      </c>
      <c r="P138" s="57"/>
      <c r="R138" s="363"/>
      <c r="S138" s="363"/>
      <c r="T138" s="363"/>
    </row>
    <row r="139" spans="1:20"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c r="R139" s="363"/>
      <c r="S139" s="363"/>
      <c r="T139" s="363"/>
    </row>
    <row r="140" spans="1:20"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c r="R140" s="363"/>
      <c r="S140" s="363"/>
      <c r="T140" s="363"/>
    </row>
    <row r="141" spans="1:20" ht="48" x14ac:dyDescent="0.25">
      <c r="A141" s="187">
        <v>2340</v>
      </c>
      <c r="B141" s="87" t="s">
        <v>160</v>
      </c>
      <c r="C141" s="88">
        <f t="shared" si="102"/>
        <v>143</v>
      </c>
      <c r="D141" s="188">
        <f>SUM(D142:D143)</f>
        <v>143</v>
      </c>
      <c r="E141" s="189">
        <f t="shared" ref="E141:F141" si="177">SUM(E142:E143)</f>
        <v>0</v>
      </c>
      <c r="F141" s="55">
        <f t="shared" si="177"/>
        <v>143</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c r="R141" s="363"/>
      <c r="S141" s="363"/>
      <c r="T141" s="363"/>
    </row>
    <row r="142" spans="1:20" ht="12" customHeight="1" x14ac:dyDescent="0.25">
      <c r="A142" s="51">
        <v>2341</v>
      </c>
      <c r="B142" s="87" t="s">
        <v>161</v>
      </c>
      <c r="C142" s="88">
        <f t="shared" si="102"/>
        <v>143</v>
      </c>
      <c r="D142" s="193">
        <v>143</v>
      </c>
      <c r="E142" s="194"/>
      <c r="F142" s="55">
        <f t="shared" ref="F142:F143" si="181">D142+E142</f>
        <v>143</v>
      </c>
      <c r="G142" s="53"/>
      <c r="H142" s="54"/>
      <c r="I142" s="55">
        <f t="shared" ref="I142:I143" si="182">G142+H142</f>
        <v>0</v>
      </c>
      <c r="J142" s="53"/>
      <c r="K142" s="54"/>
      <c r="L142" s="55">
        <f t="shared" ref="L142:L143" si="183">K142+J142</f>
        <v>0</v>
      </c>
      <c r="M142" s="53"/>
      <c r="N142" s="54"/>
      <c r="O142" s="55">
        <f t="shared" ref="O142:O143" si="184">N142+M142</f>
        <v>0</v>
      </c>
      <c r="P142" s="57"/>
      <c r="R142" s="363"/>
      <c r="S142" s="363"/>
      <c r="T142" s="363"/>
    </row>
    <row r="143" spans="1:20"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c r="R143" s="363"/>
      <c r="S143" s="363"/>
      <c r="T143" s="363"/>
    </row>
    <row r="144" spans="1:20" ht="24" x14ac:dyDescent="0.25">
      <c r="A144" s="184">
        <v>2350</v>
      </c>
      <c r="B144" s="136" t="s">
        <v>163</v>
      </c>
      <c r="C144" s="141">
        <f t="shared" si="102"/>
        <v>4407</v>
      </c>
      <c r="D144" s="185">
        <f>SUM(D145:D150)</f>
        <v>4407</v>
      </c>
      <c r="E144" s="186">
        <f t="shared" ref="E144:F144" si="185">SUM(E145:E150)</f>
        <v>0</v>
      </c>
      <c r="F144" s="139">
        <f t="shared" si="185"/>
        <v>4407</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c r="R144" s="363"/>
      <c r="S144" s="363"/>
      <c r="T144" s="363"/>
    </row>
    <row r="145" spans="1:20" ht="12" customHeight="1" x14ac:dyDescent="0.25">
      <c r="A145" s="44">
        <v>2351</v>
      </c>
      <c r="B145" s="80" t="s">
        <v>164</v>
      </c>
      <c r="C145" s="81">
        <f t="shared" si="102"/>
        <v>1030</v>
      </c>
      <c r="D145" s="195">
        <v>1030</v>
      </c>
      <c r="E145" s="196"/>
      <c r="F145" s="132">
        <f t="shared" ref="F145:F150" si="189">D145+E145</f>
        <v>1030</v>
      </c>
      <c r="G145" s="46"/>
      <c r="H145" s="47"/>
      <c r="I145" s="132">
        <f t="shared" ref="I145:I150" si="190">G145+H145</f>
        <v>0</v>
      </c>
      <c r="J145" s="46"/>
      <c r="K145" s="47"/>
      <c r="L145" s="132">
        <f t="shared" ref="L145:L150" si="191">K145+J145</f>
        <v>0</v>
      </c>
      <c r="M145" s="46"/>
      <c r="N145" s="47"/>
      <c r="O145" s="132">
        <f t="shared" ref="O145:O150" si="192">N145+M145</f>
        <v>0</v>
      </c>
      <c r="P145" s="49"/>
      <c r="R145" s="363"/>
      <c r="S145" s="363"/>
      <c r="T145" s="363"/>
    </row>
    <row r="146" spans="1:20" ht="12" customHeight="1" x14ac:dyDescent="0.25">
      <c r="A146" s="51">
        <v>2352</v>
      </c>
      <c r="B146" s="87" t="s">
        <v>165</v>
      </c>
      <c r="C146" s="88">
        <f t="shared" si="102"/>
        <v>3150</v>
      </c>
      <c r="D146" s="193">
        <v>3150</v>
      </c>
      <c r="E146" s="194"/>
      <c r="F146" s="55">
        <f t="shared" si="189"/>
        <v>3150</v>
      </c>
      <c r="G146" s="53"/>
      <c r="H146" s="54"/>
      <c r="I146" s="55">
        <f t="shared" si="190"/>
        <v>0</v>
      </c>
      <c r="J146" s="53"/>
      <c r="K146" s="54"/>
      <c r="L146" s="55">
        <f t="shared" si="191"/>
        <v>0</v>
      </c>
      <c r="M146" s="53"/>
      <c r="N146" s="54"/>
      <c r="O146" s="55">
        <f t="shared" si="192"/>
        <v>0</v>
      </c>
      <c r="P146" s="57"/>
      <c r="R146" s="363"/>
      <c r="S146" s="363"/>
      <c r="T146" s="363"/>
    </row>
    <row r="147" spans="1:20"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c r="R147" s="363"/>
      <c r="S147" s="363"/>
      <c r="T147" s="363"/>
    </row>
    <row r="148" spans="1:20"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c r="R148" s="363"/>
      <c r="S148" s="363"/>
      <c r="T148" s="363"/>
    </row>
    <row r="149" spans="1:20" ht="24" customHeight="1" x14ac:dyDescent="0.25">
      <c r="A149" s="51">
        <v>2355</v>
      </c>
      <c r="B149" s="87" t="s">
        <v>168</v>
      </c>
      <c r="C149" s="88">
        <f t="shared" si="193"/>
        <v>227</v>
      </c>
      <c r="D149" s="193">
        <v>227</v>
      </c>
      <c r="E149" s="194"/>
      <c r="F149" s="55">
        <f t="shared" si="189"/>
        <v>227</v>
      </c>
      <c r="G149" s="53"/>
      <c r="H149" s="54"/>
      <c r="I149" s="55">
        <f t="shared" si="190"/>
        <v>0</v>
      </c>
      <c r="J149" s="53"/>
      <c r="K149" s="54"/>
      <c r="L149" s="55">
        <f t="shared" si="191"/>
        <v>0</v>
      </c>
      <c r="M149" s="53"/>
      <c r="N149" s="54"/>
      <c r="O149" s="55">
        <f t="shared" si="192"/>
        <v>0</v>
      </c>
      <c r="P149" s="57"/>
      <c r="R149" s="363"/>
      <c r="S149" s="363"/>
      <c r="T149" s="363"/>
    </row>
    <row r="150" spans="1:20"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c r="R150" s="363"/>
      <c r="S150" s="363"/>
      <c r="T150" s="363"/>
    </row>
    <row r="151" spans="1:20" ht="24.75" customHeight="1" x14ac:dyDescent="0.25">
      <c r="A151" s="187">
        <v>2360</v>
      </c>
      <c r="B151" s="87" t="s">
        <v>170</v>
      </c>
      <c r="C151" s="88">
        <f t="shared" si="193"/>
        <v>23585</v>
      </c>
      <c r="D151" s="188">
        <f>SUM(D152:D158)</f>
        <v>1791</v>
      </c>
      <c r="E151" s="189">
        <f t="shared" ref="E151:F151" si="194">SUM(E152:E158)</f>
        <v>0</v>
      </c>
      <c r="F151" s="55">
        <f t="shared" si="194"/>
        <v>1791</v>
      </c>
      <c r="G151" s="188">
        <f>SUM(G152:G158)</f>
        <v>0</v>
      </c>
      <c r="H151" s="189">
        <f t="shared" ref="H151:I151" si="195">SUM(H152:H158)</f>
        <v>0</v>
      </c>
      <c r="I151" s="55">
        <f t="shared" si="195"/>
        <v>0</v>
      </c>
      <c r="J151" s="188">
        <f>SUM(J152:J158)</f>
        <v>21794</v>
      </c>
      <c r="K151" s="189">
        <f t="shared" ref="K151:L151" si="196">SUM(K152:K158)</f>
        <v>0</v>
      </c>
      <c r="L151" s="55">
        <f t="shared" si="196"/>
        <v>21794</v>
      </c>
      <c r="M151" s="188">
        <f>SUM(M152:M158)</f>
        <v>0</v>
      </c>
      <c r="N151" s="189">
        <f t="shared" ref="N151:O151" si="197">SUM(N152:N158)</f>
        <v>0</v>
      </c>
      <c r="O151" s="55">
        <f t="shared" si="197"/>
        <v>0</v>
      </c>
      <c r="P151" s="57"/>
      <c r="R151" s="363"/>
      <c r="S151" s="363"/>
      <c r="T151" s="363"/>
    </row>
    <row r="152" spans="1:20" ht="12" customHeight="1" x14ac:dyDescent="0.25">
      <c r="A152" s="50">
        <v>2361</v>
      </c>
      <c r="B152" s="87" t="s">
        <v>171</v>
      </c>
      <c r="C152" s="88">
        <f t="shared" si="193"/>
        <v>1227</v>
      </c>
      <c r="D152" s="193">
        <v>1227</v>
      </c>
      <c r="E152" s="194"/>
      <c r="F152" s="55">
        <f t="shared" ref="F152:F159" si="198">D152+E152</f>
        <v>1227</v>
      </c>
      <c r="G152" s="53"/>
      <c r="H152" s="54"/>
      <c r="I152" s="55">
        <f t="shared" ref="I152:I159" si="199">G152+H152</f>
        <v>0</v>
      </c>
      <c r="J152" s="53"/>
      <c r="K152" s="54"/>
      <c r="L152" s="55">
        <f t="shared" ref="L152:L159" si="200">K152+J152</f>
        <v>0</v>
      </c>
      <c r="M152" s="53"/>
      <c r="N152" s="54"/>
      <c r="O152" s="55">
        <f t="shared" ref="O152:O159" si="201">N152+M152</f>
        <v>0</v>
      </c>
      <c r="P152" s="57"/>
      <c r="R152" s="363"/>
      <c r="S152" s="363"/>
      <c r="T152" s="363"/>
    </row>
    <row r="153" spans="1:20" ht="24" customHeight="1" x14ac:dyDescent="0.25">
      <c r="A153" s="50">
        <v>2362</v>
      </c>
      <c r="B153" s="87" t="s">
        <v>172</v>
      </c>
      <c r="C153" s="88">
        <f t="shared" si="193"/>
        <v>564</v>
      </c>
      <c r="D153" s="193">
        <v>564</v>
      </c>
      <c r="E153" s="194"/>
      <c r="F153" s="55">
        <f t="shared" si="198"/>
        <v>564</v>
      </c>
      <c r="G153" s="53"/>
      <c r="H153" s="54"/>
      <c r="I153" s="55">
        <f t="shared" si="199"/>
        <v>0</v>
      </c>
      <c r="J153" s="53"/>
      <c r="K153" s="54"/>
      <c r="L153" s="55">
        <f t="shared" si="200"/>
        <v>0</v>
      </c>
      <c r="M153" s="53"/>
      <c r="N153" s="54"/>
      <c r="O153" s="55">
        <f t="shared" si="201"/>
        <v>0</v>
      </c>
      <c r="P153" s="57"/>
      <c r="R153" s="363"/>
      <c r="S153" s="363"/>
      <c r="T153" s="363"/>
    </row>
    <row r="154" spans="1:20" x14ac:dyDescent="0.25">
      <c r="A154" s="536">
        <v>2363</v>
      </c>
      <c r="B154" s="550" t="s">
        <v>173</v>
      </c>
      <c r="C154" s="551">
        <f t="shared" si="193"/>
        <v>21794</v>
      </c>
      <c r="D154" s="469"/>
      <c r="E154" s="470"/>
      <c r="F154" s="402">
        <f t="shared" si="198"/>
        <v>0</v>
      </c>
      <c r="G154" s="400"/>
      <c r="H154" s="401"/>
      <c r="I154" s="402">
        <f t="shared" si="199"/>
        <v>0</v>
      </c>
      <c r="J154" s="400">
        <v>21794</v>
      </c>
      <c r="K154" s="401"/>
      <c r="L154" s="402">
        <f t="shared" si="200"/>
        <v>21794</v>
      </c>
      <c r="M154" s="400"/>
      <c r="N154" s="401"/>
      <c r="O154" s="402">
        <f t="shared" si="201"/>
        <v>0</v>
      </c>
      <c r="P154" s="539"/>
      <c r="R154" s="363"/>
      <c r="S154" s="363"/>
      <c r="T154" s="363"/>
    </row>
    <row r="155" spans="1:20"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c r="R155" s="363"/>
      <c r="S155" s="363"/>
      <c r="T155" s="363"/>
    </row>
    <row r="156" spans="1:20"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c r="R156" s="363"/>
      <c r="S156" s="363"/>
      <c r="T156" s="363"/>
    </row>
    <row r="157" spans="1:20"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c r="R157" s="363"/>
      <c r="S157" s="363"/>
      <c r="T157" s="363"/>
    </row>
    <row r="158" spans="1:20"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c r="R158" s="363"/>
      <c r="S158" s="363"/>
      <c r="T158" s="363"/>
    </row>
    <row r="159" spans="1:20" ht="12" customHeight="1" x14ac:dyDescent="0.25">
      <c r="A159" s="184">
        <v>2370</v>
      </c>
      <c r="B159" s="136" t="s">
        <v>178</v>
      </c>
      <c r="C159" s="141">
        <f t="shared" si="193"/>
        <v>4082</v>
      </c>
      <c r="D159" s="199">
        <v>2882</v>
      </c>
      <c r="E159" s="200"/>
      <c r="F159" s="139">
        <f t="shared" si="198"/>
        <v>2882</v>
      </c>
      <c r="G159" s="142">
        <v>1200</v>
      </c>
      <c r="H159" s="143"/>
      <c r="I159" s="139">
        <f t="shared" si="199"/>
        <v>1200</v>
      </c>
      <c r="J159" s="142"/>
      <c r="K159" s="143"/>
      <c r="L159" s="139">
        <f t="shared" si="200"/>
        <v>0</v>
      </c>
      <c r="M159" s="142"/>
      <c r="N159" s="143"/>
      <c r="O159" s="139">
        <f t="shared" si="201"/>
        <v>0</v>
      </c>
      <c r="P159" s="127"/>
      <c r="R159" s="363"/>
      <c r="S159" s="363"/>
      <c r="T159" s="363"/>
    </row>
    <row r="160" spans="1:20"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c r="R160" s="363"/>
      <c r="S160" s="363"/>
      <c r="T160" s="363"/>
    </row>
    <row r="161" spans="1:20"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c r="R161" s="363"/>
      <c r="S161" s="363"/>
      <c r="T161" s="363"/>
    </row>
    <row r="162" spans="1:20"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c r="R162" s="363"/>
      <c r="S162" s="363"/>
      <c r="T162" s="363"/>
    </row>
    <row r="163" spans="1:20"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c r="R163" s="363"/>
      <c r="S163" s="363"/>
      <c r="T163" s="363"/>
    </row>
    <row r="164" spans="1:20"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c r="R164" s="363"/>
      <c r="S164" s="363"/>
      <c r="T164" s="363"/>
    </row>
    <row r="165" spans="1:20"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c r="R165" s="363"/>
      <c r="S165" s="363"/>
      <c r="T165" s="363"/>
    </row>
    <row r="166" spans="1:20" ht="16.5" hidden="1" customHeight="1" x14ac:dyDescent="0.25">
      <c r="A166" s="380">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c r="R166" s="363"/>
      <c r="S166" s="363"/>
      <c r="T166" s="363"/>
    </row>
    <row r="167" spans="1:20"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c r="R167" s="363"/>
      <c r="S167" s="363"/>
      <c r="T167" s="363"/>
    </row>
    <row r="168" spans="1:20"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c r="R168" s="363"/>
      <c r="S168" s="363"/>
      <c r="T168" s="363"/>
    </row>
    <row r="169" spans="1:20"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c r="R169" s="363"/>
      <c r="S169" s="363"/>
      <c r="T169" s="363"/>
    </row>
    <row r="170" spans="1:20"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c r="R170" s="363"/>
      <c r="S170" s="363"/>
      <c r="T170" s="363"/>
    </row>
    <row r="171" spans="1:20"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c r="R171" s="363"/>
      <c r="S171" s="363"/>
      <c r="T171" s="363"/>
    </row>
    <row r="172" spans="1:20"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c r="R172" s="363"/>
      <c r="S172" s="363"/>
      <c r="T172" s="363"/>
    </row>
    <row r="173" spans="1:20"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c r="R173" s="363"/>
      <c r="S173" s="363"/>
      <c r="T173" s="363"/>
    </row>
    <row r="174" spans="1:20"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c r="R174" s="363"/>
      <c r="S174" s="363"/>
      <c r="T174" s="363"/>
    </row>
    <row r="175" spans="1:20" ht="36" hidden="1" x14ac:dyDescent="0.25">
      <c r="A175" s="380">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c r="R175" s="363"/>
      <c r="S175" s="363"/>
      <c r="T175" s="363"/>
    </row>
    <row r="176" spans="1:20"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c r="R176" s="363"/>
      <c r="S176" s="363"/>
      <c r="T176" s="363"/>
    </row>
    <row r="177" spans="1:20"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c r="R177" s="363"/>
      <c r="S177" s="363"/>
      <c r="T177" s="363"/>
    </row>
    <row r="178" spans="1:20"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c r="R178" s="363"/>
      <c r="S178" s="363"/>
      <c r="T178" s="363"/>
    </row>
    <row r="179" spans="1:20" ht="84" hidden="1" x14ac:dyDescent="0.25">
      <c r="A179" s="380">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c r="R179" s="363"/>
      <c r="S179" s="363"/>
      <c r="T179" s="363"/>
    </row>
    <row r="180" spans="1:20"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c r="R180" s="363"/>
      <c r="S180" s="363"/>
      <c r="T180" s="363"/>
    </row>
    <row r="181" spans="1:20"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c r="R181" s="363"/>
      <c r="S181" s="363"/>
      <c r="T181" s="363"/>
    </row>
    <row r="182" spans="1:20"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c r="R182" s="363"/>
      <c r="S182" s="363"/>
      <c r="T182" s="363"/>
    </row>
    <row r="183" spans="1:20"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c r="R183" s="363"/>
      <c r="S183" s="363"/>
      <c r="T183" s="363"/>
    </row>
    <row r="184" spans="1:20"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c r="R184" s="363"/>
      <c r="S184" s="363"/>
      <c r="T184" s="363"/>
    </row>
    <row r="185" spans="1:20"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c r="R185" s="363"/>
      <c r="S185" s="363"/>
      <c r="T185" s="363"/>
    </row>
    <row r="186" spans="1:20"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c r="R186" s="363"/>
      <c r="S186" s="363"/>
      <c r="T186" s="363"/>
    </row>
    <row r="187" spans="1:20"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c r="R187" s="363"/>
      <c r="S187" s="363"/>
      <c r="T187" s="363"/>
    </row>
    <row r="188" spans="1:20"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c r="R188" s="363"/>
      <c r="S188" s="363"/>
      <c r="T188" s="363"/>
    </row>
    <row r="189" spans="1:20" ht="36" hidden="1" customHeight="1" x14ac:dyDescent="0.25">
      <c r="A189" s="380">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c r="R189" s="363"/>
      <c r="S189" s="363"/>
      <c r="T189" s="363"/>
    </row>
    <row r="190" spans="1:20"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c r="R190" s="363"/>
      <c r="S190" s="363"/>
      <c r="T190" s="363"/>
    </row>
    <row r="191" spans="1:20"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c r="R191" s="363"/>
      <c r="S191" s="363"/>
      <c r="T191" s="363"/>
    </row>
    <row r="192" spans="1:20" ht="24" hidden="1" x14ac:dyDescent="0.25">
      <c r="A192" s="380">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c r="R192" s="363"/>
      <c r="S192" s="363"/>
      <c r="T192" s="363"/>
    </row>
    <row r="193" spans="1:20"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c r="R193" s="363"/>
      <c r="S193" s="363"/>
      <c r="T193" s="363"/>
    </row>
    <row r="194" spans="1:20" s="28" customFormat="1" ht="24" x14ac:dyDescent="0.25">
      <c r="A194" s="221"/>
      <c r="B194" s="23" t="s">
        <v>213</v>
      </c>
      <c r="C194" s="170">
        <f t="shared" si="193"/>
        <v>12099</v>
      </c>
      <c r="D194" s="171">
        <f t="shared" ref="D194:O194" si="259">SUM(D195,D230,D269,D283)</f>
        <v>10330</v>
      </c>
      <c r="E194" s="172">
        <f t="shared" si="259"/>
        <v>0</v>
      </c>
      <c r="F194" s="173">
        <f t="shared" si="259"/>
        <v>10330</v>
      </c>
      <c r="G194" s="171">
        <f t="shared" si="259"/>
        <v>1769</v>
      </c>
      <c r="H194" s="172">
        <f t="shared" si="259"/>
        <v>0</v>
      </c>
      <c r="I194" s="173">
        <f t="shared" si="259"/>
        <v>1769</v>
      </c>
      <c r="J194" s="171">
        <f t="shared" si="259"/>
        <v>0</v>
      </c>
      <c r="K194" s="172">
        <f t="shared" si="259"/>
        <v>0</v>
      </c>
      <c r="L194" s="173">
        <f t="shared" si="259"/>
        <v>0</v>
      </c>
      <c r="M194" s="171">
        <f t="shared" si="259"/>
        <v>0</v>
      </c>
      <c r="N194" s="172">
        <f t="shared" si="259"/>
        <v>0</v>
      </c>
      <c r="O194" s="173">
        <f t="shared" si="259"/>
        <v>0</v>
      </c>
      <c r="P194" s="174"/>
      <c r="R194" s="363"/>
      <c r="S194" s="363"/>
      <c r="T194" s="363"/>
    </row>
    <row r="195" spans="1:20" x14ac:dyDescent="0.25">
      <c r="A195" s="175">
        <v>5000</v>
      </c>
      <c r="B195" s="175" t="s">
        <v>214</v>
      </c>
      <c r="C195" s="176">
        <f t="shared" si="193"/>
        <v>12099</v>
      </c>
      <c r="D195" s="177">
        <f>D196+D204</f>
        <v>10330</v>
      </c>
      <c r="E195" s="178">
        <f t="shared" ref="E195:F195" si="260">E196+E204</f>
        <v>0</v>
      </c>
      <c r="F195" s="179">
        <f t="shared" si="260"/>
        <v>10330</v>
      </c>
      <c r="G195" s="177">
        <f>G196+G204</f>
        <v>1769</v>
      </c>
      <c r="H195" s="178">
        <f t="shared" ref="H195:I195" si="261">H196+H204</f>
        <v>0</v>
      </c>
      <c r="I195" s="179">
        <f t="shared" si="261"/>
        <v>1769</v>
      </c>
      <c r="J195" s="177">
        <f>J196+J204</f>
        <v>0</v>
      </c>
      <c r="K195" s="178">
        <f t="shared" ref="K195:L195" si="262">K196+K204</f>
        <v>0</v>
      </c>
      <c r="L195" s="179">
        <f t="shared" si="262"/>
        <v>0</v>
      </c>
      <c r="M195" s="177">
        <f>M196+M204</f>
        <v>0</v>
      </c>
      <c r="N195" s="178">
        <f t="shared" ref="N195:O195" si="263">N196+N204</f>
        <v>0</v>
      </c>
      <c r="O195" s="179">
        <f t="shared" si="263"/>
        <v>0</v>
      </c>
      <c r="P195" s="180"/>
      <c r="R195" s="363"/>
      <c r="S195" s="363"/>
      <c r="T195" s="363"/>
    </row>
    <row r="196" spans="1:20"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c r="R196" s="363"/>
      <c r="S196" s="363"/>
      <c r="T196" s="363"/>
    </row>
    <row r="197" spans="1:20" ht="12" hidden="1" customHeight="1" x14ac:dyDescent="0.25">
      <c r="A197" s="380">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c r="R197" s="363"/>
      <c r="S197" s="363"/>
      <c r="T197" s="363"/>
    </row>
    <row r="198" spans="1:20"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c r="R198" s="363"/>
      <c r="S198" s="363"/>
      <c r="T198" s="363"/>
    </row>
    <row r="199" spans="1:20"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c r="R199" s="363"/>
      <c r="S199" s="363"/>
      <c r="T199" s="363"/>
    </row>
    <row r="200" spans="1:20"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c r="R200" s="363"/>
      <c r="S200" s="363"/>
      <c r="T200" s="363"/>
    </row>
    <row r="201" spans="1:20"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c r="R201" s="363"/>
      <c r="S201" s="363"/>
      <c r="T201" s="363"/>
    </row>
    <row r="202" spans="1:20"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c r="R202" s="363"/>
      <c r="S202" s="363"/>
      <c r="T202" s="363"/>
    </row>
    <row r="203" spans="1:20"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c r="R203" s="363"/>
      <c r="S203" s="363"/>
      <c r="T203" s="363"/>
    </row>
    <row r="204" spans="1:20" x14ac:dyDescent="0.25">
      <c r="A204" s="67">
        <v>5200</v>
      </c>
      <c r="B204" s="181" t="s">
        <v>223</v>
      </c>
      <c r="C204" s="68">
        <f t="shared" si="193"/>
        <v>12099</v>
      </c>
      <c r="D204" s="182">
        <f>D205+D215+D216+D225+D226+D227+D229</f>
        <v>10330</v>
      </c>
      <c r="E204" s="183">
        <f t="shared" ref="E204:F204" si="276">E205+E215+E216+E225+E226+E227+E229</f>
        <v>0</v>
      </c>
      <c r="F204" s="71">
        <f t="shared" si="276"/>
        <v>10330</v>
      </c>
      <c r="G204" s="182">
        <f>G205+G215+G216+G225+G226+G227+G229</f>
        <v>1769</v>
      </c>
      <c r="H204" s="183">
        <f t="shared" ref="H204:I204" si="277">H205+H215+H216+H225+H226+H227+H229</f>
        <v>0</v>
      </c>
      <c r="I204" s="71">
        <f t="shared" si="277"/>
        <v>1769</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c r="R204" s="363"/>
      <c r="S204" s="363"/>
      <c r="T204" s="363"/>
    </row>
    <row r="205" spans="1:20"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c r="R205" s="363"/>
      <c r="S205" s="363"/>
      <c r="T205" s="363"/>
    </row>
    <row r="206" spans="1:20"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c r="R206" s="363"/>
      <c r="S206" s="363"/>
      <c r="T206" s="363"/>
    </row>
    <row r="207" spans="1:20"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c r="R207" s="363"/>
      <c r="S207" s="363"/>
      <c r="T207" s="363"/>
    </row>
    <row r="208" spans="1:20"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c r="R208" s="363"/>
      <c r="S208" s="363"/>
      <c r="T208" s="363"/>
    </row>
    <row r="209" spans="1:20"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c r="R209" s="363"/>
      <c r="S209" s="363"/>
      <c r="T209" s="363"/>
    </row>
    <row r="210" spans="1:20"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c r="R210" s="363"/>
      <c r="S210" s="363"/>
      <c r="T210" s="363"/>
    </row>
    <row r="211" spans="1:20"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c r="R211" s="363"/>
      <c r="S211" s="363"/>
      <c r="T211" s="363"/>
    </row>
    <row r="212" spans="1:20"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c r="R212" s="363"/>
      <c r="S212" s="363"/>
      <c r="T212" s="363"/>
    </row>
    <row r="213" spans="1:20"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c r="R213" s="363"/>
      <c r="S213" s="363"/>
      <c r="T213" s="363"/>
    </row>
    <row r="214" spans="1:20"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c r="R214" s="363"/>
      <c r="S214" s="363"/>
      <c r="T214" s="363"/>
    </row>
    <row r="215" spans="1:20"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c r="R215" s="363"/>
      <c r="S215" s="363"/>
      <c r="T215" s="363"/>
    </row>
    <row r="216" spans="1:20" x14ac:dyDescent="0.25">
      <c r="A216" s="187">
        <v>5230</v>
      </c>
      <c r="B216" s="87" t="s">
        <v>235</v>
      </c>
      <c r="C216" s="88">
        <f t="shared" si="288"/>
        <v>12099</v>
      </c>
      <c r="D216" s="188">
        <f>SUM(D217:D224)</f>
        <v>10330</v>
      </c>
      <c r="E216" s="189">
        <f t="shared" ref="E216:F216" si="289">SUM(E217:E224)</f>
        <v>0</v>
      </c>
      <c r="F216" s="55">
        <f t="shared" si="289"/>
        <v>10330</v>
      </c>
      <c r="G216" s="188">
        <f>SUM(G217:G224)</f>
        <v>1769</v>
      </c>
      <c r="H216" s="189">
        <f t="shared" ref="H216:I216" si="290">SUM(H217:H224)</f>
        <v>0</v>
      </c>
      <c r="I216" s="55">
        <f t="shared" si="290"/>
        <v>1769</v>
      </c>
      <c r="J216" s="188">
        <f>SUM(J217:J224)</f>
        <v>0</v>
      </c>
      <c r="K216" s="189">
        <f t="shared" ref="K216:L216" si="291">SUM(K217:K224)</f>
        <v>0</v>
      </c>
      <c r="L216" s="55">
        <f t="shared" si="291"/>
        <v>0</v>
      </c>
      <c r="M216" s="188">
        <f>SUM(M217:M224)</f>
        <v>0</v>
      </c>
      <c r="N216" s="189">
        <f t="shared" ref="N216:O216" si="292">SUM(N217:N224)</f>
        <v>0</v>
      </c>
      <c r="O216" s="55">
        <f t="shared" si="292"/>
        <v>0</v>
      </c>
      <c r="P216" s="57"/>
      <c r="R216" s="363"/>
      <c r="S216" s="363"/>
      <c r="T216" s="363"/>
    </row>
    <row r="217" spans="1:20"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c r="R217" s="363"/>
      <c r="S217" s="363"/>
      <c r="T217" s="363"/>
    </row>
    <row r="218" spans="1:20" ht="12" customHeight="1" x14ac:dyDescent="0.25">
      <c r="A218" s="51">
        <v>5232</v>
      </c>
      <c r="B218" s="87" t="s">
        <v>237</v>
      </c>
      <c r="C218" s="88">
        <f t="shared" si="288"/>
        <v>1670</v>
      </c>
      <c r="D218" s="193">
        <v>1670</v>
      </c>
      <c r="E218" s="194"/>
      <c r="F218" s="55">
        <f t="shared" si="293"/>
        <v>1670</v>
      </c>
      <c r="G218" s="53"/>
      <c r="H218" s="54"/>
      <c r="I218" s="55">
        <f t="shared" si="294"/>
        <v>0</v>
      </c>
      <c r="J218" s="53"/>
      <c r="K218" s="54"/>
      <c r="L218" s="55">
        <f t="shared" si="295"/>
        <v>0</v>
      </c>
      <c r="M218" s="53"/>
      <c r="N218" s="54"/>
      <c r="O218" s="55">
        <f t="shared" si="296"/>
        <v>0</v>
      </c>
      <c r="P218" s="57"/>
      <c r="R218" s="363"/>
      <c r="S218" s="363"/>
      <c r="T218" s="363"/>
    </row>
    <row r="219" spans="1:20" ht="12" customHeight="1" x14ac:dyDescent="0.25">
      <c r="A219" s="51">
        <v>5233</v>
      </c>
      <c r="B219" s="87" t="s">
        <v>238</v>
      </c>
      <c r="C219" s="88">
        <f t="shared" si="288"/>
        <v>3529</v>
      </c>
      <c r="D219" s="193">
        <v>1760</v>
      </c>
      <c r="E219" s="194"/>
      <c r="F219" s="55">
        <f t="shared" si="293"/>
        <v>1760</v>
      </c>
      <c r="G219" s="53">
        <v>1769</v>
      </c>
      <c r="H219" s="54"/>
      <c r="I219" s="55">
        <f t="shared" si="294"/>
        <v>1769</v>
      </c>
      <c r="J219" s="53"/>
      <c r="K219" s="54"/>
      <c r="L219" s="55">
        <f t="shared" si="295"/>
        <v>0</v>
      </c>
      <c r="M219" s="53"/>
      <c r="N219" s="54"/>
      <c r="O219" s="55">
        <f t="shared" si="296"/>
        <v>0</v>
      </c>
      <c r="P219" s="57"/>
      <c r="R219" s="363"/>
      <c r="S219" s="363"/>
      <c r="T219" s="363"/>
    </row>
    <row r="220" spans="1:20"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c r="R220" s="363"/>
      <c r="S220" s="363"/>
      <c r="T220" s="363"/>
    </row>
    <row r="221" spans="1:20"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c r="R221" s="363"/>
      <c r="S221" s="363"/>
      <c r="T221" s="363"/>
    </row>
    <row r="222" spans="1:20"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c r="R222" s="363"/>
      <c r="S222" s="363"/>
      <c r="T222" s="363"/>
    </row>
    <row r="223" spans="1:20" ht="24" customHeight="1" x14ac:dyDescent="0.25">
      <c r="A223" s="51">
        <v>5238</v>
      </c>
      <c r="B223" s="87" t="s">
        <v>242</v>
      </c>
      <c r="C223" s="88">
        <f t="shared" si="288"/>
        <v>6900</v>
      </c>
      <c r="D223" s="193">
        <v>6900</v>
      </c>
      <c r="E223" s="194"/>
      <c r="F223" s="55">
        <f t="shared" si="293"/>
        <v>6900</v>
      </c>
      <c r="G223" s="53"/>
      <c r="H223" s="54"/>
      <c r="I223" s="55">
        <f t="shared" si="294"/>
        <v>0</v>
      </c>
      <c r="J223" s="53"/>
      <c r="K223" s="54"/>
      <c r="L223" s="55">
        <f t="shared" si="295"/>
        <v>0</v>
      </c>
      <c r="M223" s="53"/>
      <c r="N223" s="54"/>
      <c r="O223" s="55">
        <f t="shared" si="296"/>
        <v>0</v>
      </c>
      <c r="P223" s="57"/>
      <c r="R223" s="363"/>
      <c r="S223" s="363"/>
      <c r="T223" s="363"/>
    </row>
    <row r="224" spans="1:20"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c r="R224" s="363"/>
      <c r="S224" s="363"/>
      <c r="T224" s="363"/>
    </row>
    <row r="225" spans="1:20"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c r="R225" s="363"/>
      <c r="S225" s="363"/>
      <c r="T225" s="363"/>
    </row>
    <row r="226" spans="1:20"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c r="R226" s="363"/>
      <c r="S226" s="363"/>
      <c r="T226" s="363"/>
    </row>
    <row r="227" spans="1:20"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c r="R227" s="363"/>
      <c r="S227" s="363"/>
      <c r="T227" s="363"/>
    </row>
    <row r="228" spans="1:20"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c r="R228" s="363"/>
      <c r="S228" s="363"/>
      <c r="T228" s="363"/>
    </row>
    <row r="229" spans="1:20"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c r="R229" s="363"/>
      <c r="S229" s="363"/>
      <c r="T229" s="363"/>
    </row>
    <row r="230" spans="1:20"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c r="R230" s="363"/>
      <c r="S230" s="363"/>
      <c r="T230" s="363"/>
    </row>
    <row r="231" spans="1:20"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c r="R231" s="363"/>
      <c r="S231" s="363"/>
      <c r="T231" s="363"/>
    </row>
    <row r="232" spans="1:20" ht="24" hidden="1" customHeight="1" x14ac:dyDescent="0.25">
      <c r="A232" s="380">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c r="R232" s="363"/>
      <c r="S232" s="363"/>
      <c r="T232" s="363"/>
    </row>
    <row r="233" spans="1:20"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c r="R233" s="363"/>
      <c r="S233" s="363"/>
      <c r="T233" s="363"/>
    </row>
    <row r="234" spans="1:20"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c r="R234" s="363"/>
      <c r="S234" s="363"/>
      <c r="T234" s="363"/>
    </row>
    <row r="235" spans="1:20"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c r="R235" s="363"/>
      <c r="S235" s="363"/>
      <c r="T235" s="363"/>
    </row>
    <row r="236" spans="1:20"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c r="R236" s="363"/>
      <c r="S236" s="363"/>
      <c r="T236" s="363"/>
    </row>
    <row r="237" spans="1:20"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c r="R237" s="363"/>
      <c r="S237" s="363"/>
      <c r="T237" s="363"/>
    </row>
    <row r="238" spans="1:20"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c r="R238" s="363"/>
      <c r="S238" s="363"/>
      <c r="T238" s="363"/>
    </row>
    <row r="239" spans="1:20"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c r="R239" s="363"/>
      <c r="S239" s="363"/>
      <c r="T239" s="363"/>
    </row>
    <row r="240" spans="1:20"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c r="R240" s="363"/>
      <c r="S240" s="363"/>
      <c r="T240" s="363"/>
    </row>
    <row r="241" spans="1:20"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c r="R241" s="363"/>
      <c r="S241" s="363"/>
      <c r="T241" s="363"/>
    </row>
    <row r="242" spans="1:20"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c r="R242" s="363"/>
      <c r="S242" s="363"/>
      <c r="T242" s="363"/>
    </row>
    <row r="243" spans="1:20"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c r="R243" s="363"/>
      <c r="S243" s="363"/>
      <c r="T243" s="363"/>
    </row>
    <row r="244" spans="1:20"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c r="R244" s="363"/>
      <c r="S244" s="363"/>
      <c r="T244" s="363"/>
    </row>
    <row r="245" spans="1:20"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c r="R245" s="363"/>
      <c r="S245" s="363"/>
      <c r="T245" s="363"/>
    </row>
    <row r="246" spans="1:20" ht="24" hidden="1" x14ac:dyDescent="0.25">
      <c r="A246" s="380">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c r="R246" s="363"/>
      <c r="S246" s="363"/>
      <c r="T246" s="363"/>
    </row>
    <row r="247" spans="1:20"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c r="R247" s="363"/>
      <c r="S247" s="363"/>
      <c r="T247" s="363"/>
    </row>
    <row r="248" spans="1:20"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c r="R248" s="363"/>
      <c r="S248" s="363"/>
      <c r="T248" s="363"/>
    </row>
    <row r="249" spans="1:20"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c r="R249" s="363"/>
      <c r="S249" s="363"/>
      <c r="T249" s="363"/>
    </row>
    <row r="250" spans="1:20"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c r="R250" s="363"/>
      <c r="S250" s="363"/>
      <c r="T250" s="363"/>
    </row>
    <row r="251" spans="1:20"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c r="R251" s="363"/>
      <c r="S251" s="363"/>
      <c r="T251" s="363"/>
    </row>
    <row r="252" spans="1:20" ht="24" hidden="1" x14ac:dyDescent="0.25">
      <c r="A252" s="380">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c r="R252" s="363"/>
      <c r="S252" s="363"/>
      <c r="T252" s="363"/>
    </row>
    <row r="253" spans="1:20"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c r="R253" s="363"/>
      <c r="S253" s="363"/>
      <c r="T253" s="363"/>
    </row>
    <row r="254" spans="1:20"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c r="R254" s="363"/>
      <c r="S254" s="363"/>
      <c r="T254" s="363"/>
    </row>
    <row r="255" spans="1:20"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c r="R255" s="363"/>
      <c r="S255" s="363"/>
      <c r="T255" s="363"/>
    </row>
    <row r="256" spans="1:20"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c r="R256" s="363"/>
      <c r="S256" s="363"/>
      <c r="T256" s="363"/>
    </row>
    <row r="257" spans="1:20"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c r="R257" s="363"/>
      <c r="S257" s="363"/>
      <c r="T257" s="363"/>
    </row>
    <row r="258" spans="1:20"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c r="R258" s="363"/>
      <c r="S258" s="363"/>
      <c r="T258" s="363"/>
    </row>
    <row r="259" spans="1:20"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c r="R259" s="363"/>
      <c r="S259" s="363"/>
      <c r="T259" s="363"/>
    </row>
    <row r="260" spans="1:20" ht="24" hidden="1" x14ac:dyDescent="0.25">
      <c r="A260" s="380">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c r="R260" s="363"/>
      <c r="S260" s="363"/>
      <c r="T260" s="363"/>
    </row>
    <row r="261" spans="1:20"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c r="R261" s="363"/>
      <c r="S261" s="363"/>
      <c r="T261" s="363"/>
    </row>
    <row r="262" spans="1:20"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c r="R262" s="363"/>
      <c r="S262" s="363"/>
      <c r="T262" s="363"/>
    </row>
    <row r="263" spans="1:20"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c r="R263" s="363"/>
      <c r="S263" s="363"/>
      <c r="T263" s="363"/>
    </row>
    <row r="264" spans="1:20"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c r="R264" s="363"/>
      <c r="S264" s="363"/>
      <c r="T264" s="363"/>
    </row>
    <row r="265" spans="1:20"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c r="R265" s="363"/>
      <c r="S265" s="363"/>
      <c r="T265" s="363"/>
    </row>
    <row r="266" spans="1:20"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c r="R266" s="363"/>
      <c r="S266" s="363"/>
      <c r="T266" s="363"/>
    </row>
    <row r="267" spans="1:20"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c r="R267" s="363"/>
      <c r="S267" s="363"/>
      <c r="T267" s="363"/>
    </row>
    <row r="268" spans="1:20"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c r="R268" s="363"/>
      <c r="S268" s="363"/>
      <c r="T268" s="363"/>
    </row>
    <row r="269" spans="1:20"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c r="R269" s="363"/>
      <c r="S269" s="363"/>
      <c r="T269" s="363"/>
    </row>
    <row r="270" spans="1:20"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c r="R270" s="363"/>
      <c r="S270" s="363"/>
      <c r="T270" s="363"/>
    </row>
    <row r="271" spans="1:20" ht="24" hidden="1" customHeight="1" x14ac:dyDescent="0.25">
      <c r="A271" s="380">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c r="R271" s="363"/>
      <c r="S271" s="363"/>
      <c r="T271" s="363"/>
    </row>
    <row r="272" spans="1:20"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c r="R272" s="363"/>
      <c r="S272" s="363"/>
      <c r="T272" s="363"/>
    </row>
    <row r="273" spans="1:20"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c r="R273" s="363"/>
      <c r="S273" s="363"/>
      <c r="T273" s="363"/>
    </row>
    <row r="274" spans="1:20"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c r="R274" s="363"/>
      <c r="S274" s="363"/>
      <c r="T274" s="363"/>
    </row>
    <row r="275" spans="1:20"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c r="R275" s="363"/>
      <c r="S275" s="363"/>
      <c r="T275" s="363"/>
    </row>
    <row r="276" spans="1:20"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c r="R276" s="363"/>
      <c r="S276" s="363"/>
      <c r="T276" s="363"/>
    </row>
    <row r="277" spans="1:20"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c r="R277" s="363"/>
      <c r="S277" s="363"/>
      <c r="T277" s="363"/>
    </row>
    <row r="278" spans="1:20"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c r="R278" s="363"/>
      <c r="S278" s="363"/>
      <c r="T278" s="363"/>
    </row>
    <row r="279" spans="1:20"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c r="R279" s="363"/>
      <c r="S279" s="363"/>
      <c r="T279" s="363"/>
    </row>
    <row r="280" spans="1:20" ht="24" hidden="1" customHeight="1" x14ac:dyDescent="0.25">
      <c r="A280" s="380">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c r="R280" s="363"/>
      <c r="S280" s="363"/>
      <c r="T280" s="363"/>
    </row>
    <row r="281" spans="1:20"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c r="R281" s="363"/>
      <c r="S281" s="363"/>
      <c r="T281" s="363"/>
    </row>
    <row r="282" spans="1:20"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c r="R282" s="363"/>
      <c r="S282" s="363"/>
      <c r="T282" s="363"/>
    </row>
    <row r="283" spans="1:20"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c r="R283" s="363"/>
      <c r="S283" s="363"/>
      <c r="T283" s="363"/>
    </row>
    <row r="284" spans="1:20"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c r="R284" s="363"/>
      <c r="S284" s="363"/>
      <c r="T284" s="363"/>
    </row>
    <row r="285" spans="1:20"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c r="R285" s="363"/>
      <c r="S285" s="363"/>
      <c r="T285" s="363"/>
    </row>
    <row r="286" spans="1:20" x14ac:dyDescent="0.25">
      <c r="A286" s="197"/>
      <c r="B286" s="87" t="s">
        <v>305</v>
      </c>
      <c r="C286" s="88">
        <f t="shared" si="371"/>
        <v>45</v>
      </c>
      <c r="D286" s="188">
        <f>SUM(D287:D288)</f>
        <v>0</v>
      </c>
      <c r="E286" s="189">
        <f t="shared" ref="E286:F286" si="381">SUM(E287:E288)</f>
        <v>0</v>
      </c>
      <c r="F286" s="55">
        <f t="shared" si="381"/>
        <v>0</v>
      </c>
      <c r="G286" s="188">
        <f>SUM(G287:G288)</f>
        <v>0</v>
      </c>
      <c r="H286" s="189">
        <f t="shared" ref="H286:I286" si="382">SUM(H287:H288)</f>
        <v>45</v>
      </c>
      <c r="I286" s="55">
        <f t="shared" si="382"/>
        <v>45</v>
      </c>
      <c r="J286" s="188">
        <f>SUM(J287:J288)</f>
        <v>0</v>
      </c>
      <c r="K286" s="189">
        <f t="shared" ref="K286:L286" si="383">SUM(K287:K288)</f>
        <v>0</v>
      </c>
      <c r="L286" s="55">
        <f t="shared" si="383"/>
        <v>0</v>
      </c>
      <c r="M286" s="188">
        <f>SUM(M287:M288)</f>
        <v>0</v>
      </c>
      <c r="N286" s="189">
        <f t="shared" ref="N286:O286" si="384">SUM(N287:N288)</f>
        <v>0</v>
      </c>
      <c r="O286" s="55">
        <f t="shared" si="384"/>
        <v>0</v>
      </c>
      <c r="P286" s="57"/>
      <c r="R286" s="363"/>
      <c r="S286" s="363"/>
      <c r="T286" s="363"/>
    </row>
    <row r="287" spans="1:20"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c r="R287" s="363"/>
      <c r="S287" s="363"/>
      <c r="T287" s="363"/>
    </row>
    <row r="288" spans="1:20" ht="24" customHeight="1" x14ac:dyDescent="0.25">
      <c r="A288" s="197" t="s">
        <v>308</v>
      </c>
      <c r="B288" s="245" t="s">
        <v>309</v>
      </c>
      <c r="C288" s="81">
        <f t="shared" si="371"/>
        <v>45</v>
      </c>
      <c r="D288" s="195"/>
      <c r="E288" s="196"/>
      <c r="F288" s="132">
        <f t="shared" si="385"/>
        <v>0</v>
      </c>
      <c r="G288" s="46"/>
      <c r="H288" s="47">
        <v>45</v>
      </c>
      <c r="I288" s="132">
        <f t="shared" si="386"/>
        <v>45</v>
      </c>
      <c r="J288" s="46"/>
      <c r="K288" s="47"/>
      <c r="L288" s="132">
        <f t="shared" si="387"/>
        <v>0</v>
      </c>
      <c r="M288" s="46"/>
      <c r="N288" s="47"/>
      <c r="O288" s="132">
        <f t="shared" si="388"/>
        <v>0</v>
      </c>
      <c r="P288" s="49" t="s">
        <v>655</v>
      </c>
      <c r="R288" s="363"/>
      <c r="S288" s="363"/>
      <c r="T288" s="363"/>
    </row>
    <row r="289" spans="1:20" ht="12.75" thickBot="1" x14ac:dyDescent="0.3">
      <c r="A289" s="246"/>
      <c r="B289" s="246" t="s">
        <v>310</v>
      </c>
      <c r="C289" s="247">
        <f t="shared" si="371"/>
        <v>725104</v>
      </c>
      <c r="D289" s="248">
        <f t="shared" ref="D289:O289" si="389">SUM(D286,D269,D230,D195,D187,D173,D75,D53,D283)</f>
        <v>529234</v>
      </c>
      <c r="E289" s="249">
        <f t="shared" si="389"/>
        <v>0</v>
      </c>
      <c r="F289" s="250">
        <f t="shared" si="389"/>
        <v>529234</v>
      </c>
      <c r="G289" s="248">
        <f t="shared" si="389"/>
        <v>173731</v>
      </c>
      <c r="H289" s="249">
        <f t="shared" si="389"/>
        <v>0</v>
      </c>
      <c r="I289" s="250">
        <f t="shared" si="389"/>
        <v>173731</v>
      </c>
      <c r="J289" s="248">
        <f t="shared" si="389"/>
        <v>22139</v>
      </c>
      <c r="K289" s="249">
        <f t="shared" si="389"/>
        <v>0</v>
      </c>
      <c r="L289" s="250">
        <f t="shared" si="389"/>
        <v>22139</v>
      </c>
      <c r="M289" s="248">
        <f t="shared" si="389"/>
        <v>0</v>
      </c>
      <c r="N289" s="249">
        <f t="shared" si="389"/>
        <v>0</v>
      </c>
      <c r="O289" s="250">
        <f t="shared" si="389"/>
        <v>0</v>
      </c>
      <c r="P289" s="251"/>
      <c r="R289" s="363"/>
      <c r="S289" s="363"/>
      <c r="T289" s="363"/>
    </row>
    <row r="290" spans="1:20" s="28" customFormat="1" ht="13.5" thickTop="1" thickBot="1" x14ac:dyDescent="0.3">
      <c r="A290" s="1484" t="s">
        <v>311</v>
      </c>
      <c r="B290" s="1485"/>
      <c r="C290" s="252">
        <f t="shared" si="371"/>
        <v>-2733</v>
      </c>
      <c r="D290" s="253">
        <f>SUM(D24,D25,D41)-D51</f>
        <v>0</v>
      </c>
      <c r="E290" s="254">
        <f t="shared" ref="E290:F290" si="390">SUM(E24,E25,E41)-E51</f>
        <v>0</v>
      </c>
      <c r="F290" s="255">
        <f t="shared" si="390"/>
        <v>0</v>
      </c>
      <c r="G290" s="253">
        <f>SUM(G24,G25,G41)-G51</f>
        <v>0</v>
      </c>
      <c r="H290" s="254">
        <f t="shared" ref="H290:I290" si="391">SUM(H24,H25,H41)-H51</f>
        <v>45</v>
      </c>
      <c r="I290" s="255">
        <f t="shared" si="391"/>
        <v>45</v>
      </c>
      <c r="J290" s="253">
        <f>(J26+J43)-J51</f>
        <v>-2778</v>
      </c>
      <c r="K290" s="254">
        <f t="shared" ref="K290:L290" si="392">(K26+K43)-K51</f>
        <v>0</v>
      </c>
      <c r="L290" s="255">
        <f t="shared" si="392"/>
        <v>-2778</v>
      </c>
      <c r="M290" s="253">
        <f>M45-M51</f>
        <v>0</v>
      </c>
      <c r="N290" s="254">
        <f t="shared" ref="N290:O290" si="393">N45-N51</f>
        <v>0</v>
      </c>
      <c r="O290" s="255">
        <f t="shared" si="393"/>
        <v>0</v>
      </c>
      <c r="P290" s="256"/>
      <c r="R290" s="363"/>
      <c r="S290" s="363"/>
      <c r="T290" s="363"/>
    </row>
    <row r="291" spans="1:20" s="28" customFormat="1" ht="12.75" thickTop="1" x14ac:dyDescent="0.25">
      <c r="A291" s="1486" t="s">
        <v>312</v>
      </c>
      <c r="B291" s="1487"/>
      <c r="C291" s="257">
        <f t="shared" si="371"/>
        <v>2733</v>
      </c>
      <c r="D291" s="258">
        <f t="shared" ref="D291:O291" si="394">SUM(D292,D293)-D300+D301</f>
        <v>0</v>
      </c>
      <c r="E291" s="259">
        <f t="shared" si="394"/>
        <v>0</v>
      </c>
      <c r="F291" s="260">
        <f t="shared" si="394"/>
        <v>0</v>
      </c>
      <c r="G291" s="258">
        <f t="shared" si="394"/>
        <v>0</v>
      </c>
      <c r="H291" s="259">
        <f t="shared" si="394"/>
        <v>-45</v>
      </c>
      <c r="I291" s="260">
        <f t="shared" si="394"/>
        <v>-45</v>
      </c>
      <c r="J291" s="258">
        <f t="shared" si="394"/>
        <v>2778</v>
      </c>
      <c r="K291" s="259">
        <f t="shared" si="394"/>
        <v>0</v>
      </c>
      <c r="L291" s="260">
        <f t="shared" si="394"/>
        <v>2778</v>
      </c>
      <c r="M291" s="258">
        <f t="shared" si="394"/>
        <v>0</v>
      </c>
      <c r="N291" s="259">
        <f t="shared" si="394"/>
        <v>0</v>
      </c>
      <c r="O291" s="260">
        <f t="shared" si="394"/>
        <v>0</v>
      </c>
      <c r="P291" s="261"/>
      <c r="R291" s="363"/>
      <c r="S291" s="363"/>
      <c r="T291" s="363"/>
    </row>
    <row r="292" spans="1:20" s="28" customFormat="1" ht="12.75" thickBot="1" x14ac:dyDescent="0.3">
      <c r="A292" s="155" t="s">
        <v>313</v>
      </c>
      <c r="B292" s="155" t="s">
        <v>314</v>
      </c>
      <c r="C292" s="156">
        <f t="shared" si="371"/>
        <v>2733</v>
      </c>
      <c r="D292" s="157">
        <f t="shared" ref="D292:O292" si="395">D21-D286</f>
        <v>0</v>
      </c>
      <c r="E292" s="158">
        <f t="shared" si="395"/>
        <v>0</v>
      </c>
      <c r="F292" s="159">
        <f t="shared" si="395"/>
        <v>0</v>
      </c>
      <c r="G292" s="157">
        <f t="shared" si="395"/>
        <v>0</v>
      </c>
      <c r="H292" s="158">
        <f t="shared" si="395"/>
        <v>-45</v>
      </c>
      <c r="I292" s="159">
        <f t="shared" si="395"/>
        <v>-45</v>
      </c>
      <c r="J292" s="157">
        <f t="shared" si="395"/>
        <v>2778</v>
      </c>
      <c r="K292" s="158">
        <f t="shared" si="395"/>
        <v>0</v>
      </c>
      <c r="L292" s="159">
        <f t="shared" si="395"/>
        <v>2778</v>
      </c>
      <c r="M292" s="157">
        <f t="shared" si="395"/>
        <v>0</v>
      </c>
      <c r="N292" s="158">
        <f t="shared" si="395"/>
        <v>0</v>
      </c>
      <c r="O292" s="159">
        <f t="shared" si="395"/>
        <v>0</v>
      </c>
      <c r="P292" s="35"/>
      <c r="R292" s="363"/>
      <c r="S292" s="363"/>
      <c r="T292" s="363"/>
    </row>
    <row r="293" spans="1:20"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c r="R293" s="363"/>
      <c r="S293" s="363"/>
      <c r="T293" s="363"/>
    </row>
    <row r="294" spans="1:20"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c r="R294" s="363"/>
      <c r="S294" s="363"/>
      <c r="T294" s="363"/>
    </row>
    <row r="295" spans="1:20"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c r="R295" s="363"/>
      <c r="S295" s="363"/>
      <c r="T295" s="363"/>
    </row>
    <row r="296" spans="1:20"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c r="R296" s="363"/>
      <c r="S296" s="363"/>
      <c r="T296" s="363"/>
    </row>
    <row r="297" spans="1:20"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c r="R297" s="363"/>
      <c r="S297" s="363"/>
      <c r="T297" s="363"/>
    </row>
    <row r="298" spans="1:20"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c r="R298" s="363"/>
      <c r="S298" s="363"/>
      <c r="T298" s="363"/>
    </row>
    <row r="299" spans="1:20" ht="24.75" hidden="1" customHeight="1" thickBot="1" x14ac:dyDescent="0.25">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c r="R299" s="363"/>
      <c r="S299" s="363"/>
      <c r="T299" s="363"/>
    </row>
    <row r="300" spans="1:20"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c r="R300" s="363"/>
      <c r="S300" s="363"/>
      <c r="T300" s="363"/>
    </row>
    <row r="301" spans="1:20"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c r="R301" s="363"/>
      <c r="S301" s="363"/>
      <c r="T301" s="363"/>
    </row>
    <row r="302" spans="1:20" ht="12.75" thickTop="1" x14ac:dyDescent="0.25">
      <c r="A302" s="4"/>
      <c r="B302" s="4"/>
      <c r="C302" s="4"/>
      <c r="D302" s="4"/>
      <c r="E302" s="4"/>
      <c r="F302" s="4"/>
      <c r="G302" s="4"/>
      <c r="H302" s="4"/>
      <c r="I302" s="4"/>
      <c r="J302" s="4"/>
      <c r="K302" s="4"/>
      <c r="L302" s="4"/>
      <c r="M302" s="4"/>
    </row>
    <row r="303" spans="1:20" x14ac:dyDescent="0.25">
      <c r="A303" s="4"/>
      <c r="B303" s="4"/>
      <c r="C303" s="4"/>
      <c r="D303" s="4"/>
      <c r="E303" s="4"/>
      <c r="F303" s="4"/>
      <c r="G303" s="4"/>
      <c r="H303" s="4"/>
      <c r="I303" s="4"/>
      <c r="J303" s="4"/>
      <c r="K303" s="4"/>
      <c r="L303" s="4"/>
      <c r="M303" s="4"/>
    </row>
    <row r="304" spans="1:20"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24I2HgjP2rlhkNWZFOq/Mpslp1mr5rS6UySLpsX+Kxx5j11KFAshMFyuhUnftGQzjBbGzzsqdvu/Koo5Us/Z8w==" saltValue="nHBfIUKVvJ8SyBrbP1ED8Q==" spinCount="100000" sheet="1" objects="1" scenarios="1" formatCells="0" formatColumns="0" formatRows="0" deleteColumns="0"/>
  <autoFilter ref="A18:P301">
    <filterColumn colId="2">
      <filters>
        <filter val="1 029"/>
        <filter val="1 030"/>
        <filter val="1 071"/>
        <filter val="1 089"/>
        <filter val="1 227"/>
        <filter val="1 349"/>
        <filter val="1 670"/>
        <filter val="1 877"/>
        <filter val="119 805"/>
        <filter val="12 099"/>
        <filter val="12 593"/>
        <filter val="126"/>
        <filter val="140"/>
        <filter val="143"/>
        <filter val="156 791"/>
        <filter val="166"/>
        <filter val="19 286"/>
        <filter val="2 241"/>
        <filter val="2 537"/>
        <filter val="2 733"/>
        <filter val="-2 733"/>
        <filter val="2 778"/>
        <filter val="2 788"/>
        <filter val="21 052"/>
        <filter val="21 794"/>
        <filter val="227"/>
        <filter val="23 585"/>
        <filter val="23 705"/>
        <filter val="23 893"/>
        <filter val="275"/>
        <filter val="3 121"/>
        <filter val="3 150"/>
        <filter val="3 529"/>
        <filter val="3 771"/>
        <filter val="3 794"/>
        <filter val="3 995"/>
        <filter val="329"/>
        <filter val="35 409"/>
        <filter val="35 924"/>
        <filter val="36 263"/>
        <filter val="36 986"/>
        <filter val="4 082"/>
        <filter val="4 172"/>
        <filter val="4 407"/>
        <filter val="4 841"/>
        <filter val="434 717"/>
        <filter val="440"/>
        <filter val="45"/>
        <filter val="46 477"/>
        <filter val="473 429"/>
        <filter val="486"/>
        <filter val="492"/>
        <filter val="500"/>
        <filter val="504"/>
        <filter val="52"/>
        <filter val="564"/>
        <filter val="576"/>
        <filter val="580"/>
        <filter val="6 035"/>
        <filter val="6 900"/>
        <filter val="630 220"/>
        <filter val="70"/>
        <filter val="702 965"/>
        <filter val="712 960"/>
        <filter val="725 059"/>
        <filter val="725 104"/>
        <filter val="75"/>
        <filter val="8 167"/>
        <filter val="82 740"/>
        <filter val="82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17.pielikums Jūrmalas pilsētas domes
2019.gada 25.jūlija saistošajiem noteikumiem Nr.27
(protokols Nr.10, 24.punkts)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6" sqref="T6"/>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357</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358</v>
      </c>
      <c r="D3" s="1516"/>
      <c r="E3" s="1516"/>
      <c r="F3" s="1516"/>
      <c r="G3" s="1516"/>
      <c r="H3" s="1516"/>
      <c r="I3" s="1516"/>
      <c r="J3" s="1516"/>
      <c r="K3" s="1516"/>
      <c r="L3" s="1516"/>
      <c r="M3" s="1516"/>
      <c r="N3" s="1516"/>
      <c r="O3" s="1516"/>
      <c r="P3" s="1517"/>
      <c r="Q3" s="273"/>
    </row>
    <row r="4" spans="1:17" ht="12.75" customHeight="1" x14ac:dyDescent="0.25">
      <c r="A4" s="5" t="s">
        <v>4</v>
      </c>
      <c r="B4" s="6"/>
      <c r="C4" s="1516" t="s">
        <v>359</v>
      </c>
      <c r="D4" s="1516"/>
      <c r="E4" s="1516"/>
      <c r="F4" s="1516"/>
      <c r="G4" s="1516"/>
      <c r="H4" s="1516"/>
      <c r="I4" s="1516"/>
      <c r="J4" s="1516"/>
      <c r="K4" s="1516"/>
      <c r="L4" s="1516"/>
      <c r="M4" s="1516"/>
      <c r="N4" s="1516"/>
      <c r="O4" s="1516"/>
      <c r="P4" s="1517"/>
      <c r="Q4" s="273"/>
    </row>
    <row r="5" spans="1:17" ht="12.75" customHeight="1" x14ac:dyDescent="0.25">
      <c r="A5" s="7" t="s">
        <v>6</v>
      </c>
      <c r="B5" s="8"/>
      <c r="C5" s="1511" t="s">
        <v>360</v>
      </c>
      <c r="D5" s="1511"/>
      <c r="E5" s="1511"/>
      <c r="F5" s="1511"/>
      <c r="G5" s="1511"/>
      <c r="H5" s="1511"/>
      <c r="I5" s="1511"/>
      <c r="J5" s="1511"/>
      <c r="K5" s="1511"/>
      <c r="L5" s="1511"/>
      <c r="M5" s="1511"/>
      <c r="N5" s="1511"/>
      <c r="O5" s="1511"/>
      <c r="P5" s="1512"/>
      <c r="Q5" s="273"/>
    </row>
    <row r="6" spans="1:17" ht="12.75" customHeight="1" x14ac:dyDescent="0.25">
      <c r="A6" s="7" t="s">
        <v>8</v>
      </c>
      <c r="B6" s="8"/>
      <c r="C6" s="1511" t="s">
        <v>9</v>
      </c>
      <c r="D6" s="1511"/>
      <c r="E6" s="1511"/>
      <c r="F6" s="1511"/>
      <c r="G6" s="1511"/>
      <c r="H6" s="1511"/>
      <c r="I6" s="1511"/>
      <c r="J6" s="1511"/>
      <c r="K6" s="1511"/>
      <c r="L6" s="1511"/>
      <c r="M6" s="1511"/>
      <c r="N6" s="1511"/>
      <c r="O6" s="1511"/>
      <c r="P6" s="1512"/>
      <c r="Q6" s="273"/>
    </row>
    <row r="7" spans="1:17" ht="25.5" customHeight="1" x14ac:dyDescent="0.25">
      <c r="A7" s="7" t="s">
        <v>10</v>
      </c>
      <c r="B7" s="8"/>
      <c r="C7" s="1516" t="s">
        <v>333</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361</v>
      </c>
      <c r="D9" s="1511"/>
      <c r="E9" s="1511"/>
      <c r="F9" s="1511"/>
      <c r="G9" s="1511"/>
      <c r="H9" s="1511"/>
      <c r="I9" s="1511"/>
      <c r="J9" s="1511"/>
      <c r="K9" s="1511"/>
      <c r="L9" s="1511"/>
      <c r="M9" s="1511"/>
      <c r="N9" s="1511"/>
      <c r="O9" s="1511"/>
      <c r="P9" s="1512"/>
      <c r="Q9" s="273"/>
    </row>
    <row r="10" spans="1:17" ht="12.75" customHeight="1" x14ac:dyDescent="0.25">
      <c r="A10" s="7"/>
      <c r="B10" s="8" t="s">
        <v>14</v>
      </c>
      <c r="C10" s="1511" t="s">
        <v>362</v>
      </c>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t="s">
        <v>363</v>
      </c>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689612</v>
      </c>
      <c r="D20" s="32">
        <f>SUM(D21,D24,D25,D41,D43)</f>
        <v>348549</v>
      </c>
      <c r="E20" s="33">
        <f t="shared" ref="E20:F20" si="1">SUM(E21,E24,E25,E41,E43)</f>
        <v>0</v>
      </c>
      <c r="F20" s="34">
        <f t="shared" si="1"/>
        <v>348549</v>
      </c>
      <c r="G20" s="32">
        <f>SUM(G21,G24,G43)</f>
        <v>328337</v>
      </c>
      <c r="H20" s="33">
        <f t="shared" ref="H20:I20" si="2">SUM(H21,H24,H43)</f>
        <v>0</v>
      </c>
      <c r="I20" s="34">
        <f t="shared" si="2"/>
        <v>328337</v>
      </c>
      <c r="J20" s="32">
        <f>SUM(J21,J26,J43)</f>
        <v>12726</v>
      </c>
      <c r="K20" s="33">
        <f t="shared" ref="K20:L20" si="3">SUM(K21,K26,K43)</f>
        <v>0</v>
      </c>
      <c r="L20" s="34">
        <f t="shared" si="3"/>
        <v>12726</v>
      </c>
      <c r="M20" s="32">
        <f>SUM(M21,M45)</f>
        <v>0</v>
      </c>
      <c r="N20" s="33">
        <f t="shared" ref="N20:O20" si="4">SUM(N21,N45)</f>
        <v>0</v>
      </c>
      <c r="O20" s="34">
        <f t="shared" si="4"/>
        <v>0</v>
      </c>
      <c r="P20" s="35"/>
    </row>
    <row r="21" spans="1:16" ht="12.75" thickTop="1" x14ac:dyDescent="0.25">
      <c r="A21" s="36"/>
      <c r="B21" s="37" t="s">
        <v>40</v>
      </c>
      <c r="C21" s="38">
        <f t="shared" si="0"/>
        <v>2020</v>
      </c>
      <c r="D21" s="39">
        <f>SUM(D22:D23)</f>
        <v>0</v>
      </c>
      <c r="E21" s="40">
        <f t="shared" ref="E21:F21" si="5">SUM(E22:E23)</f>
        <v>0</v>
      </c>
      <c r="F21" s="41">
        <f t="shared" si="5"/>
        <v>0</v>
      </c>
      <c r="G21" s="39">
        <f>SUM(G22:G23)</f>
        <v>0</v>
      </c>
      <c r="H21" s="40">
        <f t="shared" ref="H21:I21" si="6">SUM(H22:H23)</f>
        <v>0</v>
      </c>
      <c r="I21" s="41">
        <f t="shared" si="6"/>
        <v>0</v>
      </c>
      <c r="J21" s="39">
        <f>SUM(J22:J23)</f>
        <v>2020</v>
      </c>
      <c r="K21" s="40">
        <f t="shared" ref="K21:L21" si="7">SUM(K22:K23)</f>
        <v>0</v>
      </c>
      <c r="L21" s="41">
        <f t="shared" si="7"/>
        <v>2020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2020</v>
      </c>
      <c r="D23" s="53"/>
      <c r="E23" s="54"/>
      <c r="F23" s="55">
        <f t="shared" ref="F23:F25" si="9">D23+E23</f>
        <v>0</v>
      </c>
      <c r="G23" s="53"/>
      <c r="H23" s="54"/>
      <c r="I23" s="55">
        <f t="shared" ref="I23:I24" si="10">G23+H23</f>
        <v>0</v>
      </c>
      <c r="J23" s="53">
        <v>2020</v>
      </c>
      <c r="K23" s="54"/>
      <c r="L23" s="56">
        <f>K23+J23</f>
        <v>2020</v>
      </c>
      <c r="M23" s="53"/>
      <c r="N23" s="54"/>
      <c r="O23" s="55">
        <f>N23+M23</f>
        <v>0</v>
      </c>
      <c r="P23" s="57"/>
    </row>
    <row r="24" spans="1:16" s="28" customFormat="1" ht="30" customHeight="1" thickBot="1" x14ac:dyDescent="0.3">
      <c r="A24" s="58">
        <v>19300</v>
      </c>
      <c r="B24" s="58" t="s">
        <v>43</v>
      </c>
      <c r="C24" s="59">
        <f>F24+I24</f>
        <v>676886</v>
      </c>
      <c r="D24" s="60">
        <v>348549</v>
      </c>
      <c r="E24" s="61"/>
      <c r="F24" s="62">
        <f t="shared" si="9"/>
        <v>348549</v>
      </c>
      <c r="G24" s="60">
        <v>328337</v>
      </c>
      <c r="H24" s="61"/>
      <c r="I24" s="62">
        <f t="shared" si="10"/>
        <v>328337</v>
      </c>
      <c r="J24" s="63" t="s">
        <v>44</v>
      </c>
      <c r="K24" s="64" t="s">
        <v>44</v>
      </c>
      <c r="L24" s="65" t="s">
        <v>44</v>
      </c>
      <c r="M24" s="63" t="s">
        <v>44</v>
      </c>
      <c r="N24" s="64" t="s">
        <v>44</v>
      </c>
      <c r="O24" s="65" t="s">
        <v>44</v>
      </c>
      <c r="P24" s="66"/>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5486</v>
      </c>
      <c r="D26" s="72" t="s">
        <v>44</v>
      </c>
      <c r="E26" s="73" t="s">
        <v>44</v>
      </c>
      <c r="F26" s="74" t="s">
        <v>44</v>
      </c>
      <c r="G26" s="72" t="s">
        <v>44</v>
      </c>
      <c r="H26" s="73" t="s">
        <v>44</v>
      </c>
      <c r="I26" s="74" t="s">
        <v>44</v>
      </c>
      <c r="J26" s="76">
        <f>SUM(J27,J31,J33,J36)</f>
        <v>5486</v>
      </c>
      <c r="K26" s="77">
        <f t="shared" ref="K26:L26" si="11">SUM(K27,K31,K33,K36)</f>
        <v>0</v>
      </c>
      <c r="L26" s="78">
        <f t="shared" si="11"/>
        <v>5486</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customHeight="1" x14ac:dyDescent="0.25">
      <c r="A33" s="79">
        <v>21380</v>
      </c>
      <c r="B33" s="67" t="s">
        <v>53</v>
      </c>
      <c r="C33" s="68">
        <f t="shared" si="16"/>
        <v>5486</v>
      </c>
      <c r="D33" s="72" t="s">
        <v>44</v>
      </c>
      <c r="E33" s="73" t="s">
        <v>44</v>
      </c>
      <c r="F33" s="74" t="s">
        <v>44</v>
      </c>
      <c r="G33" s="72" t="s">
        <v>44</v>
      </c>
      <c r="H33" s="73" t="s">
        <v>44</v>
      </c>
      <c r="I33" s="74" t="s">
        <v>44</v>
      </c>
      <c r="J33" s="76">
        <f>SUM(J34:J35)</f>
        <v>5486</v>
      </c>
      <c r="K33" s="77">
        <f t="shared" ref="K33:L33" si="17">SUM(K34:K35)</f>
        <v>0</v>
      </c>
      <c r="L33" s="78">
        <f t="shared" si="17"/>
        <v>5486</v>
      </c>
      <c r="M33" s="76" t="s">
        <v>44</v>
      </c>
      <c r="N33" s="77" t="s">
        <v>44</v>
      </c>
      <c r="O33" s="78" t="s">
        <v>44</v>
      </c>
      <c r="P33" s="75"/>
    </row>
    <row r="34" spans="1:16" ht="12" customHeight="1" x14ac:dyDescent="0.25">
      <c r="A34" s="44">
        <v>21381</v>
      </c>
      <c r="B34" s="80" t="s">
        <v>54</v>
      </c>
      <c r="C34" s="81">
        <f t="shared" si="16"/>
        <v>5486</v>
      </c>
      <c r="D34" s="82" t="s">
        <v>44</v>
      </c>
      <c r="E34" s="83" t="s">
        <v>44</v>
      </c>
      <c r="F34" s="84" t="s">
        <v>44</v>
      </c>
      <c r="G34" s="82" t="s">
        <v>44</v>
      </c>
      <c r="H34" s="83" t="s">
        <v>44</v>
      </c>
      <c r="I34" s="84" t="s">
        <v>44</v>
      </c>
      <c r="J34" s="46">
        <v>5486</v>
      </c>
      <c r="K34" s="47"/>
      <c r="L34" s="48">
        <f t="shared" ref="L34:L35" si="18">K34+J34</f>
        <v>5486</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x14ac:dyDescent="0.25">
      <c r="A43" s="525">
        <v>21490</v>
      </c>
      <c r="B43" s="213" t="s">
        <v>63</v>
      </c>
      <c r="C43" s="528">
        <f>F43+I43+L43</f>
        <v>5220</v>
      </c>
      <c r="D43" s="513">
        <f>D44</f>
        <v>0</v>
      </c>
      <c r="E43" s="514">
        <f t="shared" ref="E43:L43" si="22">E44</f>
        <v>0</v>
      </c>
      <c r="F43" s="515">
        <f t="shared" si="22"/>
        <v>0</v>
      </c>
      <c r="G43" s="513">
        <f t="shared" si="22"/>
        <v>0</v>
      </c>
      <c r="H43" s="514">
        <f t="shared" si="22"/>
        <v>0</v>
      </c>
      <c r="I43" s="515">
        <f t="shared" si="22"/>
        <v>0</v>
      </c>
      <c r="J43" s="513">
        <f t="shared" si="22"/>
        <v>5220</v>
      </c>
      <c r="K43" s="514">
        <f t="shared" si="22"/>
        <v>0</v>
      </c>
      <c r="L43" s="515">
        <f t="shared" si="22"/>
        <v>5220</v>
      </c>
      <c r="M43" s="513" t="s">
        <v>44</v>
      </c>
      <c r="N43" s="514" t="s">
        <v>44</v>
      </c>
      <c r="O43" s="515" t="s">
        <v>44</v>
      </c>
      <c r="P43" s="218"/>
    </row>
    <row r="44" spans="1:16" s="28" customFormat="1" ht="24" customHeight="1" x14ac:dyDescent="0.25">
      <c r="A44" s="51">
        <v>21499</v>
      </c>
      <c r="B44" s="87" t="s">
        <v>64</v>
      </c>
      <c r="C44" s="131">
        <f>F44+I44+L44</f>
        <v>5220</v>
      </c>
      <c r="D44" s="46"/>
      <c r="E44" s="47"/>
      <c r="F44" s="132">
        <f>D44+E44</f>
        <v>0</v>
      </c>
      <c r="G44" s="46"/>
      <c r="H44" s="47"/>
      <c r="I44" s="132">
        <f>G44+H44</f>
        <v>0</v>
      </c>
      <c r="J44" s="46">
        <v>5220</v>
      </c>
      <c r="K44" s="47"/>
      <c r="L44" s="48">
        <f>K44+J44</f>
        <v>5220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689612</v>
      </c>
      <c r="D50" s="157">
        <f>SUM(D51,D286)</f>
        <v>348549</v>
      </c>
      <c r="E50" s="158">
        <f t="shared" ref="E50:F50" si="26">SUM(E51,E286)</f>
        <v>0</v>
      </c>
      <c r="F50" s="159">
        <f t="shared" si="26"/>
        <v>348549</v>
      </c>
      <c r="G50" s="157">
        <f>SUM(G51,G286)</f>
        <v>328337</v>
      </c>
      <c r="H50" s="158">
        <f>SUM(H51,H286)</f>
        <v>0</v>
      </c>
      <c r="I50" s="159">
        <f t="shared" ref="I50" si="27">SUM(I51,I286)</f>
        <v>328337</v>
      </c>
      <c r="J50" s="32">
        <f>SUM(J51,J286)</f>
        <v>12726</v>
      </c>
      <c r="K50" s="33">
        <f t="shared" ref="K50:L50" si="28">SUM(K51,K286)</f>
        <v>0</v>
      </c>
      <c r="L50" s="34">
        <f t="shared" si="28"/>
        <v>12726</v>
      </c>
      <c r="M50" s="32">
        <f>SUM(M51,M286)</f>
        <v>0</v>
      </c>
      <c r="N50" s="33">
        <f t="shared" ref="N50:O50" si="29">SUM(N51,N286)</f>
        <v>0</v>
      </c>
      <c r="O50" s="34">
        <f t="shared" si="29"/>
        <v>0</v>
      </c>
      <c r="P50" s="35"/>
    </row>
    <row r="51" spans="1:16" s="28" customFormat="1" ht="36.75" thickTop="1" x14ac:dyDescent="0.25">
      <c r="A51" s="160"/>
      <c r="B51" s="161" t="s">
        <v>70</v>
      </c>
      <c r="C51" s="162">
        <f t="shared" si="0"/>
        <v>689590</v>
      </c>
      <c r="D51" s="163">
        <f>SUM(D52,D194)</f>
        <v>348549</v>
      </c>
      <c r="E51" s="164">
        <f t="shared" ref="E51:F51" si="30">SUM(E52,E194)</f>
        <v>0</v>
      </c>
      <c r="F51" s="165">
        <f t="shared" si="30"/>
        <v>348549</v>
      </c>
      <c r="G51" s="163">
        <f>SUM(G52,G194)</f>
        <v>328337</v>
      </c>
      <c r="H51" s="164">
        <f t="shared" ref="H51:I51" si="31">SUM(H52,H194)</f>
        <v>-22</v>
      </c>
      <c r="I51" s="165">
        <f t="shared" si="31"/>
        <v>328315</v>
      </c>
      <c r="J51" s="166">
        <f>SUM(J52,J194)</f>
        <v>12726</v>
      </c>
      <c r="K51" s="167">
        <f t="shared" ref="K51:L51" si="32">SUM(K52,K194)</f>
        <v>0</v>
      </c>
      <c r="L51" s="168">
        <f t="shared" si="32"/>
        <v>12726</v>
      </c>
      <c r="M51" s="166">
        <f>SUM(M52,M194)</f>
        <v>0</v>
      </c>
      <c r="N51" s="167">
        <f t="shared" ref="N51:O51" si="33">SUM(N52,N194)</f>
        <v>0</v>
      </c>
      <c r="O51" s="168">
        <f t="shared" si="33"/>
        <v>0</v>
      </c>
      <c r="P51" s="169"/>
    </row>
    <row r="52" spans="1:16" s="28" customFormat="1" ht="24" x14ac:dyDescent="0.25">
      <c r="A52" s="24"/>
      <c r="B52" s="22" t="s">
        <v>71</v>
      </c>
      <c r="C52" s="170">
        <f t="shared" si="0"/>
        <v>683635</v>
      </c>
      <c r="D52" s="171">
        <f>SUM(D53,D75,D173,D187)</f>
        <v>343349</v>
      </c>
      <c r="E52" s="172">
        <f t="shared" ref="E52:F52" si="34">SUM(E53,E75,E173,E187)</f>
        <v>0</v>
      </c>
      <c r="F52" s="173">
        <f t="shared" si="34"/>
        <v>343349</v>
      </c>
      <c r="G52" s="171">
        <f>SUM(G53,G75,G173,G187)</f>
        <v>327582</v>
      </c>
      <c r="H52" s="172">
        <f t="shared" ref="H52:I52" si="35">SUM(H53,H75,H173,H187)</f>
        <v>-22</v>
      </c>
      <c r="I52" s="173">
        <f t="shared" si="35"/>
        <v>327560</v>
      </c>
      <c r="J52" s="171">
        <f>SUM(J53,J75,J173,J187)</f>
        <v>12726</v>
      </c>
      <c r="K52" s="172">
        <f t="shared" ref="K52:L52" si="36">SUM(K53,K75,K173,K187)</f>
        <v>0</v>
      </c>
      <c r="L52" s="173">
        <f t="shared" si="36"/>
        <v>12726</v>
      </c>
      <c r="M52" s="171">
        <f>SUM(M53,M75,M173,M187)</f>
        <v>0</v>
      </c>
      <c r="N52" s="172">
        <f t="shared" ref="N52:O52" si="37">SUM(N53,N75,N173,N187)</f>
        <v>0</v>
      </c>
      <c r="O52" s="173">
        <f t="shared" si="37"/>
        <v>0</v>
      </c>
      <c r="P52" s="174"/>
    </row>
    <row r="53" spans="1:16" s="28" customFormat="1" x14ac:dyDescent="0.25">
      <c r="A53" s="175">
        <v>1000</v>
      </c>
      <c r="B53" s="175" t="s">
        <v>72</v>
      </c>
      <c r="C53" s="176">
        <f t="shared" si="0"/>
        <v>589698</v>
      </c>
      <c r="D53" s="177">
        <f>SUM(D54,D67)</f>
        <v>269173</v>
      </c>
      <c r="E53" s="178">
        <f t="shared" ref="E53:F53" si="38">SUM(E54,E67)</f>
        <v>0</v>
      </c>
      <c r="F53" s="179">
        <f t="shared" si="38"/>
        <v>269173</v>
      </c>
      <c r="G53" s="177">
        <f>SUM(G54,G67)</f>
        <v>320525</v>
      </c>
      <c r="H53" s="178">
        <f t="shared" ref="H53:I53" si="39">SUM(H54,H67)</f>
        <v>0</v>
      </c>
      <c r="I53" s="179">
        <f t="shared" si="39"/>
        <v>320525</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447014</v>
      </c>
      <c r="D54" s="182">
        <f>SUM(D55,D58,D66)</f>
        <v>191014</v>
      </c>
      <c r="E54" s="183">
        <f t="shared" ref="E54:F54" si="42">SUM(E55,E58,E66)</f>
        <v>0</v>
      </c>
      <c r="F54" s="71">
        <f t="shared" si="42"/>
        <v>191014</v>
      </c>
      <c r="G54" s="182">
        <f>SUM(G55,G58,G66)</f>
        <v>256000</v>
      </c>
      <c r="H54" s="183">
        <f t="shared" ref="H54:I54" si="43">SUM(H55,H58,H66)</f>
        <v>0</v>
      </c>
      <c r="I54" s="71">
        <f t="shared" si="43"/>
        <v>256000</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74</v>
      </c>
      <c r="C55" s="141">
        <f t="shared" si="0"/>
        <v>406759</v>
      </c>
      <c r="D55" s="185">
        <f>SUM(D56:D57)</f>
        <v>155283</v>
      </c>
      <c r="E55" s="186">
        <f t="shared" ref="E55:F55" si="46">SUM(E56:E57)</f>
        <v>0</v>
      </c>
      <c r="F55" s="139">
        <f t="shared" si="46"/>
        <v>155283</v>
      </c>
      <c r="G55" s="185">
        <f>SUM(G56:G57)</f>
        <v>251476</v>
      </c>
      <c r="H55" s="186">
        <f t="shared" ref="H55:I55" si="47">SUM(H56:H57)</f>
        <v>0</v>
      </c>
      <c r="I55" s="139">
        <f t="shared" si="47"/>
        <v>251476</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customHeight="1" x14ac:dyDescent="0.25">
      <c r="A57" s="51">
        <v>1119</v>
      </c>
      <c r="B57" s="87" t="s">
        <v>76</v>
      </c>
      <c r="C57" s="88">
        <f t="shared" si="0"/>
        <v>406759</v>
      </c>
      <c r="D57" s="53">
        <v>155283</v>
      </c>
      <c r="E57" s="54"/>
      <c r="F57" s="55">
        <f t="shared" si="50"/>
        <v>155283</v>
      </c>
      <c r="G57" s="53">
        <v>251476</v>
      </c>
      <c r="H57" s="54"/>
      <c r="I57" s="55">
        <f t="shared" si="51"/>
        <v>251476</v>
      </c>
      <c r="J57" s="53"/>
      <c r="K57" s="54"/>
      <c r="L57" s="55">
        <f t="shared" si="52"/>
        <v>0</v>
      </c>
      <c r="M57" s="53"/>
      <c r="N57" s="54"/>
      <c r="O57" s="55">
        <f t="shared" si="53"/>
        <v>0</v>
      </c>
      <c r="P57" s="57"/>
    </row>
    <row r="58" spans="1:16" x14ac:dyDescent="0.25">
      <c r="A58" s="187">
        <v>1140</v>
      </c>
      <c r="B58" s="87" t="s">
        <v>78</v>
      </c>
      <c r="C58" s="88">
        <f t="shared" si="0"/>
        <v>37467</v>
      </c>
      <c r="D58" s="188">
        <f>SUM(D59:D65)</f>
        <v>32943</v>
      </c>
      <c r="E58" s="189">
        <f>SUM(E59:E65)</f>
        <v>0</v>
      </c>
      <c r="F58" s="55">
        <f t="shared" ref="F58" si="54">SUM(F59:F65)</f>
        <v>32943</v>
      </c>
      <c r="G58" s="188">
        <f>SUM(G59:G65)</f>
        <v>4524</v>
      </c>
      <c r="H58" s="189">
        <f t="shared" ref="H58:I58" si="55">SUM(H59:H65)</f>
        <v>0</v>
      </c>
      <c r="I58" s="55">
        <f t="shared" si="55"/>
        <v>4524</v>
      </c>
      <c r="J58" s="188">
        <f>SUM(J59:J65)</f>
        <v>0</v>
      </c>
      <c r="K58" s="189">
        <f t="shared" ref="K58:L58" si="56">SUM(K59:K65)</f>
        <v>0</v>
      </c>
      <c r="L58" s="55">
        <f t="shared" si="56"/>
        <v>0</v>
      </c>
      <c r="M58" s="188">
        <f>SUM(M59:M65)</f>
        <v>0</v>
      </c>
      <c r="N58" s="189">
        <f t="shared" ref="N58:O58" si="57">SUM(N59:N65)</f>
        <v>0</v>
      </c>
      <c r="O58" s="55">
        <f t="shared" si="57"/>
        <v>0</v>
      </c>
      <c r="P58" s="57"/>
    </row>
    <row r="59" spans="1:16" ht="12" customHeight="1" x14ac:dyDescent="0.25">
      <c r="A59" s="51">
        <v>1141</v>
      </c>
      <c r="B59" s="87" t="s">
        <v>79</v>
      </c>
      <c r="C59" s="88">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2998</v>
      </c>
      <c r="D63" s="53">
        <v>2998</v>
      </c>
      <c r="E63" s="54"/>
      <c r="F63" s="55">
        <f t="shared" si="58"/>
        <v>2998</v>
      </c>
      <c r="G63" s="53"/>
      <c r="H63" s="54"/>
      <c r="I63" s="55">
        <f t="shared" si="59"/>
        <v>0</v>
      </c>
      <c r="J63" s="53"/>
      <c r="K63" s="54"/>
      <c r="L63" s="55">
        <f t="shared" si="60"/>
        <v>0</v>
      </c>
      <c r="M63" s="53"/>
      <c r="N63" s="54"/>
      <c r="O63" s="55">
        <f t="shared" si="61"/>
        <v>0</v>
      </c>
      <c r="P63" s="57"/>
    </row>
    <row r="64" spans="1:16" ht="12" customHeight="1" x14ac:dyDescent="0.25">
      <c r="A64" s="51">
        <v>1148</v>
      </c>
      <c r="B64" s="87" t="s">
        <v>84</v>
      </c>
      <c r="C64" s="88">
        <f t="shared" si="0"/>
        <v>24744</v>
      </c>
      <c r="D64" s="53">
        <v>24744</v>
      </c>
      <c r="E64" s="54"/>
      <c r="F64" s="55">
        <f t="shared" si="58"/>
        <v>24744</v>
      </c>
      <c r="G64" s="53"/>
      <c r="H64" s="54"/>
      <c r="I64" s="55">
        <f t="shared" si="59"/>
        <v>0</v>
      </c>
      <c r="J64" s="53"/>
      <c r="K64" s="54"/>
      <c r="L64" s="55">
        <f t="shared" si="60"/>
        <v>0</v>
      </c>
      <c r="M64" s="53"/>
      <c r="N64" s="54"/>
      <c r="O64" s="55">
        <f t="shared" si="61"/>
        <v>0</v>
      </c>
      <c r="P64" s="57"/>
    </row>
    <row r="65" spans="1:16" ht="24" customHeight="1" x14ac:dyDescent="0.25">
      <c r="A65" s="51">
        <v>1149</v>
      </c>
      <c r="B65" s="87" t="s">
        <v>85</v>
      </c>
      <c r="C65" s="88">
        <f t="shared" si="0"/>
        <v>4524</v>
      </c>
      <c r="D65" s="53"/>
      <c r="E65" s="54"/>
      <c r="F65" s="55">
        <f t="shared" si="58"/>
        <v>0</v>
      </c>
      <c r="G65" s="53">
        <v>4524</v>
      </c>
      <c r="H65" s="54"/>
      <c r="I65" s="55">
        <f t="shared" si="59"/>
        <v>4524</v>
      </c>
      <c r="J65" s="53"/>
      <c r="K65" s="54"/>
      <c r="L65" s="55">
        <f t="shared" si="60"/>
        <v>0</v>
      </c>
      <c r="M65" s="53"/>
      <c r="N65" s="54"/>
      <c r="O65" s="55">
        <f t="shared" si="61"/>
        <v>0</v>
      </c>
      <c r="P65" s="57"/>
    </row>
    <row r="66" spans="1:16" ht="36" customHeight="1" x14ac:dyDescent="0.25">
      <c r="A66" s="184">
        <v>1150</v>
      </c>
      <c r="B66" s="136" t="s">
        <v>87</v>
      </c>
      <c r="C66" s="141">
        <f t="shared" si="0"/>
        <v>2788</v>
      </c>
      <c r="D66" s="142">
        <v>2788</v>
      </c>
      <c r="E66" s="143"/>
      <c r="F66" s="139">
        <f t="shared" si="58"/>
        <v>2788</v>
      </c>
      <c r="G66" s="142"/>
      <c r="H66" s="143"/>
      <c r="I66" s="139">
        <f t="shared" si="59"/>
        <v>0</v>
      </c>
      <c r="J66" s="142"/>
      <c r="K66" s="143"/>
      <c r="L66" s="139">
        <f t="shared" si="60"/>
        <v>0</v>
      </c>
      <c r="M66" s="142"/>
      <c r="N66" s="143"/>
      <c r="O66" s="139">
        <f t="shared" si="61"/>
        <v>0</v>
      </c>
      <c r="P66" s="127"/>
    </row>
    <row r="67" spans="1:16" ht="24" x14ac:dyDescent="0.25">
      <c r="A67" s="67">
        <v>1200</v>
      </c>
      <c r="B67" s="181" t="s">
        <v>88</v>
      </c>
      <c r="C67" s="68">
        <f t="shared" si="0"/>
        <v>142684</v>
      </c>
      <c r="D67" s="182">
        <f>SUM(D68:D69)</f>
        <v>78159</v>
      </c>
      <c r="E67" s="183">
        <f t="shared" ref="E67:F67" si="62">SUM(E68:E69)</f>
        <v>0</v>
      </c>
      <c r="F67" s="71">
        <f t="shared" si="62"/>
        <v>78159</v>
      </c>
      <c r="G67" s="182">
        <f>SUM(G68:G69)</f>
        <v>64525</v>
      </c>
      <c r="H67" s="183">
        <f t="shared" ref="H67:I67" si="63">SUM(H68:H69)</f>
        <v>0</v>
      </c>
      <c r="I67" s="71">
        <f t="shared" si="63"/>
        <v>64525</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275">
        <v>1210</v>
      </c>
      <c r="B68" s="80" t="s">
        <v>89</v>
      </c>
      <c r="C68" s="81">
        <f t="shared" si="0"/>
        <v>111552</v>
      </c>
      <c r="D68" s="46">
        <v>49327</v>
      </c>
      <c r="E68" s="47"/>
      <c r="F68" s="132">
        <f>D68+E68</f>
        <v>49327</v>
      </c>
      <c r="G68" s="46">
        <v>62225</v>
      </c>
      <c r="H68" s="47"/>
      <c r="I68" s="132">
        <f>G68+H68</f>
        <v>62225</v>
      </c>
      <c r="J68" s="46"/>
      <c r="K68" s="47"/>
      <c r="L68" s="132">
        <f>K68+J68</f>
        <v>0</v>
      </c>
      <c r="M68" s="46"/>
      <c r="N68" s="47"/>
      <c r="O68" s="132">
        <f>N68+M68</f>
        <v>0</v>
      </c>
      <c r="P68" s="49"/>
    </row>
    <row r="69" spans="1:16" ht="24" x14ac:dyDescent="0.25">
      <c r="A69" s="187">
        <v>1220</v>
      </c>
      <c r="B69" s="87" t="s">
        <v>90</v>
      </c>
      <c r="C69" s="88">
        <f t="shared" si="0"/>
        <v>31132</v>
      </c>
      <c r="D69" s="188">
        <f>SUM(D70:D74)</f>
        <v>28832</v>
      </c>
      <c r="E69" s="189">
        <f t="shared" ref="E69:F69" si="66">SUM(E70:E74)</f>
        <v>0</v>
      </c>
      <c r="F69" s="55">
        <f t="shared" si="66"/>
        <v>28832</v>
      </c>
      <c r="G69" s="188">
        <f>SUM(G70:G74)</f>
        <v>2300</v>
      </c>
      <c r="H69" s="189">
        <f t="shared" ref="H69:I69" si="67">SUM(H70:H74)</f>
        <v>0</v>
      </c>
      <c r="I69" s="55">
        <f t="shared" si="67"/>
        <v>2300</v>
      </c>
      <c r="J69" s="188">
        <f>SUM(J70:J74)</f>
        <v>0</v>
      </c>
      <c r="K69" s="189">
        <f t="shared" ref="K69:L69" si="68">SUM(K70:K74)</f>
        <v>0</v>
      </c>
      <c r="L69" s="55">
        <f t="shared" si="68"/>
        <v>0</v>
      </c>
      <c r="M69" s="188">
        <f>SUM(M70:M74)</f>
        <v>0</v>
      </c>
      <c r="N69" s="189">
        <f t="shared" ref="N69:O69" si="69">SUM(N70:N74)</f>
        <v>0</v>
      </c>
      <c r="O69" s="55">
        <f t="shared" si="69"/>
        <v>0</v>
      </c>
      <c r="P69" s="57"/>
    </row>
    <row r="70" spans="1:16" ht="48" customHeight="1" x14ac:dyDescent="0.25">
      <c r="A70" s="51">
        <v>1221</v>
      </c>
      <c r="B70" s="87" t="s">
        <v>91</v>
      </c>
      <c r="C70" s="88">
        <f t="shared" si="0"/>
        <v>20387</v>
      </c>
      <c r="D70" s="53">
        <v>18087</v>
      </c>
      <c r="E70" s="54"/>
      <c r="F70" s="55">
        <f t="shared" ref="F70:F74" si="70">D70+E70</f>
        <v>18087</v>
      </c>
      <c r="G70" s="53">
        <v>2300</v>
      </c>
      <c r="H70" s="54"/>
      <c r="I70" s="55">
        <f t="shared" ref="I70:I74" si="71">G70+H70</f>
        <v>2300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94</v>
      </c>
      <c r="C73" s="88">
        <f t="shared" si="0"/>
        <v>10245</v>
      </c>
      <c r="D73" s="53">
        <v>10245</v>
      </c>
      <c r="E73" s="54"/>
      <c r="F73" s="55">
        <f t="shared" si="70"/>
        <v>10245</v>
      </c>
      <c r="G73" s="53"/>
      <c r="H73" s="54"/>
      <c r="I73" s="55">
        <f t="shared" si="71"/>
        <v>0</v>
      </c>
      <c r="J73" s="53"/>
      <c r="K73" s="54"/>
      <c r="L73" s="55">
        <f t="shared" si="72"/>
        <v>0</v>
      </c>
      <c r="M73" s="53"/>
      <c r="N73" s="54"/>
      <c r="O73" s="55">
        <f t="shared" si="73"/>
        <v>0</v>
      </c>
      <c r="P73" s="57"/>
    </row>
    <row r="74" spans="1:16" ht="48" customHeight="1" x14ac:dyDescent="0.25">
      <c r="A74" s="51">
        <v>1228</v>
      </c>
      <c r="B74" s="87" t="s">
        <v>95</v>
      </c>
      <c r="C74" s="88">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93937</v>
      </c>
      <c r="D75" s="177">
        <f>SUM(D76,D83,D130,D164,D165,D172)</f>
        <v>74176</v>
      </c>
      <c r="E75" s="178">
        <f t="shared" ref="E75:F75" si="74">SUM(E76,E83,E130,E164,E165,E172)</f>
        <v>0</v>
      </c>
      <c r="F75" s="179">
        <f t="shared" si="74"/>
        <v>74176</v>
      </c>
      <c r="G75" s="177">
        <f>SUM(G76,G83,G130,G164,G165,G172)</f>
        <v>7057</v>
      </c>
      <c r="H75" s="178">
        <f t="shared" ref="H75:I75" si="75">SUM(H76,H83,H130,H164,H165,H172)</f>
        <v>-22</v>
      </c>
      <c r="I75" s="179">
        <f t="shared" si="75"/>
        <v>7035</v>
      </c>
      <c r="J75" s="177">
        <f>SUM(J76,J83,J130,J164,J165,J172)</f>
        <v>12726</v>
      </c>
      <c r="K75" s="178">
        <f t="shared" ref="K75:L75" si="76">SUM(K76,K83,K130,K164,K165,K172)</f>
        <v>0</v>
      </c>
      <c r="L75" s="179">
        <f t="shared" si="76"/>
        <v>12726</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5">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66465</v>
      </c>
      <c r="D83" s="182">
        <f>SUM(D84,D89,D95,D103,D112,D116,D122,D128)</f>
        <v>51766</v>
      </c>
      <c r="E83" s="183">
        <f t="shared" ref="E83:F83" si="98">SUM(E84,E89,E95,E103,E112,E116,E122,E128)</f>
        <v>0</v>
      </c>
      <c r="F83" s="71">
        <f t="shared" si="98"/>
        <v>51766</v>
      </c>
      <c r="G83" s="182">
        <f>SUM(G84,G89,G95,G103,G112,G116,G122,G128)</f>
        <v>1995</v>
      </c>
      <c r="H83" s="183">
        <f t="shared" ref="H83:I83" si="99">SUM(H84,H89,H95,H103,H112,H116,H122,H128)</f>
        <v>-22</v>
      </c>
      <c r="I83" s="71">
        <f t="shared" si="99"/>
        <v>1973</v>
      </c>
      <c r="J83" s="182">
        <f>SUM(J84,J89,J95,J103,J112,J116,J122,J128)</f>
        <v>12726</v>
      </c>
      <c r="K83" s="183">
        <f t="shared" ref="K83:L83" si="100">SUM(K84,K89,K95,K103,K112,K116,K122,K128)</f>
        <v>0</v>
      </c>
      <c r="L83" s="71">
        <f t="shared" si="100"/>
        <v>12726</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1780</v>
      </c>
      <c r="D84" s="185">
        <f>SUM(D85:D88)</f>
        <v>1780</v>
      </c>
      <c r="E84" s="186">
        <f t="shared" ref="E84:F84" si="103">SUM(E85:E88)</f>
        <v>0</v>
      </c>
      <c r="F84" s="139">
        <f t="shared" si="103"/>
        <v>1780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1476</v>
      </c>
      <c r="D86" s="193">
        <v>1476</v>
      </c>
      <c r="E86" s="194"/>
      <c r="F86" s="55">
        <f t="shared" si="107"/>
        <v>1476</v>
      </c>
      <c r="G86" s="53"/>
      <c r="H86" s="54"/>
      <c r="I86" s="55">
        <f t="shared" si="108"/>
        <v>0</v>
      </c>
      <c r="J86" s="53"/>
      <c r="K86" s="54"/>
      <c r="L86" s="55">
        <f t="shared" si="109"/>
        <v>0</v>
      </c>
      <c r="M86" s="53"/>
      <c r="N86" s="54"/>
      <c r="O86" s="55">
        <f t="shared" si="110"/>
        <v>0</v>
      </c>
      <c r="P86" s="57"/>
    </row>
    <row r="87" spans="1:16" ht="24" customHeight="1" x14ac:dyDescent="0.25">
      <c r="A87" s="51">
        <v>2214</v>
      </c>
      <c r="B87" s="87" t="s">
        <v>106</v>
      </c>
      <c r="C87" s="88">
        <f t="shared" si="102"/>
        <v>204</v>
      </c>
      <c r="D87" s="193">
        <v>204</v>
      </c>
      <c r="E87" s="194"/>
      <c r="F87" s="55">
        <f t="shared" si="107"/>
        <v>204</v>
      </c>
      <c r="G87" s="53"/>
      <c r="H87" s="54"/>
      <c r="I87" s="55">
        <f t="shared" si="108"/>
        <v>0</v>
      </c>
      <c r="J87" s="53"/>
      <c r="K87" s="54"/>
      <c r="L87" s="55">
        <f t="shared" si="109"/>
        <v>0</v>
      </c>
      <c r="M87" s="53"/>
      <c r="N87" s="54"/>
      <c r="O87" s="55">
        <f t="shared" si="110"/>
        <v>0</v>
      </c>
      <c r="P87" s="57"/>
    </row>
    <row r="88" spans="1:16" ht="12" customHeight="1" x14ac:dyDescent="0.25">
      <c r="A88" s="51">
        <v>2219</v>
      </c>
      <c r="B88" s="87" t="s">
        <v>107</v>
      </c>
      <c r="C88" s="88">
        <f t="shared" si="102"/>
        <v>100</v>
      </c>
      <c r="D88" s="193">
        <v>100</v>
      </c>
      <c r="E88" s="194"/>
      <c r="F88" s="55">
        <f t="shared" si="107"/>
        <v>100</v>
      </c>
      <c r="G88" s="53"/>
      <c r="H88" s="54"/>
      <c r="I88" s="55">
        <f t="shared" si="108"/>
        <v>0</v>
      </c>
      <c r="J88" s="53"/>
      <c r="K88" s="54"/>
      <c r="L88" s="55">
        <f t="shared" si="109"/>
        <v>0</v>
      </c>
      <c r="M88" s="53"/>
      <c r="N88" s="54"/>
      <c r="O88" s="55">
        <f t="shared" si="110"/>
        <v>0</v>
      </c>
      <c r="P88" s="57"/>
    </row>
    <row r="89" spans="1:16" ht="24" x14ac:dyDescent="0.25">
      <c r="A89" s="187">
        <v>2220</v>
      </c>
      <c r="B89" s="87" t="s">
        <v>108</v>
      </c>
      <c r="C89" s="88">
        <f t="shared" si="102"/>
        <v>47978</v>
      </c>
      <c r="D89" s="188">
        <f>SUM(D90:D94)</f>
        <v>35252</v>
      </c>
      <c r="E89" s="189">
        <f t="shared" ref="E89:F89" si="111">SUM(E90:E94)</f>
        <v>0</v>
      </c>
      <c r="F89" s="55">
        <f t="shared" si="111"/>
        <v>35252</v>
      </c>
      <c r="G89" s="188">
        <f>SUM(G90:G94)</f>
        <v>0</v>
      </c>
      <c r="H89" s="189">
        <f t="shared" ref="H89:I89" si="112">SUM(H90:H94)</f>
        <v>0</v>
      </c>
      <c r="I89" s="55">
        <f t="shared" si="112"/>
        <v>0</v>
      </c>
      <c r="J89" s="188">
        <f>SUM(J90:J94)</f>
        <v>12726</v>
      </c>
      <c r="K89" s="189">
        <f t="shared" ref="K89:L89" si="113">SUM(K90:K94)</f>
        <v>0</v>
      </c>
      <c r="L89" s="55">
        <f t="shared" si="113"/>
        <v>12726</v>
      </c>
      <c r="M89" s="188">
        <f>SUM(M90:M94)</f>
        <v>0</v>
      </c>
      <c r="N89" s="189">
        <f t="shared" ref="N89:O89" si="114">SUM(N90:N94)</f>
        <v>0</v>
      </c>
      <c r="O89" s="55">
        <f t="shared" si="114"/>
        <v>0</v>
      </c>
      <c r="P89" s="57"/>
    </row>
    <row r="90" spans="1:16" ht="24" customHeight="1" x14ac:dyDescent="0.25">
      <c r="A90" s="51">
        <v>2221</v>
      </c>
      <c r="B90" s="87" t="s">
        <v>109</v>
      </c>
      <c r="C90" s="88">
        <f t="shared" si="102"/>
        <v>25071</v>
      </c>
      <c r="D90" s="193">
        <v>19242</v>
      </c>
      <c r="E90" s="194"/>
      <c r="F90" s="55">
        <f t="shared" ref="F90:F94" si="115">D90+E90</f>
        <v>19242</v>
      </c>
      <c r="G90" s="53"/>
      <c r="H90" s="54"/>
      <c r="I90" s="55">
        <f t="shared" ref="I90:I94" si="116">G90+H90</f>
        <v>0</v>
      </c>
      <c r="J90" s="53">
        <v>5829</v>
      </c>
      <c r="K90" s="54"/>
      <c r="L90" s="55">
        <f t="shared" ref="L90:L94" si="117">K90+J90</f>
        <v>5829</v>
      </c>
      <c r="M90" s="53"/>
      <c r="N90" s="54"/>
      <c r="O90" s="55">
        <f t="shared" ref="O90:O94" si="118">N90+M90</f>
        <v>0</v>
      </c>
      <c r="P90" s="57"/>
    </row>
    <row r="91" spans="1:16" ht="12" customHeight="1" x14ac:dyDescent="0.25">
      <c r="A91" s="51">
        <v>2222</v>
      </c>
      <c r="B91" s="87" t="s">
        <v>110</v>
      </c>
      <c r="C91" s="88">
        <f t="shared" si="102"/>
        <v>2774</v>
      </c>
      <c r="D91" s="193">
        <v>2142</v>
      </c>
      <c r="E91" s="194"/>
      <c r="F91" s="55">
        <f t="shared" si="115"/>
        <v>2142</v>
      </c>
      <c r="G91" s="53"/>
      <c r="H91" s="54"/>
      <c r="I91" s="55">
        <f t="shared" si="116"/>
        <v>0</v>
      </c>
      <c r="J91" s="53">
        <v>632</v>
      </c>
      <c r="K91" s="54"/>
      <c r="L91" s="55">
        <f t="shared" si="117"/>
        <v>632</v>
      </c>
      <c r="M91" s="53"/>
      <c r="N91" s="54"/>
      <c r="O91" s="55">
        <f t="shared" si="118"/>
        <v>0</v>
      </c>
      <c r="P91" s="57"/>
    </row>
    <row r="92" spans="1:16" ht="18" customHeight="1" x14ac:dyDescent="0.25">
      <c r="A92" s="51">
        <v>2223</v>
      </c>
      <c r="B92" s="87" t="s">
        <v>111</v>
      </c>
      <c r="C92" s="88">
        <f t="shared" si="102"/>
        <v>19477</v>
      </c>
      <c r="D92" s="193">
        <v>13412</v>
      </c>
      <c r="E92" s="194"/>
      <c r="F92" s="55">
        <f t="shared" si="115"/>
        <v>13412</v>
      </c>
      <c r="G92" s="53"/>
      <c r="H92" s="54"/>
      <c r="I92" s="55">
        <f t="shared" si="116"/>
        <v>0</v>
      </c>
      <c r="J92" s="53">
        <v>6065</v>
      </c>
      <c r="K92" s="54"/>
      <c r="L92" s="55">
        <f t="shared" si="117"/>
        <v>6065</v>
      </c>
      <c r="M92" s="53"/>
      <c r="N92" s="54"/>
      <c r="O92" s="55">
        <f t="shared" si="118"/>
        <v>0</v>
      </c>
      <c r="P92" s="57"/>
    </row>
    <row r="93" spans="1:16" ht="48" customHeight="1" x14ac:dyDescent="0.25">
      <c r="A93" s="51">
        <v>2224</v>
      </c>
      <c r="B93" s="87" t="s">
        <v>112</v>
      </c>
      <c r="C93" s="88">
        <f t="shared" si="102"/>
        <v>656</v>
      </c>
      <c r="D93" s="193">
        <v>456</v>
      </c>
      <c r="E93" s="194"/>
      <c r="F93" s="55">
        <f t="shared" si="115"/>
        <v>456</v>
      </c>
      <c r="G93" s="53"/>
      <c r="H93" s="54"/>
      <c r="I93" s="55">
        <f t="shared" si="116"/>
        <v>0</v>
      </c>
      <c r="J93" s="53">
        <v>200</v>
      </c>
      <c r="K93" s="54"/>
      <c r="L93" s="55">
        <f t="shared" si="117"/>
        <v>200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2698</v>
      </c>
      <c r="D95" s="188">
        <f>SUM(D96:D102)</f>
        <v>2698</v>
      </c>
      <c r="E95" s="189">
        <f t="shared" ref="E95:F95" si="119">SUM(E96:E102)</f>
        <v>0</v>
      </c>
      <c r="F95" s="55">
        <f t="shared" si="119"/>
        <v>2698</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2698</v>
      </c>
      <c r="D102" s="193">
        <v>2698</v>
      </c>
      <c r="E102" s="194"/>
      <c r="F102" s="55">
        <f t="shared" si="123"/>
        <v>2698</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9977</v>
      </c>
      <c r="D103" s="188">
        <f>SUM(D104:D111)</f>
        <v>9977</v>
      </c>
      <c r="E103" s="189">
        <f t="shared" ref="E103:F103" si="127">SUM(E104:E111)</f>
        <v>0</v>
      </c>
      <c r="F103" s="55">
        <f t="shared" si="127"/>
        <v>9977</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797</v>
      </c>
      <c r="D106" s="193">
        <v>797</v>
      </c>
      <c r="E106" s="194"/>
      <c r="F106" s="55">
        <f t="shared" si="131"/>
        <v>797</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126</v>
      </c>
      <c r="C107" s="88">
        <f t="shared" si="102"/>
        <v>9180</v>
      </c>
      <c r="D107" s="193">
        <v>9180</v>
      </c>
      <c r="E107" s="194"/>
      <c r="F107" s="55">
        <f t="shared" si="131"/>
        <v>9180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x14ac:dyDescent="0.25">
      <c r="A112" s="187">
        <v>2250</v>
      </c>
      <c r="B112" s="87" t="s">
        <v>131</v>
      </c>
      <c r="C112" s="88">
        <f t="shared" si="102"/>
        <v>1900</v>
      </c>
      <c r="D112" s="188">
        <f>SUM(D113:D115)</f>
        <v>1900</v>
      </c>
      <c r="E112" s="189">
        <f t="shared" ref="E112:F112" si="135">SUM(E113:E115)</f>
        <v>0</v>
      </c>
      <c r="F112" s="55">
        <f t="shared" si="135"/>
        <v>1900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customHeight="1" x14ac:dyDescent="0.25">
      <c r="A113" s="51">
        <v>2251</v>
      </c>
      <c r="B113" s="87" t="s">
        <v>132</v>
      </c>
      <c r="C113" s="88">
        <f t="shared" si="102"/>
        <v>85</v>
      </c>
      <c r="D113" s="193">
        <v>85</v>
      </c>
      <c r="E113" s="194"/>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7" t="s">
        <v>133</v>
      </c>
      <c r="C114" s="88">
        <f t="shared" si="102"/>
        <v>1355</v>
      </c>
      <c r="D114" s="193">
        <v>1355</v>
      </c>
      <c r="E114" s="194"/>
      <c r="F114" s="55">
        <f t="shared" si="139"/>
        <v>1355</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460</v>
      </c>
      <c r="D115" s="193">
        <v>460</v>
      </c>
      <c r="E115" s="194"/>
      <c r="F115" s="55">
        <f t="shared" si="139"/>
        <v>460</v>
      </c>
      <c r="G115" s="53"/>
      <c r="H115" s="54"/>
      <c r="I115" s="55">
        <f t="shared" si="140"/>
        <v>0</v>
      </c>
      <c r="J115" s="53"/>
      <c r="K115" s="54"/>
      <c r="L115" s="55">
        <f t="shared" si="141"/>
        <v>0</v>
      </c>
      <c r="M115" s="53"/>
      <c r="N115" s="54"/>
      <c r="O115" s="55">
        <f t="shared" si="142"/>
        <v>0</v>
      </c>
      <c r="P115" s="57"/>
    </row>
    <row r="116" spans="1:16" x14ac:dyDescent="0.25">
      <c r="A116" s="187">
        <v>2260</v>
      </c>
      <c r="B116" s="87" t="s">
        <v>135</v>
      </c>
      <c r="C116" s="88">
        <f t="shared" si="102"/>
        <v>1333</v>
      </c>
      <c r="D116" s="188">
        <f>SUM(D117:D121)</f>
        <v>52</v>
      </c>
      <c r="E116" s="189">
        <f t="shared" ref="E116:F116" si="143">SUM(E117:E121)</f>
        <v>0</v>
      </c>
      <c r="F116" s="55">
        <f t="shared" si="143"/>
        <v>52</v>
      </c>
      <c r="G116" s="188">
        <f>SUM(G117:G121)</f>
        <v>1300</v>
      </c>
      <c r="H116" s="189">
        <f t="shared" ref="H116:I116" si="144">SUM(H117:H121)</f>
        <v>-19</v>
      </c>
      <c r="I116" s="55">
        <f t="shared" si="144"/>
        <v>1281</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6.5" customHeight="1" x14ac:dyDescent="0.25">
      <c r="A118" s="51">
        <v>2262</v>
      </c>
      <c r="B118" s="87" t="s">
        <v>137</v>
      </c>
      <c r="C118" s="88">
        <f t="shared" si="102"/>
        <v>1281</v>
      </c>
      <c r="D118" s="193"/>
      <c r="E118" s="194"/>
      <c r="F118" s="55">
        <f t="shared" si="147"/>
        <v>0</v>
      </c>
      <c r="G118" s="53">
        <v>1300</v>
      </c>
      <c r="H118" s="54">
        <v>-19</v>
      </c>
      <c r="I118" s="55">
        <f t="shared" si="148"/>
        <v>1281</v>
      </c>
      <c r="J118" s="53"/>
      <c r="K118" s="54"/>
      <c r="L118" s="55">
        <f t="shared" si="149"/>
        <v>0</v>
      </c>
      <c r="M118" s="53"/>
      <c r="N118" s="54"/>
      <c r="O118" s="55">
        <f t="shared" si="150"/>
        <v>0</v>
      </c>
      <c r="P118" s="57" t="s">
        <v>364</v>
      </c>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7" t="s">
        <v>140</v>
      </c>
      <c r="C121" s="88">
        <f t="shared" si="102"/>
        <v>52</v>
      </c>
      <c r="D121" s="193">
        <v>52</v>
      </c>
      <c r="E121" s="194"/>
      <c r="F121" s="55">
        <f t="shared" si="147"/>
        <v>52</v>
      </c>
      <c r="G121" s="53"/>
      <c r="H121" s="54"/>
      <c r="I121" s="55">
        <f t="shared" si="148"/>
        <v>0</v>
      </c>
      <c r="J121" s="53"/>
      <c r="K121" s="54"/>
      <c r="L121" s="55">
        <f t="shared" si="149"/>
        <v>0</v>
      </c>
      <c r="M121" s="53"/>
      <c r="N121" s="54"/>
      <c r="O121" s="55">
        <f t="shared" si="150"/>
        <v>0</v>
      </c>
      <c r="P121" s="57"/>
    </row>
    <row r="122" spans="1:16" x14ac:dyDescent="0.25">
      <c r="A122" s="187">
        <v>2270</v>
      </c>
      <c r="B122" s="87" t="s">
        <v>141</v>
      </c>
      <c r="C122" s="88">
        <f t="shared" si="102"/>
        <v>799</v>
      </c>
      <c r="D122" s="188">
        <f>SUM(D123:D127)</f>
        <v>107</v>
      </c>
      <c r="E122" s="189">
        <f t="shared" ref="E122:F122" si="151">SUM(E123:E127)</f>
        <v>0</v>
      </c>
      <c r="F122" s="55">
        <f t="shared" si="151"/>
        <v>107</v>
      </c>
      <c r="G122" s="188">
        <f>SUM(G123:G127)</f>
        <v>695</v>
      </c>
      <c r="H122" s="189">
        <f t="shared" ref="H122:I122" si="152">SUM(H123:H127)</f>
        <v>-3</v>
      </c>
      <c r="I122" s="55">
        <f t="shared" si="152"/>
        <v>692</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30.75" customHeight="1" x14ac:dyDescent="0.25">
      <c r="A127" s="51">
        <v>2279</v>
      </c>
      <c r="B127" s="87" t="s">
        <v>146</v>
      </c>
      <c r="C127" s="88">
        <f t="shared" si="102"/>
        <v>799</v>
      </c>
      <c r="D127" s="193">
        <v>107</v>
      </c>
      <c r="E127" s="194"/>
      <c r="F127" s="55">
        <f t="shared" si="155"/>
        <v>107</v>
      </c>
      <c r="G127" s="53">
        <v>695</v>
      </c>
      <c r="H127" s="54">
        <v>-3</v>
      </c>
      <c r="I127" s="55">
        <f t="shared" si="156"/>
        <v>692</v>
      </c>
      <c r="J127" s="53"/>
      <c r="K127" s="54"/>
      <c r="L127" s="55">
        <f t="shared" si="157"/>
        <v>0</v>
      </c>
      <c r="M127" s="53"/>
      <c r="N127" s="54"/>
      <c r="O127" s="55">
        <f t="shared" si="158"/>
        <v>0</v>
      </c>
      <c r="P127" s="57" t="s">
        <v>365</v>
      </c>
    </row>
    <row r="128" spans="1:16" ht="48" hidden="1" x14ac:dyDescent="0.25">
      <c r="A128" s="275">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27472</v>
      </c>
      <c r="D130" s="182">
        <f>SUM(D131,D136,D140,D141,D144,D151,D159,D160,D163)</f>
        <v>22410</v>
      </c>
      <c r="E130" s="183">
        <f t="shared" ref="E130:F130" si="160">SUM(E131,E136,E140,E141,E144,E151,E159,E160,E163)</f>
        <v>0</v>
      </c>
      <c r="F130" s="71">
        <f t="shared" si="160"/>
        <v>22410</v>
      </c>
      <c r="G130" s="182">
        <f>SUM(G131,G136,G140,G141,G144,G151,G159,G160,G163)</f>
        <v>5062</v>
      </c>
      <c r="H130" s="183">
        <f t="shared" ref="H130:I130" si="161">SUM(H131,H136,H140,H141,H144,H151,H159,H160,H163)</f>
        <v>0</v>
      </c>
      <c r="I130" s="71">
        <f t="shared" si="161"/>
        <v>5062</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275">
        <v>2310</v>
      </c>
      <c r="B131" s="80" t="s">
        <v>150</v>
      </c>
      <c r="C131" s="81">
        <f t="shared" si="102"/>
        <v>8538</v>
      </c>
      <c r="D131" s="191">
        <f t="shared" ref="D131:O131" si="164">SUM(D132:D135)</f>
        <v>8538</v>
      </c>
      <c r="E131" s="192">
        <f t="shared" si="164"/>
        <v>0</v>
      </c>
      <c r="F131" s="132">
        <f t="shared" si="164"/>
        <v>8538</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6.5" customHeight="1" x14ac:dyDescent="0.25">
      <c r="A132" s="51">
        <v>2311</v>
      </c>
      <c r="B132" s="87" t="s">
        <v>151</v>
      </c>
      <c r="C132" s="88">
        <f t="shared" si="102"/>
        <v>1440</v>
      </c>
      <c r="D132" s="193">
        <v>1440</v>
      </c>
      <c r="E132" s="194"/>
      <c r="F132" s="55">
        <f t="shared" ref="F132:F135" si="165">D132+E132</f>
        <v>1440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7058</v>
      </c>
      <c r="D133" s="193">
        <v>7058</v>
      </c>
      <c r="E133" s="194"/>
      <c r="F133" s="55">
        <f t="shared" si="165"/>
        <v>7058</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40</v>
      </c>
      <c r="D135" s="193">
        <v>40</v>
      </c>
      <c r="E135" s="194"/>
      <c r="F135" s="55">
        <f t="shared" si="165"/>
        <v>40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x14ac:dyDescent="0.25">
      <c r="A141" s="187">
        <v>2340</v>
      </c>
      <c r="B141" s="87" t="s">
        <v>160</v>
      </c>
      <c r="C141" s="88">
        <f t="shared" si="102"/>
        <v>261</v>
      </c>
      <c r="D141" s="188">
        <f>SUM(D142:D143)</f>
        <v>261</v>
      </c>
      <c r="E141" s="189">
        <f t="shared" ref="E141:F141" si="177">SUM(E142:E143)</f>
        <v>0</v>
      </c>
      <c r="F141" s="55">
        <f t="shared" si="177"/>
        <v>261</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customHeight="1" x14ac:dyDescent="0.25">
      <c r="A142" s="51">
        <v>2341</v>
      </c>
      <c r="B142" s="87" t="s">
        <v>161</v>
      </c>
      <c r="C142" s="88">
        <f t="shared" si="102"/>
        <v>261</v>
      </c>
      <c r="D142" s="193">
        <v>261</v>
      </c>
      <c r="E142" s="194"/>
      <c r="F142" s="55">
        <f t="shared" ref="F142:F143" si="181">D142+E142</f>
        <v>261</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5224</v>
      </c>
      <c r="D144" s="185">
        <f>SUM(D145:D150)</f>
        <v>5224</v>
      </c>
      <c r="E144" s="186">
        <f t="shared" ref="E144:F144" si="185">SUM(E145:E150)</f>
        <v>0</v>
      </c>
      <c r="F144" s="139">
        <f t="shared" si="185"/>
        <v>5224</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customHeight="1" x14ac:dyDescent="0.25">
      <c r="A145" s="44">
        <v>2351</v>
      </c>
      <c r="B145" s="80" t="s">
        <v>164</v>
      </c>
      <c r="C145" s="81">
        <f t="shared" si="102"/>
        <v>1924</v>
      </c>
      <c r="D145" s="195">
        <v>1924</v>
      </c>
      <c r="E145" s="196"/>
      <c r="F145" s="132">
        <f t="shared" ref="F145:F150" si="189">D145+E145</f>
        <v>1924</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customHeight="1" x14ac:dyDescent="0.25">
      <c r="A146" s="51">
        <v>2352</v>
      </c>
      <c r="B146" s="87" t="s">
        <v>165</v>
      </c>
      <c r="C146" s="88">
        <f t="shared" si="102"/>
        <v>2967</v>
      </c>
      <c r="D146" s="193">
        <v>2967</v>
      </c>
      <c r="E146" s="194"/>
      <c r="F146" s="55">
        <f t="shared" si="189"/>
        <v>2967</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168</v>
      </c>
      <c r="C149" s="88">
        <f t="shared" si="193"/>
        <v>333</v>
      </c>
      <c r="D149" s="193">
        <v>333</v>
      </c>
      <c r="E149" s="194"/>
      <c r="F149" s="55">
        <f t="shared" si="189"/>
        <v>333</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7">
        <v>2360</v>
      </c>
      <c r="B151" s="87" t="s">
        <v>170</v>
      </c>
      <c r="C151" s="88">
        <f t="shared" si="193"/>
        <v>1400</v>
      </c>
      <c r="D151" s="188">
        <f>SUM(D152:D158)</f>
        <v>1400</v>
      </c>
      <c r="E151" s="189">
        <f t="shared" ref="E151:F151" si="194">SUM(E152:E158)</f>
        <v>0</v>
      </c>
      <c r="F151" s="55">
        <f t="shared" si="194"/>
        <v>1400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7.25" customHeight="1" x14ac:dyDescent="0.25">
      <c r="A154" s="50">
        <v>2363</v>
      </c>
      <c r="B154" s="87" t="s">
        <v>173</v>
      </c>
      <c r="C154" s="88">
        <f t="shared" si="193"/>
        <v>1400</v>
      </c>
      <c r="D154" s="193">
        <v>1400</v>
      </c>
      <c r="E154" s="194"/>
      <c r="F154" s="55">
        <f t="shared" si="198"/>
        <v>1400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4.25" customHeight="1" x14ac:dyDescent="0.25">
      <c r="A159" s="184">
        <v>2370</v>
      </c>
      <c r="B159" s="136" t="s">
        <v>178</v>
      </c>
      <c r="C159" s="141">
        <f t="shared" si="193"/>
        <v>12049</v>
      </c>
      <c r="D159" s="199">
        <v>6987</v>
      </c>
      <c r="E159" s="200"/>
      <c r="F159" s="139">
        <f t="shared" si="198"/>
        <v>6987</v>
      </c>
      <c r="G159" s="142">
        <v>5062</v>
      </c>
      <c r="H159" s="143"/>
      <c r="I159" s="139">
        <f t="shared" si="199"/>
        <v>5062</v>
      </c>
      <c r="J159" s="142"/>
      <c r="K159" s="143"/>
      <c r="L159" s="139">
        <f t="shared" si="200"/>
        <v>0</v>
      </c>
      <c r="M159" s="142"/>
      <c r="N159" s="143"/>
      <c r="O159" s="139">
        <f t="shared" si="201"/>
        <v>0</v>
      </c>
      <c r="P159" s="5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275">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5">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5">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5">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5">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5955</v>
      </c>
      <c r="D194" s="171">
        <f t="shared" ref="D194:O194" si="259">SUM(D195,D230,D269,D283)</f>
        <v>5200</v>
      </c>
      <c r="E194" s="172">
        <f t="shared" si="259"/>
        <v>0</v>
      </c>
      <c r="F194" s="173">
        <f t="shared" si="259"/>
        <v>5200</v>
      </c>
      <c r="G194" s="171">
        <f t="shared" si="259"/>
        <v>755</v>
      </c>
      <c r="H194" s="172">
        <f t="shared" si="259"/>
        <v>0</v>
      </c>
      <c r="I194" s="173">
        <f t="shared" si="259"/>
        <v>755</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5955</v>
      </c>
      <c r="D195" s="177">
        <f>D196+D204</f>
        <v>5200</v>
      </c>
      <c r="E195" s="178">
        <f t="shared" ref="E195:F195" si="260">E196+E204</f>
        <v>0</v>
      </c>
      <c r="F195" s="179">
        <f t="shared" si="260"/>
        <v>5200</v>
      </c>
      <c r="G195" s="177">
        <f>G196+G204</f>
        <v>755</v>
      </c>
      <c r="H195" s="178">
        <f t="shared" ref="H195:I195" si="261">H196+H204</f>
        <v>0</v>
      </c>
      <c r="I195" s="179">
        <f t="shared" si="261"/>
        <v>755</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5">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5955</v>
      </c>
      <c r="D204" s="182">
        <f>D205+D215+D216+D225+D226+D227+D229</f>
        <v>5200</v>
      </c>
      <c r="E204" s="183">
        <f t="shared" ref="E204:F204" si="276">E205+E215+E216+E225+E226+E227+E229</f>
        <v>0</v>
      </c>
      <c r="F204" s="71">
        <f t="shared" si="276"/>
        <v>5200</v>
      </c>
      <c r="G204" s="182">
        <f>G205+G215+G216+G225+G226+G227+G229</f>
        <v>755</v>
      </c>
      <c r="H204" s="183">
        <f t="shared" ref="H204:I204" si="277">H205+H215+H216+H225+H226+H227+H229</f>
        <v>0</v>
      </c>
      <c r="I204" s="71">
        <f t="shared" si="277"/>
        <v>755</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5955</v>
      </c>
      <c r="D216" s="188">
        <f>SUM(D217:D224)</f>
        <v>5200</v>
      </c>
      <c r="E216" s="189">
        <f t="shared" ref="E216:F216" si="289">SUM(E217:E224)</f>
        <v>0</v>
      </c>
      <c r="F216" s="55">
        <f t="shared" si="289"/>
        <v>5200</v>
      </c>
      <c r="G216" s="188">
        <f>SUM(G217:G224)</f>
        <v>755</v>
      </c>
      <c r="H216" s="189">
        <f t="shared" ref="H216:I216" si="290">SUM(H217:H224)</f>
        <v>0</v>
      </c>
      <c r="I216" s="55">
        <f t="shared" si="290"/>
        <v>755</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7" t="s">
        <v>238</v>
      </c>
      <c r="C219" s="88">
        <f t="shared" si="288"/>
        <v>2755</v>
      </c>
      <c r="D219" s="193">
        <v>2000</v>
      </c>
      <c r="E219" s="194"/>
      <c r="F219" s="55">
        <f t="shared" si="293"/>
        <v>2000</v>
      </c>
      <c r="G219" s="53">
        <v>755</v>
      </c>
      <c r="H219" s="54"/>
      <c r="I219" s="55">
        <f t="shared" si="294"/>
        <v>755</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7" t="s">
        <v>242</v>
      </c>
      <c r="C223" s="88">
        <f t="shared" si="288"/>
        <v>2600</v>
      </c>
      <c r="D223" s="193">
        <v>2600</v>
      </c>
      <c r="E223" s="194"/>
      <c r="F223" s="55">
        <f t="shared" si="293"/>
        <v>2600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243</v>
      </c>
      <c r="C224" s="88">
        <f t="shared" si="288"/>
        <v>600</v>
      </c>
      <c r="D224" s="193">
        <v>600</v>
      </c>
      <c r="E224" s="194"/>
      <c r="F224" s="55">
        <f t="shared" si="293"/>
        <v>600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5">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5">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5">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5">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5">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5">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22</v>
      </c>
      <c r="D286" s="188">
        <f>SUM(D287:D288)</f>
        <v>0</v>
      </c>
      <c r="E286" s="189">
        <f t="shared" ref="E286:F286" si="381">SUM(E287:E288)</f>
        <v>0</v>
      </c>
      <c r="F286" s="55">
        <f t="shared" si="381"/>
        <v>0</v>
      </c>
      <c r="G286" s="188">
        <f>SUM(G287:G288)</f>
        <v>0</v>
      </c>
      <c r="H286" s="189">
        <f t="shared" ref="H286:I286" si="382">SUM(H287:H288)</f>
        <v>22</v>
      </c>
      <c r="I286" s="55">
        <f t="shared" si="382"/>
        <v>22</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30.75" customHeight="1" x14ac:dyDescent="0.25">
      <c r="A288" s="197" t="s">
        <v>308</v>
      </c>
      <c r="B288" s="245" t="s">
        <v>309</v>
      </c>
      <c r="C288" s="81">
        <f t="shared" si="371"/>
        <v>22</v>
      </c>
      <c r="D288" s="195"/>
      <c r="E288" s="196"/>
      <c r="F288" s="132">
        <f t="shared" si="385"/>
        <v>0</v>
      </c>
      <c r="G288" s="46"/>
      <c r="H288" s="47">
        <v>22</v>
      </c>
      <c r="I288" s="132">
        <f t="shared" si="386"/>
        <v>22</v>
      </c>
      <c r="J288" s="46"/>
      <c r="K288" s="47"/>
      <c r="L288" s="132">
        <f t="shared" si="387"/>
        <v>0</v>
      </c>
      <c r="M288" s="46"/>
      <c r="N288" s="47"/>
      <c r="O288" s="132">
        <f t="shared" si="388"/>
        <v>0</v>
      </c>
      <c r="P288" s="49" t="s">
        <v>366</v>
      </c>
    </row>
    <row r="289" spans="1:16" ht="12.75" thickBot="1" x14ac:dyDescent="0.3">
      <c r="A289" s="246"/>
      <c r="B289" s="246" t="s">
        <v>310</v>
      </c>
      <c r="C289" s="247">
        <f t="shared" si="371"/>
        <v>689612</v>
      </c>
      <c r="D289" s="248">
        <f t="shared" ref="D289:O289" si="389">SUM(D286,D269,D230,D195,D187,D173,D75,D53,D283)</f>
        <v>348549</v>
      </c>
      <c r="E289" s="249">
        <f t="shared" si="389"/>
        <v>0</v>
      </c>
      <c r="F289" s="250">
        <f t="shared" si="389"/>
        <v>348549</v>
      </c>
      <c r="G289" s="248">
        <f t="shared" si="389"/>
        <v>328337</v>
      </c>
      <c r="H289" s="249">
        <f t="shared" si="389"/>
        <v>0</v>
      </c>
      <c r="I289" s="250">
        <f t="shared" si="389"/>
        <v>328337</v>
      </c>
      <c r="J289" s="248">
        <f t="shared" si="389"/>
        <v>12726</v>
      </c>
      <c r="K289" s="249">
        <f t="shared" si="389"/>
        <v>0</v>
      </c>
      <c r="L289" s="250">
        <f t="shared" si="389"/>
        <v>12726</v>
      </c>
      <c r="M289" s="248">
        <f t="shared" si="389"/>
        <v>0</v>
      </c>
      <c r="N289" s="249">
        <f t="shared" si="389"/>
        <v>0</v>
      </c>
      <c r="O289" s="250">
        <f t="shared" si="389"/>
        <v>0</v>
      </c>
      <c r="P289" s="251"/>
    </row>
    <row r="290" spans="1:16" s="28" customFormat="1" ht="13.5" thickTop="1" thickBot="1" x14ac:dyDescent="0.3">
      <c r="A290" s="1484" t="s">
        <v>311</v>
      </c>
      <c r="B290" s="1485"/>
      <c r="C290" s="252">
        <f t="shared" si="371"/>
        <v>-1998</v>
      </c>
      <c r="D290" s="253">
        <f>SUM(D24,D25,D41)-D51</f>
        <v>0</v>
      </c>
      <c r="E290" s="254">
        <f t="shared" ref="E290:F290" si="390">SUM(E24,E25,E41)-E51</f>
        <v>0</v>
      </c>
      <c r="F290" s="255">
        <f t="shared" si="390"/>
        <v>0</v>
      </c>
      <c r="G290" s="253">
        <f>SUM(G24,G25,G41)-G51</f>
        <v>0</v>
      </c>
      <c r="H290" s="254">
        <f t="shared" ref="H290:I290" si="391">SUM(H24,H25,H41)-H51</f>
        <v>22</v>
      </c>
      <c r="I290" s="255">
        <f t="shared" si="391"/>
        <v>22</v>
      </c>
      <c r="J290" s="253">
        <f>(J26+J43)-J51</f>
        <v>-2020</v>
      </c>
      <c r="K290" s="254">
        <f t="shared" ref="K290:L290" si="392">(K26+K43)-K51</f>
        <v>0</v>
      </c>
      <c r="L290" s="255">
        <f t="shared" si="392"/>
        <v>-2020</v>
      </c>
      <c r="M290" s="253">
        <f>M45-M51</f>
        <v>0</v>
      </c>
      <c r="N290" s="254">
        <f t="shared" ref="N290:O290" si="393">N45-N51</f>
        <v>0</v>
      </c>
      <c r="O290" s="255">
        <f t="shared" si="393"/>
        <v>0</v>
      </c>
      <c r="P290" s="256"/>
    </row>
    <row r="291" spans="1:16" s="28" customFormat="1" ht="12.75" thickTop="1" x14ac:dyDescent="0.25">
      <c r="A291" s="1486" t="s">
        <v>312</v>
      </c>
      <c r="B291" s="1487"/>
      <c r="C291" s="257">
        <f t="shared" si="371"/>
        <v>1998</v>
      </c>
      <c r="D291" s="258">
        <f t="shared" ref="D291:O291" si="394">SUM(D292,D293)-D300+D301</f>
        <v>0</v>
      </c>
      <c r="E291" s="259">
        <f t="shared" si="394"/>
        <v>0</v>
      </c>
      <c r="F291" s="260">
        <f t="shared" si="394"/>
        <v>0</v>
      </c>
      <c r="G291" s="258">
        <f t="shared" si="394"/>
        <v>0</v>
      </c>
      <c r="H291" s="259">
        <f t="shared" si="394"/>
        <v>-22</v>
      </c>
      <c r="I291" s="260">
        <f t="shared" si="394"/>
        <v>-22</v>
      </c>
      <c r="J291" s="258">
        <f t="shared" si="394"/>
        <v>2020</v>
      </c>
      <c r="K291" s="259">
        <f t="shared" si="394"/>
        <v>0</v>
      </c>
      <c r="L291" s="260">
        <f t="shared" si="394"/>
        <v>2020</v>
      </c>
      <c r="M291" s="258">
        <f t="shared" si="394"/>
        <v>0</v>
      </c>
      <c r="N291" s="259">
        <f t="shared" si="394"/>
        <v>0</v>
      </c>
      <c r="O291" s="260">
        <f t="shared" si="394"/>
        <v>0</v>
      </c>
      <c r="P291" s="261"/>
    </row>
    <row r="292" spans="1:16" s="28" customFormat="1" ht="12.75" thickBot="1" x14ac:dyDescent="0.3">
      <c r="A292" s="155" t="s">
        <v>313</v>
      </c>
      <c r="B292" s="155" t="s">
        <v>314</v>
      </c>
      <c r="C292" s="156">
        <f t="shared" si="371"/>
        <v>1998</v>
      </c>
      <c r="D292" s="157">
        <f t="shared" ref="D292:O292" si="395">D21-D286</f>
        <v>0</v>
      </c>
      <c r="E292" s="158">
        <f t="shared" si="395"/>
        <v>0</v>
      </c>
      <c r="F292" s="159">
        <f t="shared" si="395"/>
        <v>0</v>
      </c>
      <c r="G292" s="157">
        <f t="shared" si="395"/>
        <v>0</v>
      </c>
      <c r="H292" s="158">
        <f t="shared" si="395"/>
        <v>-22</v>
      </c>
      <c r="I292" s="159">
        <f t="shared" si="395"/>
        <v>-22</v>
      </c>
      <c r="J292" s="157">
        <f t="shared" si="395"/>
        <v>2020</v>
      </c>
      <c r="K292" s="158">
        <f t="shared" si="395"/>
        <v>0</v>
      </c>
      <c r="L292" s="159">
        <f t="shared" si="395"/>
        <v>2020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EV9YBG0oPgrJePUSWbaqC7ElTzzjAiyMe03TY1Stm0peMcEleHF61ZXLYrWTpdYR3ceoIAttXRPNayES+1L9TA==" saltValue="6ApLEPl4R2yHAJyo67eByw==" spinCount="100000" sheet="1" objects="1" scenarios="1" formatCells="0" formatColumns="0" formatRows="0" deleteColumns="0"/>
  <autoFilter ref="A18:P301">
    <filterColumn colId="2">
      <filters>
        <filter val="1 029"/>
        <filter val="1 281"/>
        <filter val="1 333"/>
        <filter val="1 355"/>
        <filter val="1 400"/>
        <filter val="1 440"/>
        <filter val="1 476"/>
        <filter val="1 780"/>
        <filter val="1 900"/>
        <filter val="1 924"/>
        <filter val="1 998"/>
        <filter val="-1 998"/>
        <filter val="10 245"/>
        <filter val="100"/>
        <filter val="111 552"/>
        <filter val="12 049"/>
        <filter val="142 684"/>
        <filter val="19 477"/>
        <filter val="2 020"/>
        <filter val="2 600"/>
        <filter val="2 698"/>
        <filter val="2 755"/>
        <filter val="2 774"/>
        <filter val="2 788"/>
        <filter val="2 967"/>
        <filter val="2 998"/>
        <filter val="20 387"/>
        <filter val="204"/>
        <filter val="22"/>
        <filter val="24 744"/>
        <filter val="25 071"/>
        <filter val="261"/>
        <filter val="27 472"/>
        <filter val="31 132"/>
        <filter val="333"/>
        <filter val="37 467"/>
        <filter val="4 172"/>
        <filter val="4 524"/>
        <filter val="40"/>
        <filter val="406 759"/>
        <filter val="447 014"/>
        <filter val="460"/>
        <filter val="47 978"/>
        <filter val="5 220"/>
        <filter val="5 224"/>
        <filter val="5 486"/>
        <filter val="5 955"/>
        <filter val="500"/>
        <filter val="52"/>
        <filter val="589 698"/>
        <filter val="600"/>
        <filter val="656"/>
        <filter val="66 465"/>
        <filter val="676 886"/>
        <filter val="683 635"/>
        <filter val="689 590"/>
        <filter val="689 612"/>
        <filter val="7 058"/>
        <filter val="797"/>
        <filter val="799"/>
        <filter val="8 538"/>
        <filter val="85"/>
        <filter val="9 180"/>
        <filter val="9 977"/>
        <filter val="93 937"/>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18.pielikums Jūrmalas pilsētas domes
2019.gada 25.jūlija saistošajiem noteikumiem Nr.27
(protokols Nr.10, 24.punkts)</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0"/>
  <sheetViews>
    <sheetView showGridLines="0" view="pageLayout" topLeftCell="B1" zoomScaleNormal="100" workbookViewId="0">
      <selection activeCell="T4" sqref="T4"/>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334</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335</v>
      </c>
      <c r="D3" s="1516"/>
      <c r="E3" s="1516"/>
      <c r="F3" s="1516"/>
      <c r="G3" s="1516"/>
      <c r="H3" s="1516"/>
      <c r="I3" s="1516"/>
      <c r="J3" s="1516"/>
      <c r="K3" s="1516"/>
      <c r="L3" s="1516"/>
      <c r="M3" s="1516"/>
      <c r="N3" s="1516"/>
      <c r="O3" s="1516"/>
      <c r="P3" s="1517"/>
      <c r="Q3" s="273"/>
    </row>
    <row r="4" spans="1:17" ht="12.75" customHeight="1" x14ac:dyDescent="0.25">
      <c r="A4" s="5" t="s">
        <v>4</v>
      </c>
      <c r="B4" s="6"/>
      <c r="C4" s="1516" t="s">
        <v>336</v>
      </c>
      <c r="D4" s="1516"/>
      <c r="E4" s="1516"/>
      <c r="F4" s="1516"/>
      <c r="G4" s="1516"/>
      <c r="H4" s="1516"/>
      <c r="I4" s="1516"/>
      <c r="J4" s="1516"/>
      <c r="K4" s="1516"/>
      <c r="L4" s="1516"/>
      <c r="M4" s="1516"/>
      <c r="N4" s="1516"/>
      <c r="O4" s="1516"/>
      <c r="P4" s="1517"/>
      <c r="Q4" s="273"/>
    </row>
    <row r="5" spans="1:17" ht="12.75" customHeight="1" x14ac:dyDescent="0.25">
      <c r="A5" s="7" t="s">
        <v>6</v>
      </c>
      <c r="B5" s="8"/>
      <c r="C5" s="1511" t="s">
        <v>337</v>
      </c>
      <c r="D5" s="1511"/>
      <c r="E5" s="1511"/>
      <c r="F5" s="1511"/>
      <c r="G5" s="1511"/>
      <c r="H5" s="1511"/>
      <c r="I5" s="1511"/>
      <c r="J5" s="1511"/>
      <c r="K5" s="1511"/>
      <c r="L5" s="1511"/>
      <c r="M5" s="1511"/>
      <c r="N5" s="1511"/>
      <c r="O5" s="1511"/>
      <c r="P5" s="1512"/>
      <c r="Q5" s="273"/>
    </row>
    <row r="6" spans="1:17" ht="12.75" customHeight="1" x14ac:dyDescent="0.25">
      <c r="A6" s="7" t="s">
        <v>8</v>
      </c>
      <c r="B6" s="8"/>
      <c r="C6" s="1511" t="s">
        <v>9</v>
      </c>
      <c r="D6" s="1511"/>
      <c r="E6" s="1511"/>
      <c r="F6" s="1511"/>
      <c r="G6" s="1511"/>
      <c r="H6" s="1511"/>
      <c r="I6" s="1511"/>
      <c r="J6" s="1511"/>
      <c r="K6" s="1511"/>
      <c r="L6" s="1511"/>
      <c r="M6" s="1511"/>
      <c r="N6" s="1511"/>
      <c r="O6" s="1511"/>
      <c r="P6" s="1512"/>
      <c r="Q6" s="273"/>
    </row>
    <row r="7" spans="1:17" ht="24" customHeight="1" x14ac:dyDescent="0.25">
      <c r="A7" s="7" t="s">
        <v>10</v>
      </c>
      <c r="B7" s="8"/>
      <c r="C7" s="1516" t="s">
        <v>333</v>
      </c>
      <c r="D7" s="1516"/>
      <c r="E7" s="1516"/>
      <c r="F7" s="1516"/>
      <c r="G7" s="1516"/>
      <c r="H7" s="1516"/>
      <c r="I7" s="1516"/>
      <c r="J7" s="1516"/>
      <c r="K7" s="1516"/>
      <c r="L7" s="1516"/>
      <c r="M7" s="1516"/>
      <c r="N7" s="1516"/>
      <c r="O7" s="1516"/>
      <c r="P7" s="1517"/>
      <c r="Q7" s="273"/>
    </row>
    <row r="8" spans="1:17" ht="12.75" customHeight="1" x14ac:dyDescent="0.25">
      <c r="A8" s="9" t="s">
        <v>11</v>
      </c>
      <c r="B8" s="8"/>
      <c r="C8" s="1529" t="s">
        <v>338</v>
      </c>
      <c r="D8" s="1529"/>
      <c r="E8" s="1529"/>
      <c r="F8" s="1529"/>
      <c r="G8" s="1529"/>
      <c r="H8" s="1529"/>
      <c r="I8" s="1529"/>
      <c r="J8" s="1529"/>
      <c r="K8" s="1529"/>
      <c r="L8" s="1529"/>
      <c r="M8" s="1529"/>
      <c r="N8" s="1529"/>
      <c r="O8" s="1529"/>
      <c r="P8" s="1530"/>
      <c r="Q8" s="273"/>
    </row>
    <row r="9" spans="1:17" ht="12.75" customHeight="1" x14ac:dyDescent="0.25">
      <c r="A9" s="7"/>
      <c r="B9" s="8" t="s">
        <v>12</v>
      </c>
      <c r="C9" s="1511" t="s">
        <v>339</v>
      </c>
      <c r="D9" s="1511"/>
      <c r="E9" s="1511"/>
      <c r="F9" s="1511"/>
      <c r="G9" s="1511"/>
      <c r="H9" s="1511"/>
      <c r="I9" s="1511"/>
      <c r="J9" s="1511"/>
      <c r="K9" s="1511"/>
      <c r="L9" s="1511"/>
      <c r="M9" s="1511"/>
      <c r="N9" s="1511"/>
      <c r="O9" s="1511"/>
      <c r="P9" s="1512"/>
      <c r="Q9" s="273"/>
    </row>
    <row r="10" spans="1:17" ht="12.75" customHeight="1" x14ac:dyDescent="0.25">
      <c r="A10" s="7"/>
      <c r="B10" s="8" t="s">
        <v>14</v>
      </c>
      <c r="C10" s="1511" t="s">
        <v>340</v>
      </c>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1" t="s">
        <v>341</v>
      </c>
      <c r="D11" s="1511"/>
      <c r="E11" s="1511"/>
      <c r="F11" s="1511"/>
      <c r="G11" s="1511"/>
      <c r="H11" s="1511"/>
      <c r="I11" s="1511"/>
      <c r="J11" s="1511"/>
      <c r="K11" s="1511"/>
      <c r="L11" s="1511"/>
      <c r="M11" s="1511"/>
      <c r="N11" s="1511"/>
      <c r="O11" s="1511"/>
      <c r="P11" s="1512"/>
      <c r="Q11" s="273"/>
    </row>
    <row r="12" spans="1:17" ht="12.75" customHeight="1" x14ac:dyDescent="0.25">
      <c r="A12" s="7"/>
      <c r="B12" s="8" t="s">
        <v>17</v>
      </c>
      <c r="C12" s="1511" t="s">
        <v>342</v>
      </c>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887525</v>
      </c>
      <c r="D20" s="32">
        <f>SUM(D21,D24,D25,D41,D43)</f>
        <v>53302</v>
      </c>
      <c r="E20" s="33">
        <f t="shared" ref="E20:F20" si="1">SUM(E21,E24,E25,E41,E43)</f>
        <v>0</v>
      </c>
      <c r="F20" s="34">
        <f t="shared" si="1"/>
        <v>53302</v>
      </c>
      <c r="G20" s="32">
        <f>SUM(G21,G24,G43)</f>
        <v>825962</v>
      </c>
      <c r="H20" s="33">
        <f t="shared" ref="H20:I20" si="2">SUM(H21,H24,H43)</f>
        <v>3688</v>
      </c>
      <c r="I20" s="34">
        <f t="shared" si="2"/>
        <v>829650</v>
      </c>
      <c r="J20" s="32">
        <f>SUM(J21,J26,J43)</f>
        <v>4573</v>
      </c>
      <c r="K20" s="33">
        <f t="shared" ref="K20:L20" si="3">SUM(K21,K26,K43)</f>
        <v>0</v>
      </c>
      <c r="L20" s="34">
        <f t="shared" si="3"/>
        <v>4573</v>
      </c>
      <c r="M20" s="32">
        <f>SUM(M21,M45)</f>
        <v>0</v>
      </c>
      <c r="N20" s="33">
        <f t="shared" ref="N20:O20" si="4">SUM(N21,N45)</f>
        <v>0</v>
      </c>
      <c r="O20" s="34">
        <f t="shared" si="4"/>
        <v>0</v>
      </c>
      <c r="P20" s="35"/>
    </row>
    <row r="21" spans="1:16" ht="12.75" thickTop="1" x14ac:dyDescent="0.25">
      <c r="A21" s="36"/>
      <c r="B21" s="37" t="s">
        <v>40</v>
      </c>
      <c r="C21" s="38">
        <f t="shared" si="0"/>
        <v>2400</v>
      </c>
      <c r="D21" s="39">
        <f>SUM(D22:D23)</f>
        <v>0</v>
      </c>
      <c r="E21" s="40">
        <f t="shared" ref="E21:F21" si="5">SUM(E22:E23)</f>
        <v>0</v>
      </c>
      <c r="F21" s="41">
        <f t="shared" si="5"/>
        <v>0</v>
      </c>
      <c r="G21" s="39">
        <f>SUM(G22:G23)</f>
        <v>0</v>
      </c>
      <c r="H21" s="40">
        <f t="shared" ref="H21:I21" si="6">SUM(H22:H23)</f>
        <v>0</v>
      </c>
      <c r="I21" s="41">
        <f t="shared" si="6"/>
        <v>0</v>
      </c>
      <c r="J21" s="39">
        <f>SUM(J22:J23)</f>
        <v>2400</v>
      </c>
      <c r="K21" s="40">
        <f t="shared" ref="K21:L21" si="7">SUM(K22:K23)</f>
        <v>0</v>
      </c>
      <c r="L21" s="41">
        <f t="shared" si="7"/>
        <v>2400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2400</v>
      </c>
      <c r="D23" s="53"/>
      <c r="E23" s="54"/>
      <c r="F23" s="55">
        <f t="shared" ref="F23:F25" si="9">D23+E23</f>
        <v>0</v>
      </c>
      <c r="G23" s="53"/>
      <c r="H23" s="54"/>
      <c r="I23" s="55">
        <f t="shared" ref="I23:I24" si="10">G23+H23</f>
        <v>0</v>
      </c>
      <c r="J23" s="53">
        <v>2400</v>
      </c>
      <c r="K23" s="54"/>
      <c r="L23" s="56">
        <f>K23+J23</f>
        <v>2400</v>
      </c>
      <c r="M23" s="53"/>
      <c r="N23" s="54"/>
      <c r="O23" s="55">
        <f>N23+M23</f>
        <v>0</v>
      </c>
      <c r="P23" s="57"/>
    </row>
    <row r="24" spans="1:16" s="28" customFormat="1" ht="30" customHeight="1" thickBot="1" x14ac:dyDescent="0.3">
      <c r="A24" s="58">
        <v>19300</v>
      </c>
      <c r="B24" s="58" t="s">
        <v>43</v>
      </c>
      <c r="C24" s="59">
        <f>F24+I24</f>
        <v>882952</v>
      </c>
      <c r="D24" s="60">
        <v>53302</v>
      </c>
      <c r="E24" s="61"/>
      <c r="F24" s="62">
        <f t="shared" si="9"/>
        <v>53302</v>
      </c>
      <c r="G24" s="60">
        <v>825962</v>
      </c>
      <c r="H24" s="61">
        <v>3688</v>
      </c>
      <c r="I24" s="62">
        <f t="shared" si="10"/>
        <v>829650</v>
      </c>
      <c r="J24" s="63" t="s">
        <v>44</v>
      </c>
      <c r="K24" s="64" t="s">
        <v>44</v>
      </c>
      <c r="L24" s="65" t="s">
        <v>44</v>
      </c>
      <c r="M24" s="63" t="s">
        <v>44</v>
      </c>
      <c r="N24" s="64" t="s">
        <v>44</v>
      </c>
      <c r="O24" s="65" t="s">
        <v>44</v>
      </c>
      <c r="P24" s="276" t="s">
        <v>343</v>
      </c>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2107</v>
      </c>
      <c r="D26" s="72" t="s">
        <v>44</v>
      </c>
      <c r="E26" s="73" t="s">
        <v>44</v>
      </c>
      <c r="F26" s="74" t="s">
        <v>44</v>
      </c>
      <c r="G26" s="72" t="s">
        <v>44</v>
      </c>
      <c r="H26" s="73" t="s">
        <v>44</v>
      </c>
      <c r="I26" s="74" t="s">
        <v>44</v>
      </c>
      <c r="J26" s="76">
        <f>SUM(J27,J31,J33,J36)</f>
        <v>2107</v>
      </c>
      <c r="K26" s="77">
        <f t="shared" ref="K26:L26" si="11">SUM(K27,K31,K33,K36)</f>
        <v>0</v>
      </c>
      <c r="L26" s="78">
        <f t="shared" si="11"/>
        <v>2107</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customHeight="1" x14ac:dyDescent="0.25">
      <c r="A33" s="79">
        <v>21380</v>
      </c>
      <c r="B33" s="67" t="s">
        <v>53</v>
      </c>
      <c r="C33" s="68">
        <f t="shared" si="16"/>
        <v>497</v>
      </c>
      <c r="D33" s="72" t="s">
        <v>44</v>
      </c>
      <c r="E33" s="73" t="s">
        <v>44</v>
      </c>
      <c r="F33" s="74" t="s">
        <v>44</v>
      </c>
      <c r="G33" s="72" t="s">
        <v>44</v>
      </c>
      <c r="H33" s="73" t="s">
        <v>44</v>
      </c>
      <c r="I33" s="74" t="s">
        <v>44</v>
      </c>
      <c r="J33" s="76">
        <f>SUM(J34:J35)</f>
        <v>497</v>
      </c>
      <c r="K33" s="77">
        <f t="shared" ref="K33:L33" si="17">SUM(K34:K35)</f>
        <v>0</v>
      </c>
      <c r="L33" s="78">
        <f t="shared" si="17"/>
        <v>497</v>
      </c>
      <c r="M33" s="76" t="s">
        <v>44</v>
      </c>
      <c r="N33" s="77" t="s">
        <v>44</v>
      </c>
      <c r="O33" s="78" t="s">
        <v>44</v>
      </c>
      <c r="P33" s="75"/>
    </row>
    <row r="34" spans="1:16" ht="12" customHeight="1" x14ac:dyDescent="0.25">
      <c r="A34" s="44">
        <v>21381</v>
      </c>
      <c r="B34" s="80" t="s">
        <v>54</v>
      </c>
      <c r="C34" s="81">
        <f t="shared" si="16"/>
        <v>497</v>
      </c>
      <c r="D34" s="82" t="s">
        <v>44</v>
      </c>
      <c r="E34" s="83" t="s">
        <v>44</v>
      </c>
      <c r="F34" s="84" t="s">
        <v>44</v>
      </c>
      <c r="G34" s="82" t="s">
        <v>44</v>
      </c>
      <c r="H34" s="83" t="s">
        <v>44</v>
      </c>
      <c r="I34" s="84" t="s">
        <v>44</v>
      </c>
      <c r="J34" s="46">
        <v>497</v>
      </c>
      <c r="K34" s="47"/>
      <c r="L34" s="48">
        <f t="shared" ref="L34:L35" si="18">K34+J34</f>
        <v>497</v>
      </c>
      <c r="M34" s="85" t="s">
        <v>44</v>
      </c>
      <c r="N34" s="86" t="s">
        <v>44</v>
      </c>
      <c r="O34" s="48" t="s">
        <v>44</v>
      </c>
      <c r="P34" s="49"/>
    </row>
    <row r="35" spans="1:16" ht="24" hidden="1" customHeight="1" x14ac:dyDescent="0.25">
      <c r="A35" s="206">
        <v>21383</v>
      </c>
      <c r="B35" s="223" t="s">
        <v>55</v>
      </c>
      <c r="C35" s="205">
        <f t="shared" si="16"/>
        <v>0</v>
      </c>
      <c r="D35" s="519" t="s">
        <v>44</v>
      </c>
      <c r="E35" s="520" t="s">
        <v>44</v>
      </c>
      <c r="F35" s="521" t="s">
        <v>44</v>
      </c>
      <c r="G35" s="519" t="s">
        <v>44</v>
      </c>
      <c r="H35" s="520" t="s">
        <v>44</v>
      </c>
      <c r="I35" s="521" t="s">
        <v>44</v>
      </c>
      <c r="J35" s="210"/>
      <c r="K35" s="211"/>
      <c r="L35" s="522">
        <f t="shared" si="18"/>
        <v>0</v>
      </c>
      <c r="M35" s="523" t="s">
        <v>44</v>
      </c>
      <c r="N35" s="524" t="s">
        <v>44</v>
      </c>
      <c r="O35" s="522" t="s">
        <v>44</v>
      </c>
      <c r="P35" s="212"/>
    </row>
    <row r="36" spans="1:16" s="28" customFormat="1" ht="25.5" customHeight="1" x14ac:dyDescent="0.25">
      <c r="A36" s="525">
        <v>21390</v>
      </c>
      <c r="B36" s="213" t="s">
        <v>56</v>
      </c>
      <c r="C36" s="214">
        <f t="shared" si="16"/>
        <v>1610</v>
      </c>
      <c r="D36" s="516" t="s">
        <v>44</v>
      </c>
      <c r="E36" s="517" t="s">
        <v>44</v>
      </c>
      <c r="F36" s="518" t="s">
        <v>44</v>
      </c>
      <c r="G36" s="516" t="s">
        <v>44</v>
      </c>
      <c r="H36" s="517" t="s">
        <v>44</v>
      </c>
      <c r="I36" s="518" t="s">
        <v>44</v>
      </c>
      <c r="J36" s="513">
        <f>SUM(J37:J40)</f>
        <v>1610</v>
      </c>
      <c r="K36" s="514">
        <f t="shared" ref="K36:L36" si="19">SUM(K37:K40)</f>
        <v>0</v>
      </c>
      <c r="L36" s="515">
        <f t="shared" si="19"/>
        <v>1610</v>
      </c>
      <c r="M36" s="513" t="s">
        <v>44</v>
      </c>
      <c r="N36" s="514" t="s">
        <v>44</v>
      </c>
      <c r="O36" s="515" t="s">
        <v>44</v>
      </c>
      <c r="P36" s="218"/>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1610</v>
      </c>
      <c r="D40" s="109" t="s">
        <v>44</v>
      </c>
      <c r="E40" s="110" t="s">
        <v>44</v>
      </c>
      <c r="F40" s="111" t="s">
        <v>44</v>
      </c>
      <c r="G40" s="109" t="s">
        <v>44</v>
      </c>
      <c r="H40" s="110" t="s">
        <v>44</v>
      </c>
      <c r="I40" s="111" t="s">
        <v>44</v>
      </c>
      <c r="J40" s="112">
        <v>1610</v>
      </c>
      <c r="K40" s="113"/>
      <c r="L40" s="114">
        <f t="shared" si="20"/>
        <v>1610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x14ac:dyDescent="0.25">
      <c r="A43" s="79">
        <v>21490</v>
      </c>
      <c r="B43" s="67" t="s">
        <v>63</v>
      </c>
      <c r="C43" s="130">
        <f>F43+I43+L43</f>
        <v>66</v>
      </c>
      <c r="D43" s="76">
        <f>D44</f>
        <v>0</v>
      </c>
      <c r="E43" s="77">
        <f t="shared" ref="E43:L43" si="22">E44</f>
        <v>0</v>
      </c>
      <c r="F43" s="78">
        <f t="shared" si="22"/>
        <v>0</v>
      </c>
      <c r="G43" s="76">
        <f t="shared" si="22"/>
        <v>0</v>
      </c>
      <c r="H43" s="77">
        <f t="shared" si="22"/>
        <v>0</v>
      </c>
      <c r="I43" s="78">
        <f t="shared" si="22"/>
        <v>0</v>
      </c>
      <c r="J43" s="76">
        <f t="shared" si="22"/>
        <v>66</v>
      </c>
      <c r="K43" s="77">
        <f t="shared" si="22"/>
        <v>0</v>
      </c>
      <c r="L43" s="78">
        <f t="shared" si="22"/>
        <v>66</v>
      </c>
      <c r="M43" s="76" t="s">
        <v>44</v>
      </c>
      <c r="N43" s="77" t="s">
        <v>44</v>
      </c>
      <c r="O43" s="78" t="s">
        <v>44</v>
      </c>
      <c r="P43" s="75"/>
    </row>
    <row r="44" spans="1:16" s="28" customFormat="1" ht="24" customHeight="1" x14ac:dyDescent="0.25">
      <c r="A44" s="51">
        <v>21499</v>
      </c>
      <c r="B44" s="87" t="s">
        <v>64</v>
      </c>
      <c r="C44" s="131">
        <f>F44+I44+L44</f>
        <v>66</v>
      </c>
      <c r="D44" s="46"/>
      <c r="E44" s="47"/>
      <c r="F44" s="132">
        <f>D44+E44</f>
        <v>0</v>
      </c>
      <c r="G44" s="46"/>
      <c r="H44" s="47"/>
      <c r="I44" s="132">
        <f>G44+H44</f>
        <v>0</v>
      </c>
      <c r="J44" s="46">
        <v>66</v>
      </c>
      <c r="K44" s="47"/>
      <c r="L44" s="48">
        <f>K44+J44</f>
        <v>66</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887525</v>
      </c>
      <c r="D50" s="157">
        <f>SUM(D51,D286)</f>
        <v>53302</v>
      </c>
      <c r="E50" s="158">
        <f t="shared" ref="E50:F50" si="26">SUM(E51,E286)</f>
        <v>0</v>
      </c>
      <c r="F50" s="159">
        <f t="shared" si="26"/>
        <v>53302</v>
      </c>
      <c r="G50" s="157">
        <f>SUM(G51,G286)</f>
        <v>825962</v>
      </c>
      <c r="H50" s="158">
        <f>SUM(H51,H286)</f>
        <v>3688</v>
      </c>
      <c r="I50" s="159">
        <f t="shared" ref="I50" si="27">SUM(I51,I286)</f>
        <v>829650</v>
      </c>
      <c r="J50" s="32">
        <f>SUM(J51,J286)</f>
        <v>4573</v>
      </c>
      <c r="K50" s="33">
        <f t="shared" ref="K50:L50" si="28">SUM(K51,K286)</f>
        <v>0</v>
      </c>
      <c r="L50" s="34">
        <f t="shared" si="28"/>
        <v>4573</v>
      </c>
      <c r="M50" s="32">
        <f>SUM(M51,M286)</f>
        <v>0</v>
      </c>
      <c r="N50" s="33">
        <f t="shared" ref="N50:O50" si="29">SUM(N51,N286)</f>
        <v>0</v>
      </c>
      <c r="O50" s="34">
        <f t="shared" si="29"/>
        <v>0</v>
      </c>
      <c r="P50" s="35"/>
    </row>
    <row r="51" spans="1:16" s="28" customFormat="1" ht="36.75" thickTop="1" x14ac:dyDescent="0.25">
      <c r="A51" s="160"/>
      <c r="B51" s="161" t="s">
        <v>70</v>
      </c>
      <c r="C51" s="162">
        <f t="shared" si="0"/>
        <v>887039</v>
      </c>
      <c r="D51" s="163">
        <f>SUM(D52,D194)</f>
        <v>53302</v>
      </c>
      <c r="E51" s="164">
        <f t="shared" ref="E51:F51" si="30">SUM(E52,E194)</f>
        <v>0</v>
      </c>
      <c r="F51" s="165">
        <f t="shared" si="30"/>
        <v>53302</v>
      </c>
      <c r="G51" s="163">
        <f>SUM(G52,G194)</f>
        <v>825962</v>
      </c>
      <c r="H51" s="164">
        <f t="shared" ref="H51:I51" si="31">SUM(H52,H194)</f>
        <v>3202</v>
      </c>
      <c r="I51" s="165">
        <f t="shared" si="31"/>
        <v>829164</v>
      </c>
      <c r="J51" s="166">
        <f>SUM(J52,J194)</f>
        <v>4573</v>
      </c>
      <c r="K51" s="167">
        <f t="shared" ref="K51:L51" si="32">SUM(K52,K194)</f>
        <v>0</v>
      </c>
      <c r="L51" s="168">
        <f t="shared" si="32"/>
        <v>4573</v>
      </c>
      <c r="M51" s="166">
        <f>SUM(M52,M194)</f>
        <v>0</v>
      </c>
      <c r="N51" s="167">
        <f t="shared" ref="N51:O51" si="33">SUM(N52,N194)</f>
        <v>0</v>
      </c>
      <c r="O51" s="168">
        <f t="shared" si="33"/>
        <v>0</v>
      </c>
      <c r="P51" s="169"/>
    </row>
    <row r="52" spans="1:16" s="28" customFormat="1" ht="24" x14ac:dyDescent="0.25">
      <c r="A52" s="24"/>
      <c r="B52" s="22" t="s">
        <v>71</v>
      </c>
      <c r="C52" s="170">
        <f t="shared" si="0"/>
        <v>875439</v>
      </c>
      <c r="D52" s="171">
        <f>SUM(D53,D75,D173,D187)</f>
        <v>53302</v>
      </c>
      <c r="E52" s="172">
        <f t="shared" ref="E52:F52" si="34">SUM(E53,E75,E173,E187)</f>
        <v>0</v>
      </c>
      <c r="F52" s="173">
        <f t="shared" si="34"/>
        <v>53302</v>
      </c>
      <c r="G52" s="171">
        <f>SUM(G53,G75,G173,G187)</f>
        <v>814362</v>
      </c>
      <c r="H52" s="172">
        <f t="shared" ref="H52:I52" si="35">SUM(H53,H75,H173,H187)</f>
        <v>3202</v>
      </c>
      <c r="I52" s="173">
        <f t="shared" si="35"/>
        <v>817564</v>
      </c>
      <c r="J52" s="171">
        <f>SUM(J53,J75,J173,J187)</f>
        <v>4573</v>
      </c>
      <c r="K52" s="172">
        <f t="shared" ref="K52:L52" si="36">SUM(K53,K75,K173,K187)</f>
        <v>0</v>
      </c>
      <c r="L52" s="173">
        <f t="shared" si="36"/>
        <v>4573</v>
      </c>
      <c r="M52" s="171">
        <f>SUM(M53,M75,M173,M187)</f>
        <v>0</v>
      </c>
      <c r="N52" s="172">
        <f t="shared" ref="N52:O52" si="37">SUM(N53,N75,N173,N187)</f>
        <v>0</v>
      </c>
      <c r="O52" s="173">
        <f t="shared" si="37"/>
        <v>0</v>
      </c>
      <c r="P52" s="174"/>
    </row>
    <row r="53" spans="1:16" s="28" customFormat="1" x14ac:dyDescent="0.25">
      <c r="A53" s="175">
        <v>1000</v>
      </c>
      <c r="B53" s="175" t="s">
        <v>72</v>
      </c>
      <c r="C53" s="176">
        <f t="shared" si="0"/>
        <v>740383</v>
      </c>
      <c r="D53" s="177">
        <f>SUM(D54,D67)</f>
        <v>53302</v>
      </c>
      <c r="E53" s="178">
        <f t="shared" ref="E53:F53" si="38">SUM(E54,E67)</f>
        <v>0</v>
      </c>
      <c r="F53" s="179">
        <f t="shared" si="38"/>
        <v>53302</v>
      </c>
      <c r="G53" s="177">
        <f>SUM(G54,G67)</f>
        <v>687081</v>
      </c>
      <c r="H53" s="178">
        <f t="shared" ref="H53:I53" si="39">SUM(H54,H67)</f>
        <v>0</v>
      </c>
      <c r="I53" s="179">
        <f t="shared" si="39"/>
        <v>687081</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563346</v>
      </c>
      <c r="D54" s="182">
        <f>SUM(D55,D58,D66)</f>
        <v>17610</v>
      </c>
      <c r="E54" s="183">
        <f t="shared" ref="E54:F54" si="42">SUM(E55,E58,E66)</f>
        <v>0</v>
      </c>
      <c r="F54" s="71">
        <f t="shared" si="42"/>
        <v>17610</v>
      </c>
      <c r="G54" s="182">
        <f>SUM(G55,G58,G66)</f>
        <v>545048</v>
      </c>
      <c r="H54" s="183">
        <f t="shared" ref="H54:I54" si="43">SUM(H55,H58,H66)</f>
        <v>688</v>
      </c>
      <c r="I54" s="71">
        <f t="shared" si="43"/>
        <v>545736</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74</v>
      </c>
      <c r="C55" s="141">
        <f t="shared" si="0"/>
        <v>484720</v>
      </c>
      <c r="D55" s="185">
        <f>SUM(D56:D57)</f>
        <v>0</v>
      </c>
      <c r="E55" s="186">
        <f t="shared" ref="E55:F55" si="46">SUM(E56:E57)</f>
        <v>0</v>
      </c>
      <c r="F55" s="139">
        <f t="shared" si="46"/>
        <v>0</v>
      </c>
      <c r="G55" s="185">
        <f>SUM(G56:G57)</f>
        <v>484720</v>
      </c>
      <c r="H55" s="186">
        <f t="shared" ref="H55:I55" si="47">SUM(H56:H57)</f>
        <v>0</v>
      </c>
      <c r="I55" s="139">
        <f t="shared" si="47"/>
        <v>484720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customHeight="1" x14ac:dyDescent="0.25">
      <c r="A57" s="51">
        <v>1119</v>
      </c>
      <c r="B57" s="87" t="s">
        <v>76</v>
      </c>
      <c r="C57" s="88">
        <f t="shared" si="0"/>
        <v>484720</v>
      </c>
      <c r="D57" s="53"/>
      <c r="E57" s="54"/>
      <c r="F57" s="55">
        <f t="shared" si="50"/>
        <v>0</v>
      </c>
      <c r="G57" s="53">
        <v>484720</v>
      </c>
      <c r="H57" s="54"/>
      <c r="I57" s="55">
        <f t="shared" si="51"/>
        <v>484720</v>
      </c>
      <c r="J57" s="53"/>
      <c r="K57" s="54"/>
      <c r="L57" s="55">
        <f t="shared" si="52"/>
        <v>0</v>
      </c>
      <c r="M57" s="53"/>
      <c r="N57" s="54"/>
      <c r="O57" s="55">
        <f t="shared" si="53"/>
        <v>0</v>
      </c>
      <c r="P57" s="57"/>
    </row>
    <row r="58" spans="1:16" x14ac:dyDescent="0.25">
      <c r="A58" s="187">
        <v>1140</v>
      </c>
      <c r="B58" s="87" t="s">
        <v>78</v>
      </c>
      <c r="C58" s="88">
        <f t="shared" si="0"/>
        <v>78276</v>
      </c>
      <c r="D58" s="188">
        <f>SUM(D59:D65)</f>
        <v>17610</v>
      </c>
      <c r="E58" s="189">
        <f>SUM(E59:E65)</f>
        <v>0</v>
      </c>
      <c r="F58" s="55">
        <f t="shared" ref="F58" si="54">SUM(F59:F65)</f>
        <v>17610</v>
      </c>
      <c r="G58" s="188">
        <f>SUM(G59:G65)</f>
        <v>59978</v>
      </c>
      <c r="H58" s="189">
        <f t="shared" ref="H58:I58" si="55">SUM(H59:H65)</f>
        <v>688</v>
      </c>
      <c r="I58" s="55">
        <f t="shared" si="55"/>
        <v>60666</v>
      </c>
      <c r="J58" s="188">
        <f>SUM(J59:J65)</f>
        <v>0</v>
      </c>
      <c r="K58" s="189">
        <f t="shared" ref="K58:L58" si="56">SUM(K59:K65)</f>
        <v>0</v>
      </c>
      <c r="L58" s="55">
        <f t="shared" si="56"/>
        <v>0</v>
      </c>
      <c r="M58" s="188">
        <f>SUM(M59:M65)</f>
        <v>0</v>
      </c>
      <c r="N58" s="189">
        <f t="shared" ref="N58:O58" si="57">SUM(N59:N65)</f>
        <v>0</v>
      </c>
      <c r="O58" s="55">
        <f t="shared" si="57"/>
        <v>0</v>
      </c>
      <c r="P58" s="57"/>
    </row>
    <row r="59" spans="1:16" ht="12" customHeight="1" x14ac:dyDescent="0.25">
      <c r="A59" s="51">
        <v>1141</v>
      </c>
      <c r="B59" s="87" t="s">
        <v>79</v>
      </c>
      <c r="C59" s="88">
        <f t="shared" si="0"/>
        <v>4290</v>
      </c>
      <c r="D59" s="53"/>
      <c r="E59" s="54"/>
      <c r="F59" s="55">
        <f t="shared" ref="F59:F66" si="58">D59+E59</f>
        <v>0</v>
      </c>
      <c r="G59" s="53">
        <v>4290</v>
      </c>
      <c r="H59" s="54"/>
      <c r="I59" s="55">
        <f t="shared" ref="I59:I66" si="59">G59+H59</f>
        <v>4290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1444</v>
      </c>
      <c r="D60" s="53"/>
      <c r="E60" s="54"/>
      <c r="F60" s="55">
        <f t="shared" si="58"/>
        <v>0</v>
      </c>
      <c r="G60" s="53">
        <v>1444</v>
      </c>
      <c r="H60" s="54"/>
      <c r="I60" s="55">
        <f t="shared" si="59"/>
        <v>1444</v>
      </c>
      <c r="J60" s="53"/>
      <c r="K60" s="54"/>
      <c r="L60" s="55">
        <f t="shared" si="60"/>
        <v>0</v>
      </c>
      <c r="M60" s="53"/>
      <c r="N60" s="54"/>
      <c r="O60" s="55">
        <f t="shared" si="61"/>
        <v>0</v>
      </c>
      <c r="P60" s="57"/>
    </row>
    <row r="61" spans="1:16" ht="24" customHeight="1" x14ac:dyDescent="0.25">
      <c r="A61" s="51">
        <v>1145</v>
      </c>
      <c r="B61" s="87" t="s">
        <v>81</v>
      </c>
      <c r="C61" s="88">
        <f t="shared" si="0"/>
        <v>46148</v>
      </c>
      <c r="D61" s="53"/>
      <c r="E61" s="54"/>
      <c r="F61" s="55">
        <f t="shared" si="58"/>
        <v>0</v>
      </c>
      <c r="G61" s="53">
        <v>46148</v>
      </c>
      <c r="H61" s="54"/>
      <c r="I61" s="55">
        <f t="shared" si="59"/>
        <v>46148</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7.25" customHeight="1" x14ac:dyDescent="0.25">
      <c r="A63" s="51">
        <v>1147</v>
      </c>
      <c r="B63" s="87" t="s">
        <v>83</v>
      </c>
      <c r="C63" s="88">
        <f t="shared" si="0"/>
        <v>2148</v>
      </c>
      <c r="D63" s="53"/>
      <c r="E63" s="54"/>
      <c r="F63" s="55">
        <f t="shared" si="58"/>
        <v>0</v>
      </c>
      <c r="G63" s="53">
        <v>1460</v>
      </c>
      <c r="H63" s="54">
        <v>688</v>
      </c>
      <c r="I63" s="55">
        <f t="shared" si="59"/>
        <v>2148</v>
      </c>
      <c r="J63" s="53"/>
      <c r="K63" s="54"/>
      <c r="L63" s="55">
        <f t="shared" si="60"/>
        <v>0</v>
      </c>
      <c r="M63" s="53"/>
      <c r="N63" s="54"/>
      <c r="O63" s="55">
        <f t="shared" si="61"/>
        <v>0</v>
      </c>
      <c r="P63" s="57" t="s">
        <v>344</v>
      </c>
    </row>
    <row r="64" spans="1:16" ht="12" customHeight="1" x14ac:dyDescent="0.25">
      <c r="A64" s="51">
        <v>1148</v>
      </c>
      <c r="B64" s="87" t="s">
        <v>84</v>
      </c>
      <c r="C64" s="88">
        <f t="shared" si="0"/>
        <v>17610</v>
      </c>
      <c r="D64" s="53">
        <v>17610</v>
      </c>
      <c r="E64" s="54"/>
      <c r="F64" s="55">
        <f t="shared" si="58"/>
        <v>17610</v>
      </c>
      <c r="G64" s="53"/>
      <c r="H64" s="54"/>
      <c r="I64" s="55">
        <f t="shared" si="59"/>
        <v>0</v>
      </c>
      <c r="J64" s="53"/>
      <c r="K64" s="54"/>
      <c r="L64" s="55">
        <f t="shared" si="60"/>
        <v>0</v>
      </c>
      <c r="M64" s="53"/>
      <c r="N64" s="54"/>
      <c r="O64" s="55">
        <f t="shared" si="61"/>
        <v>0</v>
      </c>
      <c r="P64" s="57"/>
    </row>
    <row r="65" spans="1:16" ht="24" customHeight="1" x14ac:dyDescent="0.25">
      <c r="A65" s="51">
        <v>1149</v>
      </c>
      <c r="B65" s="87" t="s">
        <v>85</v>
      </c>
      <c r="C65" s="88">
        <f t="shared" si="0"/>
        <v>6636</v>
      </c>
      <c r="D65" s="53"/>
      <c r="E65" s="54"/>
      <c r="F65" s="55">
        <f t="shared" si="58"/>
        <v>0</v>
      </c>
      <c r="G65" s="53">
        <v>6636</v>
      </c>
      <c r="H65" s="54"/>
      <c r="I65" s="55">
        <f t="shared" si="59"/>
        <v>6636</v>
      </c>
      <c r="J65" s="53"/>
      <c r="K65" s="54"/>
      <c r="L65" s="55">
        <f t="shared" si="60"/>
        <v>0</v>
      </c>
      <c r="M65" s="53"/>
      <c r="N65" s="54"/>
      <c r="O65" s="55">
        <f t="shared" si="61"/>
        <v>0</v>
      </c>
      <c r="P65" s="57"/>
    </row>
    <row r="66" spans="1:16" ht="36" customHeight="1" x14ac:dyDescent="0.25">
      <c r="A66" s="184">
        <v>1150</v>
      </c>
      <c r="B66" s="136" t="s">
        <v>87</v>
      </c>
      <c r="C66" s="141">
        <f t="shared" si="0"/>
        <v>350</v>
      </c>
      <c r="D66" s="142"/>
      <c r="E66" s="143"/>
      <c r="F66" s="139">
        <f t="shared" si="58"/>
        <v>0</v>
      </c>
      <c r="G66" s="142">
        <v>350</v>
      </c>
      <c r="H66" s="143"/>
      <c r="I66" s="139">
        <f t="shared" si="59"/>
        <v>350</v>
      </c>
      <c r="J66" s="142"/>
      <c r="K66" s="143"/>
      <c r="L66" s="139">
        <f t="shared" si="60"/>
        <v>0</v>
      </c>
      <c r="M66" s="142"/>
      <c r="N66" s="143"/>
      <c r="O66" s="139">
        <f t="shared" si="61"/>
        <v>0</v>
      </c>
      <c r="P66" s="127"/>
    </row>
    <row r="67" spans="1:16" ht="24" x14ac:dyDescent="0.25">
      <c r="A67" s="67">
        <v>1200</v>
      </c>
      <c r="B67" s="181" t="s">
        <v>88</v>
      </c>
      <c r="C67" s="68">
        <f t="shared" si="0"/>
        <v>177037</v>
      </c>
      <c r="D67" s="182">
        <f>SUM(D68:D69)</f>
        <v>35692</v>
      </c>
      <c r="E67" s="183">
        <f t="shared" ref="E67:F67" si="62">SUM(E68:E69)</f>
        <v>0</v>
      </c>
      <c r="F67" s="71">
        <f t="shared" si="62"/>
        <v>35692</v>
      </c>
      <c r="G67" s="182">
        <f>SUM(G68:G69)</f>
        <v>142033</v>
      </c>
      <c r="H67" s="183">
        <f t="shared" ref="H67:I67" si="63">SUM(H68:H69)</f>
        <v>-688</v>
      </c>
      <c r="I67" s="71">
        <f t="shared" si="63"/>
        <v>141345</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190">
        <v>1210</v>
      </c>
      <c r="B68" s="80" t="s">
        <v>89</v>
      </c>
      <c r="C68" s="81">
        <f t="shared" si="0"/>
        <v>141017</v>
      </c>
      <c r="D68" s="46">
        <v>8958</v>
      </c>
      <c r="E68" s="47"/>
      <c r="F68" s="132">
        <f>D68+E68</f>
        <v>8958</v>
      </c>
      <c r="G68" s="46">
        <v>132747</v>
      </c>
      <c r="H68" s="47">
        <v>-688</v>
      </c>
      <c r="I68" s="132">
        <f>G68+H68</f>
        <v>132059</v>
      </c>
      <c r="J68" s="46"/>
      <c r="K68" s="47"/>
      <c r="L68" s="132">
        <f>K68+J68</f>
        <v>0</v>
      </c>
      <c r="M68" s="46"/>
      <c r="N68" s="47"/>
      <c r="O68" s="132">
        <f>N68+M68</f>
        <v>0</v>
      </c>
      <c r="P68" s="49" t="s">
        <v>345</v>
      </c>
    </row>
    <row r="69" spans="1:16" ht="24" x14ac:dyDescent="0.25">
      <c r="A69" s="187">
        <v>1220</v>
      </c>
      <c r="B69" s="87" t="s">
        <v>90</v>
      </c>
      <c r="C69" s="88">
        <f t="shared" si="0"/>
        <v>36020</v>
      </c>
      <c r="D69" s="188">
        <f>SUM(D70:D74)</f>
        <v>26734</v>
      </c>
      <c r="E69" s="189">
        <f t="shared" ref="E69:F69" si="66">SUM(E70:E74)</f>
        <v>0</v>
      </c>
      <c r="F69" s="55">
        <f t="shared" si="66"/>
        <v>26734</v>
      </c>
      <c r="G69" s="188">
        <f>SUM(G70:G74)</f>
        <v>9286</v>
      </c>
      <c r="H69" s="189">
        <f t="shared" ref="H69:I69" si="67">SUM(H70:H74)</f>
        <v>0</v>
      </c>
      <c r="I69" s="55">
        <f t="shared" si="67"/>
        <v>9286</v>
      </c>
      <c r="J69" s="188">
        <f>SUM(J70:J74)</f>
        <v>0</v>
      </c>
      <c r="K69" s="189">
        <f t="shared" ref="K69:L69" si="68">SUM(K70:K74)</f>
        <v>0</v>
      </c>
      <c r="L69" s="55">
        <f t="shared" si="68"/>
        <v>0</v>
      </c>
      <c r="M69" s="188">
        <f>SUM(M70:M74)</f>
        <v>0</v>
      </c>
      <c r="N69" s="189">
        <f t="shared" ref="N69:O69" si="69">SUM(N70:N74)</f>
        <v>0</v>
      </c>
      <c r="O69" s="55">
        <f t="shared" si="69"/>
        <v>0</v>
      </c>
      <c r="P69" s="57"/>
    </row>
    <row r="70" spans="1:16" ht="48" customHeight="1" x14ac:dyDescent="0.25">
      <c r="A70" s="51">
        <v>1221</v>
      </c>
      <c r="B70" s="87" t="s">
        <v>91</v>
      </c>
      <c r="C70" s="88">
        <f t="shared" si="0"/>
        <v>23574</v>
      </c>
      <c r="D70" s="53">
        <v>19574</v>
      </c>
      <c r="E70" s="54"/>
      <c r="F70" s="55">
        <f t="shared" ref="F70:F74" si="70">D70+E70</f>
        <v>19574</v>
      </c>
      <c r="G70" s="53">
        <v>4000</v>
      </c>
      <c r="H70" s="54"/>
      <c r="I70" s="55">
        <f t="shared" ref="I70:I74" si="71">G70+H70</f>
        <v>4000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94</v>
      </c>
      <c r="C73" s="88">
        <f t="shared" si="0"/>
        <v>11946</v>
      </c>
      <c r="D73" s="53">
        <v>7160</v>
      </c>
      <c r="E73" s="54"/>
      <c r="F73" s="55">
        <f t="shared" si="70"/>
        <v>7160</v>
      </c>
      <c r="G73" s="53">
        <v>4786</v>
      </c>
      <c r="H73" s="54"/>
      <c r="I73" s="55">
        <f t="shared" si="71"/>
        <v>4786</v>
      </c>
      <c r="J73" s="53"/>
      <c r="K73" s="54"/>
      <c r="L73" s="55">
        <f t="shared" si="72"/>
        <v>0</v>
      </c>
      <c r="M73" s="53"/>
      <c r="N73" s="54"/>
      <c r="O73" s="55">
        <f t="shared" si="73"/>
        <v>0</v>
      </c>
      <c r="P73" s="57"/>
    </row>
    <row r="74" spans="1:16" ht="48" customHeight="1" x14ac:dyDescent="0.25">
      <c r="A74" s="51">
        <v>1228</v>
      </c>
      <c r="B74" s="87" t="s">
        <v>95</v>
      </c>
      <c r="C74" s="88">
        <f t="shared" si="0"/>
        <v>500</v>
      </c>
      <c r="D74" s="53"/>
      <c r="E74" s="54"/>
      <c r="F74" s="55">
        <f t="shared" si="70"/>
        <v>0</v>
      </c>
      <c r="G74" s="53">
        <v>500</v>
      </c>
      <c r="H74" s="54"/>
      <c r="I74" s="55">
        <f t="shared" si="71"/>
        <v>500</v>
      </c>
      <c r="J74" s="53"/>
      <c r="K74" s="54"/>
      <c r="L74" s="55">
        <f t="shared" si="72"/>
        <v>0</v>
      </c>
      <c r="M74" s="53"/>
      <c r="N74" s="54"/>
      <c r="O74" s="55">
        <f t="shared" si="73"/>
        <v>0</v>
      </c>
      <c r="P74" s="57"/>
    </row>
    <row r="75" spans="1:16" x14ac:dyDescent="0.25">
      <c r="A75" s="175">
        <v>2000</v>
      </c>
      <c r="B75" s="175" t="s">
        <v>96</v>
      </c>
      <c r="C75" s="176">
        <f t="shared" si="0"/>
        <v>135056</v>
      </c>
      <c r="D75" s="177">
        <f>SUM(D76,D83,D130,D164,D165,D172)</f>
        <v>0</v>
      </c>
      <c r="E75" s="178">
        <f t="shared" ref="E75:F75" si="74">SUM(E76,E83,E130,E164,E165,E172)</f>
        <v>0</v>
      </c>
      <c r="F75" s="179">
        <f t="shared" si="74"/>
        <v>0</v>
      </c>
      <c r="G75" s="177">
        <f>SUM(G76,G83,G130,G164,G165,G172)</f>
        <v>127281</v>
      </c>
      <c r="H75" s="178">
        <f t="shared" ref="H75:I75" si="75">SUM(H76,H83,H130,H164,H165,H172)</f>
        <v>3202</v>
      </c>
      <c r="I75" s="179">
        <f t="shared" si="75"/>
        <v>130483</v>
      </c>
      <c r="J75" s="177">
        <f>SUM(J76,J83,J130,J164,J165,J172)</f>
        <v>4573</v>
      </c>
      <c r="K75" s="178">
        <f t="shared" ref="K75:L75" si="76">SUM(K76,K83,K130,K164,K165,K172)</f>
        <v>0</v>
      </c>
      <c r="L75" s="179">
        <f t="shared" si="76"/>
        <v>4573</v>
      </c>
      <c r="M75" s="177">
        <f>SUM(M76,M83,M130,M164,M165,M172)</f>
        <v>0</v>
      </c>
      <c r="N75" s="178">
        <f t="shared" ref="N75:O75" si="77">SUM(N76,N83,N130,N164,N165,N172)</f>
        <v>0</v>
      </c>
      <c r="O75" s="179">
        <f t="shared" si="77"/>
        <v>0</v>
      </c>
      <c r="P75" s="180"/>
    </row>
    <row r="76" spans="1:16" ht="24" x14ac:dyDescent="0.25">
      <c r="A76" s="67">
        <v>2100</v>
      </c>
      <c r="B76" s="181" t="s">
        <v>97</v>
      </c>
      <c r="C76" s="68">
        <f t="shared" si="0"/>
        <v>800</v>
      </c>
      <c r="D76" s="182">
        <f>SUM(D77,D80)</f>
        <v>0</v>
      </c>
      <c r="E76" s="183">
        <f t="shared" ref="E76:F76" si="78">SUM(E77,E80)</f>
        <v>0</v>
      </c>
      <c r="F76" s="71">
        <f t="shared" si="78"/>
        <v>0</v>
      </c>
      <c r="G76" s="182">
        <f>SUM(G77,G80)</f>
        <v>376</v>
      </c>
      <c r="H76" s="183">
        <f t="shared" ref="H76:I76" si="79">SUM(H77,H80)</f>
        <v>424</v>
      </c>
      <c r="I76" s="71">
        <f t="shared" si="79"/>
        <v>800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190">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x14ac:dyDescent="0.25">
      <c r="A80" s="187">
        <v>2120</v>
      </c>
      <c r="B80" s="87" t="s">
        <v>101</v>
      </c>
      <c r="C80" s="88">
        <f t="shared" si="0"/>
        <v>800</v>
      </c>
      <c r="D80" s="188">
        <f>SUM(D81:D82)</f>
        <v>0</v>
      </c>
      <c r="E80" s="189">
        <f t="shared" ref="E80:F80" si="90">SUM(E81:E82)</f>
        <v>0</v>
      </c>
      <c r="F80" s="55">
        <f t="shared" si="90"/>
        <v>0</v>
      </c>
      <c r="G80" s="188">
        <f>SUM(G81:G82)</f>
        <v>376</v>
      </c>
      <c r="H80" s="189">
        <f t="shared" ref="H80:I80" si="91">SUM(H81:H82)</f>
        <v>424</v>
      </c>
      <c r="I80" s="55">
        <f t="shared" si="91"/>
        <v>800</v>
      </c>
      <c r="J80" s="188">
        <f>SUM(J81:J82)</f>
        <v>0</v>
      </c>
      <c r="K80" s="189">
        <f t="shared" ref="K80:L80" si="92">SUM(K81:K82)</f>
        <v>0</v>
      </c>
      <c r="L80" s="55">
        <f t="shared" si="92"/>
        <v>0</v>
      </c>
      <c r="M80" s="188">
        <f>SUM(M81:M82)</f>
        <v>0</v>
      </c>
      <c r="N80" s="189">
        <f t="shared" ref="N80:O80" si="93">SUM(N81:N82)</f>
        <v>0</v>
      </c>
      <c r="O80" s="55">
        <f t="shared" si="93"/>
        <v>0</v>
      </c>
      <c r="P80" s="57"/>
    </row>
    <row r="81" spans="1:16" ht="16.5" customHeight="1" x14ac:dyDescent="0.25">
      <c r="A81" s="51">
        <v>2121</v>
      </c>
      <c r="B81" s="87" t="s">
        <v>99</v>
      </c>
      <c r="C81" s="88">
        <f t="shared" si="0"/>
        <v>725</v>
      </c>
      <c r="D81" s="193"/>
      <c r="E81" s="194"/>
      <c r="F81" s="55">
        <f t="shared" ref="F81:F82" si="94">D81+E81</f>
        <v>0</v>
      </c>
      <c r="G81" s="53">
        <v>348</v>
      </c>
      <c r="H81" s="54">
        <v>377</v>
      </c>
      <c r="I81" s="55">
        <f t="shared" ref="I81:I82" si="95">G81+H81</f>
        <v>725</v>
      </c>
      <c r="J81" s="53"/>
      <c r="K81" s="54"/>
      <c r="L81" s="55">
        <f t="shared" ref="L81:L82" si="96">K81+J81</f>
        <v>0</v>
      </c>
      <c r="M81" s="53"/>
      <c r="N81" s="54"/>
      <c r="O81" s="55">
        <f t="shared" ref="O81:O82" si="97">N81+M81</f>
        <v>0</v>
      </c>
      <c r="P81" s="57" t="s">
        <v>346</v>
      </c>
    </row>
    <row r="82" spans="1:16" ht="25.5" customHeight="1" x14ac:dyDescent="0.25">
      <c r="A82" s="51">
        <v>2122</v>
      </c>
      <c r="B82" s="87" t="s">
        <v>100</v>
      </c>
      <c r="C82" s="88">
        <f t="shared" si="0"/>
        <v>75</v>
      </c>
      <c r="D82" s="193"/>
      <c r="E82" s="194"/>
      <c r="F82" s="55">
        <f t="shared" si="94"/>
        <v>0</v>
      </c>
      <c r="G82" s="53">
        <v>28</v>
      </c>
      <c r="H82" s="54">
        <v>47</v>
      </c>
      <c r="I82" s="55">
        <f t="shared" si="95"/>
        <v>75</v>
      </c>
      <c r="J82" s="53"/>
      <c r="K82" s="54"/>
      <c r="L82" s="55">
        <f t="shared" si="96"/>
        <v>0</v>
      </c>
      <c r="M82" s="53"/>
      <c r="N82" s="54"/>
      <c r="O82" s="55">
        <f t="shared" si="97"/>
        <v>0</v>
      </c>
      <c r="P82" s="57" t="s">
        <v>347</v>
      </c>
    </row>
    <row r="83" spans="1:16" x14ac:dyDescent="0.25">
      <c r="A83" s="67">
        <v>2200</v>
      </c>
      <c r="B83" s="181" t="s">
        <v>102</v>
      </c>
      <c r="C83" s="68">
        <f t="shared" si="0"/>
        <v>41836</v>
      </c>
      <c r="D83" s="182">
        <f>SUM(D84,D89,D95,D103,D112,D116,D122,D128)</f>
        <v>0</v>
      </c>
      <c r="E83" s="183">
        <f t="shared" ref="E83:F83" si="98">SUM(E84,E89,E95,E103,E112,E116,E122,E128)</f>
        <v>0</v>
      </c>
      <c r="F83" s="71">
        <f t="shared" si="98"/>
        <v>0</v>
      </c>
      <c r="G83" s="182">
        <f>SUM(G84,G89,G95,G103,G112,G116,G122,G128)</f>
        <v>38295</v>
      </c>
      <c r="H83" s="183">
        <f t="shared" ref="H83:I83" si="99">SUM(H84,H89,H95,H103,H112,H116,H122,H128)</f>
        <v>2778</v>
      </c>
      <c r="I83" s="71">
        <f t="shared" si="99"/>
        <v>41073</v>
      </c>
      <c r="J83" s="182">
        <f>SUM(J84,J89,J95,J103,J112,J116,J122,J128)</f>
        <v>763</v>
      </c>
      <c r="K83" s="183">
        <f t="shared" ref="K83:L83" si="100">SUM(K84,K89,K95,K103,K112,K116,K122,K128)</f>
        <v>0</v>
      </c>
      <c r="L83" s="71">
        <f t="shared" si="100"/>
        <v>763</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1775</v>
      </c>
      <c r="D84" s="185">
        <f>SUM(D85:D88)</f>
        <v>0</v>
      </c>
      <c r="E84" s="186">
        <f t="shared" ref="E84:F84" si="103">SUM(E85:E88)</f>
        <v>0</v>
      </c>
      <c r="F84" s="139">
        <f t="shared" si="103"/>
        <v>0</v>
      </c>
      <c r="G84" s="185">
        <f>SUM(G85:G88)</f>
        <v>1709</v>
      </c>
      <c r="H84" s="186">
        <f t="shared" ref="H84:I84" si="104">SUM(H85:H88)</f>
        <v>0</v>
      </c>
      <c r="I84" s="139">
        <f t="shared" si="104"/>
        <v>1709</v>
      </c>
      <c r="J84" s="185">
        <f>SUM(J85:J88)</f>
        <v>66</v>
      </c>
      <c r="K84" s="186">
        <f t="shared" ref="K84:L84" si="105">SUM(K85:K88)</f>
        <v>0</v>
      </c>
      <c r="L84" s="139">
        <f t="shared" si="105"/>
        <v>66</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1420</v>
      </c>
      <c r="D86" s="193"/>
      <c r="E86" s="194"/>
      <c r="F86" s="55">
        <f t="shared" si="107"/>
        <v>0</v>
      </c>
      <c r="G86" s="53">
        <v>1405</v>
      </c>
      <c r="H86" s="54"/>
      <c r="I86" s="55">
        <f t="shared" si="108"/>
        <v>1405</v>
      </c>
      <c r="J86" s="53">
        <v>15</v>
      </c>
      <c r="K86" s="54"/>
      <c r="L86" s="55">
        <f t="shared" si="109"/>
        <v>15</v>
      </c>
      <c r="M86" s="53"/>
      <c r="N86" s="54"/>
      <c r="O86" s="55">
        <f t="shared" si="110"/>
        <v>0</v>
      </c>
      <c r="P86" s="57"/>
    </row>
    <row r="87" spans="1:16" ht="24" customHeight="1" x14ac:dyDescent="0.25">
      <c r="A87" s="51">
        <v>2214</v>
      </c>
      <c r="B87" s="87" t="s">
        <v>106</v>
      </c>
      <c r="C87" s="88">
        <f t="shared" si="102"/>
        <v>255</v>
      </c>
      <c r="D87" s="193"/>
      <c r="E87" s="194"/>
      <c r="F87" s="55">
        <f t="shared" si="107"/>
        <v>0</v>
      </c>
      <c r="G87" s="53">
        <v>204</v>
      </c>
      <c r="H87" s="54"/>
      <c r="I87" s="55">
        <f t="shared" si="108"/>
        <v>204</v>
      </c>
      <c r="J87" s="53">
        <v>51</v>
      </c>
      <c r="K87" s="54"/>
      <c r="L87" s="55">
        <f t="shared" si="109"/>
        <v>51</v>
      </c>
      <c r="M87" s="53"/>
      <c r="N87" s="54"/>
      <c r="O87" s="55">
        <f t="shared" si="110"/>
        <v>0</v>
      </c>
      <c r="P87" s="57"/>
    </row>
    <row r="88" spans="1:16" ht="12" customHeight="1" x14ac:dyDescent="0.25">
      <c r="A88" s="51">
        <v>2219</v>
      </c>
      <c r="B88" s="87" t="s">
        <v>107</v>
      </c>
      <c r="C88" s="88">
        <f t="shared" si="102"/>
        <v>100</v>
      </c>
      <c r="D88" s="193"/>
      <c r="E88" s="194"/>
      <c r="F88" s="55">
        <f t="shared" si="107"/>
        <v>0</v>
      </c>
      <c r="G88" s="53">
        <v>100</v>
      </c>
      <c r="H88" s="54"/>
      <c r="I88" s="55">
        <f t="shared" si="108"/>
        <v>100</v>
      </c>
      <c r="J88" s="53"/>
      <c r="K88" s="54"/>
      <c r="L88" s="55">
        <f t="shared" si="109"/>
        <v>0</v>
      </c>
      <c r="M88" s="53"/>
      <c r="N88" s="54"/>
      <c r="O88" s="55">
        <f t="shared" si="110"/>
        <v>0</v>
      </c>
      <c r="P88" s="57"/>
    </row>
    <row r="89" spans="1:16" ht="24" x14ac:dyDescent="0.25">
      <c r="A89" s="187">
        <v>2220</v>
      </c>
      <c r="B89" s="87" t="s">
        <v>108</v>
      </c>
      <c r="C89" s="88">
        <f t="shared" si="102"/>
        <v>16463</v>
      </c>
      <c r="D89" s="188">
        <f>SUM(D90:D94)</f>
        <v>0</v>
      </c>
      <c r="E89" s="189">
        <f t="shared" ref="E89:F89" si="111">SUM(E90:E94)</f>
        <v>0</v>
      </c>
      <c r="F89" s="55">
        <f t="shared" si="111"/>
        <v>0</v>
      </c>
      <c r="G89" s="188">
        <f>SUM(G90:G94)</f>
        <v>15903</v>
      </c>
      <c r="H89" s="189">
        <f t="shared" ref="H89:I89" si="112">SUM(H90:H94)</f>
        <v>0</v>
      </c>
      <c r="I89" s="55">
        <f t="shared" si="112"/>
        <v>15903</v>
      </c>
      <c r="J89" s="188">
        <f>SUM(J90:J94)</f>
        <v>560</v>
      </c>
      <c r="K89" s="189">
        <f t="shared" ref="K89:L89" si="113">SUM(K90:K94)</f>
        <v>0</v>
      </c>
      <c r="L89" s="55">
        <f t="shared" si="113"/>
        <v>560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7" t="s">
        <v>110</v>
      </c>
      <c r="C91" s="88">
        <f t="shared" si="102"/>
        <v>2200</v>
      </c>
      <c r="D91" s="193"/>
      <c r="E91" s="194"/>
      <c r="F91" s="55">
        <f t="shared" si="115"/>
        <v>0</v>
      </c>
      <c r="G91" s="53">
        <v>2000</v>
      </c>
      <c r="H91" s="54"/>
      <c r="I91" s="55">
        <f t="shared" si="116"/>
        <v>2000</v>
      </c>
      <c r="J91" s="53">
        <v>200</v>
      </c>
      <c r="K91" s="54"/>
      <c r="L91" s="55">
        <f t="shared" si="117"/>
        <v>200</v>
      </c>
      <c r="M91" s="53"/>
      <c r="N91" s="54"/>
      <c r="O91" s="55">
        <f t="shared" si="118"/>
        <v>0</v>
      </c>
      <c r="P91" s="57"/>
    </row>
    <row r="92" spans="1:16" ht="12" customHeight="1" x14ac:dyDescent="0.25">
      <c r="A92" s="51">
        <v>2223</v>
      </c>
      <c r="B92" s="87" t="s">
        <v>111</v>
      </c>
      <c r="C92" s="88">
        <f t="shared" si="102"/>
        <v>13421</v>
      </c>
      <c r="D92" s="193"/>
      <c r="E92" s="194"/>
      <c r="F92" s="55">
        <f t="shared" si="115"/>
        <v>0</v>
      </c>
      <c r="G92" s="53">
        <v>13221</v>
      </c>
      <c r="H92" s="54"/>
      <c r="I92" s="55">
        <f t="shared" si="116"/>
        <v>13221</v>
      </c>
      <c r="J92" s="53">
        <v>200</v>
      </c>
      <c r="K92" s="54"/>
      <c r="L92" s="55">
        <f t="shared" si="117"/>
        <v>200</v>
      </c>
      <c r="M92" s="53"/>
      <c r="N92" s="54"/>
      <c r="O92" s="55">
        <f t="shared" si="118"/>
        <v>0</v>
      </c>
      <c r="P92" s="57"/>
    </row>
    <row r="93" spans="1:16" ht="48" customHeight="1" x14ac:dyDescent="0.25">
      <c r="A93" s="51">
        <v>2224</v>
      </c>
      <c r="B93" s="87" t="s">
        <v>112</v>
      </c>
      <c r="C93" s="88">
        <f t="shared" si="102"/>
        <v>842</v>
      </c>
      <c r="D93" s="193"/>
      <c r="E93" s="194"/>
      <c r="F93" s="55">
        <f t="shared" si="115"/>
        <v>0</v>
      </c>
      <c r="G93" s="53">
        <v>682</v>
      </c>
      <c r="H93" s="54"/>
      <c r="I93" s="55">
        <f t="shared" si="116"/>
        <v>682</v>
      </c>
      <c r="J93" s="53">
        <v>160</v>
      </c>
      <c r="K93" s="54"/>
      <c r="L93" s="55">
        <f t="shared" si="117"/>
        <v>160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3965</v>
      </c>
      <c r="D95" s="188">
        <f>SUM(D96:D102)</f>
        <v>0</v>
      </c>
      <c r="E95" s="189">
        <f t="shared" ref="E95:F95" si="119">SUM(E96:E102)</f>
        <v>0</v>
      </c>
      <c r="F95" s="55">
        <f t="shared" si="119"/>
        <v>0</v>
      </c>
      <c r="G95" s="188">
        <f>SUM(G96:G102)</f>
        <v>3955</v>
      </c>
      <c r="H95" s="189">
        <f t="shared" ref="H95:I95" si="120">SUM(H96:H102)</f>
        <v>0</v>
      </c>
      <c r="I95" s="55">
        <f t="shared" si="120"/>
        <v>3955</v>
      </c>
      <c r="J95" s="188">
        <f>SUM(J96:J102)</f>
        <v>10</v>
      </c>
      <c r="K95" s="189">
        <f t="shared" ref="K95:L95" si="121">SUM(K96:K102)</f>
        <v>0</v>
      </c>
      <c r="L95" s="55">
        <f t="shared" si="121"/>
        <v>10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customHeight="1" x14ac:dyDescent="0.25">
      <c r="A99" s="51">
        <v>2234</v>
      </c>
      <c r="B99" s="87" t="s">
        <v>118</v>
      </c>
      <c r="C99" s="88">
        <f t="shared" si="102"/>
        <v>38</v>
      </c>
      <c r="D99" s="193"/>
      <c r="E99" s="194"/>
      <c r="F99" s="55">
        <f t="shared" si="123"/>
        <v>0</v>
      </c>
      <c r="G99" s="53">
        <v>38</v>
      </c>
      <c r="H99" s="54"/>
      <c r="I99" s="55">
        <f t="shared" si="124"/>
        <v>38</v>
      </c>
      <c r="J99" s="53"/>
      <c r="K99" s="54"/>
      <c r="L99" s="55">
        <f t="shared" si="125"/>
        <v>0</v>
      </c>
      <c r="M99" s="53"/>
      <c r="N99" s="54"/>
      <c r="O99" s="55">
        <f t="shared" si="126"/>
        <v>0</v>
      </c>
      <c r="P99" s="57"/>
    </row>
    <row r="100" spans="1:16" ht="24" customHeight="1" x14ac:dyDescent="0.25">
      <c r="A100" s="51">
        <v>2235</v>
      </c>
      <c r="B100" s="87" t="s">
        <v>119</v>
      </c>
      <c r="C100" s="88">
        <f t="shared" si="102"/>
        <v>300</v>
      </c>
      <c r="D100" s="193"/>
      <c r="E100" s="194"/>
      <c r="F100" s="55">
        <f t="shared" si="123"/>
        <v>0</v>
      </c>
      <c r="G100" s="53">
        <v>300</v>
      </c>
      <c r="H100" s="54"/>
      <c r="I100" s="55">
        <f t="shared" si="124"/>
        <v>300</v>
      </c>
      <c r="J100" s="53"/>
      <c r="K100" s="54"/>
      <c r="L100" s="55">
        <f t="shared" si="125"/>
        <v>0</v>
      </c>
      <c r="M100" s="53"/>
      <c r="N100" s="54"/>
      <c r="O100" s="55">
        <f t="shared" si="126"/>
        <v>0</v>
      </c>
      <c r="P100" s="57"/>
    </row>
    <row r="101" spans="1:16" x14ac:dyDescent="0.25">
      <c r="A101" s="51">
        <v>2236</v>
      </c>
      <c r="B101" s="87" t="s">
        <v>120</v>
      </c>
      <c r="C101" s="88">
        <f t="shared" si="102"/>
        <v>10</v>
      </c>
      <c r="D101" s="193"/>
      <c r="E101" s="194"/>
      <c r="F101" s="55">
        <f t="shared" si="123"/>
        <v>0</v>
      </c>
      <c r="G101" s="53"/>
      <c r="H101" s="54">
        <f>41-41</f>
        <v>0</v>
      </c>
      <c r="I101" s="55">
        <f t="shared" si="124"/>
        <v>0</v>
      </c>
      <c r="J101" s="53">
        <v>10</v>
      </c>
      <c r="K101" s="54"/>
      <c r="L101" s="55">
        <f t="shared" si="125"/>
        <v>10</v>
      </c>
      <c r="M101" s="53"/>
      <c r="N101" s="54"/>
      <c r="O101" s="55">
        <f t="shared" si="126"/>
        <v>0</v>
      </c>
      <c r="P101" s="57"/>
    </row>
    <row r="102" spans="1:16" ht="24" customHeight="1" x14ac:dyDescent="0.25">
      <c r="A102" s="51">
        <v>2239</v>
      </c>
      <c r="B102" s="87" t="s">
        <v>121</v>
      </c>
      <c r="C102" s="88">
        <f t="shared" si="102"/>
        <v>3617</v>
      </c>
      <c r="D102" s="193"/>
      <c r="E102" s="194"/>
      <c r="F102" s="55">
        <f t="shared" si="123"/>
        <v>0</v>
      </c>
      <c r="G102" s="53">
        <v>3617</v>
      </c>
      <c r="H102" s="54"/>
      <c r="I102" s="55">
        <f t="shared" si="124"/>
        <v>3617</v>
      </c>
      <c r="J102" s="53"/>
      <c r="K102" s="54"/>
      <c r="L102" s="55">
        <f t="shared" si="125"/>
        <v>0</v>
      </c>
      <c r="M102" s="53"/>
      <c r="N102" s="54"/>
      <c r="O102" s="55">
        <f t="shared" si="126"/>
        <v>0</v>
      </c>
      <c r="P102" s="57"/>
    </row>
    <row r="103" spans="1:16" ht="36" x14ac:dyDescent="0.25">
      <c r="A103" s="187">
        <v>2240</v>
      </c>
      <c r="B103" s="87" t="s">
        <v>122</v>
      </c>
      <c r="C103" s="88">
        <f t="shared" si="102"/>
        <v>13341</v>
      </c>
      <c r="D103" s="188">
        <f>SUM(D104:D111)</f>
        <v>0</v>
      </c>
      <c r="E103" s="189">
        <f t="shared" ref="E103:F103" si="127">SUM(E104:E111)</f>
        <v>0</v>
      </c>
      <c r="F103" s="55">
        <f t="shared" si="127"/>
        <v>0</v>
      </c>
      <c r="G103" s="188">
        <f>SUM(G104:G111)</f>
        <v>13214</v>
      </c>
      <c r="H103" s="189">
        <f t="shared" ref="H103:I103" si="128">SUM(H104:H111)</f>
        <v>0</v>
      </c>
      <c r="I103" s="55">
        <f t="shared" si="128"/>
        <v>13214</v>
      </c>
      <c r="J103" s="188">
        <f>SUM(J104:J111)</f>
        <v>127</v>
      </c>
      <c r="K103" s="189">
        <f t="shared" ref="K103:L103" si="129">SUM(K104:K111)</f>
        <v>0</v>
      </c>
      <c r="L103" s="55">
        <f t="shared" si="129"/>
        <v>127</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7" t="s">
        <v>124</v>
      </c>
      <c r="C105" s="88">
        <f t="shared" si="102"/>
        <v>3950</v>
      </c>
      <c r="D105" s="193"/>
      <c r="E105" s="194"/>
      <c r="F105" s="55">
        <f t="shared" si="131"/>
        <v>0</v>
      </c>
      <c r="G105" s="53">
        <v>3823</v>
      </c>
      <c r="H105" s="54"/>
      <c r="I105" s="55">
        <f t="shared" si="132"/>
        <v>3823</v>
      </c>
      <c r="J105" s="53">
        <v>127</v>
      </c>
      <c r="K105" s="54"/>
      <c r="L105" s="55">
        <f t="shared" si="133"/>
        <v>127</v>
      </c>
      <c r="M105" s="53"/>
      <c r="N105" s="54"/>
      <c r="O105" s="55">
        <f t="shared" si="134"/>
        <v>0</v>
      </c>
      <c r="P105" s="57"/>
    </row>
    <row r="106" spans="1:16" ht="24" customHeight="1" x14ac:dyDescent="0.25">
      <c r="A106" s="51">
        <v>2243</v>
      </c>
      <c r="B106" s="87" t="s">
        <v>125</v>
      </c>
      <c r="C106" s="88">
        <f t="shared" si="102"/>
        <v>1104</v>
      </c>
      <c r="D106" s="193"/>
      <c r="E106" s="194"/>
      <c r="F106" s="55">
        <f t="shared" si="131"/>
        <v>0</v>
      </c>
      <c r="G106" s="53">
        <v>1104</v>
      </c>
      <c r="H106" s="54"/>
      <c r="I106" s="55">
        <f t="shared" si="132"/>
        <v>1104</v>
      </c>
      <c r="J106" s="53"/>
      <c r="K106" s="54"/>
      <c r="L106" s="55">
        <f t="shared" si="133"/>
        <v>0</v>
      </c>
      <c r="M106" s="53"/>
      <c r="N106" s="54"/>
      <c r="O106" s="55">
        <f t="shared" si="134"/>
        <v>0</v>
      </c>
      <c r="P106" s="57"/>
    </row>
    <row r="107" spans="1:16" ht="12" customHeight="1" x14ac:dyDescent="0.25">
      <c r="A107" s="51">
        <v>2244</v>
      </c>
      <c r="B107" s="87" t="s">
        <v>126</v>
      </c>
      <c r="C107" s="88">
        <f t="shared" si="102"/>
        <v>7857</v>
      </c>
      <c r="D107" s="193"/>
      <c r="E107" s="194"/>
      <c r="F107" s="55">
        <f t="shared" si="131"/>
        <v>0</v>
      </c>
      <c r="G107" s="53">
        <v>7857</v>
      </c>
      <c r="H107" s="54"/>
      <c r="I107" s="55">
        <f t="shared" si="132"/>
        <v>7857</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v>0</v>
      </c>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7" t="s">
        <v>130</v>
      </c>
      <c r="C111" s="88">
        <f t="shared" si="102"/>
        <v>430</v>
      </c>
      <c r="D111" s="193"/>
      <c r="E111" s="194"/>
      <c r="F111" s="55">
        <f t="shared" si="131"/>
        <v>0</v>
      </c>
      <c r="G111" s="53">
        <v>430</v>
      </c>
      <c r="H111" s="54"/>
      <c r="I111" s="55">
        <f t="shared" si="132"/>
        <v>430</v>
      </c>
      <c r="J111" s="53"/>
      <c r="K111" s="54"/>
      <c r="L111" s="55">
        <f t="shared" si="133"/>
        <v>0</v>
      </c>
      <c r="M111" s="53"/>
      <c r="N111" s="54"/>
      <c r="O111" s="55">
        <f t="shared" si="134"/>
        <v>0</v>
      </c>
      <c r="P111" s="57"/>
    </row>
    <row r="112" spans="1:16" x14ac:dyDescent="0.25">
      <c r="A112" s="187">
        <v>2250</v>
      </c>
      <c r="B112" s="87" t="s">
        <v>131</v>
      </c>
      <c r="C112" s="88">
        <f t="shared" si="102"/>
        <v>1139</v>
      </c>
      <c r="D112" s="188">
        <f>SUM(D113:D115)</f>
        <v>0</v>
      </c>
      <c r="E112" s="189">
        <f t="shared" ref="E112:F112" si="135">SUM(E113:E115)</f>
        <v>0</v>
      </c>
      <c r="F112" s="55">
        <f t="shared" si="135"/>
        <v>0</v>
      </c>
      <c r="G112" s="188">
        <f>SUM(G113:G115)</f>
        <v>1139</v>
      </c>
      <c r="H112" s="189">
        <f t="shared" ref="H112:I112" si="136">SUM(H113:H115)</f>
        <v>0</v>
      </c>
      <c r="I112" s="55">
        <f t="shared" si="136"/>
        <v>1139</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7" t="s">
        <v>133</v>
      </c>
      <c r="C114" s="88">
        <f t="shared" si="102"/>
        <v>452</v>
      </c>
      <c r="D114" s="193"/>
      <c r="E114" s="194"/>
      <c r="F114" s="55">
        <f t="shared" si="139"/>
        <v>0</v>
      </c>
      <c r="G114" s="53">
        <v>452</v>
      </c>
      <c r="H114" s="54"/>
      <c r="I114" s="55">
        <f t="shared" si="140"/>
        <v>452</v>
      </c>
      <c r="J114" s="53"/>
      <c r="K114" s="54"/>
      <c r="L114" s="55">
        <f t="shared" si="141"/>
        <v>0</v>
      </c>
      <c r="M114" s="53"/>
      <c r="N114" s="54"/>
      <c r="O114" s="55">
        <f t="shared" si="142"/>
        <v>0</v>
      </c>
      <c r="P114" s="57"/>
    </row>
    <row r="115" spans="1:16" ht="24" customHeight="1" x14ac:dyDescent="0.25">
      <c r="A115" s="51">
        <v>2259</v>
      </c>
      <c r="B115" s="87" t="s">
        <v>134</v>
      </c>
      <c r="C115" s="88">
        <f t="shared" si="102"/>
        <v>687</v>
      </c>
      <c r="D115" s="193"/>
      <c r="E115" s="194"/>
      <c r="F115" s="55">
        <f t="shared" si="139"/>
        <v>0</v>
      </c>
      <c r="G115" s="53">
        <v>687</v>
      </c>
      <c r="H115" s="54"/>
      <c r="I115" s="55">
        <f t="shared" si="140"/>
        <v>687</v>
      </c>
      <c r="J115" s="53"/>
      <c r="K115" s="54"/>
      <c r="L115" s="55">
        <f t="shared" si="141"/>
        <v>0</v>
      </c>
      <c r="M115" s="53"/>
      <c r="N115" s="54"/>
      <c r="O115" s="55">
        <f t="shared" si="142"/>
        <v>0</v>
      </c>
      <c r="P115" s="57"/>
    </row>
    <row r="116" spans="1:16" x14ac:dyDescent="0.25">
      <c r="A116" s="187">
        <v>2260</v>
      </c>
      <c r="B116" s="87" t="s">
        <v>135</v>
      </c>
      <c r="C116" s="88">
        <f t="shared" si="102"/>
        <v>100</v>
      </c>
      <c r="D116" s="188">
        <f>SUM(D117:D121)</f>
        <v>0</v>
      </c>
      <c r="E116" s="189">
        <f t="shared" ref="E116:F116" si="143">SUM(E117:E121)</f>
        <v>0</v>
      </c>
      <c r="F116" s="55">
        <f t="shared" si="143"/>
        <v>0</v>
      </c>
      <c r="G116" s="188">
        <f>SUM(G117:G121)</f>
        <v>100</v>
      </c>
      <c r="H116" s="189">
        <f t="shared" ref="H116:I116" si="144">SUM(H117:H121)</f>
        <v>0</v>
      </c>
      <c r="I116" s="55">
        <f t="shared" si="144"/>
        <v>100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7" t="s">
        <v>140</v>
      </c>
      <c r="C121" s="88">
        <f t="shared" si="102"/>
        <v>100</v>
      </c>
      <c r="D121" s="193"/>
      <c r="E121" s="194"/>
      <c r="F121" s="55">
        <f t="shared" si="147"/>
        <v>0</v>
      </c>
      <c r="G121" s="53">
        <v>100</v>
      </c>
      <c r="H121" s="54"/>
      <c r="I121" s="55">
        <f t="shared" si="148"/>
        <v>100</v>
      </c>
      <c r="J121" s="53"/>
      <c r="K121" s="54"/>
      <c r="L121" s="55">
        <f t="shared" si="149"/>
        <v>0</v>
      </c>
      <c r="M121" s="53"/>
      <c r="N121" s="54"/>
      <c r="O121" s="55">
        <f t="shared" si="150"/>
        <v>0</v>
      </c>
      <c r="P121" s="57"/>
    </row>
    <row r="122" spans="1:16" x14ac:dyDescent="0.25">
      <c r="A122" s="187">
        <v>2270</v>
      </c>
      <c r="B122" s="87" t="s">
        <v>141</v>
      </c>
      <c r="C122" s="88">
        <f t="shared" si="102"/>
        <v>5053</v>
      </c>
      <c r="D122" s="188">
        <f>SUM(D123:D127)</f>
        <v>0</v>
      </c>
      <c r="E122" s="189">
        <f t="shared" ref="E122:F122" si="151">SUM(E123:E127)</f>
        <v>0</v>
      </c>
      <c r="F122" s="55">
        <f t="shared" si="151"/>
        <v>0</v>
      </c>
      <c r="G122" s="188">
        <f>SUM(G123:G127)</f>
        <v>2275</v>
      </c>
      <c r="H122" s="189">
        <f t="shared" ref="H122:I122" si="152">SUM(H123:H127)</f>
        <v>2778</v>
      </c>
      <c r="I122" s="55">
        <f t="shared" si="152"/>
        <v>5053</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8.5" customHeight="1" x14ac:dyDescent="0.25">
      <c r="A125" s="51">
        <v>2275</v>
      </c>
      <c r="B125" s="87" t="s">
        <v>144</v>
      </c>
      <c r="C125" s="88">
        <f t="shared" si="102"/>
        <v>3891</v>
      </c>
      <c r="D125" s="193"/>
      <c r="E125" s="194"/>
      <c r="F125" s="55">
        <f t="shared" si="155"/>
        <v>0</v>
      </c>
      <c r="G125" s="53">
        <v>627</v>
      </c>
      <c r="H125" s="54">
        <f>3223+41</f>
        <v>3264</v>
      </c>
      <c r="I125" s="55">
        <f t="shared" si="156"/>
        <v>3891</v>
      </c>
      <c r="J125" s="53"/>
      <c r="K125" s="54"/>
      <c r="L125" s="55">
        <f t="shared" si="157"/>
        <v>0</v>
      </c>
      <c r="M125" s="53"/>
      <c r="N125" s="54"/>
      <c r="O125" s="55">
        <f t="shared" si="158"/>
        <v>0</v>
      </c>
      <c r="P125" s="57" t="s">
        <v>348</v>
      </c>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x14ac:dyDescent="0.25">
      <c r="A127" s="51">
        <v>2279</v>
      </c>
      <c r="B127" s="87" t="s">
        <v>146</v>
      </c>
      <c r="C127" s="88">
        <f t="shared" si="102"/>
        <v>1162</v>
      </c>
      <c r="D127" s="193"/>
      <c r="E127" s="194"/>
      <c r="F127" s="55">
        <f t="shared" si="155"/>
        <v>0</v>
      </c>
      <c r="G127" s="53">
        <v>1648</v>
      </c>
      <c r="H127" s="54">
        <v>-486</v>
      </c>
      <c r="I127" s="55">
        <f t="shared" si="156"/>
        <v>1162</v>
      </c>
      <c r="J127" s="53"/>
      <c r="K127" s="54"/>
      <c r="L127" s="55">
        <f t="shared" si="157"/>
        <v>0</v>
      </c>
      <c r="M127" s="53"/>
      <c r="N127" s="54"/>
      <c r="O127" s="55">
        <f t="shared" si="158"/>
        <v>0</v>
      </c>
      <c r="P127" s="57" t="s">
        <v>349</v>
      </c>
    </row>
    <row r="128" spans="1:16" ht="48" hidden="1" x14ac:dyDescent="0.25">
      <c r="A128" s="190">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57"/>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92036</v>
      </c>
      <c r="D130" s="182">
        <f>SUM(D131,D136,D140,D141,D144,D151,D159,D160,D163)</f>
        <v>0</v>
      </c>
      <c r="E130" s="183">
        <f t="shared" ref="E130:F130" si="160">SUM(E131,E136,E140,E141,E144,E151,E159,E160,E163)</f>
        <v>0</v>
      </c>
      <c r="F130" s="71">
        <f t="shared" si="160"/>
        <v>0</v>
      </c>
      <c r="G130" s="182">
        <f>SUM(G131,G136,G140,G141,G144,G151,G159,G160,G163)</f>
        <v>88226</v>
      </c>
      <c r="H130" s="183">
        <f t="shared" ref="H130:I130" si="161">SUM(H131,H136,H140,H141,H144,H151,H159,H160,H163)</f>
        <v>0</v>
      </c>
      <c r="I130" s="71">
        <f t="shared" si="161"/>
        <v>88226</v>
      </c>
      <c r="J130" s="182">
        <f>SUM(J131,J136,J140,J141,J144,J151,J159,J160,J163)</f>
        <v>3810</v>
      </c>
      <c r="K130" s="183">
        <f t="shared" ref="K130:L130" si="162">SUM(K131,K136,K140,K141,K144,K151,K159,K160,K163)</f>
        <v>0</v>
      </c>
      <c r="L130" s="71">
        <f t="shared" si="162"/>
        <v>3810</v>
      </c>
      <c r="M130" s="182">
        <f>SUM(M131,M136,M140,M141,M144,M151,M159,M160,M163)</f>
        <v>0</v>
      </c>
      <c r="N130" s="183">
        <f t="shared" ref="N130:O130" si="163">SUM(N131,N136,N140,N141,N144,N151,N159,N160,N163)</f>
        <v>0</v>
      </c>
      <c r="O130" s="71">
        <f t="shared" si="163"/>
        <v>0</v>
      </c>
      <c r="P130" s="75"/>
    </row>
    <row r="131" spans="1:16" ht="24" x14ac:dyDescent="0.25">
      <c r="A131" s="190">
        <v>2310</v>
      </c>
      <c r="B131" s="80" t="s">
        <v>150</v>
      </c>
      <c r="C131" s="81">
        <f t="shared" si="102"/>
        <v>4905</v>
      </c>
      <c r="D131" s="191">
        <f t="shared" ref="D131:O131" si="164">SUM(D132:D135)</f>
        <v>0</v>
      </c>
      <c r="E131" s="192">
        <f t="shared" si="164"/>
        <v>0</v>
      </c>
      <c r="F131" s="132">
        <f t="shared" si="164"/>
        <v>0</v>
      </c>
      <c r="G131" s="191">
        <f t="shared" si="164"/>
        <v>4905</v>
      </c>
      <c r="H131" s="192">
        <f t="shared" si="164"/>
        <v>0</v>
      </c>
      <c r="I131" s="132">
        <f t="shared" si="164"/>
        <v>4905</v>
      </c>
      <c r="J131" s="191">
        <f t="shared" si="164"/>
        <v>0</v>
      </c>
      <c r="K131" s="192">
        <f t="shared" si="164"/>
        <v>0</v>
      </c>
      <c r="L131" s="132">
        <f t="shared" si="164"/>
        <v>0</v>
      </c>
      <c r="M131" s="191">
        <f t="shared" si="164"/>
        <v>0</v>
      </c>
      <c r="N131" s="192">
        <f t="shared" si="164"/>
        <v>0</v>
      </c>
      <c r="O131" s="132">
        <f t="shared" si="164"/>
        <v>0</v>
      </c>
      <c r="P131" s="49"/>
    </row>
    <row r="132" spans="1:16" ht="12" customHeight="1" x14ac:dyDescent="0.25">
      <c r="A132" s="51">
        <v>2311</v>
      </c>
      <c r="B132" s="87" t="s">
        <v>151</v>
      </c>
      <c r="C132" s="88">
        <f t="shared" si="102"/>
        <v>1505</v>
      </c>
      <c r="D132" s="193"/>
      <c r="E132" s="194"/>
      <c r="F132" s="55">
        <f t="shared" ref="F132:F135" si="165">D132+E132</f>
        <v>0</v>
      </c>
      <c r="G132" s="53">
        <v>1505</v>
      </c>
      <c r="H132" s="54"/>
      <c r="I132" s="55">
        <f t="shared" ref="I132:I135" si="166">G132+H132</f>
        <v>1505</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3000</v>
      </c>
      <c r="D133" s="193"/>
      <c r="E133" s="194"/>
      <c r="F133" s="55">
        <f t="shared" si="165"/>
        <v>0</v>
      </c>
      <c r="G133" s="53">
        <v>3000</v>
      </c>
      <c r="H133" s="54"/>
      <c r="I133" s="55">
        <f t="shared" si="166"/>
        <v>3000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400</v>
      </c>
      <c r="D135" s="193"/>
      <c r="E135" s="194"/>
      <c r="F135" s="55">
        <f t="shared" si="165"/>
        <v>0</v>
      </c>
      <c r="G135" s="53">
        <v>400</v>
      </c>
      <c r="H135" s="54"/>
      <c r="I135" s="55">
        <f t="shared" si="166"/>
        <v>400</v>
      </c>
      <c r="J135" s="53"/>
      <c r="K135" s="54"/>
      <c r="L135" s="55">
        <f t="shared" si="167"/>
        <v>0</v>
      </c>
      <c r="M135" s="53"/>
      <c r="N135" s="54"/>
      <c r="O135" s="55">
        <f t="shared" si="168"/>
        <v>0</v>
      </c>
      <c r="P135" s="57"/>
    </row>
    <row r="136" spans="1:16" x14ac:dyDescent="0.25">
      <c r="A136" s="187">
        <v>2320</v>
      </c>
      <c r="B136" s="87" t="s">
        <v>155</v>
      </c>
      <c r="C136" s="88">
        <f t="shared" si="102"/>
        <v>20410</v>
      </c>
      <c r="D136" s="188">
        <f>SUM(D137:D139)</f>
        <v>0</v>
      </c>
      <c r="E136" s="189">
        <f t="shared" ref="E136:F136" si="169">SUM(E137:E139)</f>
        <v>0</v>
      </c>
      <c r="F136" s="55">
        <f t="shared" si="169"/>
        <v>0</v>
      </c>
      <c r="G136" s="188">
        <f>SUM(G137:G139)</f>
        <v>18364</v>
      </c>
      <c r="H136" s="189">
        <f t="shared" ref="H136:I136" si="170">SUM(H137:H139)</f>
        <v>0</v>
      </c>
      <c r="I136" s="55">
        <f t="shared" si="170"/>
        <v>18364</v>
      </c>
      <c r="J136" s="188">
        <f>SUM(J137:J139)</f>
        <v>2046</v>
      </c>
      <c r="K136" s="189">
        <f t="shared" ref="K136:L136" si="171">SUM(K137:K139)</f>
        <v>0</v>
      </c>
      <c r="L136" s="55">
        <f t="shared" si="171"/>
        <v>2046</v>
      </c>
      <c r="M136" s="188">
        <f>SUM(M137:M139)</f>
        <v>0</v>
      </c>
      <c r="N136" s="189">
        <f t="shared" ref="N136:O136" si="172">SUM(N137:N139)</f>
        <v>0</v>
      </c>
      <c r="O136" s="55">
        <f t="shared" si="172"/>
        <v>0</v>
      </c>
      <c r="P136" s="57"/>
    </row>
    <row r="137" spans="1:16" ht="12" customHeight="1" x14ac:dyDescent="0.25">
      <c r="A137" s="51">
        <v>2321</v>
      </c>
      <c r="B137" s="87" t="s">
        <v>156</v>
      </c>
      <c r="C137" s="88">
        <f t="shared" si="102"/>
        <v>15216</v>
      </c>
      <c r="D137" s="193"/>
      <c r="E137" s="194"/>
      <c r="F137" s="55">
        <f t="shared" ref="F137:F140" si="173">D137+E137</f>
        <v>0</v>
      </c>
      <c r="G137" s="53">
        <v>13637</v>
      </c>
      <c r="H137" s="54"/>
      <c r="I137" s="55">
        <f t="shared" ref="I137:I140" si="174">G137+H137</f>
        <v>13637</v>
      </c>
      <c r="J137" s="53">
        <v>1579</v>
      </c>
      <c r="K137" s="54"/>
      <c r="L137" s="55">
        <f t="shared" ref="L137:L140" si="175">K137+J137</f>
        <v>1579</v>
      </c>
      <c r="M137" s="53"/>
      <c r="N137" s="54"/>
      <c r="O137" s="55">
        <f t="shared" ref="O137:O140" si="176">N137+M137</f>
        <v>0</v>
      </c>
      <c r="P137" s="57"/>
    </row>
    <row r="138" spans="1:16" ht="12" customHeight="1" x14ac:dyDescent="0.25">
      <c r="A138" s="51">
        <v>2322</v>
      </c>
      <c r="B138" s="87" t="s">
        <v>157</v>
      </c>
      <c r="C138" s="88">
        <f t="shared" si="102"/>
        <v>5194</v>
      </c>
      <c r="D138" s="193"/>
      <c r="E138" s="194"/>
      <c r="F138" s="55">
        <f t="shared" si="173"/>
        <v>0</v>
      </c>
      <c r="G138" s="53">
        <v>4727</v>
      </c>
      <c r="H138" s="54"/>
      <c r="I138" s="55">
        <f t="shared" si="174"/>
        <v>4727</v>
      </c>
      <c r="J138" s="53">
        <v>467</v>
      </c>
      <c r="K138" s="54"/>
      <c r="L138" s="55">
        <f t="shared" si="175"/>
        <v>467</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x14ac:dyDescent="0.25">
      <c r="A141" s="187">
        <v>2340</v>
      </c>
      <c r="B141" s="87" t="s">
        <v>160</v>
      </c>
      <c r="C141" s="88">
        <f t="shared" si="102"/>
        <v>990</v>
      </c>
      <c r="D141" s="188">
        <f>SUM(D142:D143)</f>
        <v>0</v>
      </c>
      <c r="E141" s="189">
        <f t="shared" ref="E141:F141" si="177">SUM(E142:E143)</f>
        <v>0</v>
      </c>
      <c r="F141" s="55">
        <f t="shared" si="177"/>
        <v>0</v>
      </c>
      <c r="G141" s="188">
        <f>SUM(G142:G143)</f>
        <v>990</v>
      </c>
      <c r="H141" s="189">
        <f t="shared" ref="H141:I141" si="178">SUM(H142:H143)</f>
        <v>0</v>
      </c>
      <c r="I141" s="55">
        <f t="shared" si="178"/>
        <v>990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customHeight="1" x14ac:dyDescent="0.25">
      <c r="A142" s="51">
        <v>2341</v>
      </c>
      <c r="B142" s="87" t="s">
        <v>161</v>
      </c>
      <c r="C142" s="88">
        <f t="shared" si="102"/>
        <v>990</v>
      </c>
      <c r="D142" s="193"/>
      <c r="E142" s="194"/>
      <c r="F142" s="55">
        <f t="shared" ref="F142:F143" si="181">D142+E142</f>
        <v>0</v>
      </c>
      <c r="G142" s="53">
        <v>990</v>
      </c>
      <c r="H142" s="54"/>
      <c r="I142" s="55">
        <f t="shared" ref="I142:I143" si="182">G142+H142</f>
        <v>990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11193</v>
      </c>
      <c r="D144" s="185">
        <f>SUM(D145:D150)</f>
        <v>0</v>
      </c>
      <c r="E144" s="186">
        <f t="shared" ref="E144:F144" si="185">SUM(E145:E150)</f>
        <v>0</v>
      </c>
      <c r="F144" s="139">
        <f t="shared" si="185"/>
        <v>0</v>
      </c>
      <c r="G144" s="185">
        <f>SUM(G145:G150)</f>
        <v>11039</v>
      </c>
      <c r="H144" s="186">
        <f t="shared" ref="H144:I144" si="186">SUM(H145:H150)</f>
        <v>0</v>
      </c>
      <c r="I144" s="139">
        <f t="shared" si="186"/>
        <v>11039</v>
      </c>
      <c r="J144" s="185">
        <f>SUM(J145:J150)</f>
        <v>154</v>
      </c>
      <c r="K144" s="186">
        <f t="shared" ref="K144:L144" si="187">SUM(K145:K150)</f>
        <v>0</v>
      </c>
      <c r="L144" s="139">
        <f t="shared" si="187"/>
        <v>154</v>
      </c>
      <c r="M144" s="185">
        <f>SUM(M145:M150)</f>
        <v>0</v>
      </c>
      <c r="N144" s="186">
        <f t="shared" ref="N144:O144" si="188">SUM(N145:N150)</f>
        <v>0</v>
      </c>
      <c r="O144" s="139">
        <f t="shared" si="188"/>
        <v>0</v>
      </c>
      <c r="P144" s="127"/>
    </row>
    <row r="145" spans="1:16" ht="12" customHeight="1" x14ac:dyDescent="0.25">
      <c r="A145" s="44">
        <v>2351</v>
      </c>
      <c r="B145" s="80" t="s">
        <v>164</v>
      </c>
      <c r="C145" s="81">
        <f t="shared" si="102"/>
        <v>6750</v>
      </c>
      <c r="D145" s="195"/>
      <c r="E145" s="196"/>
      <c r="F145" s="132">
        <f t="shared" ref="F145:F150" si="189">D145+E145</f>
        <v>0</v>
      </c>
      <c r="G145" s="46">
        <v>6750</v>
      </c>
      <c r="H145" s="47"/>
      <c r="I145" s="132">
        <f t="shared" ref="I145:I150" si="190">G145+H145</f>
        <v>6750</v>
      </c>
      <c r="J145" s="46"/>
      <c r="K145" s="47"/>
      <c r="L145" s="132">
        <f t="shared" ref="L145:L150" si="191">K145+J145</f>
        <v>0</v>
      </c>
      <c r="M145" s="46"/>
      <c r="N145" s="47"/>
      <c r="O145" s="132">
        <f t="shared" ref="O145:O150" si="192">N145+M145</f>
        <v>0</v>
      </c>
      <c r="P145" s="49"/>
    </row>
    <row r="146" spans="1:16" ht="12" customHeight="1" x14ac:dyDescent="0.25">
      <c r="A146" s="51">
        <v>2352</v>
      </c>
      <c r="B146" s="87" t="s">
        <v>165</v>
      </c>
      <c r="C146" s="88">
        <f t="shared" si="102"/>
        <v>3540</v>
      </c>
      <c r="D146" s="193"/>
      <c r="E146" s="194"/>
      <c r="F146" s="55">
        <f t="shared" si="189"/>
        <v>0</v>
      </c>
      <c r="G146" s="53">
        <v>3386</v>
      </c>
      <c r="H146" s="54"/>
      <c r="I146" s="55">
        <f t="shared" si="190"/>
        <v>3386</v>
      </c>
      <c r="J146" s="53">
        <v>154</v>
      </c>
      <c r="K146" s="54"/>
      <c r="L146" s="55">
        <f t="shared" si="191"/>
        <v>154</v>
      </c>
      <c r="M146" s="53"/>
      <c r="N146" s="54"/>
      <c r="O146" s="55">
        <f t="shared" si="192"/>
        <v>0</v>
      </c>
      <c r="P146" s="57"/>
    </row>
    <row r="147" spans="1:16" ht="24" customHeight="1" x14ac:dyDescent="0.25">
      <c r="A147" s="51">
        <v>2353</v>
      </c>
      <c r="B147" s="87" t="s">
        <v>166</v>
      </c>
      <c r="C147" s="88">
        <f t="shared" si="102"/>
        <v>120</v>
      </c>
      <c r="D147" s="193"/>
      <c r="E147" s="194"/>
      <c r="F147" s="55">
        <f t="shared" si="189"/>
        <v>0</v>
      </c>
      <c r="G147" s="53">
        <v>120</v>
      </c>
      <c r="H147" s="54"/>
      <c r="I147" s="55">
        <f t="shared" si="190"/>
        <v>120</v>
      </c>
      <c r="J147" s="53"/>
      <c r="K147" s="54"/>
      <c r="L147" s="55">
        <f t="shared" si="191"/>
        <v>0</v>
      </c>
      <c r="M147" s="53"/>
      <c r="N147" s="54"/>
      <c r="O147" s="55">
        <f t="shared" si="192"/>
        <v>0</v>
      </c>
      <c r="P147" s="57"/>
    </row>
    <row r="148" spans="1:16" ht="24" customHeight="1" x14ac:dyDescent="0.25">
      <c r="A148" s="51">
        <v>2354</v>
      </c>
      <c r="B148" s="87" t="s">
        <v>167</v>
      </c>
      <c r="C148" s="88">
        <f t="shared" ref="C148:C211" si="193">F148+I148+L148+O148</f>
        <v>583</v>
      </c>
      <c r="D148" s="193"/>
      <c r="E148" s="194"/>
      <c r="F148" s="55">
        <f t="shared" si="189"/>
        <v>0</v>
      </c>
      <c r="G148" s="53">
        <v>583</v>
      </c>
      <c r="H148" s="54"/>
      <c r="I148" s="55">
        <f t="shared" si="190"/>
        <v>583</v>
      </c>
      <c r="J148" s="53"/>
      <c r="K148" s="54"/>
      <c r="L148" s="55">
        <f t="shared" si="191"/>
        <v>0</v>
      </c>
      <c r="M148" s="53"/>
      <c r="N148" s="54"/>
      <c r="O148" s="55">
        <f t="shared" si="192"/>
        <v>0</v>
      </c>
      <c r="P148" s="57"/>
    </row>
    <row r="149" spans="1:16" ht="24" customHeight="1" x14ac:dyDescent="0.25">
      <c r="A149" s="51">
        <v>2355</v>
      </c>
      <c r="B149" s="87" t="s">
        <v>168</v>
      </c>
      <c r="C149" s="88">
        <f t="shared" si="193"/>
        <v>200</v>
      </c>
      <c r="D149" s="193"/>
      <c r="E149" s="194"/>
      <c r="F149" s="55">
        <f t="shared" si="189"/>
        <v>0</v>
      </c>
      <c r="G149" s="53">
        <v>200</v>
      </c>
      <c r="H149" s="54"/>
      <c r="I149" s="55">
        <f t="shared" si="190"/>
        <v>200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7">
        <v>2360</v>
      </c>
      <c r="B151" s="87" t="s">
        <v>170</v>
      </c>
      <c r="C151" s="88">
        <f t="shared" si="193"/>
        <v>49528</v>
      </c>
      <c r="D151" s="188">
        <f>SUM(D152:D158)</f>
        <v>0</v>
      </c>
      <c r="E151" s="189">
        <f t="shared" ref="E151:F151" si="194">SUM(E152:E158)</f>
        <v>0</v>
      </c>
      <c r="F151" s="55">
        <f t="shared" si="194"/>
        <v>0</v>
      </c>
      <c r="G151" s="188">
        <f>SUM(G152:G158)</f>
        <v>47918</v>
      </c>
      <c r="H151" s="189">
        <f t="shared" ref="H151:I151" si="195">SUM(H152:H158)</f>
        <v>0</v>
      </c>
      <c r="I151" s="55">
        <f t="shared" si="195"/>
        <v>47918</v>
      </c>
      <c r="J151" s="188">
        <f>SUM(J152:J158)</f>
        <v>1610</v>
      </c>
      <c r="K151" s="189">
        <f t="shared" ref="K151:L151" si="196">SUM(K152:K158)</f>
        <v>0</v>
      </c>
      <c r="L151" s="55">
        <f t="shared" si="196"/>
        <v>1610</v>
      </c>
      <c r="M151" s="188">
        <f>SUM(M152:M158)</f>
        <v>0</v>
      </c>
      <c r="N151" s="189">
        <f t="shared" ref="N151:O151" si="197">SUM(N152:N158)</f>
        <v>0</v>
      </c>
      <c r="O151" s="55">
        <f t="shared" si="197"/>
        <v>0</v>
      </c>
      <c r="P151" s="57"/>
    </row>
    <row r="152" spans="1:16" ht="12" customHeight="1" x14ac:dyDescent="0.25">
      <c r="A152" s="50">
        <v>2361</v>
      </c>
      <c r="B152" s="87" t="s">
        <v>171</v>
      </c>
      <c r="C152" s="88">
        <f t="shared" si="193"/>
        <v>3500</v>
      </c>
      <c r="D152" s="193"/>
      <c r="E152" s="194"/>
      <c r="F152" s="55">
        <f t="shared" ref="F152:F159" si="198">D152+E152</f>
        <v>0</v>
      </c>
      <c r="G152" s="53">
        <v>3500</v>
      </c>
      <c r="H152" s="54"/>
      <c r="I152" s="55">
        <f t="shared" ref="I152:I159" si="199">G152+H152</f>
        <v>3500</v>
      </c>
      <c r="J152" s="53"/>
      <c r="K152" s="54"/>
      <c r="L152" s="55">
        <f t="shared" ref="L152:L159" si="200">K152+J152</f>
        <v>0</v>
      </c>
      <c r="M152" s="53"/>
      <c r="N152" s="54"/>
      <c r="O152" s="55">
        <f t="shared" ref="O152:O159" si="201">N152+M152</f>
        <v>0</v>
      </c>
      <c r="P152" s="57"/>
    </row>
    <row r="153" spans="1:16" ht="24" customHeight="1" x14ac:dyDescent="0.25">
      <c r="A153" s="50">
        <v>2362</v>
      </c>
      <c r="B153" s="87" t="s">
        <v>172</v>
      </c>
      <c r="C153" s="88">
        <f t="shared" si="193"/>
        <v>792</v>
      </c>
      <c r="D153" s="193"/>
      <c r="E153" s="194"/>
      <c r="F153" s="55">
        <f t="shared" si="198"/>
        <v>0</v>
      </c>
      <c r="G153" s="53">
        <v>792</v>
      </c>
      <c r="H153" s="54"/>
      <c r="I153" s="55">
        <f t="shared" si="199"/>
        <v>792</v>
      </c>
      <c r="J153" s="53"/>
      <c r="K153" s="54"/>
      <c r="L153" s="55">
        <f t="shared" si="200"/>
        <v>0</v>
      </c>
      <c r="M153" s="53"/>
      <c r="N153" s="54"/>
      <c r="O153" s="55">
        <f t="shared" si="201"/>
        <v>0</v>
      </c>
      <c r="P153" s="57"/>
    </row>
    <row r="154" spans="1:16" ht="12" customHeight="1" x14ac:dyDescent="0.25">
      <c r="A154" s="50">
        <v>2363</v>
      </c>
      <c r="B154" s="87" t="s">
        <v>173</v>
      </c>
      <c r="C154" s="88">
        <f t="shared" si="193"/>
        <v>44511</v>
      </c>
      <c r="D154" s="193"/>
      <c r="E154" s="194"/>
      <c r="F154" s="55">
        <f t="shared" si="198"/>
        <v>0</v>
      </c>
      <c r="G154" s="53">
        <v>42901</v>
      </c>
      <c r="H154" s="54"/>
      <c r="I154" s="55">
        <f t="shared" si="199"/>
        <v>42901</v>
      </c>
      <c r="J154" s="53">
        <v>1610</v>
      </c>
      <c r="K154" s="54"/>
      <c r="L154" s="55">
        <f t="shared" si="200"/>
        <v>1610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customHeight="1" x14ac:dyDescent="0.25">
      <c r="A157" s="50">
        <v>2366</v>
      </c>
      <c r="B157" s="87" t="s">
        <v>176</v>
      </c>
      <c r="C157" s="88">
        <f t="shared" si="193"/>
        <v>143</v>
      </c>
      <c r="D157" s="193"/>
      <c r="E157" s="194"/>
      <c r="F157" s="55">
        <f t="shared" si="198"/>
        <v>0</v>
      </c>
      <c r="G157" s="53">
        <v>143</v>
      </c>
      <c r="H157" s="54"/>
      <c r="I157" s="55">
        <f t="shared" si="199"/>
        <v>143</v>
      </c>
      <c r="J157" s="53"/>
      <c r="K157" s="54"/>
      <c r="L157" s="55">
        <f t="shared" si="200"/>
        <v>0</v>
      </c>
      <c r="M157" s="53"/>
      <c r="N157" s="54"/>
      <c r="O157" s="55">
        <f t="shared" si="201"/>
        <v>0</v>
      </c>
      <c r="P157" s="57"/>
    </row>
    <row r="158" spans="1:16" ht="48" customHeight="1" x14ac:dyDescent="0.25">
      <c r="A158" s="50">
        <v>2369</v>
      </c>
      <c r="B158" s="87" t="s">
        <v>177</v>
      </c>
      <c r="C158" s="88">
        <f t="shared" si="193"/>
        <v>582</v>
      </c>
      <c r="D158" s="193"/>
      <c r="E158" s="194"/>
      <c r="F158" s="55">
        <f t="shared" si="198"/>
        <v>0</v>
      </c>
      <c r="G158" s="53">
        <v>582</v>
      </c>
      <c r="H158" s="54"/>
      <c r="I158" s="55">
        <f t="shared" si="199"/>
        <v>582</v>
      </c>
      <c r="J158" s="53"/>
      <c r="K158" s="54"/>
      <c r="L158" s="55">
        <f t="shared" si="200"/>
        <v>0</v>
      </c>
      <c r="M158" s="53"/>
      <c r="N158" s="54"/>
      <c r="O158" s="55">
        <f t="shared" si="201"/>
        <v>0</v>
      </c>
      <c r="P158" s="57"/>
    </row>
    <row r="159" spans="1:16" ht="12" customHeight="1" x14ac:dyDescent="0.25">
      <c r="A159" s="184">
        <v>2370</v>
      </c>
      <c r="B159" s="136" t="s">
        <v>178</v>
      </c>
      <c r="C159" s="141">
        <f t="shared" si="193"/>
        <v>5010</v>
      </c>
      <c r="D159" s="199"/>
      <c r="E159" s="200"/>
      <c r="F159" s="139">
        <f t="shared" si="198"/>
        <v>0</v>
      </c>
      <c r="G159" s="142">
        <v>5010</v>
      </c>
      <c r="H159" s="143"/>
      <c r="I159" s="139">
        <f t="shared" si="199"/>
        <v>5010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x14ac:dyDescent="0.25">
      <c r="A165" s="67">
        <v>2500</v>
      </c>
      <c r="B165" s="181" t="s">
        <v>184</v>
      </c>
      <c r="C165" s="68">
        <f t="shared" si="193"/>
        <v>384</v>
      </c>
      <c r="D165" s="182">
        <f>SUM(D166,D171)</f>
        <v>0</v>
      </c>
      <c r="E165" s="183">
        <f t="shared" ref="E165:O165" si="210">SUM(E166,E171)</f>
        <v>0</v>
      </c>
      <c r="F165" s="71">
        <f t="shared" si="210"/>
        <v>0</v>
      </c>
      <c r="G165" s="182">
        <f t="shared" si="210"/>
        <v>384</v>
      </c>
      <c r="H165" s="183">
        <f t="shared" si="210"/>
        <v>0</v>
      </c>
      <c r="I165" s="71">
        <f t="shared" si="210"/>
        <v>384</v>
      </c>
      <c r="J165" s="182">
        <f t="shared" si="210"/>
        <v>0</v>
      </c>
      <c r="K165" s="183">
        <f t="shared" si="210"/>
        <v>0</v>
      </c>
      <c r="L165" s="71">
        <f t="shared" si="210"/>
        <v>0</v>
      </c>
      <c r="M165" s="182">
        <f t="shared" si="210"/>
        <v>0</v>
      </c>
      <c r="N165" s="183">
        <f t="shared" si="210"/>
        <v>0</v>
      </c>
      <c r="O165" s="71">
        <f t="shared" si="210"/>
        <v>0</v>
      </c>
      <c r="P165" s="75"/>
    </row>
    <row r="166" spans="1:16" ht="16.5" customHeight="1" x14ac:dyDescent="0.25">
      <c r="A166" s="190">
        <v>2510</v>
      </c>
      <c r="B166" s="80" t="s">
        <v>185</v>
      </c>
      <c r="C166" s="81">
        <f t="shared" si="193"/>
        <v>384</v>
      </c>
      <c r="D166" s="191">
        <f>SUM(D167:D170)</f>
        <v>0</v>
      </c>
      <c r="E166" s="192">
        <f t="shared" ref="E166:O166" si="211">SUM(E167:E170)</f>
        <v>0</v>
      </c>
      <c r="F166" s="132">
        <f t="shared" si="211"/>
        <v>0</v>
      </c>
      <c r="G166" s="191">
        <f t="shared" si="211"/>
        <v>384</v>
      </c>
      <c r="H166" s="192">
        <f t="shared" si="211"/>
        <v>0</v>
      </c>
      <c r="I166" s="132">
        <f t="shared" si="211"/>
        <v>384</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customHeight="1" x14ac:dyDescent="0.25">
      <c r="A169" s="51">
        <v>2515</v>
      </c>
      <c r="B169" s="87" t="s">
        <v>188</v>
      </c>
      <c r="C169" s="88">
        <f t="shared" si="193"/>
        <v>210</v>
      </c>
      <c r="D169" s="193"/>
      <c r="E169" s="194"/>
      <c r="F169" s="55">
        <f t="shared" si="212"/>
        <v>0</v>
      </c>
      <c r="G169" s="53">
        <v>210</v>
      </c>
      <c r="H169" s="54"/>
      <c r="I169" s="55">
        <f t="shared" si="213"/>
        <v>210</v>
      </c>
      <c r="J169" s="53"/>
      <c r="K169" s="54"/>
      <c r="L169" s="55">
        <f t="shared" si="214"/>
        <v>0</v>
      </c>
      <c r="M169" s="53"/>
      <c r="N169" s="54"/>
      <c r="O169" s="55">
        <f t="shared" si="215"/>
        <v>0</v>
      </c>
      <c r="P169" s="57"/>
    </row>
    <row r="170" spans="1:16" ht="24" customHeight="1" x14ac:dyDescent="0.25">
      <c r="A170" s="51">
        <v>2519</v>
      </c>
      <c r="B170" s="87" t="s">
        <v>189</v>
      </c>
      <c r="C170" s="88">
        <f t="shared" si="193"/>
        <v>174</v>
      </c>
      <c r="D170" s="193"/>
      <c r="E170" s="194"/>
      <c r="F170" s="55">
        <f t="shared" si="212"/>
        <v>0</v>
      </c>
      <c r="G170" s="53">
        <v>174</v>
      </c>
      <c r="H170" s="54"/>
      <c r="I170" s="55">
        <f t="shared" si="213"/>
        <v>174</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190">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0">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190">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190">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11600</v>
      </c>
      <c r="D194" s="171">
        <f t="shared" ref="D194:O194" si="259">SUM(D195,D230,D269,D283)</f>
        <v>0</v>
      </c>
      <c r="E194" s="172">
        <f t="shared" si="259"/>
        <v>0</v>
      </c>
      <c r="F194" s="173">
        <f t="shared" si="259"/>
        <v>0</v>
      </c>
      <c r="G194" s="171">
        <f t="shared" si="259"/>
        <v>11600</v>
      </c>
      <c r="H194" s="172">
        <f t="shared" si="259"/>
        <v>0</v>
      </c>
      <c r="I194" s="173">
        <f t="shared" si="259"/>
        <v>11600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11600</v>
      </c>
      <c r="D195" s="177">
        <f>D196+D204</f>
        <v>0</v>
      </c>
      <c r="E195" s="178">
        <f t="shared" ref="E195:F195" si="260">E196+E204</f>
        <v>0</v>
      </c>
      <c r="F195" s="179">
        <f t="shared" si="260"/>
        <v>0</v>
      </c>
      <c r="G195" s="177">
        <f>G196+G204</f>
        <v>11600</v>
      </c>
      <c r="H195" s="178">
        <f t="shared" ref="H195:I195" si="261">H196+H204</f>
        <v>0</v>
      </c>
      <c r="I195" s="179">
        <f t="shared" si="261"/>
        <v>11600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190">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11600</v>
      </c>
      <c r="D204" s="182">
        <f>D205+D215+D216+D225+D226+D227+D229</f>
        <v>0</v>
      </c>
      <c r="E204" s="183">
        <f t="shared" ref="E204:F204" si="276">E205+E215+E216+E225+E226+E227+E229</f>
        <v>0</v>
      </c>
      <c r="F204" s="71">
        <f t="shared" si="276"/>
        <v>0</v>
      </c>
      <c r="G204" s="182">
        <f>G205+G215+G216+G225+G226+G227+G229</f>
        <v>11600</v>
      </c>
      <c r="H204" s="183">
        <f t="shared" ref="H204:I204" si="277">H205+H215+H216+H225+H226+H227+H229</f>
        <v>0</v>
      </c>
      <c r="I204" s="71">
        <f t="shared" si="277"/>
        <v>11600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700</v>
      </c>
      <c r="D216" s="188">
        <f>SUM(D217:D224)</f>
        <v>0</v>
      </c>
      <c r="E216" s="189">
        <f t="shared" ref="E216:F216" si="289">SUM(E217:E224)</f>
        <v>0</v>
      </c>
      <c r="F216" s="55">
        <f t="shared" si="289"/>
        <v>0</v>
      </c>
      <c r="G216" s="188">
        <f>SUM(G217:G224)</f>
        <v>700</v>
      </c>
      <c r="H216" s="189">
        <f t="shared" ref="H216:I216" si="290">SUM(H217:H224)</f>
        <v>0</v>
      </c>
      <c r="I216" s="55">
        <f t="shared" si="290"/>
        <v>700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7" t="s">
        <v>238</v>
      </c>
      <c r="C219" s="88">
        <f t="shared" si="288"/>
        <v>700</v>
      </c>
      <c r="D219" s="193"/>
      <c r="E219" s="194"/>
      <c r="F219" s="55">
        <f t="shared" si="293"/>
        <v>0</v>
      </c>
      <c r="G219" s="53">
        <v>700</v>
      </c>
      <c r="H219" s="54"/>
      <c r="I219" s="55">
        <f t="shared" si="294"/>
        <v>700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customHeight="1" x14ac:dyDescent="0.25">
      <c r="A226" s="187">
        <v>5250</v>
      </c>
      <c r="B226" s="87" t="s">
        <v>245</v>
      </c>
      <c r="C226" s="88">
        <f t="shared" si="288"/>
        <v>10900</v>
      </c>
      <c r="D226" s="193"/>
      <c r="E226" s="194"/>
      <c r="F226" s="55">
        <f t="shared" si="293"/>
        <v>0</v>
      </c>
      <c r="G226" s="53">
        <v>10900</v>
      </c>
      <c r="H226" s="54"/>
      <c r="I226" s="55">
        <f t="shared" si="294"/>
        <v>10900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190">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0">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190">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190">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190">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0">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486</v>
      </c>
      <c r="D286" s="188">
        <f>SUM(D287:D288)</f>
        <v>0</v>
      </c>
      <c r="E286" s="189">
        <f t="shared" ref="E286:F286" si="381">SUM(E287:E288)</f>
        <v>0</v>
      </c>
      <c r="F286" s="55">
        <f t="shared" si="381"/>
        <v>0</v>
      </c>
      <c r="G286" s="188">
        <f>SUM(G287:G288)</f>
        <v>0</v>
      </c>
      <c r="H286" s="189">
        <f t="shared" ref="H286:I286" si="382">SUM(H287:H288)</f>
        <v>486</v>
      </c>
      <c r="I286" s="55">
        <f t="shared" si="382"/>
        <v>486</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197" t="s">
        <v>308</v>
      </c>
      <c r="B288" s="245" t="s">
        <v>309</v>
      </c>
      <c r="C288" s="81">
        <f t="shared" si="371"/>
        <v>486</v>
      </c>
      <c r="D288" s="195"/>
      <c r="E288" s="196"/>
      <c r="F288" s="132">
        <f t="shared" si="385"/>
        <v>0</v>
      </c>
      <c r="G288" s="46"/>
      <c r="H288" s="47">
        <v>486</v>
      </c>
      <c r="I288" s="132">
        <f t="shared" si="386"/>
        <v>486</v>
      </c>
      <c r="J288" s="46"/>
      <c r="K288" s="47"/>
      <c r="L288" s="132">
        <f t="shared" si="387"/>
        <v>0</v>
      </c>
      <c r="M288" s="46"/>
      <c r="N288" s="47"/>
      <c r="O288" s="132">
        <f t="shared" si="388"/>
        <v>0</v>
      </c>
      <c r="P288" s="49" t="s">
        <v>356</v>
      </c>
    </row>
    <row r="289" spans="1:16" ht="12.75" thickBot="1" x14ac:dyDescent="0.3">
      <c r="A289" s="246"/>
      <c r="B289" s="246" t="s">
        <v>310</v>
      </c>
      <c r="C289" s="247">
        <f t="shared" si="371"/>
        <v>887525</v>
      </c>
      <c r="D289" s="248">
        <f t="shared" ref="D289:O289" si="389">SUM(D286,D269,D230,D195,D187,D173,D75,D53,D283)</f>
        <v>53302</v>
      </c>
      <c r="E289" s="249">
        <f t="shared" si="389"/>
        <v>0</v>
      </c>
      <c r="F289" s="250">
        <f t="shared" si="389"/>
        <v>53302</v>
      </c>
      <c r="G289" s="248">
        <f t="shared" si="389"/>
        <v>825962</v>
      </c>
      <c r="H289" s="249">
        <f t="shared" si="389"/>
        <v>3688</v>
      </c>
      <c r="I289" s="250">
        <f t="shared" si="389"/>
        <v>829650</v>
      </c>
      <c r="J289" s="248">
        <f t="shared" si="389"/>
        <v>4573</v>
      </c>
      <c r="K289" s="249">
        <f t="shared" si="389"/>
        <v>0</v>
      </c>
      <c r="L289" s="250">
        <f t="shared" si="389"/>
        <v>4573</v>
      </c>
      <c r="M289" s="248">
        <f t="shared" si="389"/>
        <v>0</v>
      </c>
      <c r="N289" s="249">
        <f t="shared" si="389"/>
        <v>0</v>
      </c>
      <c r="O289" s="250">
        <f t="shared" si="389"/>
        <v>0</v>
      </c>
      <c r="P289" s="251"/>
    </row>
    <row r="290" spans="1:16" s="28" customFormat="1" ht="13.5" thickTop="1" thickBot="1" x14ac:dyDescent="0.3">
      <c r="A290" s="1484" t="s">
        <v>311</v>
      </c>
      <c r="B290" s="1485"/>
      <c r="C290" s="252">
        <f t="shared" si="371"/>
        <v>-1914</v>
      </c>
      <c r="D290" s="253">
        <f>SUM(D24,D25,D41)-D51</f>
        <v>0</v>
      </c>
      <c r="E290" s="254">
        <f t="shared" ref="E290:F290" si="390">SUM(E24,E25,E41)-E51</f>
        <v>0</v>
      </c>
      <c r="F290" s="255">
        <f t="shared" si="390"/>
        <v>0</v>
      </c>
      <c r="G290" s="253">
        <f>SUM(G24,G25,G41)-G51</f>
        <v>0</v>
      </c>
      <c r="H290" s="254">
        <f t="shared" ref="H290:I290" si="391">SUM(H24,H25,H41)-H51</f>
        <v>486</v>
      </c>
      <c r="I290" s="255">
        <f t="shared" si="391"/>
        <v>486</v>
      </c>
      <c r="J290" s="253">
        <f>(J26+J43)-J51</f>
        <v>-2400</v>
      </c>
      <c r="K290" s="254">
        <f t="shared" ref="K290:L290" si="392">(K26+K43)-K51</f>
        <v>0</v>
      </c>
      <c r="L290" s="255">
        <f t="shared" si="392"/>
        <v>-2400</v>
      </c>
      <c r="M290" s="253">
        <f>M45-M51</f>
        <v>0</v>
      </c>
      <c r="N290" s="254">
        <f t="shared" ref="N290:O290" si="393">N45-N51</f>
        <v>0</v>
      </c>
      <c r="O290" s="255">
        <f t="shared" si="393"/>
        <v>0</v>
      </c>
      <c r="P290" s="256"/>
    </row>
    <row r="291" spans="1:16" s="28" customFormat="1" ht="12.75" thickTop="1" x14ac:dyDescent="0.25">
      <c r="A291" s="1486" t="s">
        <v>312</v>
      </c>
      <c r="B291" s="1487"/>
      <c r="C291" s="257">
        <f t="shared" si="371"/>
        <v>1914</v>
      </c>
      <c r="D291" s="258">
        <f t="shared" ref="D291:O291" si="394">SUM(D292,D293)-D300+D301</f>
        <v>0</v>
      </c>
      <c r="E291" s="259">
        <f t="shared" si="394"/>
        <v>0</v>
      </c>
      <c r="F291" s="260">
        <f t="shared" si="394"/>
        <v>0</v>
      </c>
      <c r="G291" s="258">
        <f t="shared" si="394"/>
        <v>0</v>
      </c>
      <c r="H291" s="259">
        <f t="shared" si="394"/>
        <v>-486</v>
      </c>
      <c r="I291" s="260">
        <f t="shared" si="394"/>
        <v>-486</v>
      </c>
      <c r="J291" s="258">
        <f t="shared" si="394"/>
        <v>2400</v>
      </c>
      <c r="K291" s="259">
        <f t="shared" si="394"/>
        <v>0</v>
      </c>
      <c r="L291" s="260">
        <f t="shared" si="394"/>
        <v>2400</v>
      </c>
      <c r="M291" s="258">
        <f t="shared" si="394"/>
        <v>0</v>
      </c>
      <c r="N291" s="259">
        <f t="shared" si="394"/>
        <v>0</v>
      </c>
      <c r="O291" s="260">
        <f t="shared" si="394"/>
        <v>0</v>
      </c>
      <c r="P291" s="261"/>
    </row>
    <row r="292" spans="1:16" s="28" customFormat="1" ht="12.75" thickBot="1" x14ac:dyDescent="0.3">
      <c r="A292" s="155" t="s">
        <v>313</v>
      </c>
      <c r="B292" s="155" t="s">
        <v>314</v>
      </c>
      <c r="C292" s="156">
        <f t="shared" si="371"/>
        <v>1914</v>
      </c>
      <c r="D292" s="157">
        <f t="shared" ref="D292:O292" si="395">D21-D286</f>
        <v>0</v>
      </c>
      <c r="E292" s="158">
        <f t="shared" si="395"/>
        <v>0</v>
      </c>
      <c r="F292" s="159">
        <f t="shared" si="395"/>
        <v>0</v>
      </c>
      <c r="G292" s="157">
        <f t="shared" si="395"/>
        <v>0</v>
      </c>
      <c r="H292" s="158">
        <f t="shared" si="395"/>
        <v>-486</v>
      </c>
      <c r="I292" s="159">
        <f t="shared" si="395"/>
        <v>-486</v>
      </c>
      <c r="J292" s="157">
        <f t="shared" si="395"/>
        <v>2400</v>
      </c>
      <c r="K292" s="158">
        <f t="shared" si="395"/>
        <v>0</v>
      </c>
      <c r="L292" s="159">
        <f t="shared" si="395"/>
        <v>2400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row r="320" spans="1:13" x14ac:dyDescent="0.25">
      <c r="A320" s="4"/>
      <c r="B320" s="4"/>
      <c r="C320" s="4"/>
      <c r="D320" s="4"/>
      <c r="E320" s="4"/>
      <c r="F320" s="4"/>
      <c r="G320" s="4"/>
      <c r="H320" s="4"/>
      <c r="I320" s="4"/>
      <c r="J320" s="4"/>
      <c r="K320" s="4"/>
      <c r="L320" s="4"/>
      <c r="M320" s="4"/>
    </row>
  </sheetData>
  <sheetProtection algorithmName="SHA-512" hashValue="74Mj3i8SZnCtIDLZftfsUCcwOd5jhfbeLwxJTUwmsw2YO6K9h0zwYBezsexQI/HP29YGAEEmHcODr/u9Vfo5TA==" saltValue="QJjNbxySYWzJa/E/5Tunyg==" spinCount="100000" sheet="1" objects="1" scenarios="1" formatCells="0" formatColumns="0" formatRows="0" deleteColumns="0"/>
  <autoFilter ref="A18:P301">
    <filterColumn colId="2">
      <filters>
        <filter val="1 104"/>
        <filter val="1 139"/>
        <filter val="1 162"/>
        <filter val="1 420"/>
        <filter val="1 444"/>
        <filter val="1 505"/>
        <filter val="1 610"/>
        <filter val="1 775"/>
        <filter val="1 914"/>
        <filter val="-1 914"/>
        <filter val="10"/>
        <filter val="10 900"/>
        <filter val="100"/>
        <filter val="11 193"/>
        <filter val="11 600"/>
        <filter val="11 946"/>
        <filter val="120"/>
        <filter val="13 341"/>
        <filter val="13 421"/>
        <filter val="135 056"/>
        <filter val="141 017"/>
        <filter val="143"/>
        <filter val="15 216"/>
        <filter val="16 463"/>
        <filter val="17 610"/>
        <filter val="174"/>
        <filter val="177 037"/>
        <filter val="2 107"/>
        <filter val="2 148"/>
        <filter val="2 200"/>
        <filter val="2 400"/>
        <filter val="20 410"/>
        <filter val="200"/>
        <filter val="210"/>
        <filter val="23 574"/>
        <filter val="255"/>
        <filter val="3 000"/>
        <filter val="3 500"/>
        <filter val="3 540"/>
        <filter val="3 617"/>
        <filter val="3 891"/>
        <filter val="3 950"/>
        <filter val="3 965"/>
        <filter val="300"/>
        <filter val="350"/>
        <filter val="36 020"/>
        <filter val="38"/>
        <filter val="384"/>
        <filter val="4 290"/>
        <filter val="4 905"/>
        <filter val="400"/>
        <filter val="41 836"/>
        <filter val="430"/>
        <filter val="44 511"/>
        <filter val="452"/>
        <filter val="46 148"/>
        <filter val="484 720"/>
        <filter val="486"/>
        <filter val="49 528"/>
        <filter val="497"/>
        <filter val="5 010"/>
        <filter val="5 053"/>
        <filter val="5 194"/>
        <filter val="500"/>
        <filter val="563 346"/>
        <filter val="582"/>
        <filter val="583"/>
        <filter val="6 636"/>
        <filter val="6 750"/>
        <filter val="66"/>
        <filter val="687"/>
        <filter val="7 857"/>
        <filter val="700"/>
        <filter val="725"/>
        <filter val="740 383"/>
        <filter val="75"/>
        <filter val="78 276"/>
        <filter val="792"/>
        <filter val="800"/>
        <filter val="842"/>
        <filter val="875 439"/>
        <filter val="882 952"/>
        <filter val="887 039"/>
        <filter val="887 525"/>
        <filter val="92 036"/>
        <filter val="99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19.pielikums Jūrmalas pilsētas domes
2019.gada 25.jūlija saistošajiem noteikumiem Nr.27
(protokols Nr.10, 24.punkts)</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0"/>
  <sheetViews>
    <sheetView showGridLines="0" view="pageLayout" topLeftCell="B1" zoomScaleNormal="100" workbookViewId="0">
      <selection activeCell="U8" sqref="U8"/>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8.5703125" style="198"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588</v>
      </c>
      <c r="P1" s="367"/>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589</v>
      </c>
      <c r="D3" s="1516"/>
      <c r="E3" s="1516"/>
      <c r="F3" s="1516"/>
      <c r="G3" s="1516"/>
      <c r="H3" s="1516"/>
      <c r="I3" s="1516"/>
      <c r="J3" s="1516"/>
      <c r="K3" s="1516"/>
      <c r="L3" s="1516"/>
      <c r="M3" s="1516"/>
      <c r="N3" s="1516"/>
      <c r="O3" s="1516"/>
      <c r="P3" s="1517"/>
      <c r="Q3" s="273"/>
    </row>
    <row r="4" spans="1:17" ht="12.75" customHeight="1" x14ac:dyDescent="0.25">
      <c r="A4" s="5" t="s">
        <v>4</v>
      </c>
      <c r="B4" s="6"/>
      <c r="C4" s="1516" t="s">
        <v>590</v>
      </c>
      <c r="D4" s="1516"/>
      <c r="E4" s="1516"/>
      <c r="F4" s="1516"/>
      <c r="G4" s="1516"/>
      <c r="H4" s="1516"/>
      <c r="I4" s="1516"/>
      <c r="J4" s="1516"/>
      <c r="K4" s="1516"/>
      <c r="L4" s="1516"/>
      <c r="M4" s="1516"/>
      <c r="N4" s="1516"/>
      <c r="O4" s="1516"/>
      <c r="P4" s="1517"/>
      <c r="Q4" s="273"/>
    </row>
    <row r="5" spans="1:17" ht="12.75" customHeight="1" x14ac:dyDescent="0.25">
      <c r="A5" s="7" t="s">
        <v>6</v>
      </c>
      <c r="B5" s="8"/>
      <c r="C5" s="1511" t="s">
        <v>582</v>
      </c>
      <c r="D5" s="1511"/>
      <c r="E5" s="1511"/>
      <c r="F5" s="1511"/>
      <c r="G5" s="1511"/>
      <c r="H5" s="1511"/>
      <c r="I5" s="1511"/>
      <c r="J5" s="1511"/>
      <c r="K5" s="1511"/>
      <c r="L5" s="1511"/>
      <c r="M5" s="1511"/>
      <c r="N5" s="1511"/>
      <c r="O5" s="1511"/>
      <c r="P5" s="1512"/>
      <c r="Q5" s="273"/>
    </row>
    <row r="6" spans="1:17" ht="12.75" customHeight="1" x14ac:dyDescent="0.25">
      <c r="A6" s="7" t="s">
        <v>8</v>
      </c>
      <c r="B6" s="8"/>
      <c r="C6" s="1511" t="s">
        <v>9</v>
      </c>
      <c r="D6" s="1511"/>
      <c r="E6" s="1511"/>
      <c r="F6" s="1511"/>
      <c r="G6" s="1511"/>
      <c r="H6" s="1511"/>
      <c r="I6" s="1511"/>
      <c r="J6" s="1511"/>
      <c r="K6" s="1511"/>
      <c r="L6" s="1511"/>
      <c r="M6" s="1511"/>
      <c r="N6" s="1511"/>
      <c r="O6" s="1511"/>
      <c r="P6" s="1512"/>
      <c r="Q6" s="273"/>
    </row>
    <row r="7" spans="1:17" ht="26.25" customHeight="1" x14ac:dyDescent="0.25">
      <c r="A7" s="7" t="s">
        <v>10</v>
      </c>
      <c r="B7" s="8"/>
      <c r="C7" s="1516" t="s">
        <v>333</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591</v>
      </c>
      <c r="D9" s="1511"/>
      <c r="E9" s="1511"/>
      <c r="F9" s="1511"/>
      <c r="G9" s="1511"/>
      <c r="H9" s="1511"/>
      <c r="I9" s="1511"/>
      <c r="J9" s="1511"/>
      <c r="K9" s="1511"/>
      <c r="L9" s="1511"/>
      <c r="M9" s="1511"/>
      <c r="N9" s="1511"/>
      <c r="O9" s="1511"/>
      <c r="P9" s="1512"/>
      <c r="Q9" s="273"/>
    </row>
    <row r="10" spans="1:17" ht="12.75" customHeight="1" x14ac:dyDescent="0.25">
      <c r="A10" s="7"/>
      <c r="B10" s="8" t="s">
        <v>14</v>
      </c>
      <c r="C10" s="1511" t="s">
        <v>592</v>
      </c>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t="s">
        <v>593</v>
      </c>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368">
        <v>16</v>
      </c>
    </row>
    <row r="19" spans="1:16" s="28" customFormat="1" ht="12" hidden="1" customHeight="1" x14ac:dyDescent="0.25">
      <c r="A19" s="22"/>
      <c r="B19" s="23" t="s">
        <v>38</v>
      </c>
      <c r="C19" s="24"/>
      <c r="D19" s="25"/>
      <c r="E19" s="26"/>
      <c r="F19" s="27"/>
      <c r="G19" s="25"/>
      <c r="H19" s="26"/>
      <c r="I19" s="27"/>
      <c r="J19" s="25"/>
      <c r="K19" s="26"/>
      <c r="L19" s="27"/>
      <c r="M19" s="25"/>
      <c r="N19" s="26"/>
      <c r="O19" s="27"/>
      <c r="P19" s="369"/>
    </row>
    <row r="20" spans="1:16" s="28" customFormat="1" ht="12.75" thickBot="1" x14ac:dyDescent="0.3">
      <c r="A20" s="29"/>
      <c r="B20" s="30" t="s">
        <v>39</v>
      </c>
      <c r="C20" s="31">
        <f t="shared" ref="C20:C83" si="0">F20+I20+L20+O20</f>
        <v>242057</v>
      </c>
      <c r="D20" s="32">
        <f>SUM(D21,D24,D25,D41,D43)</f>
        <v>97131</v>
      </c>
      <c r="E20" s="33">
        <f t="shared" ref="E20:F20" si="1">SUM(E21,E24,E25,E41,E43)</f>
        <v>0</v>
      </c>
      <c r="F20" s="34">
        <f t="shared" si="1"/>
        <v>97131</v>
      </c>
      <c r="G20" s="32">
        <f>SUM(G21,G24,G43)</f>
        <v>144886</v>
      </c>
      <c r="H20" s="33">
        <f t="shared" ref="H20:I20" si="2">SUM(H21,H24,H43)</f>
        <v>0</v>
      </c>
      <c r="I20" s="34">
        <f t="shared" si="2"/>
        <v>144886</v>
      </c>
      <c r="J20" s="32">
        <f>SUM(J21,J26,J43)</f>
        <v>40</v>
      </c>
      <c r="K20" s="33">
        <f t="shared" ref="K20:L20" si="3">SUM(K21,K26,K43)</f>
        <v>0</v>
      </c>
      <c r="L20" s="34">
        <f t="shared" si="3"/>
        <v>40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42" customHeight="1" thickTop="1" thickBot="1" x14ac:dyDescent="0.3">
      <c r="A24" s="58">
        <v>19300</v>
      </c>
      <c r="B24" s="58" t="s">
        <v>43</v>
      </c>
      <c r="C24" s="59">
        <f>F24+I24</f>
        <v>242017</v>
      </c>
      <c r="D24" s="60">
        <v>97131</v>
      </c>
      <c r="E24" s="61"/>
      <c r="F24" s="62">
        <f t="shared" si="9"/>
        <v>97131</v>
      </c>
      <c r="G24" s="60">
        <v>144886</v>
      </c>
      <c r="H24" s="61"/>
      <c r="I24" s="62">
        <f t="shared" si="10"/>
        <v>144886</v>
      </c>
      <c r="J24" s="63" t="s">
        <v>44</v>
      </c>
      <c r="K24" s="64" t="s">
        <v>44</v>
      </c>
      <c r="L24" s="65" t="s">
        <v>44</v>
      </c>
      <c r="M24" s="63" t="s">
        <v>44</v>
      </c>
      <c r="N24" s="64" t="s">
        <v>44</v>
      </c>
      <c r="O24" s="65" t="s">
        <v>44</v>
      </c>
      <c r="P24" s="57"/>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thickTop="1" x14ac:dyDescent="0.25">
      <c r="A43" s="79">
        <v>21490</v>
      </c>
      <c r="B43" s="67" t="s">
        <v>63</v>
      </c>
      <c r="C43" s="130">
        <f>F43+I43+L43</f>
        <v>40</v>
      </c>
      <c r="D43" s="76">
        <f>D44</f>
        <v>0</v>
      </c>
      <c r="E43" s="77">
        <f t="shared" ref="E43:L43" si="22">E44</f>
        <v>0</v>
      </c>
      <c r="F43" s="78">
        <f t="shared" si="22"/>
        <v>0</v>
      </c>
      <c r="G43" s="76">
        <f t="shared" si="22"/>
        <v>0</v>
      </c>
      <c r="H43" s="77">
        <f t="shared" si="22"/>
        <v>0</v>
      </c>
      <c r="I43" s="78">
        <f t="shared" si="22"/>
        <v>0</v>
      </c>
      <c r="J43" s="76">
        <f t="shared" si="22"/>
        <v>40</v>
      </c>
      <c r="K43" s="77">
        <f t="shared" si="22"/>
        <v>0</v>
      </c>
      <c r="L43" s="78">
        <f t="shared" si="22"/>
        <v>40</v>
      </c>
      <c r="M43" s="76" t="s">
        <v>44</v>
      </c>
      <c r="N43" s="77" t="s">
        <v>44</v>
      </c>
      <c r="O43" s="78" t="s">
        <v>44</v>
      </c>
      <c r="P43" s="75"/>
    </row>
    <row r="44" spans="1:16" s="28" customFormat="1" ht="24" customHeight="1" x14ac:dyDescent="0.25">
      <c r="A44" s="51">
        <v>21499</v>
      </c>
      <c r="B44" s="87" t="s">
        <v>64</v>
      </c>
      <c r="C44" s="131">
        <f>F44+I44+L44</f>
        <v>40</v>
      </c>
      <c r="D44" s="46"/>
      <c r="E44" s="47"/>
      <c r="F44" s="132">
        <f>D44+E44</f>
        <v>0</v>
      </c>
      <c r="G44" s="46"/>
      <c r="H44" s="47"/>
      <c r="I44" s="132">
        <f>G44+H44</f>
        <v>0</v>
      </c>
      <c r="J44" s="46">
        <v>40</v>
      </c>
      <c r="K44" s="47"/>
      <c r="L44" s="48">
        <f>K44+J44</f>
        <v>40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242057</v>
      </c>
      <c r="D50" s="157">
        <f>SUM(D51,D286)</f>
        <v>97131</v>
      </c>
      <c r="E50" s="158">
        <f t="shared" ref="E50:F50" si="26">SUM(E51,E286)</f>
        <v>0</v>
      </c>
      <c r="F50" s="159">
        <f t="shared" si="26"/>
        <v>97131</v>
      </c>
      <c r="G50" s="157">
        <f>SUM(G51,G286)</f>
        <v>144886</v>
      </c>
      <c r="H50" s="158">
        <f>SUM(H51,H286)</f>
        <v>0</v>
      </c>
      <c r="I50" s="159">
        <f t="shared" ref="I50" si="27">SUM(I51,I286)</f>
        <v>144886</v>
      </c>
      <c r="J50" s="32">
        <f>SUM(J51,J286)</f>
        <v>40</v>
      </c>
      <c r="K50" s="33">
        <f t="shared" ref="K50:L50" si="28">SUM(K51,K286)</f>
        <v>0</v>
      </c>
      <c r="L50" s="34">
        <f t="shared" si="28"/>
        <v>40</v>
      </c>
      <c r="M50" s="32">
        <f>SUM(M51,M286)</f>
        <v>0</v>
      </c>
      <c r="N50" s="33">
        <f t="shared" ref="N50:O50" si="29">SUM(N51,N286)</f>
        <v>0</v>
      </c>
      <c r="O50" s="34">
        <f t="shared" si="29"/>
        <v>0</v>
      </c>
      <c r="P50" s="35"/>
    </row>
    <row r="51" spans="1:16" s="28" customFormat="1" ht="36.75" thickTop="1" x14ac:dyDescent="0.25">
      <c r="A51" s="160"/>
      <c r="B51" s="161" t="s">
        <v>70</v>
      </c>
      <c r="C51" s="162">
        <f t="shared" si="0"/>
        <v>241847</v>
      </c>
      <c r="D51" s="163">
        <f>SUM(D52,D194)</f>
        <v>97131</v>
      </c>
      <c r="E51" s="164">
        <f t="shared" ref="E51:F51" si="30">SUM(E52,E194)</f>
        <v>0</v>
      </c>
      <c r="F51" s="165">
        <f t="shared" si="30"/>
        <v>97131</v>
      </c>
      <c r="G51" s="163">
        <f>SUM(G52,G194)</f>
        <v>144886</v>
      </c>
      <c r="H51" s="164">
        <f t="shared" ref="H51:I51" si="31">SUM(H52,H194)</f>
        <v>-210</v>
      </c>
      <c r="I51" s="165">
        <f t="shared" si="31"/>
        <v>144676</v>
      </c>
      <c r="J51" s="166">
        <f>SUM(J52,J194)</f>
        <v>40</v>
      </c>
      <c r="K51" s="167">
        <f t="shared" ref="K51:L51" si="32">SUM(K52,K194)</f>
        <v>0</v>
      </c>
      <c r="L51" s="168">
        <f t="shared" si="32"/>
        <v>40</v>
      </c>
      <c r="M51" s="166">
        <f>SUM(M52,M194)</f>
        <v>0</v>
      </c>
      <c r="N51" s="167">
        <f t="shared" ref="N51:O51" si="33">SUM(N52,N194)</f>
        <v>0</v>
      </c>
      <c r="O51" s="168">
        <f t="shared" si="33"/>
        <v>0</v>
      </c>
      <c r="P51" s="169"/>
    </row>
    <row r="52" spans="1:16" s="28" customFormat="1" ht="24" x14ac:dyDescent="0.25">
      <c r="A52" s="24"/>
      <c r="B52" s="22" t="s">
        <v>71</v>
      </c>
      <c r="C52" s="170">
        <f t="shared" si="0"/>
        <v>240122</v>
      </c>
      <c r="D52" s="171">
        <f>SUM(D53,D75,D173,D187)</f>
        <v>96559</v>
      </c>
      <c r="E52" s="172">
        <f t="shared" ref="E52:F52" si="34">SUM(E53,E75,E173,E187)</f>
        <v>0</v>
      </c>
      <c r="F52" s="173">
        <f t="shared" si="34"/>
        <v>96559</v>
      </c>
      <c r="G52" s="171">
        <f>SUM(G53,G75,G173,G187)</f>
        <v>143733</v>
      </c>
      <c r="H52" s="172">
        <f t="shared" ref="H52:I52" si="35">SUM(H53,H75,H173,H187)</f>
        <v>-210</v>
      </c>
      <c r="I52" s="173">
        <f t="shared" si="35"/>
        <v>143523</v>
      </c>
      <c r="J52" s="171">
        <f>SUM(J53,J75,J173,J187)</f>
        <v>40</v>
      </c>
      <c r="K52" s="172">
        <f t="shared" ref="K52:L52" si="36">SUM(K53,K75,K173,K187)</f>
        <v>0</v>
      </c>
      <c r="L52" s="173">
        <f t="shared" si="36"/>
        <v>40</v>
      </c>
      <c r="M52" s="171">
        <f>SUM(M53,M75,M173,M187)</f>
        <v>0</v>
      </c>
      <c r="N52" s="172">
        <f t="shared" ref="N52:O52" si="37">SUM(N53,N75,N173,N187)</f>
        <v>0</v>
      </c>
      <c r="O52" s="173">
        <f t="shared" si="37"/>
        <v>0</v>
      </c>
      <c r="P52" s="174"/>
    </row>
    <row r="53" spans="1:16" s="28" customFormat="1" x14ac:dyDescent="0.25">
      <c r="A53" s="175">
        <v>1000</v>
      </c>
      <c r="B53" s="175" t="s">
        <v>72</v>
      </c>
      <c r="C53" s="176">
        <f t="shared" si="0"/>
        <v>224327</v>
      </c>
      <c r="D53" s="177">
        <f>SUM(D54,D67)</f>
        <v>82804</v>
      </c>
      <c r="E53" s="178">
        <f t="shared" ref="E53:F53" si="38">SUM(E54,E67)</f>
        <v>0</v>
      </c>
      <c r="F53" s="179">
        <f t="shared" si="38"/>
        <v>82804</v>
      </c>
      <c r="G53" s="177">
        <f>SUM(G54,G67)</f>
        <v>141523</v>
      </c>
      <c r="H53" s="178">
        <f t="shared" ref="H53:I53" si="39">SUM(H54,H67)</f>
        <v>0</v>
      </c>
      <c r="I53" s="179">
        <f t="shared" si="39"/>
        <v>141523</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168992</v>
      </c>
      <c r="D54" s="182">
        <f>SUM(D55,D58,D66)</f>
        <v>56344</v>
      </c>
      <c r="E54" s="183">
        <f t="shared" ref="E54:F54" si="42">SUM(E55,E58,E66)</f>
        <v>0</v>
      </c>
      <c r="F54" s="71">
        <f t="shared" si="42"/>
        <v>56344</v>
      </c>
      <c r="G54" s="182">
        <f>SUM(G55,G58,G66)</f>
        <v>112648</v>
      </c>
      <c r="H54" s="183">
        <f t="shared" ref="H54:I54" si="43">SUM(H55,H58,H66)</f>
        <v>0</v>
      </c>
      <c r="I54" s="71">
        <f t="shared" si="43"/>
        <v>112648</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74</v>
      </c>
      <c r="C55" s="141">
        <f t="shared" si="0"/>
        <v>140487</v>
      </c>
      <c r="D55" s="185">
        <f>SUM(D56:D57)</f>
        <v>45629</v>
      </c>
      <c r="E55" s="186">
        <f t="shared" ref="E55:F55" si="46">SUM(E56:E57)</f>
        <v>0</v>
      </c>
      <c r="F55" s="139">
        <f t="shared" si="46"/>
        <v>45629</v>
      </c>
      <c r="G55" s="185">
        <f>SUM(G56:G57)</f>
        <v>94858</v>
      </c>
      <c r="H55" s="186">
        <f t="shared" ref="H55:I55" si="47">SUM(H56:H57)</f>
        <v>0</v>
      </c>
      <c r="I55" s="139">
        <f t="shared" si="47"/>
        <v>94858</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customHeight="1" x14ac:dyDescent="0.25">
      <c r="A57" s="51">
        <v>1119</v>
      </c>
      <c r="B57" s="87" t="s">
        <v>76</v>
      </c>
      <c r="C57" s="88">
        <f t="shared" si="0"/>
        <v>140487</v>
      </c>
      <c r="D57" s="53">
        <v>45629</v>
      </c>
      <c r="E57" s="54"/>
      <c r="F57" s="55">
        <f t="shared" si="50"/>
        <v>45629</v>
      </c>
      <c r="G57" s="53">
        <v>94858</v>
      </c>
      <c r="H57" s="54"/>
      <c r="I57" s="55">
        <f t="shared" si="51"/>
        <v>94858</v>
      </c>
      <c r="J57" s="53"/>
      <c r="K57" s="54"/>
      <c r="L57" s="55">
        <f t="shared" si="52"/>
        <v>0</v>
      </c>
      <c r="M57" s="53"/>
      <c r="N57" s="54"/>
      <c r="O57" s="55">
        <f t="shared" si="53"/>
        <v>0</v>
      </c>
      <c r="P57" s="57"/>
    </row>
    <row r="58" spans="1:16" x14ac:dyDescent="0.25">
      <c r="A58" s="187">
        <v>1140</v>
      </c>
      <c r="B58" s="87" t="s">
        <v>78</v>
      </c>
      <c r="C58" s="88">
        <f t="shared" si="0"/>
        <v>28505</v>
      </c>
      <c r="D58" s="188">
        <f>SUM(D59:D65)</f>
        <v>10715</v>
      </c>
      <c r="E58" s="189">
        <f>SUM(E59:E65)</f>
        <v>0</v>
      </c>
      <c r="F58" s="55">
        <f t="shared" ref="F58" si="54">SUM(F59:F65)</f>
        <v>10715</v>
      </c>
      <c r="G58" s="188">
        <f>SUM(G59:G65)</f>
        <v>17790</v>
      </c>
      <c r="H58" s="189">
        <f t="shared" ref="H58:I58" si="55">SUM(H59:H65)</f>
        <v>0</v>
      </c>
      <c r="I58" s="55">
        <f t="shared" si="55"/>
        <v>17790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11783</v>
      </c>
      <c r="D63" s="53">
        <v>953</v>
      </c>
      <c r="E63" s="54"/>
      <c r="F63" s="55">
        <f t="shared" si="58"/>
        <v>953</v>
      </c>
      <c r="G63" s="53">
        <v>10830</v>
      </c>
      <c r="H63" s="54"/>
      <c r="I63" s="55">
        <f t="shared" si="59"/>
        <v>10830</v>
      </c>
      <c r="J63" s="53"/>
      <c r="K63" s="54"/>
      <c r="L63" s="55">
        <f t="shared" si="60"/>
        <v>0</v>
      </c>
      <c r="M63" s="53"/>
      <c r="N63" s="54"/>
      <c r="O63" s="55">
        <f t="shared" si="61"/>
        <v>0</v>
      </c>
      <c r="P63" s="57"/>
    </row>
    <row r="64" spans="1:16" ht="12" customHeight="1" x14ac:dyDescent="0.25">
      <c r="A64" s="51">
        <v>1148</v>
      </c>
      <c r="B64" s="87" t="s">
        <v>84</v>
      </c>
      <c r="C64" s="88">
        <f t="shared" si="0"/>
        <v>9762</v>
      </c>
      <c r="D64" s="53">
        <v>9762</v>
      </c>
      <c r="E64" s="54"/>
      <c r="F64" s="55">
        <f t="shared" si="58"/>
        <v>9762</v>
      </c>
      <c r="G64" s="53"/>
      <c r="H64" s="54"/>
      <c r="I64" s="55">
        <f t="shared" si="59"/>
        <v>0</v>
      </c>
      <c r="J64" s="53"/>
      <c r="K64" s="54"/>
      <c r="L64" s="55">
        <f t="shared" si="60"/>
        <v>0</v>
      </c>
      <c r="M64" s="53"/>
      <c r="N64" s="54"/>
      <c r="O64" s="55">
        <f t="shared" si="61"/>
        <v>0</v>
      </c>
      <c r="P64" s="57"/>
    </row>
    <row r="65" spans="1:16" ht="24" customHeight="1" x14ac:dyDescent="0.25">
      <c r="A65" s="51">
        <v>1149</v>
      </c>
      <c r="B65" s="87" t="s">
        <v>85</v>
      </c>
      <c r="C65" s="88">
        <f t="shared" si="0"/>
        <v>6960</v>
      </c>
      <c r="D65" s="53"/>
      <c r="E65" s="54"/>
      <c r="F65" s="55">
        <f t="shared" si="58"/>
        <v>0</v>
      </c>
      <c r="G65" s="53">
        <v>6960</v>
      </c>
      <c r="H65" s="54"/>
      <c r="I65" s="55">
        <f t="shared" si="59"/>
        <v>6960</v>
      </c>
      <c r="J65" s="53"/>
      <c r="K65" s="54"/>
      <c r="L65" s="55">
        <f t="shared" si="60"/>
        <v>0</v>
      </c>
      <c r="M65" s="53"/>
      <c r="N65" s="54"/>
      <c r="O65" s="55">
        <f t="shared" si="61"/>
        <v>0</v>
      </c>
      <c r="P65" s="57"/>
    </row>
    <row r="66" spans="1:16" ht="36" hidden="1" customHeight="1" x14ac:dyDescent="0.25">
      <c r="A66" s="184">
        <v>1150</v>
      </c>
      <c r="B66" s="136" t="s">
        <v>87</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x14ac:dyDescent="0.25">
      <c r="A67" s="67">
        <v>1200</v>
      </c>
      <c r="B67" s="181" t="s">
        <v>88</v>
      </c>
      <c r="C67" s="68">
        <f t="shared" si="0"/>
        <v>55335</v>
      </c>
      <c r="D67" s="182">
        <f>SUM(D68:D69)</f>
        <v>26460</v>
      </c>
      <c r="E67" s="183">
        <f t="shared" ref="E67:F67" si="62">SUM(E68:E69)</f>
        <v>0</v>
      </c>
      <c r="F67" s="71">
        <f t="shared" si="62"/>
        <v>26460</v>
      </c>
      <c r="G67" s="182">
        <f>SUM(G68:G69)</f>
        <v>28875</v>
      </c>
      <c r="H67" s="183">
        <f t="shared" ref="H67:I67" si="63">SUM(H68:H69)</f>
        <v>0</v>
      </c>
      <c r="I67" s="71">
        <f t="shared" si="63"/>
        <v>28875</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278">
        <v>1210</v>
      </c>
      <c r="B68" s="80" t="s">
        <v>89</v>
      </c>
      <c r="C68" s="81">
        <f t="shared" si="0"/>
        <v>42499</v>
      </c>
      <c r="D68" s="46">
        <v>15024</v>
      </c>
      <c r="E68" s="47"/>
      <c r="F68" s="132">
        <f>D68+E68</f>
        <v>15024</v>
      </c>
      <c r="G68" s="46">
        <v>27475</v>
      </c>
      <c r="H68" s="47"/>
      <c r="I68" s="132">
        <f>G68+H68</f>
        <v>27475</v>
      </c>
      <c r="J68" s="46"/>
      <c r="K68" s="47"/>
      <c r="L68" s="132">
        <f>K68+J68</f>
        <v>0</v>
      </c>
      <c r="M68" s="46"/>
      <c r="N68" s="47"/>
      <c r="O68" s="132">
        <f>N68+M68</f>
        <v>0</v>
      </c>
      <c r="P68" s="49"/>
    </row>
    <row r="69" spans="1:16" ht="24" x14ac:dyDescent="0.25">
      <c r="A69" s="187">
        <v>1220</v>
      </c>
      <c r="B69" s="87" t="s">
        <v>90</v>
      </c>
      <c r="C69" s="88">
        <f t="shared" si="0"/>
        <v>12836</v>
      </c>
      <c r="D69" s="188">
        <f>SUM(D70:D74)</f>
        <v>11436</v>
      </c>
      <c r="E69" s="189">
        <f t="shared" ref="E69:F69" si="66">SUM(E70:E74)</f>
        <v>0</v>
      </c>
      <c r="F69" s="55">
        <f t="shared" si="66"/>
        <v>11436</v>
      </c>
      <c r="G69" s="188">
        <f>SUM(G70:G74)</f>
        <v>1400</v>
      </c>
      <c r="H69" s="189">
        <f t="shared" ref="H69:I69" si="67">SUM(H70:H74)</f>
        <v>0</v>
      </c>
      <c r="I69" s="55">
        <f t="shared" si="67"/>
        <v>1400</v>
      </c>
      <c r="J69" s="188">
        <f>SUM(J70:J74)</f>
        <v>0</v>
      </c>
      <c r="K69" s="189">
        <f t="shared" ref="K69:L69" si="68">SUM(K70:K74)</f>
        <v>0</v>
      </c>
      <c r="L69" s="55">
        <f t="shared" si="68"/>
        <v>0</v>
      </c>
      <c r="M69" s="188">
        <f>SUM(M70:M74)</f>
        <v>0</v>
      </c>
      <c r="N69" s="189">
        <f t="shared" ref="N69:O69" si="69">SUM(N70:N74)</f>
        <v>0</v>
      </c>
      <c r="O69" s="55">
        <f t="shared" si="69"/>
        <v>0</v>
      </c>
      <c r="P69" s="57"/>
    </row>
    <row r="70" spans="1:16" ht="48" customHeight="1" x14ac:dyDescent="0.25">
      <c r="A70" s="51">
        <v>1221</v>
      </c>
      <c r="B70" s="87" t="s">
        <v>91</v>
      </c>
      <c r="C70" s="88">
        <f t="shared" si="0"/>
        <v>7420</v>
      </c>
      <c r="D70" s="53">
        <v>6020</v>
      </c>
      <c r="E70" s="54"/>
      <c r="F70" s="55">
        <f t="shared" ref="F70:F74" si="70">D70+E70</f>
        <v>6020</v>
      </c>
      <c r="G70" s="53">
        <v>1400</v>
      </c>
      <c r="H70" s="54"/>
      <c r="I70" s="55">
        <f t="shared" ref="I70:I74" si="71">G70+H70</f>
        <v>1400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94</v>
      </c>
      <c r="C73" s="88">
        <f t="shared" si="0"/>
        <v>4916</v>
      </c>
      <c r="D73" s="53">
        <v>4916</v>
      </c>
      <c r="E73" s="54"/>
      <c r="F73" s="55">
        <f t="shared" si="70"/>
        <v>4916</v>
      </c>
      <c r="G73" s="53"/>
      <c r="H73" s="54"/>
      <c r="I73" s="55">
        <f t="shared" si="71"/>
        <v>0</v>
      </c>
      <c r="J73" s="53"/>
      <c r="K73" s="54"/>
      <c r="L73" s="55">
        <f t="shared" si="72"/>
        <v>0</v>
      </c>
      <c r="M73" s="53"/>
      <c r="N73" s="54"/>
      <c r="O73" s="55">
        <f t="shared" si="73"/>
        <v>0</v>
      </c>
      <c r="P73" s="57"/>
    </row>
    <row r="74" spans="1:16" ht="48" customHeight="1" x14ac:dyDescent="0.25">
      <c r="A74" s="51">
        <v>1228</v>
      </c>
      <c r="B74" s="87" t="s">
        <v>95</v>
      </c>
      <c r="C74" s="88">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15795</v>
      </c>
      <c r="D75" s="177">
        <f>SUM(D76,D83,D130,D164,D165,D172)</f>
        <v>13755</v>
      </c>
      <c r="E75" s="178">
        <f t="shared" ref="E75:F75" si="74">SUM(E76,E83,E130,E164,E165,E172)</f>
        <v>0</v>
      </c>
      <c r="F75" s="179">
        <f t="shared" si="74"/>
        <v>13755</v>
      </c>
      <c r="G75" s="177">
        <f>SUM(G76,G83,G130,G164,G165,G172)</f>
        <v>2210</v>
      </c>
      <c r="H75" s="178">
        <f t="shared" ref="H75:I75" si="75">SUM(H76,H83,H130,H164,H165,H172)</f>
        <v>-210</v>
      </c>
      <c r="I75" s="179">
        <f t="shared" si="75"/>
        <v>2000</v>
      </c>
      <c r="J75" s="177">
        <f>SUM(J76,J83,J130,J164,J165,J172)</f>
        <v>40</v>
      </c>
      <c r="K75" s="178">
        <f t="shared" ref="K75:L75" si="76">SUM(K76,K83,K130,K164,K165,K172)</f>
        <v>0</v>
      </c>
      <c r="L75" s="179">
        <f t="shared" si="76"/>
        <v>40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8">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6676</v>
      </c>
      <c r="D83" s="182">
        <f>SUM(D84,D89,D95,D103,D112,D116,D122,D128)</f>
        <v>6636</v>
      </c>
      <c r="E83" s="183">
        <f t="shared" ref="E83:F83" si="98">SUM(E84,E89,E95,E103,E112,E116,E122,E128)</f>
        <v>0</v>
      </c>
      <c r="F83" s="71">
        <f t="shared" si="98"/>
        <v>6636</v>
      </c>
      <c r="G83" s="182">
        <f>SUM(G84,G89,G95,G103,G112,G116,G122,G128)</f>
        <v>210</v>
      </c>
      <c r="H83" s="183">
        <f t="shared" ref="H83:I83" si="99">SUM(H84,H89,H95,H103,H112,H116,H122,H128)</f>
        <v>-210</v>
      </c>
      <c r="I83" s="71">
        <f t="shared" si="99"/>
        <v>0</v>
      </c>
      <c r="J83" s="182">
        <f>SUM(J84,J89,J95,J103,J112,J116,J122,J128)</f>
        <v>40</v>
      </c>
      <c r="K83" s="183">
        <f t="shared" ref="K83:L83" si="100">SUM(K84,K89,K95,K103,K112,K116,K122,K128)</f>
        <v>0</v>
      </c>
      <c r="L83" s="71">
        <f t="shared" si="100"/>
        <v>40</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347</v>
      </c>
      <c r="D84" s="185">
        <f>SUM(D85:D88)</f>
        <v>307</v>
      </c>
      <c r="E84" s="186">
        <f t="shared" ref="E84:F84" si="103">SUM(E85:E88)</f>
        <v>0</v>
      </c>
      <c r="F84" s="139">
        <f t="shared" si="103"/>
        <v>307</v>
      </c>
      <c r="G84" s="185">
        <f>SUM(G85:G88)</f>
        <v>0</v>
      </c>
      <c r="H84" s="186">
        <f t="shared" ref="H84:I84" si="104">SUM(H85:H88)</f>
        <v>0</v>
      </c>
      <c r="I84" s="139">
        <f t="shared" si="104"/>
        <v>0</v>
      </c>
      <c r="J84" s="185">
        <f>SUM(J85:J88)</f>
        <v>40</v>
      </c>
      <c r="K84" s="186">
        <f t="shared" ref="K84:L84" si="105">SUM(K85:K88)</f>
        <v>0</v>
      </c>
      <c r="L84" s="139">
        <f t="shared" si="105"/>
        <v>40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236</v>
      </c>
      <c r="D86" s="193">
        <v>216</v>
      </c>
      <c r="E86" s="194"/>
      <c r="F86" s="55">
        <f t="shared" si="107"/>
        <v>216</v>
      </c>
      <c r="G86" s="53"/>
      <c r="H86" s="54"/>
      <c r="I86" s="55">
        <f t="shared" si="108"/>
        <v>0</v>
      </c>
      <c r="J86" s="53">
        <v>20</v>
      </c>
      <c r="K86" s="54"/>
      <c r="L86" s="55">
        <f t="shared" si="109"/>
        <v>20</v>
      </c>
      <c r="M86" s="53"/>
      <c r="N86" s="54"/>
      <c r="O86" s="55">
        <f t="shared" si="110"/>
        <v>0</v>
      </c>
      <c r="P86" s="57"/>
    </row>
    <row r="87" spans="1:16" ht="24" customHeight="1" x14ac:dyDescent="0.25">
      <c r="A87" s="51">
        <v>2214</v>
      </c>
      <c r="B87" s="87" t="s">
        <v>106</v>
      </c>
      <c r="C87" s="88">
        <f t="shared" si="102"/>
        <v>71</v>
      </c>
      <c r="D87" s="193">
        <v>51</v>
      </c>
      <c r="E87" s="194"/>
      <c r="F87" s="55">
        <f t="shared" si="107"/>
        <v>51</v>
      </c>
      <c r="G87" s="53"/>
      <c r="H87" s="54"/>
      <c r="I87" s="55">
        <f t="shared" si="108"/>
        <v>0</v>
      </c>
      <c r="J87" s="53">
        <v>20</v>
      </c>
      <c r="K87" s="54"/>
      <c r="L87" s="55">
        <f t="shared" si="109"/>
        <v>20</v>
      </c>
      <c r="M87" s="53"/>
      <c r="N87" s="54"/>
      <c r="O87" s="55">
        <f t="shared" si="110"/>
        <v>0</v>
      </c>
      <c r="P87" s="57"/>
    </row>
    <row r="88" spans="1:16" ht="12" customHeight="1" x14ac:dyDescent="0.25">
      <c r="A88" s="51">
        <v>2219</v>
      </c>
      <c r="B88" s="87" t="s">
        <v>107</v>
      </c>
      <c r="C88" s="88">
        <f t="shared" si="102"/>
        <v>40</v>
      </c>
      <c r="D88" s="193">
        <v>40</v>
      </c>
      <c r="E88" s="194"/>
      <c r="F88" s="55">
        <f t="shared" si="107"/>
        <v>40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5734</v>
      </c>
      <c r="D95" s="188">
        <f>SUM(D96:D102)</f>
        <v>5734</v>
      </c>
      <c r="E95" s="189">
        <f t="shared" ref="E95:F95" si="119">SUM(E96:E102)</f>
        <v>0</v>
      </c>
      <c r="F95" s="55">
        <f t="shared" si="119"/>
        <v>5734</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customHeight="1" x14ac:dyDescent="0.25">
      <c r="A99" s="51">
        <v>2234</v>
      </c>
      <c r="B99" s="87" t="s">
        <v>118</v>
      </c>
      <c r="C99" s="88">
        <f t="shared" si="102"/>
        <v>40</v>
      </c>
      <c r="D99" s="193">
        <v>40</v>
      </c>
      <c r="E99" s="194"/>
      <c r="F99" s="55">
        <f t="shared" si="123"/>
        <v>40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7.75" customHeight="1" x14ac:dyDescent="0.25">
      <c r="A102" s="51">
        <v>2239</v>
      </c>
      <c r="B102" s="87" t="s">
        <v>121</v>
      </c>
      <c r="C102" s="88">
        <f t="shared" si="102"/>
        <v>5694</v>
      </c>
      <c r="D102" s="193">
        <v>5694</v>
      </c>
      <c r="E102" s="194"/>
      <c r="F102" s="55">
        <f t="shared" si="123"/>
        <v>5694</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510</v>
      </c>
      <c r="D103" s="188">
        <f>SUM(D104:D111)</f>
        <v>510</v>
      </c>
      <c r="E103" s="189">
        <f t="shared" ref="E103:F103" si="127">SUM(E104:E111)</f>
        <v>0</v>
      </c>
      <c r="F103" s="55">
        <f t="shared" si="127"/>
        <v>510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410</v>
      </c>
      <c r="D106" s="193">
        <v>410</v>
      </c>
      <c r="E106" s="194"/>
      <c r="F106" s="55">
        <f t="shared" si="131"/>
        <v>410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126</v>
      </c>
      <c r="C107" s="88">
        <f t="shared" si="102"/>
        <v>100</v>
      </c>
      <c r="D107" s="193">
        <v>100</v>
      </c>
      <c r="E107" s="194"/>
      <c r="F107" s="55">
        <f t="shared" si="131"/>
        <v>100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x14ac:dyDescent="0.25">
      <c r="A112" s="187">
        <v>2250</v>
      </c>
      <c r="B112" s="87" t="s">
        <v>131</v>
      </c>
      <c r="C112" s="88">
        <f t="shared" si="102"/>
        <v>85</v>
      </c>
      <c r="D112" s="188">
        <f>SUM(D113:D115)</f>
        <v>85</v>
      </c>
      <c r="E112" s="189">
        <f t="shared" ref="E112:F112" si="135">SUM(E113:E115)</f>
        <v>0</v>
      </c>
      <c r="F112" s="55">
        <f t="shared" si="135"/>
        <v>85</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customHeight="1" x14ac:dyDescent="0.25">
      <c r="A113" s="51">
        <v>2251</v>
      </c>
      <c r="B113" s="87" t="s">
        <v>132</v>
      </c>
      <c r="C113" s="88">
        <f t="shared" si="102"/>
        <v>85</v>
      </c>
      <c r="D113" s="193">
        <v>85</v>
      </c>
      <c r="E113" s="194"/>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c r="E115" s="194"/>
      <c r="F115" s="55">
        <f t="shared" si="139"/>
        <v>0</v>
      </c>
      <c r="G115" s="53"/>
      <c r="H115" s="373"/>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140</v>
      </c>
      <c r="H116" s="189">
        <f t="shared" ref="H116:I116" si="144">SUM(H117:H121)</f>
        <v>-140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212"/>
    </row>
    <row r="118" spans="1:16" ht="66.75" hidden="1" customHeight="1" x14ac:dyDescent="0.25">
      <c r="A118" s="51">
        <v>2262</v>
      </c>
      <c r="B118" s="87" t="s">
        <v>137</v>
      </c>
      <c r="C118" s="88">
        <f t="shared" si="102"/>
        <v>0</v>
      </c>
      <c r="D118" s="193"/>
      <c r="E118" s="194"/>
      <c r="F118" s="55">
        <f t="shared" si="147"/>
        <v>0</v>
      </c>
      <c r="G118" s="53">
        <v>140</v>
      </c>
      <c r="H118" s="54">
        <v>-140</v>
      </c>
      <c r="I118" s="55">
        <f t="shared" si="148"/>
        <v>0</v>
      </c>
      <c r="J118" s="53"/>
      <c r="K118" s="54"/>
      <c r="L118" s="55">
        <f t="shared" si="149"/>
        <v>0</v>
      </c>
      <c r="M118" s="53"/>
      <c r="N118" s="54"/>
      <c r="O118" s="55">
        <f t="shared" si="150"/>
        <v>0</v>
      </c>
      <c r="P118" s="374" t="s">
        <v>594</v>
      </c>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375"/>
    </row>
    <row r="120" spans="1:16" ht="24" hidden="1" customHeight="1" x14ac:dyDescent="0.25">
      <c r="A120" s="51">
        <v>2264</v>
      </c>
      <c r="B120" s="87" t="s">
        <v>139</v>
      </c>
      <c r="C120" s="88">
        <f t="shared" si="102"/>
        <v>0</v>
      </c>
      <c r="D120" s="193"/>
      <c r="E120" s="194"/>
      <c r="F120" s="55">
        <f t="shared" si="147"/>
        <v>0</v>
      </c>
      <c r="G120" s="53"/>
      <c r="H120" s="373"/>
      <c r="I120" s="55">
        <f t="shared" si="148"/>
        <v>0</v>
      </c>
      <c r="J120" s="53"/>
      <c r="K120" s="54"/>
      <c r="L120" s="55">
        <f t="shared" si="149"/>
        <v>0</v>
      </c>
      <c r="M120" s="53"/>
      <c r="N120" s="54"/>
      <c r="O120" s="55">
        <f t="shared" si="150"/>
        <v>0</v>
      </c>
      <c r="P120" s="375"/>
    </row>
    <row r="121" spans="1:16"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376"/>
    </row>
    <row r="122" spans="1:16" ht="60" hidden="1" x14ac:dyDescent="0.25">
      <c r="A122" s="187">
        <v>2270</v>
      </c>
      <c r="B122" s="87" t="s">
        <v>141</v>
      </c>
      <c r="C122" s="88">
        <f t="shared" si="102"/>
        <v>0</v>
      </c>
      <c r="D122" s="188">
        <f>SUM(D123:D127)</f>
        <v>0</v>
      </c>
      <c r="E122" s="189">
        <f t="shared" ref="E122:F122" si="151">SUM(E123:E127)</f>
        <v>0</v>
      </c>
      <c r="F122" s="55">
        <f t="shared" si="151"/>
        <v>0</v>
      </c>
      <c r="G122" s="188">
        <f>SUM(G123:G127)</f>
        <v>70</v>
      </c>
      <c r="H122" s="189">
        <f t="shared" ref="H122:I122" si="152">SUM(H123:H127)</f>
        <v>-70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377" t="s">
        <v>594</v>
      </c>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375"/>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375"/>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378"/>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3"/>
      <c r="E127" s="194"/>
      <c r="F127" s="55">
        <f t="shared" si="155"/>
        <v>0</v>
      </c>
      <c r="G127" s="53">
        <v>70</v>
      </c>
      <c r="H127" s="54">
        <v>-70</v>
      </c>
      <c r="I127" s="55">
        <f t="shared" si="156"/>
        <v>0</v>
      </c>
      <c r="J127" s="53"/>
      <c r="K127" s="54"/>
      <c r="L127" s="55">
        <f t="shared" si="157"/>
        <v>0</v>
      </c>
      <c r="M127" s="53"/>
      <c r="N127" s="54"/>
      <c r="O127" s="55">
        <f t="shared" si="158"/>
        <v>0</v>
      </c>
      <c r="P127" s="57"/>
    </row>
    <row r="128" spans="1:16" ht="48" hidden="1" x14ac:dyDescent="0.25">
      <c r="A128" s="278">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9119</v>
      </c>
      <c r="D130" s="182">
        <f>SUM(D131,D136,D140,D141,D144,D151,D159,D160,D163)</f>
        <v>7119</v>
      </c>
      <c r="E130" s="183">
        <f t="shared" ref="E130:F130" si="160">SUM(E131,E136,E140,E141,E144,E151,E159,E160,E163)</f>
        <v>0</v>
      </c>
      <c r="F130" s="71">
        <f t="shared" si="160"/>
        <v>7119</v>
      </c>
      <c r="G130" s="182">
        <f>SUM(G131,G136,G140,G141,G144,G151,G159,G160,G163)</f>
        <v>2000</v>
      </c>
      <c r="H130" s="183">
        <f t="shared" ref="H130:I130" si="161">SUM(H131,H136,H140,H141,H144,H151,H159,H160,H163)</f>
        <v>0</v>
      </c>
      <c r="I130" s="71">
        <f t="shared" si="161"/>
        <v>2000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278">
        <v>2310</v>
      </c>
      <c r="B131" s="80" t="s">
        <v>150</v>
      </c>
      <c r="C131" s="81">
        <f t="shared" si="102"/>
        <v>4667</v>
      </c>
      <c r="D131" s="191">
        <f t="shared" ref="D131:O131" si="164">SUM(D132:D135)</f>
        <v>4667</v>
      </c>
      <c r="E131" s="192">
        <f t="shared" si="164"/>
        <v>0</v>
      </c>
      <c r="F131" s="132">
        <f t="shared" si="164"/>
        <v>4667</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customHeight="1" x14ac:dyDescent="0.25">
      <c r="A132" s="51">
        <v>2311</v>
      </c>
      <c r="B132" s="87" t="s">
        <v>151</v>
      </c>
      <c r="C132" s="88">
        <f t="shared" si="102"/>
        <v>1793</v>
      </c>
      <c r="D132" s="193">
        <v>1793</v>
      </c>
      <c r="E132" s="194"/>
      <c r="F132" s="55">
        <f t="shared" ref="F132:F135" si="165">D132+E132</f>
        <v>1793</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2874</v>
      </c>
      <c r="D133" s="193">
        <v>2874</v>
      </c>
      <c r="E133" s="194"/>
      <c r="F133" s="55">
        <f t="shared" si="165"/>
        <v>2874</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x14ac:dyDescent="0.25">
      <c r="A141" s="187">
        <v>2340</v>
      </c>
      <c r="B141" s="87" t="s">
        <v>160</v>
      </c>
      <c r="C141" s="88">
        <f t="shared" si="102"/>
        <v>80</v>
      </c>
      <c r="D141" s="188">
        <f>SUM(D142:D143)</f>
        <v>80</v>
      </c>
      <c r="E141" s="189">
        <f t="shared" ref="E141:F141" si="177">SUM(E142:E143)</f>
        <v>0</v>
      </c>
      <c r="F141" s="55">
        <f t="shared" si="177"/>
        <v>80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customHeight="1" x14ac:dyDescent="0.25">
      <c r="A142" s="51">
        <v>2341</v>
      </c>
      <c r="B142" s="87" t="s">
        <v>161</v>
      </c>
      <c r="C142" s="88">
        <f t="shared" si="102"/>
        <v>80</v>
      </c>
      <c r="D142" s="193">
        <v>80</v>
      </c>
      <c r="E142" s="194"/>
      <c r="F142" s="55">
        <f t="shared" ref="F142:F143" si="181">D142+E142</f>
        <v>80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581</v>
      </c>
      <c r="D144" s="185">
        <f>SUM(D145:D150)</f>
        <v>581</v>
      </c>
      <c r="E144" s="186">
        <f t="shared" ref="E144:F144" si="185">SUM(E145:E150)</f>
        <v>0</v>
      </c>
      <c r="F144" s="139">
        <f t="shared" si="185"/>
        <v>581</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customHeight="1" x14ac:dyDescent="0.25">
      <c r="A145" s="44">
        <v>2351</v>
      </c>
      <c r="B145" s="80" t="s">
        <v>164</v>
      </c>
      <c r="C145" s="81">
        <f t="shared" si="102"/>
        <v>143</v>
      </c>
      <c r="D145" s="195">
        <v>143</v>
      </c>
      <c r="E145" s="196"/>
      <c r="F145" s="132">
        <f t="shared" ref="F145:F150" si="189">D145+E145</f>
        <v>143</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customHeight="1" x14ac:dyDescent="0.25">
      <c r="A146" s="51">
        <v>2352</v>
      </c>
      <c r="B146" s="87" t="s">
        <v>165</v>
      </c>
      <c r="C146" s="88">
        <f t="shared" si="102"/>
        <v>328</v>
      </c>
      <c r="D146" s="193">
        <v>328</v>
      </c>
      <c r="E146" s="194"/>
      <c r="F146" s="55">
        <f t="shared" si="189"/>
        <v>328</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168</v>
      </c>
      <c r="C149" s="88">
        <f t="shared" si="193"/>
        <v>110</v>
      </c>
      <c r="D149" s="193">
        <v>110</v>
      </c>
      <c r="E149" s="194"/>
      <c r="F149" s="55">
        <f t="shared" si="189"/>
        <v>110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4">
        <v>2370</v>
      </c>
      <c r="B159" s="136" t="s">
        <v>178</v>
      </c>
      <c r="C159" s="141">
        <f t="shared" si="193"/>
        <v>3791</v>
      </c>
      <c r="D159" s="199">
        <v>1791</v>
      </c>
      <c r="E159" s="200"/>
      <c r="F159" s="139">
        <f t="shared" si="198"/>
        <v>1791</v>
      </c>
      <c r="G159" s="142">
        <v>2000</v>
      </c>
      <c r="H159" s="143"/>
      <c r="I159" s="139">
        <f t="shared" si="199"/>
        <v>2000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278">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8">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8">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8">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1725</v>
      </c>
      <c r="D194" s="171">
        <f t="shared" ref="D194:O194" si="259">SUM(D195,D230,D269,D283)</f>
        <v>572</v>
      </c>
      <c r="E194" s="172">
        <f t="shared" si="259"/>
        <v>0</v>
      </c>
      <c r="F194" s="173">
        <f t="shared" si="259"/>
        <v>572</v>
      </c>
      <c r="G194" s="171">
        <f t="shared" si="259"/>
        <v>1153</v>
      </c>
      <c r="H194" s="172">
        <f t="shared" si="259"/>
        <v>0</v>
      </c>
      <c r="I194" s="173">
        <f t="shared" si="259"/>
        <v>1153</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1725</v>
      </c>
      <c r="D195" s="177">
        <f>D196+D204</f>
        <v>572</v>
      </c>
      <c r="E195" s="178">
        <f t="shared" ref="E195:F195" si="260">E196+E204</f>
        <v>0</v>
      </c>
      <c r="F195" s="179">
        <f t="shared" si="260"/>
        <v>572</v>
      </c>
      <c r="G195" s="177">
        <f>G196+G204</f>
        <v>1153</v>
      </c>
      <c r="H195" s="178">
        <f t="shared" ref="H195:I195" si="261">H196+H204</f>
        <v>0</v>
      </c>
      <c r="I195" s="179">
        <f t="shared" si="261"/>
        <v>1153</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8">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1725</v>
      </c>
      <c r="D204" s="182">
        <f>D205+D215+D216+D225+D226+D227+D229</f>
        <v>572</v>
      </c>
      <c r="E204" s="183">
        <f t="shared" ref="E204:F204" si="276">E205+E215+E216+E225+E226+E227+E229</f>
        <v>0</v>
      </c>
      <c r="F204" s="71">
        <f t="shared" si="276"/>
        <v>572</v>
      </c>
      <c r="G204" s="182">
        <f>G205+G215+G216+G225+G226+G227+G229</f>
        <v>1153</v>
      </c>
      <c r="H204" s="183">
        <f t="shared" ref="H204:I204" si="277">H205+H215+H216+H225+H226+H227+H229</f>
        <v>0</v>
      </c>
      <c r="I204" s="71">
        <f t="shared" si="277"/>
        <v>1153</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1725</v>
      </c>
      <c r="D216" s="188">
        <f>SUM(D217:D224)</f>
        <v>572</v>
      </c>
      <c r="E216" s="189">
        <f t="shared" ref="E216:F216" si="289">SUM(E217:E224)</f>
        <v>0</v>
      </c>
      <c r="F216" s="55">
        <f t="shared" si="289"/>
        <v>572</v>
      </c>
      <c r="G216" s="188">
        <f>SUM(G217:G224)</f>
        <v>1153</v>
      </c>
      <c r="H216" s="189">
        <f t="shared" ref="H216:I216" si="290">SUM(H217:H224)</f>
        <v>0</v>
      </c>
      <c r="I216" s="55">
        <f t="shared" si="290"/>
        <v>1153</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7" t="s">
        <v>238</v>
      </c>
      <c r="C219" s="88">
        <f t="shared" si="288"/>
        <v>1725</v>
      </c>
      <c r="D219" s="193">
        <v>572</v>
      </c>
      <c r="E219" s="194"/>
      <c r="F219" s="55">
        <f t="shared" si="293"/>
        <v>572</v>
      </c>
      <c r="G219" s="53">
        <v>1153</v>
      </c>
      <c r="H219" s="54"/>
      <c r="I219" s="55">
        <f t="shared" si="294"/>
        <v>1153</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8">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8">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8">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8">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210</v>
      </c>
      <c r="D286" s="188">
        <f>SUM(D287:D288)</f>
        <v>0</v>
      </c>
      <c r="E286" s="189">
        <f t="shared" ref="E286:F286" si="381">SUM(E287:E288)</f>
        <v>0</v>
      </c>
      <c r="F286" s="55">
        <f t="shared" si="381"/>
        <v>0</v>
      </c>
      <c r="G286" s="188">
        <f>SUM(G287:G288)</f>
        <v>0</v>
      </c>
      <c r="H286" s="189">
        <f t="shared" ref="H286:I286" si="382">SUM(H287:H288)</f>
        <v>210</v>
      </c>
      <c r="I286" s="55">
        <f t="shared" si="382"/>
        <v>210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197" t="s">
        <v>308</v>
      </c>
      <c r="B288" s="245" t="s">
        <v>309</v>
      </c>
      <c r="C288" s="81">
        <f t="shared" si="371"/>
        <v>210</v>
      </c>
      <c r="D288" s="195"/>
      <c r="E288" s="196"/>
      <c r="F288" s="132">
        <f t="shared" si="385"/>
        <v>0</v>
      </c>
      <c r="G288" s="46"/>
      <c r="H288" s="47">
        <v>210</v>
      </c>
      <c r="I288" s="132">
        <f t="shared" si="386"/>
        <v>210</v>
      </c>
      <c r="J288" s="46"/>
      <c r="K288" s="47"/>
      <c r="L288" s="132">
        <f t="shared" si="387"/>
        <v>0</v>
      </c>
      <c r="M288" s="46"/>
      <c r="N288" s="47"/>
      <c r="O288" s="132">
        <f t="shared" si="388"/>
        <v>0</v>
      </c>
      <c r="P288" s="49"/>
    </row>
    <row r="289" spans="1:16" ht="12.75" thickBot="1" x14ac:dyDescent="0.3">
      <c r="A289" s="246"/>
      <c r="B289" s="246" t="s">
        <v>310</v>
      </c>
      <c r="C289" s="247">
        <f t="shared" si="371"/>
        <v>242057</v>
      </c>
      <c r="D289" s="248">
        <f t="shared" ref="D289:O289" si="389">SUM(D286,D269,D230,D195,D187,D173,D75,D53,D283)</f>
        <v>97131</v>
      </c>
      <c r="E289" s="249">
        <f t="shared" si="389"/>
        <v>0</v>
      </c>
      <c r="F289" s="250">
        <f t="shared" si="389"/>
        <v>97131</v>
      </c>
      <c r="G289" s="248">
        <f t="shared" si="389"/>
        <v>144886</v>
      </c>
      <c r="H289" s="249">
        <f t="shared" si="389"/>
        <v>0</v>
      </c>
      <c r="I289" s="250">
        <f t="shared" si="389"/>
        <v>144886</v>
      </c>
      <c r="J289" s="248">
        <f t="shared" si="389"/>
        <v>40</v>
      </c>
      <c r="K289" s="249">
        <f t="shared" si="389"/>
        <v>0</v>
      </c>
      <c r="L289" s="250">
        <f t="shared" si="389"/>
        <v>40</v>
      </c>
      <c r="M289" s="248">
        <f t="shared" si="389"/>
        <v>0</v>
      </c>
      <c r="N289" s="249">
        <f t="shared" si="389"/>
        <v>0</v>
      </c>
      <c r="O289" s="250">
        <f t="shared" si="389"/>
        <v>0</v>
      </c>
      <c r="P289" s="251"/>
    </row>
    <row r="290" spans="1:16" s="28" customFormat="1" ht="13.5" thickTop="1" thickBot="1" x14ac:dyDescent="0.3">
      <c r="A290" s="1484" t="s">
        <v>311</v>
      </c>
      <c r="B290" s="1485"/>
      <c r="C290" s="252">
        <f t="shared" si="371"/>
        <v>210</v>
      </c>
      <c r="D290" s="253">
        <f>SUM(D24,D25,D41)-D51</f>
        <v>0</v>
      </c>
      <c r="E290" s="254">
        <f t="shared" ref="E290:F290" si="390">SUM(E24,E25,E41)-E51</f>
        <v>0</v>
      </c>
      <c r="F290" s="255">
        <f t="shared" si="390"/>
        <v>0</v>
      </c>
      <c r="G290" s="253">
        <f>SUM(G24,G25,G41)-G51</f>
        <v>0</v>
      </c>
      <c r="H290" s="254">
        <f t="shared" ref="H290:I290" si="391">SUM(H24,H25,H41)-H51</f>
        <v>210</v>
      </c>
      <c r="I290" s="255">
        <f t="shared" si="391"/>
        <v>210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thickTop="1" x14ac:dyDescent="0.25">
      <c r="A291" s="1486" t="s">
        <v>312</v>
      </c>
      <c r="B291" s="1487"/>
      <c r="C291" s="257">
        <f t="shared" si="371"/>
        <v>-210</v>
      </c>
      <c r="D291" s="258">
        <f t="shared" ref="D291:O291" si="394">SUM(D292,D293)-D300+D301</f>
        <v>0</v>
      </c>
      <c r="E291" s="259">
        <f t="shared" si="394"/>
        <v>0</v>
      </c>
      <c r="F291" s="260">
        <f t="shared" si="394"/>
        <v>0</v>
      </c>
      <c r="G291" s="258">
        <f t="shared" si="394"/>
        <v>0</v>
      </c>
      <c r="H291" s="259">
        <f t="shared" si="394"/>
        <v>-210</v>
      </c>
      <c r="I291" s="260">
        <f t="shared" si="394"/>
        <v>-210</v>
      </c>
      <c r="J291" s="258">
        <f t="shared" si="394"/>
        <v>0</v>
      </c>
      <c r="K291" s="259">
        <f t="shared" si="394"/>
        <v>0</v>
      </c>
      <c r="L291" s="260">
        <f t="shared" si="394"/>
        <v>0</v>
      </c>
      <c r="M291" s="258">
        <f t="shared" si="394"/>
        <v>0</v>
      </c>
      <c r="N291" s="259">
        <f t="shared" si="394"/>
        <v>0</v>
      </c>
      <c r="O291" s="260">
        <f t="shared" si="394"/>
        <v>0</v>
      </c>
      <c r="P291" s="261"/>
    </row>
    <row r="292" spans="1:16" s="28" customFormat="1" ht="12.75" thickBot="1" x14ac:dyDescent="0.3">
      <c r="A292" s="155" t="s">
        <v>313</v>
      </c>
      <c r="B292" s="155" t="s">
        <v>314</v>
      </c>
      <c r="C292" s="156">
        <f t="shared" si="371"/>
        <v>-210</v>
      </c>
      <c r="D292" s="157">
        <f t="shared" ref="D292:O292" si="395">D21-D286</f>
        <v>0</v>
      </c>
      <c r="E292" s="158">
        <f t="shared" si="395"/>
        <v>0</v>
      </c>
      <c r="F292" s="159">
        <f t="shared" si="395"/>
        <v>0</v>
      </c>
      <c r="G292" s="157">
        <f t="shared" si="395"/>
        <v>0</v>
      </c>
      <c r="H292" s="158">
        <f t="shared" si="395"/>
        <v>-210</v>
      </c>
      <c r="I292" s="159">
        <f t="shared" si="395"/>
        <v>-210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row r="320" spans="1:13" x14ac:dyDescent="0.25">
      <c r="A320" s="4"/>
      <c r="B320" s="4"/>
      <c r="C320" s="4"/>
      <c r="D320" s="4"/>
      <c r="E320" s="4"/>
      <c r="F320" s="4"/>
      <c r="G320" s="4"/>
      <c r="H320" s="4"/>
      <c r="I320" s="4"/>
      <c r="J320" s="4"/>
      <c r="K320" s="4"/>
      <c r="L320" s="4"/>
      <c r="M320" s="4"/>
    </row>
  </sheetData>
  <sheetProtection algorithmName="SHA-512" hashValue="BFPVu2tVOv8bXv/95p2Zyb4VFVN1NiFuUTouQyS/cpM6vJNJK4yibkd+hmTMpxwFrtmsobHaOeBYH2V4/q38zA==" saltValue="jCNAD1WWm3gNjIcTjQGskw==" spinCount="100000" sheet="1" objects="1" scenarios="1" formatCells="0" formatColumns="0" formatRows="0" deleteColumns="0"/>
  <autoFilter ref="A18:P301">
    <filterColumn colId="2">
      <filters>
        <filter val="1 725"/>
        <filter val="1 793"/>
        <filter val="100"/>
        <filter val="11 783"/>
        <filter val="110"/>
        <filter val="12 836"/>
        <filter val="140 487"/>
        <filter val="143"/>
        <filter val="15 795"/>
        <filter val="168 992"/>
        <filter val="2 874"/>
        <filter val="210"/>
        <filter val="-210"/>
        <filter val="224 327"/>
        <filter val="236"/>
        <filter val="240 122"/>
        <filter val="241 847"/>
        <filter val="242 017"/>
        <filter val="242 057"/>
        <filter val="28 505"/>
        <filter val="3 791"/>
        <filter val="328"/>
        <filter val="347"/>
        <filter val="4 667"/>
        <filter val="4 916"/>
        <filter val="40"/>
        <filter val="410"/>
        <filter val="42 499"/>
        <filter val="5 694"/>
        <filter val="5 734"/>
        <filter val="500"/>
        <filter val="510"/>
        <filter val="55 335"/>
        <filter val="581"/>
        <filter val="6 676"/>
        <filter val="6 960"/>
        <filter val="7 420"/>
        <filter val="71"/>
        <filter val="80"/>
        <filter val="85"/>
        <filter val="9 119"/>
        <filter val="9 76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20.pielikums Jūrmalas pilsētas domes
2019.gada 25.jūlija saistošajiem noteikumiem Nr.27
(protokols Nr.10, 24.punkts)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7"/>
  <sheetViews>
    <sheetView showGridLines="0" view="pageLayout" topLeftCell="B1" zoomScaleNormal="100" workbookViewId="0">
      <selection activeCell="U9" sqref="U9"/>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617</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606</v>
      </c>
      <c r="D3" s="1516"/>
      <c r="E3" s="1516"/>
      <c r="F3" s="1516"/>
      <c r="G3" s="1516"/>
      <c r="H3" s="1516"/>
      <c r="I3" s="1516"/>
      <c r="J3" s="1516"/>
      <c r="K3" s="1516"/>
      <c r="L3" s="1516"/>
      <c r="M3" s="1516"/>
      <c r="N3" s="1516"/>
      <c r="O3" s="1516"/>
      <c r="P3" s="1517"/>
      <c r="Q3" s="273"/>
    </row>
    <row r="4" spans="1:17" ht="12.75" customHeight="1" x14ac:dyDescent="0.25">
      <c r="A4" s="5" t="s">
        <v>4</v>
      </c>
      <c r="B4" s="6"/>
      <c r="C4" s="1516" t="s">
        <v>607</v>
      </c>
      <c r="D4" s="1516"/>
      <c r="E4" s="1516"/>
      <c r="F4" s="1516"/>
      <c r="G4" s="1516"/>
      <c r="H4" s="1516"/>
      <c r="I4" s="1516"/>
      <c r="J4" s="1516"/>
      <c r="K4" s="1516"/>
      <c r="L4" s="1516"/>
      <c r="M4" s="1516"/>
      <c r="N4" s="1516"/>
      <c r="O4" s="1516"/>
      <c r="P4" s="1517"/>
      <c r="Q4" s="273"/>
    </row>
    <row r="5" spans="1:17" ht="12.75" customHeight="1" x14ac:dyDescent="0.25">
      <c r="A5" s="7" t="s">
        <v>6</v>
      </c>
      <c r="B5" s="8"/>
      <c r="C5" s="1511" t="s">
        <v>608</v>
      </c>
      <c r="D5" s="1511"/>
      <c r="E5" s="1511"/>
      <c r="F5" s="1511"/>
      <c r="G5" s="1511"/>
      <c r="H5" s="1511"/>
      <c r="I5" s="1511"/>
      <c r="J5" s="1511"/>
      <c r="K5" s="1511"/>
      <c r="L5" s="1511"/>
      <c r="M5" s="1511"/>
      <c r="N5" s="1511"/>
      <c r="O5" s="1511"/>
      <c r="P5" s="1512"/>
      <c r="Q5" s="273"/>
    </row>
    <row r="6" spans="1:17" ht="12.75" customHeight="1" x14ac:dyDescent="0.25">
      <c r="A6" s="7" t="s">
        <v>8</v>
      </c>
      <c r="B6" s="8"/>
      <c r="C6" s="1511" t="s">
        <v>609</v>
      </c>
      <c r="D6" s="1511"/>
      <c r="E6" s="1511"/>
      <c r="F6" s="1511"/>
      <c r="G6" s="1511"/>
      <c r="H6" s="1511"/>
      <c r="I6" s="1511"/>
      <c r="J6" s="1511"/>
      <c r="K6" s="1511"/>
      <c r="L6" s="1511"/>
      <c r="M6" s="1511"/>
      <c r="N6" s="1511"/>
      <c r="O6" s="1511"/>
      <c r="P6" s="1512"/>
      <c r="Q6" s="273"/>
    </row>
    <row r="7" spans="1:17" ht="24.75" customHeight="1" x14ac:dyDescent="0.25">
      <c r="A7" s="7" t="s">
        <v>10</v>
      </c>
      <c r="B7" s="8"/>
      <c r="C7" s="1516" t="s">
        <v>610</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t="s">
        <v>611</v>
      </c>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16682</v>
      </c>
      <c r="D20" s="32">
        <f>SUM(D21,D24,D25,D41,D43)</f>
        <v>17315</v>
      </c>
      <c r="E20" s="33">
        <f t="shared" ref="E20:F20" si="1">SUM(E21,E24,E25,E41,E43)</f>
        <v>-633</v>
      </c>
      <c r="F20" s="34">
        <f t="shared" si="1"/>
        <v>16682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thickTop="1" x14ac:dyDescent="0.25">
      <c r="A21" s="36"/>
      <c r="B21" s="37" t="s">
        <v>40</v>
      </c>
      <c r="C21" s="38">
        <f t="shared" si="0"/>
        <v>1462</v>
      </c>
      <c r="D21" s="39">
        <f>SUM(D22:D23)</f>
        <v>1462</v>
      </c>
      <c r="E21" s="40">
        <f t="shared" ref="E21:F21" si="5">SUM(E22:E23)</f>
        <v>0</v>
      </c>
      <c r="F21" s="41">
        <f t="shared" si="5"/>
        <v>1462</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1462</v>
      </c>
      <c r="D23" s="53">
        <v>1462</v>
      </c>
      <c r="E23" s="54"/>
      <c r="F23" s="55">
        <f t="shared" ref="F23:F25" si="9">D23+E23</f>
        <v>1462</v>
      </c>
      <c r="G23" s="53"/>
      <c r="H23" s="54"/>
      <c r="I23" s="55">
        <f t="shared" ref="I23:I24" si="10">G23+H23</f>
        <v>0</v>
      </c>
      <c r="J23" s="53"/>
      <c r="K23" s="54"/>
      <c r="L23" s="56">
        <f>K23+J23</f>
        <v>0</v>
      </c>
      <c r="M23" s="53"/>
      <c r="N23" s="54"/>
      <c r="O23" s="55">
        <f>N23+M23</f>
        <v>0</v>
      </c>
      <c r="P23" s="57"/>
    </row>
    <row r="24" spans="1:16" s="28" customFormat="1" ht="31.5" customHeight="1" thickBot="1" x14ac:dyDescent="0.3">
      <c r="A24" s="58">
        <v>19300</v>
      </c>
      <c r="B24" s="58" t="s">
        <v>43</v>
      </c>
      <c r="C24" s="59">
        <f>F24+I24</f>
        <v>2872</v>
      </c>
      <c r="D24" s="60">
        <v>3300</v>
      </c>
      <c r="E24" s="61">
        <f>205-633</f>
        <v>-428</v>
      </c>
      <c r="F24" s="62">
        <f t="shared" si="9"/>
        <v>2872</v>
      </c>
      <c r="G24" s="60"/>
      <c r="H24" s="61"/>
      <c r="I24" s="62">
        <f t="shared" si="10"/>
        <v>0</v>
      </c>
      <c r="J24" s="63" t="s">
        <v>44</v>
      </c>
      <c r="K24" s="64" t="s">
        <v>44</v>
      </c>
      <c r="L24" s="65" t="s">
        <v>44</v>
      </c>
      <c r="M24" s="63" t="s">
        <v>44</v>
      </c>
      <c r="N24" s="64" t="s">
        <v>44</v>
      </c>
      <c r="O24" s="65" t="s">
        <v>44</v>
      </c>
      <c r="P24" s="66" t="s">
        <v>612</v>
      </c>
    </row>
    <row r="25" spans="1:16" s="28" customFormat="1" ht="34.5" customHeight="1" thickTop="1" x14ac:dyDescent="0.25">
      <c r="A25" s="277">
        <v>18630</v>
      </c>
      <c r="B25" s="67" t="s">
        <v>45</v>
      </c>
      <c r="C25" s="68">
        <f>F25</f>
        <v>12348</v>
      </c>
      <c r="D25" s="69">
        <v>12553</v>
      </c>
      <c r="E25" s="70">
        <v>-205</v>
      </c>
      <c r="F25" s="71">
        <f t="shared" si="9"/>
        <v>12348</v>
      </c>
      <c r="G25" s="72" t="s">
        <v>44</v>
      </c>
      <c r="H25" s="73" t="s">
        <v>44</v>
      </c>
      <c r="I25" s="74" t="s">
        <v>44</v>
      </c>
      <c r="J25" s="72" t="s">
        <v>44</v>
      </c>
      <c r="K25" s="73" t="s">
        <v>44</v>
      </c>
      <c r="L25" s="74" t="s">
        <v>44</v>
      </c>
      <c r="M25" s="72" t="s">
        <v>44</v>
      </c>
      <c r="N25" s="73" t="s">
        <v>44</v>
      </c>
      <c r="O25" s="74" t="s">
        <v>44</v>
      </c>
      <c r="P25" s="75" t="s">
        <v>613</v>
      </c>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16682</v>
      </c>
      <c r="D50" s="157">
        <f>SUM(D51,D286)</f>
        <v>17315</v>
      </c>
      <c r="E50" s="158">
        <f t="shared" ref="E50:F50" si="26">SUM(E51,E286)</f>
        <v>-633</v>
      </c>
      <c r="F50" s="159">
        <f t="shared" si="26"/>
        <v>16682</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12526</v>
      </c>
      <c r="D51" s="163">
        <f>SUM(D52,D194)</f>
        <v>12526</v>
      </c>
      <c r="E51" s="164">
        <f t="shared" ref="E51:F51" si="30">SUM(E52,E194)</f>
        <v>0</v>
      </c>
      <c r="F51" s="165">
        <f t="shared" si="30"/>
        <v>12526</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12526</v>
      </c>
      <c r="D52" s="171">
        <f>SUM(D53,D75,D173,D187)</f>
        <v>12526</v>
      </c>
      <c r="E52" s="172">
        <f t="shared" ref="E52:F52" si="34">SUM(E53,E75,E173,E187)</f>
        <v>0</v>
      </c>
      <c r="F52" s="173">
        <f t="shared" si="34"/>
        <v>12526</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x14ac:dyDescent="0.25">
      <c r="A53" s="175">
        <v>1000</v>
      </c>
      <c r="B53" s="175" t="s">
        <v>72</v>
      </c>
      <c r="C53" s="176">
        <f t="shared" si="0"/>
        <v>2216</v>
      </c>
      <c r="D53" s="177">
        <f>SUM(D54,D67)</f>
        <v>2215</v>
      </c>
      <c r="E53" s="178">
        <f t="shared" ref="E53:F53" si="38">SUM(E54,E67)</f>
        <v>1</v>
      </c>
      <c r="F53" s="179">
        <f t="shared" si="38"/>
        <v>2216</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1785</v>
      </c>
      <c r="D54" s="182">
        <f>SUM(D55,D58,D66)</f>
        <v>1785</v>
      </c>
      <c r="E54" s="183">
        <f t="shared" ref="E54:F54" si="42">SUM(E55,E58,E66)</f>
        <v>0</v>
      </c>
      <c r="F54" s="71">
        <f t="shared" si="42"/>
        <v>1785</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87</v>
      </c>
      <c r="C66" s="141">
        <f t="shared" si="0"/>
        <v>1785</v>
      </c>
      <c r="D66" s="142">
        <v>1785</v>
      </c>
      <c r="E66" s="143"/>
      <c r="F66" s="139">
        <f t="shared" si="58"/>
        <v>1785</v>
      </c>
      <c r="G66" s="142"/>
      <c r="H66" s="143"/>
      <c r="I66" s="139">
        <f t="shared" si="59"/>
        <v>0</v>
      </c>
      <c r="J66" s="142"/>
      <c r="K66" s="143"/>
      <c r="L66" s="139">
        <f t="shared" si="60"/>
        <v>0</v>
      </c>
      <c r="M66" s="142"/>
      <c r="N66" s="143"/>
      <c r="O66" s="139">
        <f t="shared" si="61"/>
        <v>0</v>
      </c>
      <c r="P66" s="127"/>
    </row>
    <row r="67" spans="1:16" ht="24" x14ac:dyDescent="0.25">
      <c r="A67" s="67">
        <v>1200</v>
      </c>
      <c r="B67" s="181" t="s">
        <v>88</v>
      </c>
      <c r="C67" s="68">
        <f t="shared" si="0"/>
        <v>431</v>
      </c>
      <c r="D67" s="182">
        <f>SUM(D68:D69)</f>
        <v>430</v>
      </c>
      <c r="E67" s="183">
        <f t="shared" ref="E67:F67" si="62">SUM(E68:E69)</f>
        <v>1</v>
      </c>
      <c r="F67" s="71">
        <f t="shared" si="62"/>
        <v>431</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30.75" customHeight="1" x14ac:dyDescent="0.25">
      <c r="A68" s="278">
        <v>1210</v>
      </c>
      <c r="B68" s="80" t="s">
        <v>89</v>
      </c>
      <c r="C68" s="81">
        <f t="shared" si="0"/>
        <v>431</v>
      </c>
      <c r="D68" s="46">
        <v>430</v>
      </c>
      <c r="E68" s="47">
        <v>1</v>
      </c>
      <c r="F68" s="132">
        <f>D68+E68</f>
        <v>431</v>
      </c>
      <c r="G68" s="46"/>
      <c r="H68" s="47"/>
      <c r="I68" s="132">
        <f>G68+H68</f>
        <v>0</v>
      </c>
      <c r="J68" s="46"/>
      <c r="K68" s="47"/>
      <c r="L68" s="132">
        <f>K68+J68</f>
        <v>0</v>
      </c>
      <c r="M68" s="46"/>
      <c r="N68" s="47"/>
      <c r="O68" s="132">
        <f>N68+M68</f>
        <v>0</v>
      </c>
      <c r="P68" s="49" t="s">
        <v>614</v>
      </c>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10310</v>
      </c>
      <c r="D75" s="177">
        <f>SUM(D76,D83,D130,D164,D165,D172)</f>
        <v>10311</v>
      </c>
      <c r="E75" s="178">
        <f t="shared" ref="E75:F75" si="74">SUM(E76,E83,E130,E164,E165,E172)</f>
        <v>-1</v>
      </c>
      <c r="F75" s="179">
        <f t="shared" si="74"/>
        <v>10310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x14ac:dyDescent="0.25">
      <c r="A76" s="67">
        <v>2100</v>
      </c>
      <c r="B76" s="181" t="s">
        <v>97</v>
      </c>
      <c r="C76" s="68">
        <f t="shared" si="0"/>
        <v>56</v>
      </c>
      <c r="D76" s="182">
        <f>SUM(D77,D80)</f>
        <v>56</v>
      </c>
      <c r="E76" s="183">
        <f t="shared" ref="E76:F76" si="78">SUM(E77,E80)</f>
        <v>0</v>
      </c>
      <c r="F76" s="71">
        <f t="shared" si="78"/>
        <v>56</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x14ac:dyDescent="0.25">
      <c r="A77" s="278">
        <v>2110</v>
      </c>
      <c r="B77" s="80" t="s">
        <v>98</v>
      </c>
      <c r="C77" s="81">
        <f t="shared" si="0"/>
        <v>56</v>
      </c>
      <c r="D77" s="191">
        <f>SUM(D78:D79)</f>
        <v>56</v>
      </c>
      <c r="E77" s="192">
        <f t="shared" ref="E77:F77" si="82">SUM(E78:E79)</f>
        <v>0</v>
      </c>
      <c r="F77" s="132">
        <f t="shared" si="82"/>
        <v>56</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customHeight="1" x14ac:dyDescent="0.25">
      <c r="A78" s="51">
        <v>2111</v>
      </c>
      <c r="B78" s="87" t="s">
        <v>99</v>
      </c>
      <c r="C78" s="88">
        <f t="shared" si="0"/>
        <v>30</v>
      </c>
      <c r="D78" s="193">
        <v>30</v>
      </c>
      <c r="E78" s="194"/>
      <c r="F78" s="55">
        <f t="shared" ref="F78:F79" si="86">D78+E78</f>
        <v>30</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7" t="s">
        <v>100</v>
      </c>
      <c r="C79" s="88">
        <f t="shared" si="0"/>
        <v>26</v>
      </c>
      <c r="D79" s="193">
        <v>26</v>
      </c>
      <c r="E79" s="194"/>
      <c r="F79" s="55">
        <f t="shared" si="86"/>
        <v>26</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9847</v>
      </c>
      <c r="D83" s="182">
        <f>SUM(D84,D89,D95,D103,D112,D116,D122,D128)</f>
        <v>9847</v>
      </c>
      <c r="E83" s="183">
        <f t="shared" ref="E83:F83" si="98">SUM(E84,E89,E95,E103,E112,E116,E122,E128)</f>
        <v>0</v>
      </c>
      <c r="F83" s="71">
        <f t="shared" si="98"/>
        <v>9847</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x14ac:dyDescent="0.25">
      <c r="A122" s="187">
        <v>2270</v>
      </c>
      <c r="B122" s="87" t="s">
        <v>141</v>
      </c>
      <c r="C122" s="88">
        <f t="shared" si="102"/>
        <v>9847</v>
      </c>
      <c r="D122" s="188">
        <f>SUM(D123:D127)</f>
        <v>9847</v>
      </c>
      <c r="E122" s="189">
        <f t="shared" ref="E122:F122" si="151">SUM(E123:E127)</f>
        <v>0</v>
      </c>
      <c r="F122" s="55">
        <f t="shared" si="151"/>
        <v>9847</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146</v>
      </c>
      <c r="C127" s="88">
        <f t="shared" si="102"/>
        <v>9847</v>
      </c>
      <c r="D127" s="193">
        <f>9554+293</f>
        <v>9847</v>
      </c>
      <c r="E127" s="194"/>
      <c r="F127" s="55">
        <f t="shared" si="155"/>
        <v>9847</v>
      </c>
      <c r="G127" s="53"/>
      <c r="H127" s="54"/>
      <c r="I127" s="55">
        <f t="shared" si="156"/>
        <v>0</v>
      </c>
      <c r="J127" s="53"/>
      <c r="K127" s="54"/>
      <c r="L127" s="55">
        <f t="shared" si="157"/>
        <v>0</v>
      </c>
      <c r="M127" s="53"/>
      <c r="N127" s="54"/>
      <c r="O127" s="55">
        <f t="shared" si="158"/>
        <v>0</v>
      </c>
      <c r="P127" s="57"/>
    </row>
    <row r="128" spans="1:16" ht="48" hidden="1" x14ac:dyDescent="0.25">
      <c r="A128" s="278">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407</v>
      </c>
      <c r="D130" s="182">
        <f>SUM(D131,D136,D140,D141,D144,D151,D159,D160,D163)</f>
        <v>408</v>
      </c>
      <c r="E130" s="183">
        <f t="shared" ref="E130:F130" si="160">SUM(E131,E136,E140,E141,E144,E151,E159,E160,E163)</f>
        <v>-1</v>
      </c>
      <c r="F130" s="71">
        <f t="shared" si="160"/>
        <v>407</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278">
        <v>2310</v>
      </c>
      <c r="B131" s="80" t="s">
        <v>150</v>
      </c>
      <c r="C131" s="81">
        <f t="shared" si="102"/>
        <v>407</v>
      </c>
      <c r="D131" s="191">
        <f t="shared" ref="D131:O131" si="164">SUM(D132:D135)</f>
        <v>408</v>
      </c>
      <c r="E131" s="192">
        <f t="shared" si="164"/>
        <v>-1</v>
      </c>
      <c r="F131" s="132">
        <f t="shared" si="164"/>
        <v>407</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407</v>
      </c>
      <c r="D133" s="193">
        <v>408</v>
      </c>
      <c r="E133" s="194">
        <v>-1</v>
      </c>
      <c r="F133" s="55">
        <f t="shared" si="165"/>
        <v>407</v>
      </c>
      <c r="G133" s="53"/>
      <c r="H133" s="54"/>
      <c r="I133" s="55">
        <f t="shared" si="166"/>
        <v>0</v>
      </c>
      <c r="J133" s="53"/>
      <c r="K133" s="54"/>
      <c r="L133" s="55">
        <f t="shared" si="167"/>
        <v>0</v>
      </c>
      <c r="M133" s="53"/>
      <c r="N133" s="54"/>
      <c r="O133" s="55">
        <f t="shared" si="168"/>
        <v>0</v>
      </c>
      <c r="P133" s="57" t="s">
        <v>615</v>
      </c>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278">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8">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8">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8">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1"/>
      <c r="B194" s="23" t="s">
        <v>213</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8">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8">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8">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8">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8">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4156</v>
      </c>
      <c r="D286" s="188">
        <f>SUM(D287:D288)</f>
        <v>4789</v>
      </c>
      <c r="E286" s="189">
        <f t="shared" ref="E286:F286" si="381">SUM(E287:E288)</f>
        <v>-633</v>
      </c>
      <c r="F286" s="55">
        <f t="shared" si="381"/>
        <v>4156</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23.25" customHeight="1" x14ac:dyDescent="0.25">
      <c r="A287" s="197" t="s">
        <v>306</v>
      </c>
      <c r="B287" s="51" t="s">
        <v>307</v>
      </c>
      <c r="C287" s="88">
        <f t="shared" si="371"/>
        <v>4156</v>
      </c>
      <c r="D287" s="193">
        <v>4789</v>
      </c>
      <c r="E287" s="194">
        <v>-633</v>
      </c>
      <c r="F287" s="55">
        <f t="shared" ref="F287:F288" si="385">D287+E287</f>
        <v>4156</v>
      </c>
      <c r="G287" s="53"/>
      <c r="H287" s="54"/>
      <c r="I287" s="55">
        <f t="shared" ref="I287:I288" si="386">G287+H287</f>
        <v>0</v>
      </c>
      <c r="J287" s="53"/>
      <c r="K287" s="54"/>
      <c r="L287" s="55">
        <f t="shared" ref="L287:L288" si="387">K287+J287</f>
        <v>0</v>
      </c>
      <c r="M287" s="53"/>
      <c r="N287" s="54"/>
      <c r="O287" s="55">
        <f t="shared" ref="O287:O288" si="388">N287+M287</f>
        <v>0</v>
      </c>
      <c r="P287" s="57" t="s">
        <v>616</v>
      </c>
    </row>
    <row r="288" spans="1:16"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16682</v>
      </c>
      <c r="D289" s="248">
        <f t="shared" ref="D289:O289" si="389">SUM(D286,D269,D230,D195,D187,D173,D75,D53,D283)</f>
        <v>17315</v>
      </c>
      <c r="E289" s="249">
        <f t="shared" si="389"/>
        <v>-633</v>
      </c>
      <c r="F289" s="250">
        <f t="shared" si="389"/>
        <v>16682</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thickTop="1" thickBot="1" x14ac:dyDescent="0.3">
      <c r="A290" s="1484" t="s">
        <v>311</v>
      </c>
      <c r="B290" s="1485"/>
      <c r="C290" s="252">
        <f t="shared" si="371"/>
        <v>2694</v>
      </c>
      <c r="D290" s="253">
        <f>SUM(D24,D25,D41)-D51</f>
        <v>3327</v>
      </c>
      <c r="E290" s="254">
        <f t="shared" ref="E290:F290" si="390">SUM(E24,E25,E41)-E51</f>
        <v>-633</v>
      </c>
      <c r="F290" s="255">
        <f t="shared" si="390"/>
        <v>2694</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thickTop="1" x14ac:dyDescent="0.25">
      <c r="A291" s="1486" t="s">
        <v>312</v>
      </c>
      <c r="B291" s="1487"/>
      <c r="C291" s="257">
        <f t="shared" si="371"/>
        <v>-2694</v>
      </c>
      <c r="D291" s="258">
        <f t="shared" ref="D291:O291" si="394">SUM(D292,D293)-D300+D301</f>
        <v>-3327</v>
      </c>
      <c r="E291" s="259">
        <f t="shared" si="394"/>
        <v>633</v>
      </c>
      <c r="F291" s="260">
        <f t="shared" si="394"/>
        <v>-2694</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2.75" thickBot="1" x14ac:dyDescent="0.3">
      <c r="A292" s="155" t="s">
        <v>313</v>
      </c>
      <c r="B292" s="155" t="s">
        <v>314</v>
      </c>
      <c r="C292" s="156">
        <f t="shared" si="371"/>
        <v>-2694</v>
      </c>
      <c r="D292" s="157">
        <f t="shared" ref="D292:O292" si="395">D21-D286</f>
        <v>-3327</v>
      </c>
      <c r="E292" s="158">
        <f t="shared" si="395"/>
        <v>633</v>
      </c>
      <c r="F292" s="159">
        <f t="shared" si="395"/>
        <v>-2694</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sheetData>
  <sheetProtection algorithmName="SHA-512" hashValue="4HWksAOUtbDTjzOZ5RJvLWQPRqBxhxyGRRJbV0KAd6OzcTmVeZoiX8KYk/erJr45YDd5q/7cINJubFzvHgYXAw==" saltValue="Ap3hPam+B6CHUuyY4w9Fiw==" spinCount="100000" sheet="1" objects="1" scenarios="1" formatCells="0" formatColumns="0" formatRows="0" deleteColumns="0"/>
  <autoFilter ref="A18:P301">
    <filterColumn colId="2">
      <filters>
        <filter val="1 462"/>
        <filter val="1 785"/>
        <filter val="10 310"/>
        <filter val="12 348"/>
        <filter val="12 526"/>
        <filter val="16 682"/>
        <filter val="2 216"/>
        <filter val="2 694"/>
        <filter val="-2 694"/>
        <filter val="2 872"/>
        <filter val="26"/>
        <filter val="30"/>
        <filter val="4 156"/>
        <filter val="407"/>
        <filter val="431"/>
        <filter val="56"/>
        <filter val="9 84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21.pielikums Jūrmalas pilsētas domes
2019.gada 25.jūlija saistošajiem noteikumiem Nr.27
(protokols Nr.10, 24.punkts)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R316"/>
  <sheetViews>
    <sheetView showGridLines="0" view="pageLayout" zoomScaleNormal="100" workbookViewId="0">
      <selection activeCell="T10" sqref="T10"/>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473</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369</v>
      </c>
      <c r="D3" s="1516"/>
      <c r="E3" s="1516"/>
      <c r="F3" s="1516"/>
      <c r="G3" s="1516"/>
      <c r="H3" s="1516"/>
      <c r="I3" s="1516"/>
      <c r="J3" s="1516"/>
      <c r="K3" s="1516"/>
      <c r="L3" s="1516"/>
      <c r="M3" s="1516"/>
      <c r="N3" s="1516"/>
      <c r="O3" s="1516"/>
      <c r="P3" s="1517"/>
      <c r="Q3" s="273"/>
    </row>
    <row r="4" spans="1:17" ht="12.75" customHeight="1" x14ac:dyDescent="0.25">
      <c r="A4" s="5" t="s">
        <v>4</v>
      </c>
      <c r="B4" s="6"/>
      <c r="C4" s="1516" t="s">
        <v>370</v>
      </c>
      <c r="D4" s="1516"/>
      <c r="E4" s="1516"/>
      <c r="F4" s="1516"/>
      <c r="G4" s="1516"/>
      <c r="H4" s="1516"/>
      <c r="I4" s="1516"/>
      <c r="J4" s="1516"/>
      <c r="K4" s="1516"/>
      <c r="L4" s="1516"/>
      <c r="M4" s="1516"/>
      <c r="N4" s="1516"/>
      <c r="O4" s="1516"/>
      <c r="P4" s="1517"/>
      <c r="Q4" s="273"/>
    </row>
    <row r="5" spans="1:17" ht="12.75" customHeight="1" x14ac:dyDescent="0.25">
      <c r="A5" s="7" t="s">
        <v>6</v>
      </c>
      <c r="B5" s="8"/>
      <c r="C5" s="1511" t="s">
        <v>352</v>
      </c>
      <c r="D5" s="1511"/>
      <c r="E5" s="1511"/>
      <c r="F5" s="1511"/>
      <c r="G5" s="1511"/>
      <c r="H5" s="1511"/>
      <c r="I5" s="1511"/>
      <c r="J5" s="1511"/>
      <c r="K5" s="1511"/>
      <c r="L5" s="1511"/>
      <c r="M5" s="1511"/>
      <c r="N5" s="1511"/>
      <c r="O5" s="1511"/>
      <c r="P5" s="1512"/>
      <c r="Q5" s="273"/>
    </row>
    <row r="6" spans="1:17" ht="12.75" customHeight="1" x14ac:dyDescent="0.25">
      <c r="A6" s="7" t="s">
        <v>8</v>
      </c>
      <c r="B6" s="8"/>
      <c r="C6" s="1511" t="s">
        <v>474</v>
      </c>
      <c r="D6" s="1511"/>
      <c r="E6" s="1511"/>
      <c r="F6" s="1511"/>
      <c r="G6" s="1511"/>
      <c r="H6" s="1511"/>
      <c r="I6" s="1511"/>
      <c r="J6" s="1511"/>
      <c r="K6" s="1511"/>
      <c r="L6" s="1511"/>
      <c r="M6" s="1511"/>
      <c r="N6" s="1511"/>
      <c r="O6" s="1511"/>
      <c r="P6" s="1512"/>
      <c r="Q6" s="273"/>
    </row>
    <row r="7" spans="1:17" x14ac:dyDescent="0.25">
      <c r="A7" s="7" t="s">
        <v>10</v>
      </c>
      <c r="B7" s="8"/>
      <c r="C7" s="1516" t="s">
        <v>475</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476</v>
      </c>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8"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8"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8" s="28" customFormat="1" ht="12" hidden="1" customHeight="1" x14ac:dyDescent="0.25">
      <c r="A19" s="22"/>
      <c r="B19" s="23" t="s">
        <v>38</v>
      </c>
      <c r="C19" s="24"/>
      <c r="D19" s="25"/>
      <c r="E19" s="26"/>
      <c r="F19" s="27"/>
      <c r="G19" s="25"/>
      <c r="H19" s="26"/>
      <c r="I19" s="27"/>
      <c r="J19" s="25"/>
      <c r="K19" s="26"/>
      <c r="L19" s="27"/>
      <c r="M19" s="25"/>
      <c r="N19" s="26"/>
      <c r="O19" s="27"/>
      <c r="P19" s="27"/>
    </row>
    <row r="20" spans="1:18" s="28" customFormat="1" ht="12.75" thickBot="1" x14ac:dyDescent="0.3">
      <c r="A20" s="29"/>
      <c r="B20" s="30" t="s">
        <v>39</v>
      </c>
      <c r="C20" s="31">
        <f>F20+I20+L20+O20</f>
        <v>3360884</v>
      </c>
      <c r="D20" s="32">
        <f>SUM(D21,D24,D25,D41,D43)</f>
        <v>3353884</v>
      </c>
      <c r="E20" s="33">
        <f>SUM(E21,E24,E25,E41,E43)</f>
        <v>7000</v>
      </c>
      <c r="F20" s="34">
        <f>SUM(F21,F24,F25,F41,F43)</f>
        <v>3360884</v>
      </c>
      <c r="G20" s="32">
        <f>SUM(G21,G24,G43)</f>
        <v>0</v>
      </c>
      <c r="H20" s="33">
        <f>SUM(H21,H24,H43)</f>
        <v>0</v>
      </c>
      <c r="I20" s="34">
        <f>SUM(I21,I24,I43)</f>
        <v>0</v>
      </c>
      <c r="J20" s="32">
        <f>SUM(J21,J26,J43)</f>
        <v>0</v>
      </c>
      <c r="K20" s="33">
        <f>SUM(K21,K26,K43)</f>
        <v>0</v>
      </c>
      <c r="L20" s="34">
        <f>SUM(L21,L26,L43)</f>
        <v>0</v>
      </c>
      <c r="M20" s="32">
        <f>SUM(M21,M45)</f>
        <v>0</v>
      </c>
      <c r="N20" s="33">
        <f>SUM(N21,N45)</f>
        <v>0</v>
      </c>
      <c r="O20" s="34">
        <f>SUM(O21,O45)</f>
        <v>0</v>
      </c>
      <c r="P20" s="35"/>
      <c r="R20" s="363"/>
    </row>
    <row r="21" spans="1:18" ht="12.75" hidden="1" thickTop="1" x14ac:dyDescent="0.25">
      <c r="A21" s="36"/>
      <c r="B21" s="37" t="s">
        <v>40</v>
      </c>
      <c r="C21" s="38">
        <f>F21+I21+L21+O21</f>
        <v>0</v>
      </c>
      <c r="D21" s="39">
        <f t="shared" ref="D21:O21" si="0">SUM(D22:D23)</f>
        <v>0</v>
      </c>
      <c r="E21" s="40">
        <f t="shared" si="0"/>
        <v>0</v>
      </c>
      <c r="F21" s="41">
        <f t="shared" si="0"/>
        <v>0</v>
      </c>
      <c r="G21" s="39">
        <f t="shared" si="0"/>
        <v>0</v>
      </c>
      <c r="H21" s="40">
        <f t="shared" si="0"/>
        <v>0</v>
      </c>
      <c r="I21" s="41">
        <f t="shared" si="0"/>
        <v>0</v>
      </c>
      <c r="J21" s="39">
        <f t="shared" si="0"/>
        <v>0</v>
      </c>
      <c r="K21" s="40">
        <f t="shared" si="0"/>
        <v>0</v>
      </c>
      <c r="L21" s="41">
        <f t="shared" si="0"/>
        <v>0</v>
      </c>
      <c r="M21" s="39">
        <f t="shared" si="0"/>
        <v>0</v>
      </c>
      <c r="N21" s="40">
        <f t="shared" si="0"/>
        <v>0</v>
      </c>
      <c r="O21" s="41">
        <f t="shared" si="0"/>
        <v>0</v>
      </c>
      <c r="P21" s="42"/>
      <c r="R21" s="363"/>
    </row>
    <row r="22" spans="1:18" ht="12" hidden="1" customHeight="1" x14ac:dyDescent="0.25">
      <c r="A22" s="43"/>
      <c r="B22" s="44" t="s">
        <v>41</v>
      </c>
      <c r="C22" s="45">
        <f>F22+I22+L22+O22</f>
        <v>0</v>
      </c>
      <c r="D22" s="46"/>
      <c r="E22" s="47"/>
      <c r="F22" s="48">
        <f>D22+E22</f>
        <v>0</v>
      </c>
      <c r="G22" s="46"/>
      <c r="H22" s="47"/>
      <c r="I22" s="48">
        <f>G22+H22</f>
        <v>0</v>
      </c>
      <c r="J22" s="46"/>
      <c r="K22" s="47"/>
      <c r="L22" s="48">
        <f>K22+J22</f>
        <v>0</v>
      </c>
      <c r="M22" s="46"/>
      <c r="N22" s="47"/>
      <c r="O22" s="48">
        <f>N22+M22</f>
        <v>0</v>
      </c>
      <c r="P22" s="49"/>
      <c r="R22" s="363"/>
    </row>
    <row r="23" spans="1:18" ht="12.75" hidden="1" thickTop="1" x14ac:dyDescent="0.25">
      <c r="A23" s="50"/>
      <c r="B23" s="51" t="s">
        <v>42</v>
      </c>
      <c r="C23" s="52">
        <f>F23+I23+L23+O23</f>
        <v>0</v>
      </c>
      <c r="D23" s="53"/>
      <c r="E23" s="54"/>
      <c r="F23" s="55">
        <f>D23+E23</f>
        <v>0</v>
      </c>
      <c r="G23" s="53"/>
      <c r="H23" s="54"/>
      <c r="I23" s="55">
        <f>G23+H23</f>
        <v>0</v>
      </c>
      <c r="J23" s="53"/>
      <c r="K23" s="54"/>
      <c r="L23" s="56">
        <f>K23+J23</f>
        <v>0</v>
      </c>
      <c r="M23" s="53"/>
      <c r="N23" s="54"/>
      <c r="O23" s="55">
        <f>N23+M23</f>
        <v>0</v>
      </c>
      <c r="P23" s="57"/>
      <c r="R23" s="363"/>
    </row>
    <row r="24" spans="1:18" s="28" customFormat="1" ht="24.75" customHeight="1" thickTop="1" thickBot="1" x14ac:dyDescent="0.3">
      <c r="A24" s="58">
        <v>19300</v>
      </c>
      <c r="B24" s="58" t="s">
        <v>43</v>
      </c>
      <c r="C24" s="59">
        <f>F24+I24</f>
        <v>3360884</v>
      </c>
      <c r="D24" s="60">
        <v>3353884</v>
      </c>
      <c r="E24" s="61">
        <v>7000</v>
      </c>
      <c r="F24" s="62">
        <f>D24+E24</f>
        <v>3360884</v>
      </c>
      <c r="G24" s="60"/>
      <c r="H24" s="61"/>
      <c r="I24" s="62">
        <f>G24+H24</f>
        <v>0</v>
      </c>
      <c r="J24" s="63" t="s">
        <v>44</v>
      </c>
      <c r="K24" s="64" t="s">
        <v>44</v>
      </c>
      <c r="L24" s="65" t="s">
        <v>44</v>
      </c>
      <c r="M24" s="63" t="s">
        <v>44</v>
      </c>
      <c r="N24" s="64" t="s">
        <v>44</v>
      </c>
      <c r="O24" s="65" t="s">
        <v>44</v>
      </c>
      <c r="P24" s="66"/>
      <c r="R24" s="363"/>
    </row>
    <row r="25" spans="1:18" s="28" customFormat="1" ht="24.75" hidden="1" customHeight="1" thickTop="1" x14ac:dyDescent="0.25">
      <c r="A25" s="277"/>
      <c r="B25" s="67" t="s">
        <v>45</v>
      </c>
      <c r="C25" s="68">
        <f>F25</f>
        <v>0</v>
      </c>
      <c r="D25" s="69"/>
      <c r="E25" s="70"/>
      <c r="F25" s="71">
        <f>D25+E25</f>
        <v>0</v>
      </c>
      <c r="G25" s="72" t="s">
        <v>44</v>
      </c>
      <c r="H25" s="73" t="s">
        <v>44</v>
      </c>
      <c r="I25" s="74" t="s">
        <v>44</v>
      </c>
      <c r="J25" s="72" t="s">
        <v>44</v>
      </c>
      <c r="K25" s="73" t="s">
        <v>44</v>
      </c>
      <c r="L25" s="74" t="s">
        <v>44</v>
      </c>
      <c r="M25" s="72" t="s">
        <v>44</v>
      </c>
      <c r="N25" s="73" t="s">
        <v>44</v>
      </c>
      <c r="O25" s="74" t="s">
        <v>44</v>
      </c>
      <c r="P25" s="75"/>
      <c r="R25" s="363"/>
    </row>
    <row r="26" spans="1:18" s="28" customFormat="1" ht="36" hidden="1" customHeight="1" x14ac:dyDescent="0.25">
      <c r="A26" s="67">
        <v>21300</v>
      </c>
      <c r="B26" s="67" t="s">
        <v>46</v>
      </c>
      <c r="C26" s="68">
        <f t="shared" ref="C26:C40" si="1">L26</f>
        <v>0</v>
      </c>
      <c r="D26" s="72" t="s">
        <v>44</v>
      </c>
      <c r="E26" s="73" t="s">
        <v>44</v>
      </c>
      <c r="F26" s="74" t="s">
        <v>44</v>
      </c>
      <c r="G26" s="72" t="s">
        <v>44</v>
      </c>
      <c r="H26" s="73" t="s">
        <v>44</v>
      </c>
      <c r="I26" s="74" t="s">
        <v>44</v>
      </c>
      <c r="J26" s="76">
        <f>SUM(J27,J31,J33,J36)</f>
        <v>0</v>
      </c>
      <c r="K26" s="77">
        <f>SUM(K27,K31,K33,K36)</f>
        <v>0</v>
      </c>
      <c r="L26" s="78">
        <f>SUM(L27,L31,L33,L36)</f>
        <v>0</v>
      </c>
      <c r="M26" s="76" t="s">
        <v>44</v>
      </c>
      <c r="N26" s="77" t="s">
        <v>44</v>
      </c>
      <c r="O26" s="78" t="s">
        <v>44</v>
      </c>
      <c r="P26" s="75"/>
      <c r="R26" s="363"/>
    </row>
    <row r="27" spans="1:18" s="28" customFormat="1" ht="24" hidden="1" customHeight="1" x14ac:dyDescent="0.25">
      <c r="A27" s="79">
        <v>21350</v>
      </c>
      <c r="B27" s="67" t="s">
        <v>47</v>
      </c>
      <c r="C27" s="68">
        <f t="shared" si="1"/>
        <v>0</v>
      </c>
      <c r="D27" s="72" t="s">
        <v>44</v>
      </c>
      <c r="E27" s="73" t="s">
        <v>44</v>
      </c>
      <c r="F27" s="74" t="s">
        <v>44</v>
      </c>
      <c r="G27" s="72" t="s">
        <v>44</v>
      </c>
      <c r="H27" s="73" t="s">
        <v>44</v>
      </c>
      <c r="I27" s="74" t="s">
        <v>44</v>
      </c>
      <c r="J27" s="76">
        <f>SUM(J28:J30)</f>
        <v>0</v>
      </c>
      <c r="K27" s="77">
        <f>SUM(K28:K30)</f>
        <v>0</v>
      </c>
      <c r="L27" s="78">
        <f>SUM(L28:L30)</f>
        <v>0</v>
      </c>
      <c r="M27" s="76" t="s">
        <v>44</v>
      </c>
      <c r="N27" s="77" t="s">
        <v>44</v>
      </c>
      <c r="O27" s="78" t="s">
        <v>44</v>
      </c>
      <c r="P27" s="75"/>
      <c r="R27" s="363"/>
    </row>
    <row r="28" spans="1:18" ht="12" hidden="1" customHeight="1" x14ac:dyDescent="0.25">
      <c r="A28" s="43">
        <v>21351</v>
      </c>
      <c r="B28" s="80" t="s">
        <v>48</v>
      </c>
      <c r="C28" s="81">
        <f t="shared" si="1"/>
        <v>0</v>
      </c>
      <c r="D28" s="82" t="s">
        <v>44</v>
      </c>
      <c r="E28" s="83" t="s">
        <v>44</v>
      </c>
      <c r="F28" s="84" t="s">
        <v>44</v>
      </c>
      <c r="G28" s="82" t="s">
        <v>44</v>
      </c>
      <c r="H28" s="83" t="s">
        <v>44</v>
      </c>
      <c r="I28" s="84" t="s">
        <v>44</v>
      </c>
      <c r="J28" s="46"/>
      <c r="K28" s="47"/>
      <c r="L28" s="48">
        <f>K28+J28</f>
        <v>0</v>
      </c>
      <c r="M28" s="85" t="s">
        <v>44</v>
      </c>
      <c r="N28" s="86" t="s">
        <v>44</v>
      </c>
      <c r="O28" s="48" t="s">
        <v>44</v>
      </c>
      <c r="P28" s="49"/>
      <c r="R28" s="363"/>
    </row>
    <row r="29" spans="1:18" ht="12" hidden="1" customHeight="1" x14ac:dyDescent="0.25">
      <c r="A29" s="50">
        <v>21352</v>
      </c>
      <c r="B29" s="87" t="s">
        <v>49</v>
      </c>
      <c r="C29" s="88">
        <f t="shared" si="1"/>
        <v>0</v>
      </c>
      <c r="D29" s="89" t="s">
        <v>44</v>
      </c>
      <c r="E29" s="90" t="s">
        <v>44</v>
      </c>
      <c r="F29" s="91" t="s">
        <v>44</v>
      </c>
      <c r="G29" s="89" t="s">
        <v>44</v>
      </c>
      <c r="H29" s="90" t="s">
        <v>44</v>
      </c>
      <c r="I29" s="91" t="s">
        <v>44</v>
      </c>
      <c r="J29" s="53"/>
      <c r="K29" s="54"/>
      <c r="L29" s="56">
        <f>K29+J29</f>
        <v>0</v>
      </c>
      <c r="M29" s="92" t="s">
        <v>44</v>
      </c>
      <c r="N29" s="93" t="s">
        <v>44</v>
      </c>
      <c r="O29" s="56" t="s">
        <v>44</v>
      </c>
      <c r="P29" s="57"/>
      <c r="R29" s="363"/>
    </row>
    <row r="30" spans="1:18" ht="24" hidden="1" customHeight="1" x14ac:dyDescent="0.25">
      <c r="A30" s="50">
        <v>21359</v>
      </c>
      <c r="B30" s="87" t="s">
        <v>50</v>
      </c>
      <c r="C30" s="88">
        <f t="shared" si="1"/>
        <v>0</v>
      </c>
      <c r="D30" s="89" t="s">
        <v>44</v>
      </c>
      <c r="E30" s="90" t="s">
        <v>44</v>
      </c>
      <c r="F30" s="91" t="s">
        <v>44</v>
      </c>
      <c r="G30" s="89" t="s">
        <v>44</v>
      </c>
      <c r="H30" s="90" t="s">
        <v>44</v>
      </c>
      <c r="I30" s="91" t="s">
        <v>44</v>
      </c>
      <c r="J30" s="53"/>
      <c r="K30" s="54"/>
      <c r="L30" s="56">
        <f>K30+J30</f>
        <v>0</v>
      </c>
      <c r="M30" s="92" t="s">
        <v>44</v>
      </c>
      <c r="N30" s="93" t="s">
        <v>44</v>
      </c>
      <c r="O30" s="56" t="s">
        <v>44</v>
      </c>
      <c r="P30" s="57"/>
      <c r="R30" s="363"/>
    </row>
    <row r="31" spans="1:18" s="28" customFormat="1" ht="36" hidden="1" customHeight="1" x14ac:dyDescent="0.25">
      <c r="A31" s="79">
        <v>21370</v>
      </c>
      <c r="B31" s="67" t="s">
        <v>51</v>
      </c>
      <c r="C31" s="68">
        <f t="shared" si="1"/>
        <v>0</v>
      </c>
      <c r="D31" s="72" t="s">
        <v>44</v>
      </c>
      <c r="E31" s="73" t="s">
        <v>44</v>
      </c>
      <c r="F31" s="74" t="s">
        <v>44</v>
      </c>
      <c r="G31" s="72" t="s">
        <v>44</v>
      </c>
      <c r="H31" s="73" t="s">
        <v>44</v>
      </c>
      <c r="I31" s="74" t="s">
        <v>44</v>
      </c>
      <c r="J31" s="76">
        <f>SUM(J32)</f>
        <v>0</v>
      </c>
      <c r="K31" s="77">
        <f>SUM(K32)</f>
        <v>0</v>
      </c>
      <c r="L31" s="78">
        <f>SUM(L32)</f>
        <v>0</v>
      </c>
      <c r="M31" s="76" t="s">
        <v>44</v>
      </c>
      <c r="N31" s="77" t="s">
        <v>44</v>
      </c>
      <c r="O31" s="78" t="s">
        <v>44</v>
      </c>
      <c r="P31" s="75"/>
      <c r="R31" s="363"/>
    </row>
    <row r="32" spans="1:18" ht="36" hidden="1" customHeight="1" x14ac:dyDescent="0.25">
      <c r="A32" s="94">
        <v>21379</v>
      </c>
      <c r="B32" s="95" t="s">
        <v>52</v>
      </c>
      <c r="C32" s="96">
        <f t="shared" si="1"/>
        <v>0</v>
      </c>
      <c r="D32" s="97" t="s">
        <v>44</v>
      </c>
      <c r="E32" s="98" t="s">
        <v>44</v>
      </c>
      <c r="F32" s="99" t="s">
        <v>44</v>
      </c>
      <c r="G32" s="97" t="s">
        <v>44</v>
      </c>
      <c r="H32" s="98" t="s">
        <v>44</v>
      </c>
      <c r="I32" s="99" t="s">
        <v>44</v>
      </c>
      <c r="J32" s="100"/>
      <c r="K32" s="101"/>
      <c r="L32" s="102">
        <f>K32+J32</f>
        <v>0</v>
      </c>
      <c r="M32" s="103" t="s">
        <v>44</v>
      </c>
      <c r="N32" s="104" t="s">
        <v>44</v>
      </c>
      <c r="O32" s="102" t="s">
        <v>44</v>
      </c>
      <c r="P32" s="105"/>
      <c r="R32" s="363"/>
    </row>
    <row r="33" spans="1:18" s="28" customFormat="1" ht="12" hidden="1" customHeight="1" x14ac:dyDescent="0.25">
      <c r="A33" s="79">
        <v>21380</v>
      </c>
      <c r="B33" s="67" t="s">
        <v>53</v>
      </c>
      <c r="C33" s="68">
        <f t="shared" si="1"/>
        <v>0</v>
      </c>
      <c r="D33" s="72" t="s">
        <v>44</v>
      </c>
      <c r="E33" s="73" t="s">
        <v>44</v>
      </c>
      <c r="F33" s="74" t="s">
        <v>44</v>
      </c>
      <c r="G33" s="72" t="s">
        <v>44</v>
      </c>
      <c r="H33" s="73" t="s">
        <v>44</v>
      </c>
      <c r="I33" s="74" t="s">
        <v>44</v>
      </c>
      <c r="J33" s="76">
        <f>SUM(J34:J35)</f>
        <v>0</v>
      </c>
      <c r="K33" s="77">
        <f>SUM(K34:K35)</f>
        <v>0</v>
      </c>
      <c r="L33" s="78">
        <f>SUM(L34:L35)</f>
        <v>0</v>
      </c>
      <c r="M33" s="76" t="s">
        <v>44</v>
      </c>
      <c r="N33" s="77" t="s">
        <v>44</v>
      </c>
      <c r="O33" s="78" t="s">
        <v>44</v>
      </c>
      <c r="P33" s="75"/>
      <c r="R33" s="363"/>
    </row>
    <row r="34" spans="1:18" ht="12" hidden="1" customHeight="1" x14ac:dyDescent="0.25">
      <c r="A34" s="44">
        <v>21381</v>
      </c>
      <c r="B34" s="80" t="s">
        <v>54</v>
      </c>
      <c r="C34" s="81">
        <f t="shared" si="1"/>
        <v>0</v>
      </c>
      <c r="D34" s="82" t="s">
        <v>44</v>
      </c>
      <c r="E34" s="83" t="s">
        <v>44</v>
      </c>
      <c r="F34" s="84" t="s">
        <v>44</v>
      </c>
      <c r="G34" s="82" t="s">
        <v>44</v>
      </c>
      <c r="H34" s="83" t="s">
        <v>44</v>
      </c>
      <c r="I34" s="84" t="s">
        <v>44</v>
      </c>
      <c r="J34" s="46"/>
      <c r="K34" s="47"/>
      <c r="L34" s="48">
        <f>K34+J34</f>
        <v>0</v>
      </c>
      <c r="M34" s="85" t="s">
        <v>44</v>
      </c>
      <c r="N34" s="86" t="s">
        <v>44</v>
      </c>
      <c r="O34" s="48" t="s">
        <v>44</v>
      </c>
      <c r="P34" s="49"/>
      <c r="R34" s="363"/>
    </row>
    <row r="35" spans="1:18" ht="24" hidden="1" customHeight="1" x14ac:dyDescent="0.25">
      <c r="A35" s="51">
        <v>21383</v>
      </c>
      <c r="B35" s="87" t="s">
        <v>55</v>
      </c>
      <c r="C35" s="88">
        <f t="shared" si="1"/>
        <v>0</v>
      </c>
      <c r="D35" s="89" t="s">
        <v>44</v>
      </c>
      <c r="E35" s="90" t="s">
        <v>44</v>
      </c>
      <c r="F35" s="91" t="s">
        <v>44</v>
      </c>
      <c r="G35" s="89" t="s">
        <v>44</v>
      </c>
      <c r="H35" s="90" t="s">
        <v>44</v>
      </c>
      <c r="I35" s="91" t="s">
        <v>44</v>
      </c>
      <c r="J35" s="53"/>
      <c r="K35" s="54"/>
      <c r="L35" s="56">
        <f>K35+J35</f>
        <v>0</v>
      </c>
      <c r="M35" s="92" t="s">
        <v>44</v>
      </c>
      <c r="N35" s="93" t="s">
        <v>44</v>
      </c>
      <c r="O35" s="56" t="s">
        <v>44</v>
      </c>
      <c r="P35" s="57"/>
      <c r="R35" s="363"/>
    </row>
    <row r="36" spans="1:18" s="28" customFormat="1" ht="25.5" hidden="1" customHeight="1" x14ac:dyDescent="0.25">
      <c r="A36" s="79">
        <v>21390</v>
      </c>
      <c r="B36" s="67" t="s">
        <v>56</v>
      </c>
      <c r="C36" s="68">
        <f t="shared" si="1"/>
        <v>0</v>
      </c>
      <c r="D36" s="72" t="s">
        <v>44</v>
      </c>
      <c r="E36" s="73" t="s">
        <v>44</v>
      </c>
      <c r="F36" s="74" t="s">
        <v>44</v>
      </c>
      <c r="G36" s="72" t="s">
        <v>44</v>
      </c>
      <c r="H36" s="73" t="s">
        <v>44</v>
      </c>
      <c r="I36" s="74" t="s">
        <v>44</v>
      </c>
      <c r="J36" s="76">
        <f>SUM(J37:J40)</f>
        <v>0</v>
      </c>
      <c r="K36" s="77">
        <f>SUM(K37:K40)</f>
        <v>0</v>
      </c>
      <c r="L36" s="78">
        <f>SUM(L37:L40)</f>
        <v>0</v>
      </c>
      <c r="M36" s="76" t="s">
        <v>44</v>
      </c>
      <c r="N36" s="77" t="s">
        <v>44</v>
      </c>
      <c r="O36" s="78" t="s">
        <v>44</v>
      </c>
      <c r="P36" s="75"/>
      <c r="R36" s="363"/>
    </row>
    <row r="37" spans="1:18" ht="24" hidden="1" customHeight="1" x14ac:dyDescent="0.25">
      <c r="A37" s="44">
        <v>21391</v>
      </c>
      <c r="B37" s="80" t="s">
        <v>57</v>
      </c>
      <c r="C37" s="81">
        <f t="shared" si="1"/>
        <v>0</v>
      </c>
      <c r="D37" s="82" t="s">
        <v>44</v>
      </c>
      <c r="E37" s="83" t="s">
        <v>44</v>
      </c>
      <c r="F37" s="84" t="s">
        <v>44</v>
      </c>
      <c r="G37" s="82" t="s">
        <v>44</v>
      </c>
      <c r="H37" s="83" t="s">
        <v>44</v>
      </c>
      <c r="I37" s="84" t="s">
        <v>44</v>
      </c>
      <c r="J37" s="46"/>
      <c r="K37" s="47"/>
      <c r="L37" s="48">
        <f>K37+J37</f>
        <v>0</v>
      </c>
      <c r="M37" s="85" t="s">
        <v>44</v>
      </c>
      <c r="N37" s="86" t="s">
        <v>44</v>
      </c>
      <c r="O37" s="48" t="s">
        <v>44</v>
      </c>
      <c r="P37" s="49"/>
      <c r="R37" s="363"/>
    </row>
    <row r="38" spans="1:18" ht="12" hidden="1" customHeight="1" x14ac:dyDescent="0.25">
      <c r="A38" s="51">
        <v>21393</v>
      </c>
      <c r="B38" s="87" t="s">
        <v>58</v>
      </c>
      <c r="C38" s="88">
        <f t="shared" si="1"/>
        <v>0</v>
      </c>
      <c r="D38" s="89" t="s">
        <v>44</v>
      </c>
      <c r="E38" s="90" t="s">
        <v>44</v>
      </c>
      <c r="F38" s="91" t="s">
        <v>44</v>
      </c>
      <c r="G38" s="89" t="s">
        <v>44</v>
      </c>
      <c r="H38" s="90" t="s">
        <v>44</v>
      </c>
      <c r="I38" s="91" t="s">
        <v>44</v>
      </c>
      <c r="J38" s="53"/>
      <c r="K38" s="54"/>
      <c r="L38" s="56">
        <f>K38+J38</f>
        <v>0</v>
      </c>
      <c r="M38" s="92" t="s">
        <v>44</v>
      </c>
      <c r="N38" s="93" t="s">
        <v>44</v>
      </c>
      <c r="O38" s="56" t="s">
        <v>44</v>
      </c>
      <c r="P38" s="57"/>
      <c r="R38" s="363"/>
    </row>
    <row r="39" spans="1:18" ht="12" hidden="1" customHeight="1" x14ac:dyDescent="0.25">
      <c r="A39" s="51">
        <v>21395</v>
      </c>
      <c r="B39" s="87" t="s">
        <v>59</v>
      </c>
      <c r="C39" s="88">
        <f t="shared" si="1"/>
        <v>0</v>
      </c>
      <c r="D39" s="89" t="s">
        <v>44</v>
      </c>
      <c r="E39" s="90" t="s">
        <v>44</v>
      </c>
      <c r="F39" s="91" t="s">
        <v>44</v>
      </c>
      <c r="G39" s="89" t="s">
        <v>44</v>
      </c>
      <c r="H39" s="90" t="s">
        <v>44</v>
      </c>
      <c r="I39" s="91" t="s">
        <v>44</v>
      </c>
      <c r="J39" s="53"/>
      <c r="K39" s="54"/>
      <c r="L39" s="56">
        <f>K39+J39</f>
        <v>0</v>
      </c>
      <c r="M39" s="92" t="s">
        <v>44</v>
      </c>
      <c r="N39" s="93" t="s">
        <v>44</v>
      </c>
      <c r="O39" s="56" t="s">
        <v>44</v>
      </c>
      <c r="P39" s="57"/>
      <c r="R39" s="363"/>
    </row>
    <row r="40" spans="1:18" ht="24" hidden="1" customHeight="1" x14ac:dyDescent="0.25">
      <c r="A40" s="106">
        <v>21399</v>
      </c>
      <c r="B40" s="107" t="s">
        <v>60</v>
      </c>
      <c r="C40" s="108">
        <f t="shared" si="1"/>
        <v>0</v>
      </c>
      <c r="D40" s="109" t="s">
        <v>44</v>
      </c>
      <c r="E40" s="110" t="s">
        <v>44</v>
      </c>
      <c r="F40" s="111" t="s">
        <v>44</v>
      </c>
      <c r="G40" s="109" t="s">
        <v>44</v>
      </c>
      <c r="H40" s="110" t="s">
        <v>44</v>
      </c>
      <c r="I40" s="111" t="s">
        <v>44</v>
      </c>
      <c r="J40" s="112"/>
      <c r="K40" s="113"/>
      <c r="L40" s="114">
        <f>K40+J40</f>
        <v>0</v>
      </c>
      <c r="M40" s="115" t="s">
        <v>44</v>
      </c>
      <c r="N40" s="116" t="s">
        <v>44</v>
      </c>
      <c r="O40" s="114" t="s">
        <v>44</v>
      </c>
      <c r="P40" s="117"/>
      <c r="R40" s="363"/>
    </row>
    <row r="41" spans="1:18" s="28" customFormat="1" ht="26.25" hidden="1" customHeight="1" x14ac:dyDescent="0.25">
      <c r="A41" s="118">
        <v>21420</v>
      </c>
      <c r="B41" s="119" t="s">
        <v>61</v>
      </c>
      <c r="C41" s="120">
        <f>F41</f>
        <v>0</v>
      </c>
      <c r="D41" s="121">
        <f>SUM(D42)</f>
        <v>0</v>
      </c>
      <c r="E41" s="122">
        <f>SUM(E42)</f>
        <v>0</v>
      </c>
      <c r="F41" s="123">
        <f>SUM(F42)</f>
        <v>0</v>
      </c>
      <c r="G41" s="124" t="s">
        <v>44</v>
      </c>
      <c r="H41" s="125" t="s">
        <v>44</v>
      </c>
      <c r="I41" s="126" t="s">
        <v>44</v>
      </c>
      <c r="J41" s="124" t="s">
        <v>44</v>
      </c>
      <c r="K41" s="125" t="s">
        <v>44</v>
      </c>
      <c r="L41" s="126" t="s">
        <v>44</v>
      </c>
      <c r="M41" s="124" t="s">
        <v>44</v>
      </c>
      <c r="N41" s="125" t="s">
        <v>44</v>
      </c>
      <c r="O41" s="126" t="s">
        <v>44</v>
      </c>
      <c r="P41" s="127"/>
      <c r="R41" s="363"/>
    </row>
    <row r="42" spans="1:18"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c r="R42" s="363"/>
    </row>
    <row r="43" spans="1:18" s="28" customFormat="1" ht="24.75" hidden="1" thickTop="1" x14ac:dyDescent="0.25">
      <c r="A43" s="79">
        <v>21490</v>
      </c>
      <c r="B43" s="67" t="s">
        <v>63</v>
      </c>
      <c r="C43" s="130">
        <f>F43+I43+L43</f>
        <v>0</v>
      </c>
      <c r="D43" s="76">
        <f t="shared" ref="D43:L43" si="2">D44</f>
        <v>0</v>
      </c>
      <c r="E43" s="77">
        <f t="shared" si="2"/>
        <v>0</v>
      </c>
      <c r="F43" s="78">
        <f t="shared" si="2"/>
        <v>0</v>
      </c>
      <c r="G43" s="76">
        <f t="shared" si="2"/>
        <v>0</v>
      </c>
      <c r="H43" s="77">
        <f t="shared" si="2"/>
        <v>0</v>
      </c>
      <c r="I43" s="78">
        <f t="shared" si="2"/>
        <v>0</v>
      </c>
      <c r="J43" s="76">
        <f t="shared" si="2"/>
        <v>0</v>
      </c>
      <c r="K43" s="77">
        <f t="shared" si="2"/>
        <v>0</v>
      </c>
      <c r="L43" s="78">
        <f t="shared" si="2"/>
        <v>0</v>
      </c>
      <c r="M43" s="76" t="s">
        <v>44</v>
      </c>
      <c r="N43" s="77" t="s">
        <v>44</v>
      </c>
      <c r="O43" s="78" t="s">
        <v>44</v>
      </c>
      <c r="P43" s="75"/>
      <c r="R43" s="363"/>
    </row>
    <row r="44" spans="1:18"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c r="R44" s="363"/>
    </row>
    <row r="45" spans="1:18"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SUM(N46:N47)</f>
        <v>0</v>
      </c>
      <c r="O45" s="114">
        <f>SUM(O46:O47)</f>
        <v>0</v>
      </c>
      <c r="P45" s="117"/>
      <c r="R45" s="363"/>
    </row>
    <row r="46" spans="1:18" ht="24" hidden="1" customHeight="1" x14ac:dyDescent="0.25">
      <c r="A46" s="135">
        <v>23410</v>
      </c>
      <c r="B46" s="136" t="s">
        <v>66</v>
      </c>
      <c r="C46" s="120">
        <f>O46</f>
        <v>0</v>
      </c>
      <c r="D46" s="124" t="s">
        <v>44</v>
      </c>
      <c r="E46" s="125" t="s">
        <v>44</v>
      </c>
      <c r="F46" s="126" t="s">
        <v>44</v>
      </c>
      <c r="G46" s="124" t="s">
        <v>44</v>
      </c>
      <c r="H46" s="125" t="s">
        <v>44</v>
      </c>
      <c r="I46" s="126" t="s">
        <v>44</v>
      </c>
      <c r="J46" s="124" t="s">
        <v>44</v>
      </c>
      <c r="K46" s="125" t="s">
        <v>44</v>
      </c>
      <c r="L46" s="126" t="s">
        <v>44</v>
      </c>
      <c r="M46" s="137"/>
      <c r="N46" s="138"/>
      <c r="O46" s="139">
        <f>N46+M46</f>
        <v>0</v>
      </c>
      <c r="P46" s="127"/>
      <c r="R46" s="363"/>
    </row>
    <row r="47" spans="1:18" ht="24" hidden="1" customHeight="1" x14ac:dyDescent="0.25">
      <c r="A47" s="135">
        <v>23510</v>
      </c>
      <c r="B47" s="136" t="s">
        <v>67</v>
      </c>
      <c r="C47" s="120">
        <f>O47</f>
        <v>0</v>
      </c>
      <c r="D47" s="124" t="s">
        <v>44</v>
      </c>
      <c r="E47" s="125" t="s">
        <v>44</v>
      </c>
      <c r="F47" s="126" t="s">
        <v>44</v>
      </c>
      <c r="G47" s="124" t="s">
        <v>44</v>
      </c>
      <c r="H47" s="125" t="s">
        <v>44</v>
      </c>
      <c r="I47" s="126" t="s">
        <v>44</v>
      </c>
      <c r="J47" s="124" t="s">
        <v>44</v>
      </c>
      <c r="K47" s="125" t="s">
        <v>44</v>
      </c>
      <c r="L47" s="126" t="s">
        <v>44</v>
      </c>
      <c r="M47" s="137"/>
      <c r="N47" s="138"/>
      <c r="O47" s="139">
        <f>N47+M47</f>
        <v>0</v>
      </c>
      <c r="P47" s="127"/>
      <c r="R47" s="363"/>
    </row>
    <row r="48" spans="1:18" ht="12" hidden="1" customHeight="1" x14ac:dyDescent="0.25">
      <c r="A48" s="140"/>
      <c r="B48" s="136"/>
      <c r="C48" s="141"/>
      <c r="D48" s="142"/>
      <c r="E48" s="143"/>
      <c r="F48" s="139"/>
      <c r="G48" s="142"/>
      <c r="H48" s="143"/>
      <c r="I48" s="139"/>
      <c r="J48" s="142"/>
      <c r="K48" s="143"/>
      <c r="L48" s="123"/>
      <c r="M48" s="142"/>
      <c r="N48" s="143"/>
      <c r="O48" s="139"/>
      <c r="P48" s="127"/>
      <c r="R48" s="363"/>
    </row>
    <row r="49" spans="1:18" s="28" customFormat="1" ht="12" hidden="1" customHeight="1" x14ac:dyDescent="0.25">
      <c r="A49" s="144"/>
      <c r="B49" s="145" t="s">
        <v>68</v>
      </c>
      <c r="C49" s="146"/>
      <c r="D49" s="147"/>
      <c r="E49" s="148"/>
      <c r="F49" s="149"/>
      <c r="G49" s="150"/>
      <c r="H49" s="151"/>
      <c r="I49" s="152"/>
      <c r="J49" s="150"/>
      <c r="K49" s="151"/>
      <c r="L49" s="153"/>
      <c r="M49" s="150"/>
      <c r="N49" s="151"/>
      <c r="O49" s="152"/>
      <c r="P49" s="154"/>
      <c r="R49" s="363"/>
    </row>
    <row r="50" spans="1:18" s="28" customFormat="1" ht="13.5" thickTop="1" thickBot="1" x14ac:dyDescent="0.3">
      <c r="A50" s="155"/>
      <c r="B50" s="29" t="s">
        <v>69</v>
      </c>
      <c r="C50" s="156">
        <f t="shared" ref="C50:C113" si="3">F50+I50+L50+O50</f>
        <v>3360884</v>
      </c>
      <c r="D50" s="157">
        <f t="shared" ref="D50:O50" si="4">SUM(D51,D286)</f>
        <v>3353884</v>
      </c>
      <c r="E50" s="158">
        <f t="shared" si="4"/>
        <v>7000</v>
      </c>
      <c r="F50" s="159">
        <f t="shared" si="4"/>
        <v>3360884</v>
      </c>
      <c r="G50" s="157">
        <f t="shared" si="4"/>
        <v>0</v>
      </c>
      <c r="H50" s="158">
        <f t="shared" si="4"/>
        <v>0</v>
      </c>
      <c r="I50" s="159">
        <f t="shared" si="4"/>
        <v>0</v>
      </c>
      <c r="J50" s="32">
        <f t="shared" si="4"/>
        <v>0</v>
      </c>
      <c r="K50" s="33">
        <f t="shared" si="4"/>
        <v>0</v>
      </c>
      <c r="L50" s="34">
        <f t="shared" si="4"/>
        <v>0</v>
      </c>
      <c r="M50" s="32">
        <f t="shared" si="4"/>
        <v>0</v>
      </c>
      <c r="N50" s="33">
        <f t="shared" si="4"/>
        <v>0</v>
      </c>
      <c r="O50" s="34">
        <f t="shared" si="4"/>
        <v>0</v>
      </c>
      <c r="P50" s="35"/>
      <c r="R50" s="363"/>
    </row>
    <row r="51" spans="1:18" s="28" customFormat="1" ht="36.75" thickTop="1" x14ac:dyDescent="0.25">
      <c r="A51" s="160"/>
      <c r="B51" s="161" t="s">
        <v>70</v>
      </c>
      <c r="C51" s="162">
        <f t="shared" si="3"/>
        <v>3360884</v>
      </c>
      <c r="D51" s="163">
        <f t="shared" ref="D51:O51" si="5">SUM(D52,D194)</f>
        <v>3353884</v>
      </c>
      <c r="E51" s="164">
        <f t="shared" si="5"/>
        <v>7000</v>
      </c>
      <c r="F51" s="165">
        <f t="shared" si="5"/>
        <v>3360884</v>
      </c>
      <c r="G51" s="163">
        <f t="shared" si="5"/>
        <v>0</v>
      </c>
      <c r="H51" s="164">
        <f t="shared" si="5"/>
        <v>0</v>
      </c>
      <c r="I51" s="165">
        <f t="shared" si="5"/>
        <v>0</v>
      </c>
      <c r="J51" s="166">
        <f t="shared" si="5"/>
        <v>0</v>
      </c>
      <c r="K51" s="167">
        <f t="shared" si="5"/>
        <v>0</v>
      </c>
      <c r="L51" s="168">
        <f t="shared" si="5"/>
        <v>0</v>
      </c>
      <c r="M51" s="166">
        <f t="shared" si="5"/>
        <v>0</v>
      </c>
      <c r="N51" s="167">
        <f t="shared" si="5"/>
        <v>0</v>
      </c>
      <c r="O51" s="168">
        <f t="shared" si="5"/>
        <v>0</v>
      </c>
      <c r="P51" s="169"/>
      <c r="R51" s="363"/>
    </row>
    <row r="52" spans="1:18" s="28" customFormat="1" ht="24" x14ac:dyDescent="0.25">
      <c r="A52" s="24"/>
      <c r="B52" s="22" t="s">
        <v>71</v>
      </c>
      <c r="C52" s="170">
        <f t="shared" si="3"/>
        <v>3325134</v>
      </c>
      <c r="D52" s="171">
        <f t="shared" ref="D52:O52" si="6">SUM(D53,D75,D173,D187)</f>
        <v>3325134</v>
      </c>
      <c r="E52" s="172">
        <f t="shared" si="6"/>
        <v>0</v>
      </c>
      <c r="F52" s="173">
        <f t="shared" si="6"/>
        <v>3325134</v>
      </c>
      <c r="G52" s="171">
        <f t="shared" si="6"/>
        <v>0</v>
      </c>
      <c r="H52" s="172">
        <f t="shared" si="6"/>
        <v>0</v>
      </c>
      <c r="I52" s="173">
        <f t="shared" si="6"/>
        <v>0</v>
      </c>
      <c r="J52" s="171">
        <f t="shared" si="6"/>
        <v>0</v>
      </c>
      <c r="K52" s="172">
        <f t="shared" si="6"/>
        <v>0</v>
      </c>
      <c r="L52" s="173">
        <f t="shared" si="6"/>
        <v>0</v>
      </c>
      <c r="M52" s="171">
        <f t="shared" si="6"/>
        <v>0</v>
      </c>
      <c r="N52" s="172">
        <f t="shared" si="6"/>
        <v>0</v>
      </c>
      <c r="O52" s="173">
        <f t="shared" si="6"/>
        <v>0</v>
      </c>
      <c r="P52" s="174"/>
      <c r="R52" s="363"/>
    </row>
    <row r="53" spans="1:18" s="28" customFormat="1" x14ac:dyDescent="0.25">
      <c r="A53" s="175">
        <v>1000</v>
      </c>
      <c r="B53" s="175" t="s">
        <v>72</v>
      </c>
      <c r="C53" s="176">
        <f t="shared" si="3"/>
        <v>3304327</v>
      </c>
      <c r="D53" s="177">
        <f t="shared" ref="D53:O53" si="7">SUM(D54,D67)</f>
        <v>3304327</v>
      </c>
      <c r="E53" s="178">
        <f t="shared" si="7"/>
        <v>0</v>
      </c>
      <c r="F53" s="179">
        <f t="shared" si="7"/>
        <v>3304327</v>
      </c>
      <c r="G53" s="177">
        <f t="shared" si="7"/>
        <v>0</v>
      </c>
      <c r="H53" s="178">
        <f t="shared" si="7"/>
        <v>0</v>
      </c>
      <c r="I53" s="179">
        <f t="shared" si="7"/>
        <v>0</v>
      </c>
      <c r="J53" s="177">
        <f t="shared" si="7"/>
        <v>0</v>
      </c>
      <c r="K53" s="178">
        <f t="shared" si="7"/>
        <v>0</v>
      </c>
      <c r="L53" s="179">
        <f t="shared" si="7"/>
        <v>0</v>
      </c>
      <c r="M53" s="177">
        <f t="shared" si="7"/>
        <v>0</v>
      </c>
      <c r="N53" s="178">
        <f t="shared" si="7"/>
        <v>0</v>
      </c>
      <c r="O53" s="179">
        <f t="shared" si="7"/>
        <v>0</v>
      </c>
      <c r="P53" s="180"/>
      <c r="R53" s="363"/>
    </row>
    <row r="54" spans="1:18" x14ac:dyDescent="0.25">
      <c r="A54" s="67">
        <v>1100</v>
      </c>
      <c r="B54" s="181" t="s">
        <v>73</v>
      </c>
      <c r="C54" s="68">
        <f t="shared" si="3"/>
        <v>2535983</v>
      </c>
      <c r="D54" s="182">
        <f t="shared" ref="D54:O54" si="8">SUM(D55,D58,D66)</f>
        <v>2535983</v>
      </c>
      <c r="E54" s="183">
        <f t="shared" si="8"/>
        <v>0</v>
      </c>
      <c r="F54" s="71">
        <f t="shared" si="8"/>
        <v>2535983</v>
      </c>
      <c r="G54" s="182">
        <f t="shared" si="8"/>
        <v>0</v>
      </c>
      <c r="H54" s="183">
        <f t="shared" si="8"/>
        <v>0</v>
      </c>
      <c r="I54" s="71">
        <f t="shared" si="8"/>
        <v>0</v>
      </c>
      <c r="J54" s="182">
        <f t="shared" si="8"/>
        <v>0</v>
      </c>
      <c r="K54" s="183">
        <f t="shared" si="8"/>
        <v>0</v>
      </c>
      <c r="L54" s="71">
        <f t="shared" si="8"/>
        <v>0</v>
      </c>
      <c r="M54" s="182">
        <f t="shared" si="8"/>
        <v>0</v>
      </c>
      <c r="N54" s="183">
        <f t="shared" si="8"/>
        <v>0</v>
      </c>
      <c r="O54" s="71">
        <f t="shared" si="8"/>
        <v>0</v>
      </c>
      <c r="P54" s="75"/>
      <c r="R54" s="363"/>
    </row>
    <row r="55" spans="1:18" x14ac:dyDescent="0.25">
      <c r="A55" s="184">
        <v>1110</v>
      </c>
      <c r="B55" s="136" t="s">
        <v>74</v>
      </c>
      <c r="C55" s="141">
        <f t="shared" si="3"/>
        <v>2205999</v>
      </c>
      <c r="D55" s="185">
        <f t="shared" ref="D55:O55" si="9">SUM(D56:D57)</f>
        <v>2205999</v>
      </c>
      <c r="E55" s="186">
        <f t="shared" si="9"/>
        <v>0</v>
      </c>
      <c r="F55" s="139">
        <f t="shared" si="9"/>
        <v>2205999</v>
      </c>
      <c r="G55" s="185">
        <f t="shared" si="9"/>
        <v>0</v>
      </c>
      <c r="H55" s="186">
        <f t="shared" si="9"/>
        <v>0</v>
      </c>
      <c r="I55" s="139">
        <f t="shared" si="9"/>
        <v>0</v>
      </c>
      <c r="J55" s="185">
        <f t="shared" si="9"/>
        <v>0</v>
      </c>
      <c r="K55" s="186">
        <f t="shared" si="9"/>
        <v>0</v>
      </c>
      <c r="L55" s="139">
        <f t="shared" si="9"/>
        <v>0</v>
      </c>
      <c r="M55" s="185">
        <f t="shared" si="9"/>
        <v>0</v>
      </c>
      <c r="N55" s="186">
        <f t="shared" si="9"/>
        <v>0</v>
      </c>
      <c r="O55" s="139">
        <f t="shared" si="9"/>
        <v>0</v>
      </c>
      <c r="P55" s="127"/>
      <c r="R55" s="363"/>
    </row>
    <row r="56" spans="1:18" ht="12" hidden="1" customHeight="1" x14ac:dyDescent="0.25">
      <c r="A56" s="44">
        <v>1111</v>
      </c>
      <c r="B56" s="80" t="s">
        <v>75</v>
      </c>
      <c r="C56" s="81">
        <f t="shared" si="3"/>
        <v>0</v>
      </c>
      <c r="D56" s="46">
        <v>0</v>
      </c>
      <c r="E56" s="47"/>
      <c r="F56" s="132">
        <f>D56+E56</f>
        <v>0</v>
      </c>
      <c r="G56" s="46"/>
      <c r="H56" s="47"/>
      <c r="I56" s="132">
        <f>G56+H56</f>
        <v>0</v>
      </c>
      <c r="J56" s="46"/>
      <c r="K56" s="47"/>
      <c r="L56" s="132">
        <f>K56+J56</f>
        <v>0</v>
      </c>
      <c r="M56" s="46"/>
      <c r="N56" s="47"/>
      <c r="O56" s="132">
        <f>N56+M56</f>
        <v>0</v>
      </c>
      <c r="P56" s="49"/>
      <c r="R56" s="363"/>
    </row>
    <row r="57" spans="1:18" ht="24" customHeight="1" x14ac:dyDescent="0.25">
      <c r="A57" s="51">
        <v>1119</v>
      </c>
      <c r="B57" s="87" t="s">
        <v>76</v>
      </c>
      <c r="C57" s="88">
        <f t="shared" si="3"/>
        <v>2205999</v>
      </c>
      <c r="D57" s="53">
        <v>2205999</v>
      </c>
      <c r="E57" s="54"/>
      <c r="F57" s="55">
        <f>D57+E57</f>
        <v>2205999</v>
      </c>
      <c r="G57" s="53"/>
      <c r="H57" s="54"/>
      <c r="I57" s="55">
        <f>G57+H57</f>
        <v>0</v>
      </c>
      <c r="J57" s="53"/>
      <c r="K57" s="54"/>
      <c r="L57" s="55">
        <f>K57+J57</f>
        <v>0</v>
      </c>
      <c r="M57" s="53"/>
      <c r="N57" s="54"/>
      <c r="O57" s="55">
        <f>N57+M57</f>
        <v>0</v>
      </c>
      <c r="P57" s="57"/>
      <c r="R57" s="363"/>
    </row>
    <row r="58" spans="1:18" x14ac:dyDescent="0.25">
      <c r="A58" s="187">
        <v>1140</v>
      </c>
      <c r="B58" s="87" t="s">
        <v>78</v>
      </c>
      <c r="C58" s="88">
        <f t="shared" si="3"/>
        <v>269541</v>
      </c>
      <c r="D58" s="188">
        <f t="shared" ref="D58:O58" si="10">SUM(D59:D65)</f>
        <v>269541</v>
      </c>
      <c r="E58" s="189">
        <f t="shared" si="10"/>
        <v>0</v>
      </c>
      <c r="F58" s="55">
        <f t="shared" si="10"/>
        <v>269541</v>
      </c>
      <c r="G58" s="188">
        <f t="shared" si="10"/>
        <v>0</v>
      </c>
      <c r="H58" s="189">
        <f t="shared" si="10"/>
        <v>0</v>
      </c>
      <c r="I58" s="55">
        <f t="shared" si="10"/>
        <v>0</v>
      </c>
      <c r="J58" s="188">
        <f t="shared" si="10"/>
        <v>0</v>
      </c>
      <c r="K58" s="189">
        <f t="shared" si="10"/>
        <v>0</v>
      </c>
      <c r="L58" s="55">
        <f t="shared" si="10"/>
        <v>0</v>
      </c>
      <c r="M58" s="188">
        <f t="shared" si="10"/>
        <v>0</v>
      </c>
      <c r="N58" s="189">
        <f t="shared" si="10"/>
        <v>0</v>
      </c>
      <c r="O58" s="55">
        <f t="shared" si="10"/>
        <v>0</v>
      </c>
      <c r="P58" s="57"/>
      <c r="R58" s="363"/>
    </row>
    <row r="59" spans="1:18" ht="12" hidden="1" customHeight="1" x14ac:dyDescent="0.25">
      <c r="A59" s="51">
        <v>1141</v>
      </c>
      <c r="B59" s="87" t="s">
        <v>79</v>
      </c>
      <c r="C59" s="88">
        <f t="shared" si="3"/>
        <v>0</v>
      </c>
      <c r="D59" s="53">
        <v>0</v>
      </c>
      <c r="E59" s="54"/>
      <c r="F59" s="55">
        <f t="shared" ref="F59:F66" si="11">D59+E59</f>
        <v>0</v>
      </c>
      <c r="G59" s="53"/>
      <c r="H59" s="54"/>
      <c r="I59" s="55">
        <f t="shared" ref="I59:I66" si="12">G59+H59</f>
        <v>0</v>
      </c>
      <c r="J59" s="53"/>
      <c r="K59" s="54"/>
      <c r="L59" s="55">
        <f t="shared" ref="L59:L66" si="13">K59+J59</f>
        <v>0</v>
      </c>
      <c r="M59" s="53"/>
      <c r="N59" s="54"/>
      <c r="O59" s="55">
        <f t="shared" ref="O59:O66" si="14">N59+M59</f>
        <v>0</v>
      </c>
      <c r="P59" s="57"/>
      <c r="R59" s="363"/>
    </row>
    <row r="60" spans="1:18" ht="24.75" customHeight="1" x14ac:dyDescent="0.25">
      <c r="A60" s="51">
        <v>1142</v>
      </c>
      <c r="B60" s="87" t="s">
        <v>80</v>
      </c>
      <c r="C60" s="88">
        <f t="shared" si="3"/>
        <v>15000</v>
      </c>
      <c r="D60" s="53">
        <v>15000</v>
      </c>
      <c r="E60" s="54"/>
      <c r="F60" s="55">
        <f t="shared" si="11"/>
        <v>15000</v>
      </c>
      <c r="G60" s="53"/>
      <c r="H60" s="54"/>
      <c r="I60" s="55">
        <f t="shared" si="12"/>
        <v>0</v>
      </c>
      <c r="J60" s="53"/>
      <c r="K60" s="54"/>
      <c r="L60" s="55">
        <f t="shared" si="13"/>
        <v>0</v>
      </c>
      <c r="M60" s="53"/>
      <c r="N60" s="54"/>
      <c r="O60" s="55">
        <f t="shared" si="14"/>
        <v>0</v>
      </c>
      <c r="P60" s="57"/>
      <c r="R60" s="363"/>
    </row>
    <row r="61" spans="1:18" ht="24" hidden="1" customHeight="1" x14ac:dyDescent="0.25">
      <c r="A61" s="51">
        <v>1145</v>
      </c>
      <c r="B61" s="87" t="s">
        <v>81</v>
      </c>
      <c r="C61" s="88">
        <f t="shared" si="3"/>
        <v>0</v>
      </c>
      <c r="D61" s="53">
        <v>0</v>
      </c>
      <c r="E61" s="54"/>
      <c r="F61" s="55">
        <f t="shared" si="11"/>
        <v>0</v>
      </c>
      <c r="G61" s="53"/>
      <c r="H61" s="54"/>
      <c r="I61" s="55">
        <f t="shared" si="12"/>
        <v>0</v>
      </c>
      <c r="J61" s="53"/>
      <c r="K61" s="54"/>
      <c r="L61" s="55">
        <f t="shared" si="13"/>
        <v>0</v>
      </c>
      <c r="M61" s="53"/>
      <c r="N61" s="54"/>
      <c r="O61" s="55">
        <f t="shared" si="14"/>
        <v>0</v>
      </c>
      <c r="P61" s="57"/>
      <c r="R61" s="363"/>
    </row>
    <row r="62" spans="1:18" ht="27.75" customHeight="1" x14ac:dyDescent="0.25">
      <c r="A62" s="51">
        <v>1146</v>
      </c>
      <c r="B62" s="87" t="s">
        <v>82</v>
      </c>
      <c r="C62" s="88">
        <f t="shared" si="3"/>
        <v>45000</v>
      </c>
      <c r="D62" s="53">
        <v>45000</v>
      </c>
      <c r="E62" s="54"/>
      <c r="F62" s="55">
        <f t="shared" si="11"/>
        <v>45000</v>
      </c>
      <c r="G62" s="53"/>
      <c r="H62" s="54"/>
      <c r="I62" s="55">
        <f t="shared" si="12"/>
        <v>0</v>
      </c>
      <c r="J62" s="53"/>
      <c r="K62" s="54"/>
      <c r="L62" s="55">
        <f t="shared" si="13"/>
        <v>0</v>
      </c>
      <c r="M62" s="53"/>
      <c r="N62" s="54"/>
      <c r="O62" s="55">
        <f t="shared" si="14"/>
        <v>0</v>
      </c>
      <c r="P62" s="57"/>
      <c r="R62" s="363"/>
    </row>
    <row r="63" spans="1:18" ht="12" customHeight="1" x14ac:dyDescent="0.25">
      <c r="A63" s="51">
        <v>1147</v>
      </c>
      <c r="B63" s="87" t="s">
        <v>83</v>
      </c>
      <c r="C63" s="88">
        <f t="shared" si="3"/>
        <v>54415</v>
      </c>
      <c r="D63" s="53">
        <v>54415</v>
      </c>
      <c r="E63" s="54"/>
      <c r="F63" s="55">
        <f t="shared" si="11"/>
        <v>54415</v>
      </c>
      <c r="G63" s="53"/>
      <c r="H63" s="54"/>
      <c r="I63" s="55">
        <f t="shared" si="12"/>
        <v>0</v>
      </c>
      <c r="J63" s="53"/>
      <c r="K63" s="54"/>
      <c r="L63" s="55">
        <f t="shared" si="13"/>
        <v>0</v>
      </c>
      <c r="M63" s="53"/>
      <c r="N63" s="54"/>
      <c r="O63" s="55">
        <f t="shared" si="14"/>
        <v>0</v>
      </c>
      <c r="P63" s="57"/>
      <c r="R63" s="363"/>
    </row>
    <row r="64" spans="1:18" ht="12" customHeight="1" x14ac:dyDescent="0.25">
      <c r="A64" s="51">
        <v>1148</v>
      </c>
      <c r="B64" s="87" t="s">
        <v>84</v>
      </c>
      <c r="C64" s="88">
        <f t="shared" si="3"/>
        <v>155126</v>
      </c>
      <c r="D64" s="53">
        <v>155126</v>
      </c>
      <c r="E64" s="54"/>
      <c r="F64" s="55">
        <f t="shared" si="11"/>
        <v>155126</v>
      </c>
      <c r="G64" s="53"/>
      <c r="H64" s="54"/>
      <c r="I64" s="55">
        <f t="shared" si="12"/>
        <v>0</v>
      </c>
      <c r="J64" s="53"/>
      <c r="K64" s="54"/>
      <c r="L64" s="55">
        <f t="shared" si="13"/>
        <v>0</v>
      </c>
      <c r="M64" s="53"/>
      <c r="N64" s="54"/>
      <c r="O64" s="55">
        <f t="shared" si="14"/>
        <v>0</v>
      </c>
      <c r="P64" s="57"/>
      <c r="R64" s="363"/>
    </row>
    <row r="65" spans="1:18" ht="24" hidden="1" customHeight="1" x14ac:dyDescent="0.25">
      <c r="A65" s="51">
        <v>1149</v>
      </c>
      <c r="B65" s="87" t="s">
        <v>85</v>
      </c>
      <c r="C65" s="88">
        <f t="shared" si="3"/>
        <v>0</v>
      </c>
      <c r="D65" s="53">
        <v>0</v>
      </c>
      <c r="E65" s="54"/>
      <c r="F65" s="55">
        <f t="shared" si="11"/>
        <v>0</v>
      </c>
      <c r="G65" s="53"/>
      <c r="H65" s="54"/>
      <c r="I65" s="55">
        <f t="shared" si="12"/>
        <v>0</v>
      </c>
      <c r="J65" s="53"/>
      <c r="K65" s="54"/>
      <c r="L65" s="55">
        <f t="shared" si="13"/>
        <v>0</v>
      </c>
      <c r="M65" s="53"/>
      <c r="N65" s="54"/>
      <c r="O65" s="55">
        <f t="shared" si="14"/>
        <v>0</v>
      </c>
      <c r="P65" s="57"/>
      <c r="R65" s="363"/>
    </row>
    <row r="66" spans="1:18" ht="36" customHeight="1" x14ac:dyDescent="0.25">
      <c r="A66" s="184">
        <v>1150</v>
      </c>
      <c r="B66" s="136" t="s">
        <v>87</v>
      </c>
      <c r="C66" s="141">
        <f t="shared" si="3"/>
        <v>60443</v>
      </c>
      <c r="D66" s="142">
        <v>60443</v>
      </c>
      <c r="E66" s="143"/>
      <c r="F66" s="139">
        <f t="shared" si="11"/>
        <v>60443</v>
      </c>
      <c r="G66" s="142"/>
      <c r="H66" s="143"/>
      <c r="I66" s="139">
        <f t="shared" si="12"/>
        <v>0</v>
      </c>
      <c r="J66" s="142"/>
      <c r="K66" s="143"/>
      <c r="L66" s="139">
        <f t="shared" si="13"/>
        <v>0</v>
      </c>
      <c r="M66" s="142"/>
      <c r="N66" s="143"/>
      <c r="O66" s="139">
        <f t="shared" si="14"/>
        <v>0</v>
      </c>
      <c r="P66" s="127"/>
      <c r="R66" s="363"/>
    </row>
    <row r="67" spans="1:18" ht="24" x14ac:dyDescent="0.25">
      <c r="A67" s="67">
        <v>1200</v>
      </c>
      <c r="B67" s="181" t="s">
        <v>88</v>
      </c>
      <c r="C67" s="68">
        <f t="shared" si="3"/>
        <v>768344</v>
      </c>
      <c r="D67" s="182">
        <f t="shared" ref="D67:O67" si="15">SUM(D68:D69)</f>
        <v>768344</v>
      </c>
      <c r="E67" s="183">
        <f t="shared" si="15"/>
        <v>0</v>
      </c>
      <c r="F67" s="71">
        <f t="shared" si="15"/>
        <v>768344</v>
      </c>
      <c r="G67" s="182">
        <f t="shared" si="15"/>
        <v>0</v>
      </c>
      <c r="H67" s="183">
        <f t="shared" si="15"/>
        <v>0</v>
      </c>
      <c r="I67" s="71">
        <f t="shared" si="15"/>
        <v>0</v>
      </c>
      <c r="J67" s="182">
        <f t="shared" si="15"/>
        <v>0</v>
      </c>
      <c r="K67" s="183">
        <f t="shared" si="15"/>
        <v>0</v>
      </c>
      <c r="L67" s="71">
        <f t="shared" si="15"/>
        <v>0</v>
      </c>
      <c r="M67" s="182">
        <f t="shared" si="15"/>
        <v>0</v>
      </c>
      <c r="N67" s="183">
        <f t="shared" si="15"/>
        <v>0</v>
      </c>
      <c r="O67" s="71">
        <f t="shared" si="15"/>
        <v>0</v>
      </c>
      <c r="P67" s="75"/>
      <c r="R67" s="363"/>
    </row>
    <row r="68" spans="1:18" ht="24" customHeight="1" x14ac:dyDescent="0.25">
      <c r="A68" s="278">
        <v>1210</v>
      </c>
      <c r="B68" s="80" t="s">
        <v>89</v>
      </c>
      <c r="C68" s="81">
        <f t="shared" si="3"/>
        <v>619935</v>
      </c>
      <c r="D68" s="46">
        <v>619935</v>
      </c>
      <c r="E68" s="47"/>
      <c r="F68" s="132">
        <f>D68+E68</f>
        <v>619935</v>
      </c>
      <c r="G68" s="46"/>
      <c r="H68" s="47"/>
      <c r="I68" s="132">
        <f>G68+H68</f>
        <v>0</v>
      </c>
      <c r="J68" s="46"/>
      <c r="K68" s="47"/>
      <c r="L68" s="132">
        <f>K68+J68</f>
        <v>0</v>
      </c>
      <c r="M68" s="46"/>
      <c r="N68" s="47"/>
      <c r="O68" s="132">
        <f>N68+M68</f>
        <v>0</v>
      </c>
      <c r="P68" s="49"/>
      <c r="R68" s="363"/>
    </row>
    <row r="69" spans="1:18" ht="24" x14ac:dyDescent="0.25">
      <c r="A69" s="187">
        <v>1220</v>
      </c>
      <c r="B69" s="87" t="s">
        <v>90</v>
      </c>
      <c r="C69" s="88">
        <f t="shared" si="3"/>
        <v>148409</v>
      </c>
      <c r="D69" s="188">
        <f t="shared" ref="D69:O69" si="16">SUM(D70:D74)</f>
        <v>148409</v>
      </c>
      <c r="E69" s="189">
        <f t="shared" si="16"/>
        <v>0</v>
      </c>
      <c r="F69" s="55">
        <f t="shared" si="16"/>
        <v>148409</v>
      </c>
      <c r="G69" s="188">
        <f t="shared" si="16"/>
        <v>0</v>
      </c>
      <c r="H69" s="189">
        <f t="shared" si="16"/>
        <v>0</v>
      </c>
      <c r="I69" s="55">
        <f t="shared" si="16"/>
        <v>0</v>
      </c>
      <c r="J69" s="188">
        <f t="shared" si="16"/>
        <v>0</v>
      </c>
      <c r="K69" s="189">
        <f t="shared" si="16"/>
        <v>0</v>
      </c>
      <c r="L69" s="55">
        <f t="shared" si="16"/>
        <v>0</v>
      </c>
      <c r="M69" s="188">
        <f t="shared" si="16"/>
        <v>0</v>
      </c>
      <c r="N69" s="189">
        <f t="shared" si="16"/>
        <v>0</v>
      </c>
      <c r="O69" s="55">
        <f t="shared" si="16"/>
        <v>0</v>
      </c>
      <c r="P69" s="57"/>
      <c r="R69" s="363"/>
    </row>
    <row r="70" spans="1:18" ht="48" customHeight="1" x14ac:dyDescent="0.25">
      <c r="A70" s="51">
        <v>1221</v>
      </c>
      <c r="B70" s="87" t="s">
        <v>91</v>
      </c>
      <c r="C70" s="88">
        <f t="shared" si="3"/>
        <v>119055</v>
      </c>
      <c r="D70" s="53">
        <v>119055</v>
      </c>
      <c r="E70" s="54"/>
      <c r="F70" s="55">
        <f>D70+E70</f>
        <v>119055</v>
      </c>
      <c r="G70" s="53"/>
      <c r="H70" s="54"/>
      <c r="I70" s="55">
        <f>G70+H70</f>
        <v>0</v>
      </c>
      <c r="J70" s="53"/>
      <c r="K70" s="54"/>
      <c r="L70" s="55">
        <f>K70+J70</f>
        <v>0</v>
      </c>
      <c r="M70" s="53"/>
      <c r="N70" s="54"/>
      <c r="O70" s="55">
        <f>N70+M70</f>
        <v>0</v>
      </c>
      <c r="P70" s="57"/>
      <c r="R70" s="363"/>
    </row>
    <row r="71" spans="1:18" ht="12" customHeight="1" x14ac:dyDescent="0.25">
      <c r="A71" s="51">
        <v>1223</v>
      </c>
      <c r="B71" s="87" t="s">
        <v>92</v>
      </c>
      <c r="C71" s="88">
        <f t="shared" si="3"/>
        <v>1394</v>
      </c>
      <c r="D71" s="53">
        <v>1394</v>
      </c>
      <c r="E71" s="54"/>
      <c r="F71" s="55">
        <f>D71+E71</f>
        <v>1394</v>
      </c>
      <c r="G71" s="53"/>
      <c r="H71" s="54"/>
      <c r="I71" s="55">
        <f>G71+H71</f>
        <v>0</v>
      </c>
      <c r="J71" s="53"/>
      <c r="K71" s="54"/>
      <c r="L71" s="55">
        <f>K71+J71</f>
        <v>0</v>
      </c>
      <c r="M71" s="53"/>
      <c r="N71" s="54"/>
      <c r="O71" s="55">
        <f>N71+M71</f>
        <v>0</v>
      </c>
      <c r="P71" s="57"/>
      <c r="R71" s="363"/>
    </row>
    <row r="72" spans="1:18" ht="24" hidden="1" customHeight="1" x14ac:dyDescent="0.25">
      <c r="A72" s="51">
        <v>1225</v>
      </c>
      <c r="B72" s="87" t="s">
        <v>93</v>
      </c>
      <c r="C72" s="88">
        <f t="shared" si="3"/>
        <v>0</v>
      </c>
      <c r="D72" s="53">
        <v>0</v>
      </c>
      <c r="E72" s="54"/>
      <c r="F72" s="55">
        <f>D72+E72</f>
        <v>0</v>
      </c>
      <c r="G72" s="53"/>
      <c r="H72" s="54"/>
      <c r="I72" s="55">
        <f>G72+H72</f>
        <v>0</v>
      </c>
      <c r="J72" s="53"/>
      <c r="K72" s="54"/>
      <c r="L72" s="55">
        <f>K72+J72</f>
        <v>0</v>
      </c>
      <c r="M72" s="53"/>
      <c r="N72" s="54"/>
      <c r="O72" s="55">
        <f>N72+M72</f>
        <v>0</v>
      </c>
      <c r="P72" s="57"/>
      <c r="R72" s="363"/>
    </row>
    <row r="73" spans="1:18" ht="36" customHeight="1" x14ac:dyDescent="0.25">
      <c r="A73" s="51">
        <v>1227</v>
      </c>
      <c r="B73" s="87" t="s">
        <v>94</v>
      </c>
      <c r="C73" s="88">
        <f t="shared" si="3"/>
        <v>27960</v>
      </c>
      <c r="D73" s="53">
        <v>27960</v>
      </c>
      <c r="E73" s="54"/>
      <c r="F73" s="55">
        <f>D73+E73</f>
        <v>27960</v>
      </c>
      <c r="G73" s="53"/>
      <c r="H73" s="54"/>
      <c r="I73" s="55">
        <f>G73+H73</f>
        <v>0</v>
      </c>
      <c r="J73" s="53"/>
      <c r="K73" s="54"/>
      <c r="L73" s="55">
        <f>K73+J73</f>
        <v>0</v>
      </c>
      <c r="M73" s="53"/>
      <c r="N73" s="54"/>
      <c r="O73" s="55">
        <f>N73+M73</f>
        <v>0</v>
      </c>
      <c r="P73" s="57"/>
      <c r="R73" s="363"/>
    </row>
    <row r="74" spans="1:18" ht="48" hidden="1" customHeight="1" x14ac:dyDescent="0.25">
      <c r="A74" s="51">
        <v>1228</v>
      </c>
      <c r="B74" s="87" t="s">
        <v>95</v>
      </c>
      <c r="C74" s="88">
        <f t="shared" si="3"/>
        <v>0</v>
      </c>
      <c r="D74" s="53">
        <v>0</v>
      </c>
      <c r="E74" s="54"/>
      <c r="F74" s="55">
        <f>D74+E74</f>
        <v>0</v>
      </c>
      <c r="G74" s="53"/>
      <c r="H74" s="54"/>
      <c r="I74" s="55">
        <f>G74+H74</f>
        <v>0</v>
      </c>
      <c r="J74" s="53"/>
      <c r="K74" s="54"/>
      <c r="L74" s="55">
        <f>K74+J74</f>
        <v>0</v>
      </c>
      <c r="M74" s="53"/>
      <c r="N74" s="54"/>
      <c r="O74" s="55">
        <f>N74+M74</f>
        <v>0</v>
      </c>
      <c r="P74" s="57"/>
      <c r="R74" s="363"/>
    </row>
    <row r="75" spans="1:18" x14ac:dyDescent="0.25">
      <c r="A75" s="175">
        <v>2000</v>
      </c>
      <c r="B75" s="175" t="s">
        <v>96</v>
      </c>
      <c r="C75" s="176">
        <f t="shared" si="3"/>
        <v>20807</v>
      </c>
      <c r="D75" s="177">
        <f t="shared" ref="D75:O75" si="17">SUM(D76,D83,D130,D164,D165,D172)</f>
        <v>20807</v>
      </c>
      <c r="E75" s="178">
        <f t="shared" si="17"/>
        <v>0</v>
      </c>
      <c r="F75" s="179">
        <f t="shared" si="17"/>
        <v>20807</v>
      </c>
      <c r="G75" s="177">
        <f t="shared" si="17"/>
        <v>0</v>
      </c>
      <c r="H75" s="178">
        <f t="shared" si="17"/>
        <v>0</v>
      </c>
      <c r="I75" s="179">
        <f t="shared" si="17"/>
        <v>0</v>
      </c>
      <c r="J75" s="177">
        <f t="shared" si="17"/>
        <v>0</v>
      </c>
      <c r="K75" s="178">
        <f t="shared" si="17"/>
        <v>0</v>
      </c>
      <c r="L75" s="179">
        <f t="shared" si="17"/>
        <v>0</v>
      </c>
      <c r="M75" s="177">
        <f t="shared" si="17"/>
        <v>0</v>
      </c>
      <c r="N75" s="178">
        <f t="shared" si="17"/>
        <v>0</v>
      </c>
      <c r="O75" s="179">
        <f t="shared" si="17"/>
        <v>0</v>
      </c>
      <c r="P75" s="180"/>
      <c r="R75" s="363"/>
    </row>
    <row r="76" spans="1:18" ht="24" hidden="1" x14ac:dyDescent="0.25">
      <c r="A76" s="67">
        <v>2100</v>
      </c>
      <c r="B76" s="181" t="s">
        <v>97</v>
      </c>
      <c r="C76" s="68">
        <f t="shared" si="3"/>
        <v>0</v>
      </c>
      <c r="D76" s="182">
        <f t="shared" ref="D76:O76" si="18">SUM(D77,D80)</f>
        <v>0</v>
      </c>
      <c r="E76" s="183">
        <f t="shared" si="18"/>
        <v>0</v>
      </c>
      <c r="F76" s="71">
        <f t="shared" si="18"/>
        <v>0</v>
      </c>
      <c r="G76" s="182">
        <f t="shared" si="18"/>
        <v>0</v>
      </c>
      <c r="H76" s="183">
        <f t="shared" si="18"/>
        <v>0</v>
      </c>
      <c r="I76" s="71">
        <f t="shared" si="18"/>
        <v>0</v>
      </c>
      <c r="J76" s="182">
        <f t="shared" si="18"/>
        <v>0</v>
      </c>
      <c r="K76" s="183">
        <f t="shared" si="18"/>
        <v>0</v>
      </c>
      <c r="L76" s="71">
        <f t="shared" si="18"/>
        <v>0</v>
      </c>
      <c r="M76" s="182">
        <f t="shared" si="18"/>
        <v>0</v>
      </c>
      <c r="N76" s="183">
        <f t="shared" si="18"/>
        <v>0</v>
      </c>
      <c r="O76" s="71">
        <f t="shared" si="18"/>
        <v>0</v>
      </c>
      <c r="P76" s="75"/>
      <c r="R76" s="363"/>
    </row>
    <row r="77" spans="1:18" ht="24" hidden="1" x14ac:dyDescent="0.25">
      <c r="A77" s="278">
        <v>2110</v>
      </c>
      <c r="B77" s="80" t="s">
        <v>98</v>
      </c>
      <c r="C77" s="81">
        <f t="shared" si="3"/>
        <v>0</v>
      </c>
      <c r="D77" s="191">
        <f t="shared" ref="D77:O77" si="19">SUM(D78:D79)</f>
        <v>0</v>
      </c>
      <c r="E77" s="192">
        <f t="shared" si="19"/>
        <v>0</v>
      </c>
      <c r="F77" s="132">
        <f t="shared" si="19"/>
        <v>0</v>
      </c>
      <c r="G77" s="191">
        <f t="shared" si="19"/>
        <v>0</v>
      </c>
      <c r="H77" s="192">
        <f t="shared" si="19"/>
        <v>0</v>
      </c>
      <c r="I77" s="132">
        <f t="shared" si="19"/>
        <v>0</v>
      </c>
      <c r="J77" s="191">
        <f t="shared" si="19"/>
        <v>0</v>
      </c>
      <c r="K77" s="192">
        <f t="shared" si="19"/>
        <v>0</v>
      </c>
      <c r="L77" s="132">
        <f t="shared" si="19"/>
        <v>0</v>
      </c>
      <c r="M77" s="191">
        <f t="shared" si="19"/>
        <v>0</v>
      </c>
      <c r="N77" s="192">
        <f t="shared" si="19"/>
        <v>0</v>
      </c>
      <c r="O77" s="132">
        <f t="shared" si="19"/>
        <v>0</v>
      </c>
      <c r="P77" s="49"/>
      <c r="R77" s="363"/>
    </row>
    <row r="78" spans="1:18" ht="12" hidden="1" customHeight="1" x14ac:dyDescent="0.25">
      <c r="A78" s="51">
        <v>2111</v>
      </c>
      <c r="B78" s="87" t="s">
        <v>99</v>
      </c>
      <c r="C78" s="88">
        <f t="shared" si="3"/>
        <v>0</v>
      </c>
      <c r="D78" s="193">
        <v>0</v>
      </c>
      <c r="E78" s="194"/>
      <c r="F78" s="55">
        <f>D78+E78</f>
        <v>0</v>
      </c>
      <c r="G78" s="53"/>
      <c r="H78" s="54"/>
      <c r="I78" s="55">
        <f>G78+H78</f>
        <v>0</v>
      </c>
      <c r="J78" s="53"/>
      <c r="K78" s="54"/>
      <c r="L78" s="55">
        <f>K78+J78</f>
        <v>0</v>
      </c>
      <c r="M78" s="53"/>
      <c r="N78" s="54"/>
      <c r="O78" s="55">
        <f>N78+M78</f>
        <v>0</v>
      </c>
      <c r="P78" s="57"/>
      <c r="R78" s="363"/>
    </row>
    <row r="79" spans="1:18" ht="24" hidden="1" customHeight="1" x14ac:dyDescent="0.25">
      <c r="A79" s="51">
        <v>2112</v>
      </c>
      <c r="B79" s="87" t="s">
        <v>100</v>
      </c>
      <c r="C79" s="88">
        <f t="shared" si="3"/>
        <v>0</v>
      </c>
      <c r="D79" s="193">
        <v>0</v>
      </c>
      <c r="E79" s="194"/>
      <c r="F79" s="55">
        <f>D79+E79</f>
        <v>0</v>
      </c>
      <c r="G79" s="53"/>
      <c r="H79" s="54"/>
      <c r="I79" s="55">
        <f>G79+H79</f>
        <v>0</v>
      </c>
      <c r="J79" s="53"/>
      <c r="K79" s="54"/>
      <c r="L79" s="55">
        <f>K79+J79</f>
        <v>0</v>
      </c>
      <c r="M79" s="53"/>
      <c r="N79" s="54"/>
      <c r="O79" s="55">
        <f>N79+M79</f>
        <v>0</v>
      </c>
      <c r="P79" s="57"/>
      <c r="R79" s="363"/>
    </row>
    <row r="80" spans="1:18" ht="24" hidden="1" x14ac:dyDescent="0.25">
      <c r="A80" s="187">
        <v>2120</v>
      </c>
      <c r="B80" s="87" t="s">
        <v>101</v>
      </c>
      <c r="C80" s="88">
        <f t="shared" si="3"/>
        <v>0</v>
      </c>
      <c r="D80" s="188">
        <f t="shared" ref="D80:O80" si="20">SUM(D81:D82)</f>
        <v>0</v>
      </c>
      <c r="E80" s="189">
        <f t="shared" si="20"/>
        <v>0</v>
      </c>
      <c r="F80" s="55">
        <f t="shared" si="20"/>
        <v>0</v>
      </c>
      <c r="G80" s="188">
        <f t="shared" si="20"/>
        <v>0</v>
      </c>
      <c r="H80" s="189">
        <f t="shared" si="20"/>
        <v>0</v>
      </c>
      <c r="I80" s="55">
        <f t="shared" si="20"/>
        <v>0</v>
      </c>
      <c r="J80" s="188">
        <f t="shared" si="20"/>
        <v>0</v>
      </c>
      <c r="K80" s="189">
        <f t="shared" si="20"/>
        <v>0</v>
      </c>
      <c r="L80" s="55">
        <f t="shared" si="20"/>
        <v>0</v>
      </c>
      <c r="M80" s="188">
        <f t="shared" si="20"/>
        <v>0</v>
      </c>
      <c r="N80" s="189">
        <f t="shared" si="20"/>
        <v>0</v>
      </c>
      <c r="O80" s="55">
        <f t="shared" si="20"/>
        <v>0</v>
      </c>
      <c r="P80" s="57"/>
      <c r="R80" s="363"/>
    </row>
    <row r="81" spans="1:18" ht="12" hidden="1" customHeight="1" x14ac:dyDescent="0.25">
      <c r="A81" s="51">
        <v>2121</v>
      </c>
      <c r="B81" s="87" t="s">
        <v>99</v>
      </c>
      <c r="C81" s="88">
        <f t="shared" si="3"/>
        <v>0</v>
      </c>
      <c r="D81" s="193">
        <v>0</v>
      </c>
      <c r="E81" s="194"/>
      <c r="F81" s="55">
        <f>D81+E81</f>
        <v>0</v>
      </c>
      <c r="G81" s="53"/>
      <c r="H81" s="54"/>
      <c r="I81" s="55">
        <f>G81+H81</f>
        <v>0</v>
      </c>
      <c r="J81" s="53"/>
      <c r="K81" s="54"/>
      <c r="L81" s="55">
        <f>K81+J81</f>
        <v>0</v>
      </c>
      <c r="M81" s="53"/>
      <c r="N81" s="54"/>
      <c r="O81" s="55">
        <f>N81+M81</f>
        <v>0</v>
      </c>
      <c r="P81" s="57"/>
      <c r="R81" s="363"/>
    </row>
    <row r="82" spans="1:18" ht="24" hidden="1" customHeight="1" x14ac:dyDescent="0.25">
      <c r="A82" s="51">
        <v>2122</v>
      </c>
      <c r="B82" s="87" t="s">
        <v>100</v>
      </c>
      <c r="C82" s="88">
        <f t="shared" si="3"/>
        <v>0</v>
      </c>
      <c r="D82" s="193">
        <v>0</v>
      </c>
      <c r="E82" s="194"/>
      <c r="F82" s="55">
        <f>D82+E82</f>
        <v>0</v>
      </c>
      <c r="G82" s="53"/>
      <c r="H82" s="54"/>
      <c r="I82" s="55">
        <f>G82+H82</f>
        <v>0</v>
      </c>
      <c r="J82" s="53"/>
      <c r="K82" s="54"/>
      <c r="L82" s="55">
        <f>K82+J82</f>
        <v>0</v>
      </c>
      <c r="M82" s="53"/>
      <c r="N82" s="54"/>
      <c r="O82" s="55">
        <f>N82+M82</f>
        <v>0</v>
      </c>
      <c r="P82" s="57"/>
      <c r="R82" s="363"/>
    </row>
    <row r="83" spans="1:18" x14ac:dyDescent="0.25">
      <c r="A83" s="67">
        <v>2200</v>
      </c>
      <c r="B83" s="181" t="s">
        <v>102</v>
      </c>
      <c r="C83" s="68">
        <f t="shared" si="3"/>
        <v>2907</v>
      </c>
      <c r="D83" s="182">
        <f t="shared" ref="D83:O83" si="21">SUM(D84,D89,D95,D103,D112,D116,D122,D128)</f>
        <v>2907</v>
      </c>
      <c r="E83" s="183">
        <f t="shared" si="21"/>
        <v>0</v>
      </c>
      <c r="F83" s="71">
        <f t="shared" si="21"/>
        <v>2907</v>
      </c>
      <c r="G83" s="182">
        <f t="shared" si="21"/>
        <v>0</v>
      </c>
      <c r="H83" s="183">
        <f t="shared" si="21"/>
        <v>0</v>
      </c>
      <c r="I83" s="71">
        <f t="shared" si="21"/>
        <v>0</v>
      </c>
      <c r="J83" s="182">
        <f t="shared" si="21"/>
        <v>0</v>
      </c>
      <c r="K83" s="183">
        <f t="shared" si="21"/>
        <v>0</v>
      </c>
      <c r="L83" s="71">
        <f t="shared" si="21"/>
        <v>0</v>
      </c>
      <c r="M83" s="182">
        <f t="shared" si="21"/>
        <v>0</v>
      </c>
      <c r="N83" s="183">
        <f t="shared" si="21"/>
        <v>0</v>
      </c>
      <c r="O83" s="71">
        <f t="shared" si="21"/>
        <v>0</v>
      </c>
      <c r="P83" s="75"/>
      <c r="R83" s="363"/>
    </row>
    <row r="84" spans="1:18" x14ac:dyDescent="0.25">
      <c r="A84" s="184">
        <v>2210</v>
      </c>
      <c r="B84" s="136" t="s">
        <v>103</v>
      </c>
      <c r="C84" s="141">
        <f t="shared" si="3"/>
        <v>1782</v>
      </c>
      <c r="D84" s="185">
        <f t="shared" ref="D84:O84" si="22">SUM(D85:D88)</f>
        <v>1782</v>
      </c>
      <c r="E84" s="186">
        <f t="shared" si="22"/>
        <v>0</v>
      </c>
      <c r="F84" s="139">
        <f t="shared" si="22"/>
        <v>1782</v>
      </c>
      <c r="G84" s="185">
        <f t="shared" si="22"/>
        <v>0</v>
      </c>
      <c r="H84" s="186">
        <f t="shared" si="22"/>
        <v>0</v>
      </c>
      <c r="I84" s="139">
        <f t="shared" si="22"/>
        <v>0</v>
      </c>
      <c r="J84" s="185">
        <f t="shared" si="22"/>
        <v>0</v>
      </c>
      <c r="K84" s="186">
        <f t="shared" si="22"/>
        <v>0</v>
      </c>
      <c r="L84" s="139">
        <f t="shared" si="22"/>
        <v>0</v>
      </c>
      <c r="M84" s="185">
        <f t="shared" si="22"/>
        <v>0</v>
      </c>
      <c r="N84" s="186">
        <f t="shared" si="22"/>
        <v>0</v>
      </c>
      <c r="O84" s="139">
        <f t="shared" si="22"/>
        <v>0</v>
      </c>
      <c r="P84" s="127"/>
      <c r="R84" s="363"/>
    </row>
    <row r="85" spans="1:18" ht="24" hidden="1" customHeight="1" x14ac:dyDescent="0.25">
      <c r="A85" s="44">
        <v>2211</v>
      </c>
      <c r="B85" s="80" t="s">
        <v>104</v>
      </c>
      <c r="C85" s="81">
        <f t="shared" si="3"/>
        <v>0</v>
      </c>
      <c r="D85" s="195">
        <v>0</v>
      </c>
      <c r="E85" s="196"/>
      <c r="F85" s="132">
        <f>D85+E85</f>
        <v>0</v>
      </c>
      <c r="G85" s="46"/>
      <c r="H85" s="47"/>
      <c r="I85" s="132">
        <f>G85+H85</f>
        <v>0</v>
      </c>
      <c r="J85" s="46"/>
      <c r="K85" s="47"/>
      <c r="L85" s="132">
        <f>K85+J85</f>
        <v>0</v>
      </c>
      <c r="M85" s="46"/>
      <c r="N85" s="47"/>
      <c r="O85" s="132">
        <f>N85+M85</f>
        <v>0</v>
      </c>
      <c r="P85" s="49"/>
      <c r="R85" s="363"/>
    </row>
    <row r="86" spans="1:18" ht="36" hidden="1" customHeight="1" x14ac:dyDescent="0.25">
      <c r="A86" s="51">
        <v>2212</v>
      </c>
      <c r="B86" s="87" t="s">
        <v>105</v>
      </c>
      <c r="C86" s="88">
        <f t="shared" si="3"/>
        <v>0</v>
      </c>
      <c r="D86" s="193">
        <v>0</v>
      </c>
      <c r="E86" s="194"/>
      <c r="F86" s="55">
        <f>D86+E86</f>
        <v>0</v>
      </c>
      <c r="G86" s="53"/>
      <c r="H86" s="54"/>
      <c r="I86" s="55">
        <f>G86+H86</f>
        <v>0</v>
      </c>
      <c r="J86" s="53"/>
      <c r="K86" s="54"/>
      <c r="L86" s="55">
        <f>K86+J86</f>
        <v>0</v>
      </c>
      <c r="M86" s="53"/>
      <c r="N86" s="54"/>
      <c r="O86" s="55">
        <f>N86+M86</f>
        <v>0</v>
      </c>
      <c r="P86" s="57"/>
      <c r="R86" s="363"/>
    </row>
    <row r="87" spans="1:18" ht="24" hidden="1" customHeight="1" x14ac:dyDescent="0.25">
      <c r="A87" s="51">
        <v>2214</v>
      </c>
      <c r="B87" s="87" t="s">
        <v>106</v>
      </c>
      <c r="C87" s="88">
        <f t="shared" si="3"/>
        <v>0</v>
      </c>
      <c r="D87" s="193">
        <v>0</v>
      </c>
      <c r="E87" s="194"/>
      <c r="F87" s="55">
        <f>D87+E87</f>
        <v>0</v>
      </c>
      <c r="G87" s="53"/>
      <c r="H87" s="54"/>
      <c r="I87" s="55">
        <f>G87+H87</f>
        <v>0</v>
      </c>
      <c r="J87" s="53"/>
      <c r="K87" s="54"/>
      <c r="L87" s="55">
        <f>K87+J87</f>
        <v>0</v>
      </c>
      <c r="M87" s="53"/>
      <c r="N87" s="54"/>
      <c r="O87" s="55">
        <f>N87+M87</f>
        <v>0</v>
      </c>
      <c r="P87" s="57"/>
      <c r="R87" s="363"/>
    </row>
    <row r="88" spans="1:18" ht="12" customHeight="1" x14ac:dyDescent="0.25">
      <c r="A88" s="51">
        <v>2219</v>
      </c>
      <c r="B88" s="87" t="s">
        <v>107</v>
      </c>
      <c r="C88" s="88">
        <f t="shared" si="3"/>
        <v>1782</v>
      </c>
      <c r="D88" s="193">
        <v>1782</v>
      </c>
      <c r="E88" s="194"/>
      <c r="F88" s="55">
        <f>D88+E88</f>
        <v>1782</v>
      </c>
      <c r="G88" s="53"/>
      <c r="H88" s="54"/>
      <c r="I88" s="55">
        <f>G88+H88</f>
        <v>0</v>
      </c>
      <c r="J88" s="53"/>
      <c r="K88" s="54"/>
      <c r="L88" s="55">
        <f>K88+J88</f>
        <v>0</v>
      </c>
      <c r="M88" s="53"/>
      <c r="N88" s="54"/>
      <c r="O88" s="55">
        <f>N88+M88</f>
        <v>0</v>
      </c>
      <c r="P88" s="57"/>
      <c r="R88" s="363"/>
    </row>
    <row r="89" spans="1:18" ht="24" hidden="1" x14ac:dyDescent="0.25">
      <c r="A89" s="187">
        <v>2220</v>
      </c>
      <c r="B89" s="87" t="s">
        <v>108</v>
      </c>
      <c r="C89" s="88">
        <f t="shared" si="3"/>
        <v>0</v>
      </c>
      <c r="D89" s="188">
        <f t="shared" ref="D89:O89" si="23">SUM(D90:D94)</f>
        <v>0</v>
      </c>
      <c r="E89" s="189">
        <f t="shared" si="23"/>
        <v>0</v>
      </c>
      <c r="F89" s="55">
        <f t="shared" si="23"/>
        <v>0</v>
      </c>
      <c r="G89" s="188">
        <f t="shared" si="23"/>
        <v>0</v>
      </c>
      <c r="H89" s="189">
        <f t="shared" si="23"/>
        <v>0</v>
      </c>
      <c r="I89" s="55">
        <f t="shared" si="23"/>
        <v>0</v>
      </c>
      <c r="J89" s="188">
        <f t="shared" si="23"/>
        <v>0</v>
      </c>
      <c r="K89" s="189">
        <f t="shared" si="23"/>
        <v>0</v>
      </c>
      <c r="L89" s="55">
        <f t="shared" si="23"/>
        <v>0</v>
      </c>
      <c r="M89" s="188">
        <f t="shared" si="23"/>
        <v>0</v>
      </c>
      <c r="N89" s="189">
        <f t="shared" si="23"/>
        <v>0</v>
      </c>
      <c r="O89" s="55">
        <f t="shared" si="23"/>
        <v>0</v>
      </c>
      <c r="P89" s="57"/>
      <c r="R89" s="363"/>
    </row>
    <row r="90" spans="1:18" ht="24" hidden="1" customHeight="1" x14ac:dyDescent="0.25">
      <c r="A90" s="51">
        <v>2221</v>
      </c>
      <c r="B90" s="87" t="s">
        <v>109</v>
      </c>
      <c r="C90" s="88">
        <f t="shared" si="3"/>
        <v>0</v>
      </c>
      <c r="D90" s="193">
        <v>0</v>
      </c>
      <c r="E90" s="194"/>
      <c r="F90" s="55">
        <f>D90+E90</f>
        <v>0</v>
      </c>
      <c r="G90" s="53"/>
      <c r="H90" s="54"/>
      <c r="I90" s="55">
        <f>G90+H90</f>
        <v>0</v>
      </c>
      <c r="J90" s="53"/>
      <c r="K90" s="54"/>
      <c r="L90" s="55">
        <f>K90+J90</f>
        <v>0</v>
      </c>
      <c r="M90" s="53"/>
      <c r="N90" s="54"/>
      <c r="O90" s="55">
        <f>N90+M90</f>
        <v>0</v>
      </c>
      <c r="P90" s="57"/>
      <c r="R90" s="363"/>
    </row>
    <row r="91" spans="1:18" ht="12" hidden="1" customHeight="1" x14ac:dyDescent="0.25">
      <c r="A91" s="51">
        <v>2222</v>
      </c>
      <c r="B91" s="87" t="s">
        <v>110</v>
      </c>
      <c r="C91" s="88">
        <f t="shared" si="3"/>
        <v>0</v>
      </c>
      <c r="D91" s="193">
        <v>0</v>
      </c>
      <c r="E91" s="194"/>
      <c r="F91" s="55">
        <f>D91+E91</f>
        <v>0</v>
      </c>
      <c r="G91" s="53"/>
      <c r="H91" s="54"/>
      <c r="I91" s="55">
        <f>G91+H91</f>
        <v>0</v>
      </c>
      <c r="J91" s="53"/>
      <c r="K91" s="54"/>
      <c r="L91" s="55">
        <f>K91+J91</f>
        <v>0</v>
      </c>
      <c r="M91" s="53"/>
      <c r="N91" s="54"/>
      <c r="O91" s="55">
        <f>N91+M91</f>
        <v>0</v>
      </c>
      <c r="P91" s="57"/>
      <c r="R91" s="363"/>
    </row>
    <row r="92" spans="1:18" ht="12" hidden="1" customHeight="1" x14ac:dyDescent="0.25">
      <c r="A92" s="51">
        <v>2223</v>
      </c>
      <c r="B92" s="87" t="s">
        <v>111</v>
      </c>
      <c r="C92" s="88">
        <f t="shared" si="3"/>
        <v>0</v>
      </c>
      <c r="D92" s="193">
        <v>0</v>
      </c>
      <c r="E92" s="194"/>
      <c r="F92" s="55">
        <f>D92+E92</f>
        <v>0</v>
      </c>
      <c r="G92" s="53"/>
      <c r="H92" s="54"/>
      <c r="I92" s="55">
        <f>G92+H92</f>
        <v>0</v>
      </c>
      <c r="J92" s="53"/>
      <c r="K92" s="54"/>
      <c r="L92" s="55">
        <f>K92+J92</f>
        <v>0</v>
      </c>
      <c r="M92" s="53"/>
      <c r="N92" s="54"/>
      <c r="O92" s="55">
        <f>N92+M92</f>
        <v>0</v>
      </c>
      <c r="P92" s="57"/>
      <c r="R92" s="363"/>
    </row>
    <row r="93" spans="1:18" ht="48" hidden="1" customHeight="1" x14ac:dyDescent="0.25">
      <c r="A93" s="51">
        <v>2224</v>
      </c>
      <c r="B93" s="87" t="s">
        <v>112</v>
      </c>
      <c r="C93" s="88">
        <f t="shared" si="3"/>
        <v>0</v>
      </c>
      <c r="D93" s="193">
        <v>0</v>
      </c>
      <c r="E93" s="194"/>
      <c r="F93" s="55">
        <f>D93+E93</f>
        <v>0</v>
      </c>
      <c r="G93" s="53"/>
      <c r="H93" s="54"/>
      <c r="I93" s="55">
        <f>G93+H93</f>
        <v>0</v>
      </c>
      <c r="J93" s="53"/>
      <c r="K93" s="54"/>
      <c r="L93" s="55">
        <f>K93+J93</f>
        <v>0</v>
      </c>
      <c r="M93" s="53"/>
      <c r="N93" s="54"/>
      <c r="O93" s="55">
        <f>N93+M93</f>
        <v>0</v>
      </c>
      <c r="P93" s="57"/>
      <c r="R93" s="363"/>
    </row>
    <row r="94" spans="1:18" ht="24" hidden="1" customHeight="1" x14ac:dyDescent="0.25">
      <c r="A94" s="51">
        <v>2229</v>
      </c>
      <c r="B94" s="87" t="s">
        <v>113</v>
      </c>
      <c r="C94" s="88">
        <f t="shared" si="3"/>
        <v>0</v>
      </c>
      <c r="D94" s="193">
        <v>0</v>
      </c>
      <c r="E94" s="194"/>
      <c r="F94" s="55">
        <f>D94+E94</f>
        <v>0</v>
      </c>
      <c r="G94" s="53"/>
      <c r="H94" s="54"/>
      <c r="I94" s="55">
        <f>G94+H94</f>
        <v>0</v>
      </c>
      <c r="J94" s="53"/>
      <c r="K94" s="54"/>
      <c r="L94" s="55">
        <f>K94+J94</f>
        <v>0</v>
      </c>
      <c r="M94" s="53"/>
      <c r="N94" s="54"/>
      <c r="O94" s="55">
        <f>N94+M94</f>
        <v>0</v>
      </c>
      <c r="P94" s="57"/>
      <c r="R94" s="363"/>
    </row>
    <row r="95" spans="1:18" ht="36" hidden="1" x14ac:dyDescent="0.25">
      <c r="A95" s="187">
        <v>2230</v>
      </c>
      <c r="B95" s="87" t="s">
        <v>114</v>
      </c>
      <c r="C95" s="88">
        <f t="shared" si="3"/>
        <v>0</v>
      </c>
      <c r="D95" s="188">
        <f t="shared" ref="D95:O95" si="24">SUM(D96:D102)</f>
        <v>0</v>
      </c>
      <c r="E95" s="189">
        <f t="shared" si="24"/>
        <v>0</v>
      </c>
      <c r="F95" s="55">
        <f t="shared" si="24"/>
        <v>0</v>
      </c>
      <c r="G95" s="188">
        <f t="shared" si="24"/>
        <v>0</v>
      </c>
      <c r="H95" s="189">
        <f t="shared" si="24"/>
        <v>0</v>
      </c>
      <c r="I95" s="55">
        <f t="shared" si="24"/>
        <v>0</v>
      </c>
      <c r="J95" s="188">
        <f t="shared" si="24"/>
        <v>0</v>
      </c>
      <c r="K95" s="189">
        <f t="shared" si="24"/>
        <v>0</v>
      </c>
      <c r="L95" s="55">
        <f t="shared" si="24"/>
        <v>0</v>
      </c>
      <c r="M95" s="188">
        <f t="shared" si="24"/>
        <v>0</v>
      </c>
      <c r="N95" s="189">
        <f t="shared" si="24"/>
        <v>0</v>
      </c>
      <c r="O95" s="55">
        <f t="shared" si="24"/>
        <v>0</v>
      </c>
      <c r="P95" s="57"/>
      <c r="R95" s="363"/>
    </row>
    <row r="96" spans="1:18" ht="24" hidden="1" customHeight="1" x14ac:dyDescent="0.25">
      <c r="A96" s="51">
        <v>2231</v>
      </c>
      <c r="B96" s="87" t="s">
        <v>115</v>
      </c>
      <c r="C96" s="88">
        <f t="shared" si="3"/>
        <v>0</v>
      </c>
      <c r="D96" s="193"/>
      <c r="E96" s="194"/>
      <c r="F96" s="55">
        <f t="shared" ref="F96:F102" si="25">D96+E96</f>
        <v>0</v>
      </c>
      <c r="G96" s="53"/>
      <c r="H96" s="54"/>
      <c r="I96" s="55">
        <f t="shared" ref="I96:I102" si="26">G96+H96</f>
        <v>0</v>
      </c>
      <c r="J96" s="53"/>
      <c r="K96" s="54"/>
      <c r="L96" s="55">
        <f t="shared" ref="L96:L102" si="27">K96+J96</f>
        <v>0</v>
      </c>
      <c r="M96" s="53"/>
      <c r="N96" s="54"/>
      <c r="O96" s="55">
        <f t="shared" ref="O96:O102" si="28">N96+M96</f>
        <v>0</v>
      </c>
      <c r="P96" s="57"/>
      <c r="R96" s="363"/>
    </row>
    <row r="97" spans="1:18" ht="24.75" hidden="1" customHeight="1" x14ac:dyDescent="0.25">
      <c r="A97" s="51">
        <v>2232</v>
      </c>
      <c r="B97" s="87" t="s">
        <v>116</v>
      </c>
      <c r="C97" s="88">
        <f t="shared" si="3"/>
        <v>0</v>
      </c>
      <c r="D97" s="193"/>
      <c r="E97" s="194"/>
      <c r="F97" s="55">
        <f t="shared" si="25"/>
        <v>0</v>
      </c>
      <c r="G97" s="53"/>
      <c r="H97" s="54"/>
      <c r="I97" s="55">
        <f t="shared" si="26"/>
        <v>0</v>
      </c>
      <c r="J97" s="53"/>
      <c r="K97" s="54"/>
      <c r="L97" s="55">
        <f t="shared" si="27"/>
        <v>0</v>
      </c>
      <c r="M97" s="53"/>
      <c r="N97" s="54"/>
      <c r="O97" s="55">
        <f t="shared" si="28"/>
        <v>0</v>
      </c>
      <c r="P97" s="57"/>
      <c r="R97" s="363"/>
    </row>
    <row r="98" spans="1:18" ht="24" hidden="1" customHeight="1" x14ac:dyDescent="0.25">
      <c r="A98" s="44">
        <v>2233</v>
      </c>
      <c r="B98" s="80" t="s">
        <v>117</v>
      </c>
      <c r="C98" s="81">
        <f t="shared" si="3"/>
        <v>0</v>
      </c>
      <c r="D98" s="195">
        <v>0</v>
      </c>
      <c r="E98" s="196"/>
      <c r="F98" s="132">
        <f t="shared" si="25"/>
        <v>0</v>
      </c>
      <c r="G98" s="46"/>
      <c r="H98" s="47"/>
      <c r="I98" s="132">
        <f t="shared" si="26"/>
        <v>0</v>
      </c>
      <c r="J98" s="46"/>
      <c r="K98" s="47"/>
      <c r="L98" s="132">
        <f t="shared" si="27"/>
        <v>0</v>
      </c>
      <c r="M98" s="46"/>
      <c r="N98" s="47"/>
      <c r="O98" s="132">
        <f t="shared" si="28"/>
        <v>0</v>
      </c>
      <c r="P98" s="49"/>
      <c r="R98" s="363"/>
    </row>
    <row r="99" spans="1:18" ht="36" hidden="1" customHeight="1" x14ac:dyDescent="0.25">
      <c r="A99" s="51">
        <v>2234</v>
      </c>
      <c r="B99" s="87" t="s">
        <v>118</v>
      </c>
      <c r="C99" s="88">
        <f t="shared" si="3"/>
        <v>0</v>
      </c>
      <c r="D99" s="193">
        <v>0</v>
      </c>
      <c r="E99" s="194"/>
      <c r="F99" s="55">
        <f t="shared" si="25"/>
        <v>0</v>
      </c>
      <c r="G99" s="53"/>
      <c r="H99" s="54"/>
      <c r="I99" s="55">
        <f t="shared" si="26"/>
        <v>0</v>
      </c>
      <c r="J99" s="53"/>
      <c r="K99" s="54"/>
      <c r="L99" s="55">
        <f t="shared" si="27"/>
        <v>0</v>
      </c>
      <c r="M99" s="53"/>
      <c r="N99" s="54"/>
      <c r="O99" s="55">
        <f t="shared" si="28"/>
        <v>0</v>
      </c>
      <c r="P99" s="57"/>
      <c r="R99" s="363"/>
    </row>
    <row r="100" spans="1:18" ht="24" hidden="1" customHeight="1" x14ac:dyDescent="0.25">
      <c r="A100" s="51">
        <v>2235</v>
      </c>
      <c r="B100" s="87" t="s">
        <v>119</v>
      </c>
      <c r="C100" s="88">
        <f t="shared" si="3"/>
        <v>0</v>
      </c>
      <c r="D100" s="193">
        <v>0</v>
      </c>
      <c r="E100" s="194"/>
      <c r="F100" s="55">
        <f t="shared" si="25"/>
        <v>0</v>
      </c>
      <c r="G100" s="53"/>
      <c r="H100" s="54"/>
      <c r="I100" s="55">
        <f t="shared" si="26"/>
        <v>0</v>
      </c>
      <c r="J100" s="53"/>
      <c r="K100" s="54"/>
      <c r="L100" s="55">
        <f t="shared" si="27"/>
        <v>0</v>
      </c>
      <c r="M100" s="53"/>
      <c r="N100" s="54"/>
      <c r="O100" s="55">
        <f t="shared" si="28"/>
        <v>0</v>
      </c>
      <c r="P100" s="57"/>
      <c r="R100" s="363"/>
    </row>
    <row r="101" spans="1:18" ht="12" hidden="1" customHeight="1" x14ac:dyDescent="0.25">
      <c r="A101" s="51">
        <v>2236</v>
      </c>
      <c r="B101" s="87" t="s">
        <v>120</v>
      </c>
      <c r="C101" s="88">
        <f t="shared" si="3"/>
        <v>0</v>
      </c>
      <c r="D101" s="193">
        <v>0</v>
      </c>
      <c r="E101" s="194"/>
      <c r="F101" s="55">
        <f t="shared" si="25"/>
        <v>0</v>
      </c>
      <c r="G101" s="53"/>
      <c r="H101" s="54"/>
      <c r="I101" s="55">
        <f t="shared" si="26"/>
        <v>0</v>
      </c>
      <c r="J101" s="53"/>
      <c r="K101" s="54"/>
      <c r="L101" s="55">
        <f t="shared" si="27"/>
        <v>0</v>
      </c>
      <c r="M101" s="53"/>
      <c r="N101" s="54"/>
      <c r="O101" s="55">
        <f t="shared" si="28"/>
        <v>0</v>
      </c>
      <c r="P101" s="57"/>
      <c r="R101" s="363"/>
    </row>
    <row r="102" spans="1:18" ht="24" hidden="1" customHeight="1" x14ac:dyDescent="0.25">
      <c r="A102" s="51">
        <v>2239</v>
      </c>
      <c r="B102" s="87" t="s">
        <v>121</v>
      </c>
      <c r="C102" s="88">
        <f t="shared" si="3"/>
        <v>0</v>
      </c>
      <c r="D102" s="193"/>
      <c r="E102" s="194"/>
      <c r="F102" s="55">
        <f t="shared" si="25"/>
        <v>0</v>
      </c>
      <c r="G102" s="53"/>
      <c r="H102" s="54"/>
      <c r="I102" s="55">
        <f t="shared" si="26"/>
        <v>0</v>
      </c>
      <c r="J102" s="53"/>
      <c r="K102" s="54"/>
      <c r="L102" s="55">
        <f t="shared" si="27"/>
        <v>0</v>
      </c>
      <c r="M102" s="53"/>
      <c r="N102" s="54"/>
      <c r="O102" s="55">
        <f t="shared" si="28"/>
        <v>0</v>
      </c>
      <c r="P102" s="57"/>
      <c r="R102" s="363"/>
    </row>
    <row r="103" spans="1:18" ht="36" hidden="1" x14ac:dyDescent="0.25">
      <c r="A103" s="187">
        <v>2240</v>
      </c>
      <c r="B103" s="87" t="s">
        <v>122</v>
      </c>
      <c r="C103" s="88">
        <f t="shared" si="3"/>
        <v>0</v>
      </c>
      <c r="D103" s="188">
        <f t="shared" ref="D103:O103" si="29">SUM(D104:D111)</f>
        <v>0</v>
      </c>
      <c r="E103" s="189">
        <f t="shared" si="29"/>
        <v>0</v>
      </c>
      <c r="F103" s="55">
        <f t="shared" si="29"/>
        <v>0</v>
      </c>
      <c r="G103" s="188">
        <f t="shared" si="29"/>
        <v>0</v>
      </c>
      <c r="H103" s="189">
        <f t="shared" si="29"/>
        <v>0</v>
      </c>
      <c r="I103" s="55">
        <f t="shared" si="29"/>
        <v>0</v>
      </c>
      <c r="J103" s="188">
        <f t="shared" si="29"/>
        <v>0</v>
      </c>
      <c r="K103" s="189">
        <f t="shared" si="29"/>
        <v>0</v>
      </c>
      <c r="L103" s="55">
        <f t="shared" si="29"/>
        <v>0</v>
      </c>
      <c r="M103" s="188">
        <f t="shared" si="29"/>
        <v>0</v>
      </c>
      <c r="N103" s="189">
        <f t="shared" si="29"/>
        <v>0</v>
      </c>
      <c r="O103" s="55">
        <f t="shared" si="29"/>
        <v>0</v>
      </c>
      <c r="P103" s="57"/>
      <c r="R103" s="363"/>
    </row>
    <row r="104" spans="1:18" ht="12" hidden="1" customHeight="1" x14ac:dyDescent="0.25">
      <c r="A104" s="51">
        <v>2241</v>
      </c>
      <c r="B104" s="87" t="s">
        <v>123</v>
      </c>
      <c r="C104" s="88">
        <f t="shared" si="3"/>
        <v>0</v>
      </c>
      <c r="D104" s="193">
        <v>0</v>
      </c>
      <c r="E104" s="194"/>
      <c r="F104" s="55">
        <f t="shared" ref="F104:F111" si="30">D104+E104</f>
        <v>0</v>
      </c>
      <c r="G104" s="53"/>
      <c r="H104" s="54"/>
      <c r="I104" s="55">
        <f t="shared" ref="I104:I111" si="31">G104+H104</f>
        <v>0</v>
      </c>
      <c r="J104" s="53"/>
      <c r="K104" s="54"/>
      <c r="L104" s="55">
        <f t="shared" ref="L104:L111" si="32">K104+J104</f>
        <v>0</v>
      </c>
      <c r="M104" s="53"/>
      <c r="N104" s="54"/>
      <c r="O104" s="55">
        <f t="shared" ref="O104:O111" si="33">N104+M104</f>
        <v>0</v>
      </c>
      <c r="P104" s="57"/>
      <c r="R104" s="363"/>
    </row>
    <row r="105" spans="1:18" ht="24" hidden="1" customHeight="1" x14ac:dyDescent="0.25">
      <c r="A105" s="51">
        <v>2242</v>
      </c>
      <c r="B105" s="87" t="s">
        <v>124</v>
      </c>
      <c r="C105" s="88">
        <f t="shared" si="3"/>
        <v>0</v>
      </c>
      <c r="D105" s="193">
        <v>0</v>
      </c>
      <c r="E105" s="194"/>
      <c r="F105" s="55">
        <f t="shared" si="30"/>
        <v>0</v>
      </c>
      <c r="G105" s="53"/>
      <c r="H105" s="54"/>
      <c r="I105" s="55">
        <f t="shared" si="31"/>
        <v>0</v>
      </c>
      <c r="J105" s="53"/>
      <c r="K105" s="54"/>
      <c r="L105" s="55">
        <f t="shared" si="32"/>
        <v>0</v>
      </c>
      <c r="M105" s="53"/>
      <c r="N105" s="54"/>
      <c r="O105" s="55">
        <f t="shared" si="33"/>
        <v>0</v>
      </c>
      <c r="P105" s="57"/>
      <c r="R105" s="363"/>
    </row>
    <row r="106" spans="1:18" ht="24" hidden="1" customHeight="1" x14ac:dyDescent="0.25">
      <c r="A106" s="51">
        <v>2243</v>
      </c>
      <c r="B106" s="87" t="s">
        <v>125</v>
      </c>
      <c r="C106" s="88">
        <f t="shared" si="3"/>
        <v>0</v>
      </c>
      <c r="D106" s="193">
        <v>0</v>
      </c>
      <c r="E106" s="194"/>
      <c r="F106" s="55">
        <f t="shared" si="30"/>
        <v>0</v>
      </c>
      <c r="G106" s="53"/>
      <c r="H106" s="54"/>
      <c r="I106" s="55">
        <f t="shared" si="31"/>
        <v>0</v>
      </c>
      <c r="J106" s="53"/>
      <c r="K106" s="54"/>
      <c r="L106" s="55">
        <f t="shared" si="32"/>
        <v>0</v>
      </c>
      <c r="M106" s="53"/>
      <c r="N106" s="54"/>
      <c r="O106" s="55">
        <f t="shared" si="33"/>
        <v>0</v>
      </c>
      <c r="P106" s="57"/>
      <c r="R106" s="363"/>
    </row>
    <row r="107" spans="1:18" ht="12" hidden="1" customHeight="1" x14ac:dyDescent="0.25">
      <c r="A107" s="51">
        <v>2244</v>
      </c>
      <c r="B107" s="87" t="s">
        <v>126</v>
      </c>
      <c r="C107" s="88">
        <f t="shared" si="3"/>
        <v>0</v>
      </c>
      <c r="D107" s="193">
        <v>0</v>
      </c>
      <c r="E107" s="194"/>
      <c r="F107" s="55">
        <f t="shared" si="30"/>
        <v>0</v>
      </c>
      <c r="G107" s="53"/>
      <c r="H107" s="54"/>
      <c r="I107" s="55">
        <f t="shared" si="31"/>
        <v>0</v>
      </c>
      <c r="J107" s="53"/>
      <c r="K107" s="54"/>
      <c r="L107" s="55">
        <f t="shared" si="32"/>
        <v>0</v>
      </c>
      <c r="M107" s="53"/>
      <c r="N107" s="54"/>
      <c r="O107" s="55">
        <f t="shared" si="33"/>
        <v>0</v>
      </c>
      <c r="P107" s="57"/>
      <c r="R107" s="363"/>
    </row>
    <row r="108" spans="1:18" ht="24" hidden="1" customHeight="1" x14ac:dyDescent="0.25">
      <c r="A108" s="51">
        <v>2246</v>
      </c>
      <c r="B108" s="87" t="s">
        <v>127</v>
      </c>
      <c r="C108" s="88">
        <f t="shared" si="3"/>
        <v>0</v>
      </c>
      <c r="D108" s="193">
        <v>0</v>
      </c>
      <c r="E108" s="194"/>
      <c r="F108" s="55">
        <f t="shared" si="30"/>
        <v>0</v>
      </c>
      <c r="G108" s="53"/>
      <c r="H108" s="54"/>
      <c r="I108" s="55">
        <f t="shared" si="31"/>
        <v>0</v>
      </c>
      <c r="J108" s="53"/>
      <c r="K108" s="54"/>
      <c r="L108" s="55">
        <f t="shared" si="32"/>
        <v>0</v>
      </c>
      <c r="M108" s="53"/>
      <c r="N108" s="54"/>
      <c r="O108" s="55">
        <f t="shared" si="33"/>
        <v>0</v>
      </c>
      <c r="P108" s="57"/>
      <c r="R108" s="363"/>
    </row>
    <row r="109" spans="1:18" ht="12" hidden="1" customHeight="1" x14ac:dyDescent="0.25">
      <c r="A109" s="51">
        <v>2247</v>
      </c>
      <c r="B109" s="87" t="s">
        <v>128</v>
      </c>
      <c r="C109" s="88">
        <f t="shared" si="3"/>
        <v>0</v>
      </c>
      <c r="D109" s="193">
        <v>0</v>
      </c>
      <c r="E109" s="194"/>
      <c r="F109" s="55">
        <f t="shared" si="30"/>
        <v>0</v>
      </c>
      <c r="G109" s="53"/>
      <c r="H109" s="54"/>
      <c r="I109" s="55">
        <f t="shared" si="31"/>
        <v>0</v>
      </c>
      <c r="J109" s="53"/>
      <c r="K109" s="54"/>
      <c r="L109" s="55">
        <f t="shared" si="32"/>
        <v>0</v>
      </c>
      <c r="M109" s="53"/>
      <c r="N109" s="54"/>
      <c r="O109" s="55">
        <f t="shared" si="33"/>
        <v>0</v>
      </c>
      <c r="P109" s="57"/>
      <c r="R109" s="363"/>
    </row>
    <row r="110" spans="1:18" ht="24" hidden="1" customHeight="1" x14ac:dyDescent="0.25">
      <c r="A110" s="51">
        <v>2248</v>
      </c>
      <c r="B110" s="87" t="s">
        <v>129</v>
      </c>
      <c r="C110" s="88">
        <f t="shared" si="3"/>
        <v>0</v>
      </c>
      <c r="D110" s="193">
        <v>0</v>
      </c>
      <c r="E110" s="194"/>
      <c r="F110" s="55">
        <f t="shared" si="30"/>
        <v>0</v>
      </c>
      <c r="G110" s="53"/>
      <c r="H110" s="54"/>
      <c r="I110" s="55">
        <f t="shared" si="31"/>
        <v>0</v>
      </c>
      <c r="J110" s="53"/>
      <c r="K110" s="54"/>
      <c r="L110" s="55">
        <f t="shared" si="32"/>
        <v>0</v>
      </c>
      <c r="M110" s="53"/>
      <c r="N110" s="54"/>
      <c r="O110" s="55">
        <f t="shared" si="33"/>
        <v>0</v>
      </c>
      <c r="P110" s="57"/>
      <c r="R110" s="363"/>
    </row>
    <row r="111" spans="1:18" ht="24" hidden="1" customHeight="1" x14ac:dyDescent="0.25">
      <c r="A111" s="51">
        <v>2249</v>
      </c>
      <c r="B111" s="87" t="s">
        <v>130</v>
      </c>
      <c r="C111" s="88">
        <f t="shared" si="3"/>
        <v>0</v>
      </c>
      <c r="D111" s="193">
        <v>0</v>
      </c>
      <c r="E111" s="194"/>
      <c r="F111" s="55">
        <f t="shared" si="30"/>
        <v>0</v>
      </c>
      <c r="G111" s="53"/>
      <c r="H111" s="54"/>
      <c r="I111" s="55">
        <f t="shared" si="31"/>
        <v>0</v>
      </c>
      <c r="J111" s="53"/>
      <c r="K111" s="54"/>
      <c r="L111" s="55">
        <f t="shared" si="32"/>
        <v>0</v>
      </c>
      <c r="M111" s="53"/>
      <c r="N111" s="54"/>
      <c r="O111" s="55">
        <f t="shared" si="33"/>
        <v>0</v>
      </c>
      <c r="P111" s="57"/>
      <c r="R111" s="363"/>
    </row>
    <row r="112" spans="1:18" x14ac:dyDescent="0.25">
      <c r="A112" s="187">
        <v>2250</v>
      </c>
      <c r="B112" s="87" t="s">
        <v>131</v>
      </c>
      <c r="C112" s="88">
        <f t="shared" si="3"/>
        <v>1125</v>
      </c>
      <c r="D112" s="188">
        <f t="shared" ref="D112:O112" si="34">SUM(D113:D115)</f>
        <v>1125</v>
      </c>
      <c r="E112" s="189">
        <f t="shared" si="34"/>
        <v>0</v>
      </c>
      <c r="F112" s="55">
        <f t="shared" si="34"/>
        <v>1125</v>
      </c>
      <c r="G112" s="188">
        <f t="shared" si="34"/>
        <v>0</v>
      </c>
      <c r="H112" s="189">
        <f t="shared" si="34"/>
        <v>0</v>
      </c>
      <c r="I112" s="55">
        <f t="shared" si="34"/>
        <v>0</v>
      </c>
      <c r="J112" s="188">
        <f t="shared" si="34"/>
        <v>0</v>
      </c>
      <c r="K112" s="189">
        <f t="shared" si="34"/>
        <v>0</v>
      </c>
      <c r="L112" s="55">
        <f t="shared" si="34"/>
        <v>0</v>
      </c>
      <c r="M112" s="188">
        <f t="shared" si="34"/>
        <v>0</v>
      </c>
      <c r="N112" s="189">
        <f t="shared" si="34"/>
        <v>0</v>
      </c>
      <c r="O112" s="55">
        <f t="shared" si="34"/>
        <v>0</v>
      </c>
      <c r="P112" s="57"/>
      <c r="R112" s="363"/>
    </row>
    <row r="113" spans="1:18" ht="12" customHeight="1" x14ac:dyDescent="0.25">
      <c r="A113" s="51">
        <v>2251</v>
      </c>
      <c r="B113" s="87" t="s">
        <v>132</v>
      </c>
      <c r="C113" s="88">
        <f t="shared" si="3"/>
        <v>125</v>
      </c>
      <c r="D113" s="193">
        <v>125</v>
      </c>
      <c r="E113" s="194"/>
      <c r="F113" s="55">
        <f>D113+E113</f>
        <v>125</v>
      </c>
      <c r="G113" s="53"/>
      <c r="H113" s="54"/>
      <c r="I113" s="55">
        <f>G113+H113</f>
        <v>0</v>
      </c>
      <c r="J113" s="53"/>
      <c r="K113" s="54"/>
      <c r="L113" s="55">
        <f>K113+J113</f>
        <v>0</v>
      </c>
      <c r="M113" s="53"/>
      <c r="N113" s="54"/>
      <c r="O113" s="55">
        <f>N113+M113</f>
        <v>0</v>
      </c>
      <c r="P113" s="57"/>
      <c r="R113" s="363"/>
    </row>
    <row r="114" spans="1:18" ht="24" hidden="1" customHeight="1" x14ac:dyDescent="0.25">
      <c r="A114" s="51">
        <v>2252</v>
      </c>
      <c r="B114" s="87" t="s">
        <v>133</v>
      </c>
      <c r="C114" s="88">
        <f t="shared" ref="C114:C177" si="35">F114+I114+L114+O114</f>
        <v>0</v>
      </c>
      <c r="D114" s="193">
        <v>0</v>
      </c>
      <c r="E114" s="194"/>
      <c r="F114" s="55">
        <f>D114+E114</f>
        <v>0</v>
      </c>
      <c r="G114" s="53"/>
      <c r="H114" s="54"/>
      <c r="I114" s="55">
        <f>G114+H114</f>
        <v>0</v>
      </c>
      <c r="J114" s="53"/>
      <c r="K114" s="54"/>
      <c r="L114" s="55">
        <f>K114+J114</f>
        <v>0</v>
      </c>
      <c r="M114" s="53"/>
      <c r="N114" s="54"/>
      <c r="O114" s="55">
        <f>N114+M114</f>
        <v>0</v>
      </c>
      <c r="P114" s="57"/>
      <c r="R114" s="363"/>
    </row>
    <row r="115" spans="1:18" ht="24" customHeight="1" x14ac:dyDescent="0.25">
      <c r="A115" s="51">
        <v>2259</v>
      </c>
      <c r="B115" s="87" t="s">
        <v>134</v>
      </c>
      <c r="C115" s="88">
        <f t="shared" si="35"/>
        <v>1000</v>
      </c>
      <c r="D115" s="193">
        <v>1000</v>
      </c>
      <c r="E115" s="194"/>
      <c r="F115" s="55">
        <f>D115+E115</f>
        <v>1000</v>
      </c>
      <c r="G115" s="53"/>
      <c r="H115" s="54"/>
      <c r="I115" s="55">
        <f>G115+H115</f>
        <v>0</v>
      </c>
      <c r="J115" s="53"/>
      <c r="K115" s="54"/>
      <c r="L115" s="55">
        <f>K115+J115</f>
        <v>0</v>
      </c>
      <c r="M115" s="53"/>
      <c r="N115" s="54"/>
      <c r="O115" s="55">
        <f>N115+M115</f>
        <v>0</v>
      </c>
      <c r="P115" s="57"/>
      <c r="R115" s="363"/>
    </row>
    <row r="116" spans="1:18" hidden="1" x14ac:dyDescent="0.25">
      <c r="A116" s="187">
        <v>2260</v>
      </c>
      <c r="B116" s="87" t="s">
        <v>135</v>
      </c>
      <c r="C116" s="88">
        <f t="shared" si="35"/>
        <v>0</v>
      </c>
      <c r="D116" s="188">
        <f t="shared" ref="D116:O116" si="36">SUM(D117:D121)</f>
        <v>0</v>
      </c>
      <c r="E116" s="189">
        <f t="shared" si="36"/>
        <v>0</v>
      </c>
      <c r="F116" s="55">
        <f t="shared" si="36"/>
        <v>0</v>
      </c>
      <c r="G116" s="188">
        <f t="shared" si="36"/>
        <v>0</v>
      </c>
      <c r="H116" s="189">
        <f t="shared" si="36"/>
        <v>0</v>
      </c>
      <c r="I116" s="55">
        <f t="shared" si="36"/>
        <v>0</v>
      </c>
      <c r="J116" s="188">
        <f t="shared" si="36"/>
        <v>0</v>
      </c>
      <c r="K116" s="189">
        <f t="shared" si="36"/>
        <v>0</v>
      </c>
      <c r="L116" s="55">
        <f t="shared" si="36"/>
        <v>0</v>
      </c>
      <c r="M116" s="188">
        <f t="shared" si="36"/>
        <v>0</v>
      </c>
      <c r="N116" s="189">
        <f t="shared" si="36"/>
        <v>0</v>
      </c>
      <c r="O116" s="55">
        <f t="shared" si="36"/>
        <v>0</v>
      </c>
      <c r="P116" s="57"/>
      <c r="R116" s="363"/>
    </row>
    <row r="117" spans="1:18" ht="12" hidden="1" customHeight="1" x14ac:dyDescent="0.25">
      <c r="A117" s="51">
        <v>2261</v>
      </c>
      <c r="B117" s="87" t="s">
        <v>136</v>
      </c>
      <c r="C117" s="88">
        <f t="shared" si="35"/>
        <v>0</v>
      </c>
      <c r="D117" s="193"/>
      <c r="E117" s="194"/>
      <c r="F117" s="55">
        <f>D117+E117</f>
        <v>0</v>
      </c>
      <c r="G117" s="53"/>
      <c r="H117" s="54"/>
      <c r="I117" s="55">
        <f>G117+H117</f>
        <v>0</v>
      </c>
      <c r="J117" s="53"/>
      <c r="K117" s="54"/>
      <c r="L117" s="55">
        <f>K117+J117</f>
        <v>0</v>
      </c>
      <c r="M117" s="53"/>
      <c r="N117" s="54"/>
      <c r="O117" s="55">
        <f>N117+M117</f>
        <v>0</v>
      </c>
      <c r="P117" s="57"/>
      <c r="R117" s="363"/>
    </row>
    <row r="118" spans="1:18" ht="12" hidden="1" customHeight="1" x14ac:dyDescent="0.25">
      <c r="A118" s="51">
        <v>2262</v>
      </c>
      <c r="B118" s="87" t="s">
        <v>137</v>
      </c>
      <c r="C118" s="88">
        <f t="shared" si="35"/>
        <v>0</v>
      </c>
      <c r="D118" s="193"/>
      <c r="E118" s="194"/>
      <c r="F118" s="55">
        <f>D118+E118</f>
        <v>0</v>
      </c>
      <c r="G118" s="53"/>
      <c r="H118" s="54"/>
      <c r="I118" s="55">
        <f>G118+H118</f>
        <v>0</v>
      </c>
      <c r="J118" s="53"/>
      <c r="K118" s="54"/>
      <c r="L118" s="55">
        <f>K118+J118</f>
        <v>0</v>
      </c>
      <c r="M118" s="53"/>
      <c r="N118" s="54"/>
      <c r="O118" s="55">
        <f>N118+M118</f>
        <v>0</v>
      </c>
      <c r="P118" s="57"/>
      <c r="R118" s="363"/>
    </row>
    <row r="119" spans="1:18" ht="12" hidden="1" customHeight="1" x14ac:dyDescent="0.25">
      <c r="A119" s="51">
        <v>2263</v>
      </c>
      <c r="B119" s="87" t="s">
        <v>138</v>
      </c>
      <c r="C119" s="88">
        <f t="shared" si="35"/>
        <v>0</v>
      </c>
      <c r="D119" s="193">
        <v>0</v>
      </c>
      <c r="E119" s="194"/>
      <c r="F119" s="55">
        <f>D119+E119</f>
        <v>0</v>
      </c>
      <c r="G119" s="53"/>
      <c r="H119" s="54"/>
      <c r="I119" s="55">
        <f>G119+H119</f>
        <v>0</v>
      </c>
      <c r="J119" s="53"/>
      <c r="K119" s="54"/>
      <c r="L119" s="55">
        <f>K119+J119</f>
        <v>0</v>
      </c>
      <c r="M119" s="53"/>
      <c r="N119" s="54"/>
      <c r="O119" s="55">
        <f>N119+M119</f>
        <v>0</v>
      </c>
      <c r="P119" s="57"/>
      <c r="R119" s="363"/>
    </row>
    <row r="120" spans="1:18" ht="24" hidden="1" customHeight="1" x14ac:dyDescent="0.25">
      <c r="A120" s="51">
        <v>2264</v>
      </c>
      <c r="B120" s="87" t="s">
        <v>139</v>
      </c>
      <c r="C120" s="88">
        <f t="shared" si="35"/>
        <v>0</v>
      </c>
      <c r="D120" s="193">
        <v>0</v>
      </c>
      <c r="E120" s="194"/>
      <c r="F120" s="55">
        <f>D120+E120</f>
        <v>0</v>
      </c>
      <c r="G120" s="53"/>
      <c r="H120" s="54"/>
      <c r="I120" s="55">
        <f>G120+H120</f>
        <v>0</v>
      </c>
      <c r="J120" s="53"/>
      <c r="K120" s="54"/>
      <c r="L120" s="55">
        <f>K120+J120</f>
        <v>0</v>
      </c>
      <c r="M120" s="53"/>
      <c r="N120" s="54"/>
      <c r="O120" s="55">
        <f>N120+M120</f>
        <v>0</v>
      </c>
      <c r="P120" s="57"/>
      <c r="R120" s="363"/>
    </row>
    <row r="121" spans="1:18" ht="12" hidden="1" customHeight="1" x14ac:dyDescent="0.25">
      <c r="A121" s="51">
        <v>2269</v>
      </c>
      <c r="B121" s="87" t="s">
        <v>140</v>
      </c>
      <c r="C121" s="88">
        <f t="shared" si="35"/>
        <v>0</v>
      </c>
      <c r="D121" s="193">
        <v>0</v>
      </c>
      <c r="E121" s="194"/>
      <c r="F121" s="55">
        <f>D121+E121</f>
        <v>0</v>
      </c>
      <c r="G121" s="53"/>
      <c r="H121" s="54"/>
      <c r="I121" s="55">
        <f>G121+H121</f>
        <v>0</v>
      </c>
      <c r="J121" s="53"/>
      <c r="K121" s="54"/>
      <c r="L121" s="55">
        <f>K121+J121</f>
        <v>0</v>
      </c>
      <c r="M121" s="53"/>
      <c r="N121" s="54"/>
      <c r="O121" s="55">
        <f>N121+M121</f>
        <v>0</v>
      </c>
      <c r="P121" s="57"/>
      <c r="R121" s="363"/>
    </row>
    <row r="122" spans="1:18" hidden="1" x14ac:dyDescent="0.25">
      <c r="A122" s="187">
        <v>2270</v>
      </c>
      <c r="B122" s="87" t="s">
        <v>141</v>
      </c>
      <c r="C122" s="88">
        <f t="shared" si="35"/>
        <v>0</v>
      </c>
      <c r="D122" s="188">
        <f t="shared" ref="D122:O122" si="37">SUM(D123:D127)</f>
        <v>0</v>
      </c>
      <c r="E122" s="189">
        <f t="shared" si="37"/>
        <v>0</v>
      </c>
      <c r="F122" s="55">
        <f t="shared" si="37"/>
        <v>0</v>
      </c>
      <c r="G122" s="188">
        <f t="shared" si="37"/>
        <v>0</v>
      </c>
      <c r="H122" s="189">
        <f t="shared" si="37"/>
        <v>0</v>
      </c>
      <c r="I122" s="55">
        <f t="shared" si="37"/>
        <v>0</v>
      </c>
      <c r="J122" s="188">
        <f t="shared" si="37"/>
        <v>0</v>
      </c>
      <c r="K122" s="189">
        <f t="shared" si="37"/>
        <v>0</v>
      </c>
      <c r="L122" s="55">
        <f t="shared" si="37"/>
        <v>0</v>
      </c>
      <c r="M122" s="188">
        <f t="shared" si="37"/>
        <v>0</v>
      </c>
      <c r="N122" s="189">
        <f t="shared" si="37"/>
        <v>0</v>
      </c>
      <c r="O122" s="55">
        <f t="shared" si="37"/>
        <v>0</v>
      </c>
      <c r="P122" s="57"/>
      <c r="R122" s="363"/>
    </row>
    <row r="123" spans="1:18" ht="12" hidden="1" customHeight="1" x14ac:dyDescent="0.25">
      <c r="A123" s="51">
        <v>2272</v>
      </c>
      <c r="B123" s="197" t="s">
        <v>142</v>
      </c>
      <c r="C123" s="88">
        <f t="shared" si="35"/>
        <v>0</v>
      </c>
      <c r="D123" s="193">
        <v>0</v>
      </c>
      <c r="E123" s="194"/>
      <c r="F123" s="55">
        <f>D123+E123</f>
        <v>0</v>
      </c>
      <c r="G123" s="53"/>
      <c r="H123" s="54"/>
      <c r="I123" s="55">
        <f>G123+H123</f>
        <v>0</v>
      </c>
      <c r="J123" s="53"/>
      <c r="K123" s="54"/>
      <c r="L123" s="55">
        <f>K123+J123</f>
        <v>0</v>
      </c>
      <c r="M123" s="53"/>
      <c r="N123" s="54"/>
      <c r="O123" s="55">
        <f>N123+M123</f>
        <v>0</v>
      </c>
      <c r="P123" s="57"/>
      <c r="R123" s="363"/>
    </row>
    <row r="124" spans="1:18" ht="24" hidden="1" customHeight="1" x14ac:dyDescent="0.25">
      <c r="A124" s="51">
        <v>2274</v>
      </c>
      <c r="B124" s="198" t="s">
        <v>143</v>
      </c>
      <c r="C124" s="88">
        <f t="shared" si="35"/>
        <v>0</v>
      </c>
      <c r="D124" s="193">
        <v>0</v>
      </c>
      <c r="E124" s="194"/>
      <c r="F124" s="55">
        <f>D124+E124</f>
        <v>0</v>
      </c>
      <c r="G124" s="53"/>
      <c r="H124" s="54"/>
      <c r="I124" s="55">
        <f>G124+H124</f>
        <v>0</v>
      </c>
      <c r="J124" s="53"/>
      <c r="K124" s="54"/>
      <c r="L124" s="55">
        <f>K124+J124</f>
        <v>0</v>
      </c>
      <c r="M124" s="53"/>
      <c r="N124" s="54"/>
      <c r="O124" s="55">
        <f>N124+M124</f>
        <v>0</v>
      </c>
      <c r="P124" s="57"/>
      <c r="R124" s="363"/>
    </row>
    <row r="125" spans="1:18" ht="24" hidden="1" customHeight="1" x14ac:dyDescent="0.25">
      <c r="A125" s="51">
        <v>2275</v>
      </c>
      <c r="B125" s="87" t="s">
        <v>144</v>
      </c>
      <c r="C125" s="88">
        <f t="shared" si="35"/>
        <v>0</v>
      </c>
      <c r="D125" s="193">
        <v>0</v>
      </c>
      <c r="E125" s="194"/>
      <c r="F125" s="55">
        <f>D125+E125</f>
        <v>0</v>
      </c>
      <c r="G125" s="53"/>
      <c r="H125" s="54"/>
      <c r="I125" s="55">
        <f>G125+H125</f>
        <v>0</v>
      </c>
      <c r="J125" s="53"/>
      <c r="K125" s="54"/>
      <c r="L125" s="55">
        <f>K125+J125</f>
        <v>0</v>
      </c>
      <c r="M125" s="53"/>
      <c r="N125" s="54"/>
      <c r="O125" s="55">
        <f>N125+M125</f>
        <v>0</v>
      </c>
      <c r="P125" s="57"/>
      <c r="R125" s="363"/>
    </row>
    <row r="126" spans="1:18" ht="36" hidden="1" customHeight="1" x14ac:dyDescent="0.25">
      <c r="A126" s="51">
        <v>2276</v>
      </c>
      <c r="B126" s="87" t="s">
        <v>145</v>
      </c>
      <c r="C126" s="88">
        <f t="shared" si="35"/>
        <v>0</v>
      </c>
      <c r="D126" s="193">
        <v>0</v>
      </c>
      <c r="E126" s="194"/>
      <c r="F126" s="55">
        <f>D126+E126</f>
        <v>0</v>
      </c>
      <c r="G126" s="53"/>
      <c r="H126" s="54"/>
      <c r="I126" s="55">
        <f>G126+H126</f>
        <v>0</v>
      </c>
      <c r="J126" s="53"/>
      <c r="K126" s="54"/>
      <c r="L126" s="55">
        <f>K126+J126</f>
        <v>0</v>
      </c>
      <c r="M126" s="53"/>
      <c r="N126" s="54"/>
      <c r="O126" s="55">
        <f>N126+M126</f>
        <v>0</v>
      </c>
      <c r="P126" s="57"/>
      <c r="R126" s="363"/>
    </row>
    <row r="127" spans="1:18" ht="24" hidden="1" customHeight="1" x14ac:dyDescent="0.25">
      <c r="A127" s="51">
        <v>2279</v>
      </c>
      <c r="B127" s="87" t="s">
        <v>146</v>
      </c>
      <c r="C127" s="88">
        <f t="shared" si="35"/>
        <v>0</v>
      </c>
      <c r="D127" s="193"/>
      <c r="E127" s="194"/>
      <c r="F127" s="55">
        <f>D127+E127</f>
        <v>0</v>
      </c>
      <c r="G127" s="53"/>
      <c r="H127" s="54"/>
      <c r="I127" s="55">
        <f>G127+H127</f>
        <v>0</v>
      </c>
      <c r="J127" s="53"/>
      <c r="K127" s="54"/>
      <c r="L127" s="55">
        <f>K127+J127</f>
        <v>0</v>
      </c>
      <c r="M127" s="53"/>
      <c r="N127" s="54"/>
      <c r="O127" s="55">
        <f>N127+M127</f>
        <v>0</v>
      </c>
      <c r="P127" s="57"/>
      <c r="R127" s="363"/>
    </row>
    <row r="128" spans="1:18" ht="48" hidden="1" x14ac:dyDescent="0.25">
      <c r="A128" s="278">
        <v>2280</v>
      </c>
      <c r="B128" s="80" t="s">
        <v>147</v>
      </c>
      <c r="C128" s="81">
        <f t="shared" si="35"/>
        <v>0</v>
      </c>
      <c r="D128" s="191">
        <f t="shared" ref="D128:O128" si="38">SUM(D129)</f>
        <v>0</v>
      </c>
      <c r="E128" s="192">
        <f t="shared" si="38"/>
        <v>0</v>
      </c>
      <c r="F128" s="132">
        <f t="shared" si="38"/>
        <v>0</v>
      </c>
      <c r="G128" s="191">
        <f t="shared" si="38"/>
        <v>0</v>
      </c>
      <c r="H128" s="192">
        <f t="shared" si="38"/>
        <v>0</v>
      </c>
      <c r="I128" s="132">
        <f t="shared" si="38"/>
        <v>0</v>
      </c>
      <c r="J128" s="191">
        <f t="shared" si="38"/>
        <v>0</v>
      </c>
      <c r="K128" s="192">
        <f t="shared" si="38"/>
        <v>0</v>
      </c>
      <c r="L128" s="132">
        <f t="shared" si="38"/>
        <v>0</v>
      </c>
      <c r="M128" s="191">
        <f t="shared" si="38"/>
        <v>0</v>
      </c>
      <c r="N128" s="192">
        <f t="shared" si="38"/>
        <v>0</v>
      </c>
      <c r="O128" s="132">
        <f t="shared" si="38"/>
        <v>0</v>
      </c>
      <c r="P128" s="49"/>
      <c r="R128" s="363"/>
    </row>
    <row r="129" spans="1:18" ht="24" hidden="1" customHeight="1" x14ac:dyDescent="0.25">
      <c r="A129" s="51">
        <v>2283</v>
      </c>
      <c r="B129" s="87" t="s">
        <v>148</v>
      </c>
      <c r="C129" s="88">
        <f t="shared" si="35"/>
        <v>0</v>
      </c>
      <c r="D129" s="193">
        <v>0</v>
      </c>
      <c r="E129" s="194"/>
      <c r="F129" s="55">
        <f>D129+E129</f>
        <v>0</v>
      </c>
      <c r="G129" s="53"/>
      <c r="H129" s="54"/>
      <c r="I129" s="55">
        <f>G129+H129</f>
        <v>0</v>
      </c>
      <c r="J129" s="53"/>
      <c r="K129" s="54"/>
      <c r="L129" s="55">
        <f>K129+J129</f>
        <v>0</v>
      </c>
      <c r="M129" s="53"/>
      <c r="N129" s="54"/>
      <c r="O129" s="55">
        <f>N129+M129</f>
        <v>0</v>
      </c>
      <c r="P129" s="57"/>
      <c r="R129" s="363"/>
    </row>
    <row r="130" spans="1:18" ht="38.25" customHeight="1" x14ac:dyDescent="0.25">
      <c r="A130" s="67">
        <v>2300</v>
      </c>
      <c r="B130" s="181" t="s">
        <v>149</v>
      </c>
      <c r="C130" s="68">
        <f t="shared" si="35"/>
        <v>17900</v>
      </c>
      <c r="D130" s="182">
        <f t="shared" ref="D130:O130" si="39">SUM(D131,D136,D140,D141,D144,D151,D159,D160,D163)</f>
        <v>17900</v>
      </c>
      <c r="E130" s="183">
        <f t="shared" si="39"/>
        <v>0</v>
      </c>
      <c r="F130" s="71">
        <f t="shared" si="39"/>
        <v>17900</v>
      </c>
      <c r="G130" s="182">
        <f t="shared" si="39"/>
        <v>0</v>
      </c>
      <c r="H130" s="183">
        <f t="shared" si="39"/>
        <v>0</v>
      </c>
      <c r="I130" s="71">
        <f t="shared" si="39"/>
        <v>0</v>
      </c>
      <c r="J130" s="182">
        <f t="shared" si="39"/>
        <v>0</v>
      </c>
      <c r="K130" s="183">
        <f t="shared" si="39"/>
        <v>0</v>
      </c>
      <c r="L130" s="71">
        <f t="shared" si="39"/>
        <v>0</v>
      </c>
      <c r="M130" s="182">
        <f t="shared" si="39"/>
        <v>0</v>
      </c>
      <c r="N130" s="183">
        <f t="shared" si="39"/>
        <v>0</v>
      </c>
      <c r="O130" s="71">
        <f t="shared" si="39"/>
        <v>0</v>
      </c>
      <c r="P130" s="75"/>
      <c r="R130" s="363"/>
    </row>
    <row r="131" spans="1:18" ht="24" x14ac:dyDescent="0.25">
      <c r="A131" s="278">
        <v>2310</v>
      </c>
      <c r="B131" s="80" t="s">
        <v>150</v>
      </c>
      <c r="C131" s="81">
        <f t="shared" si="35"/>
        <v>14700</v>
      </c>
      <c r="D131" s="191">
        <f t="shared" ref="D131:O131" si="40">SUM(D132:D135)</f>
        <v>15500</v>
      </c>
      <c r="E131" s="192">
        <f t="shared" si="40"/>
        <v>-800</v>
      </c>
      <c r="F131" s="132">
        <f t="shared" si="40"/>
        <v>14700</v>
      </c>
      <c r="G131" s="191">
        <f t="shared" si="40"/>
        <v>0</v>
      </c>
      <c r="H131" s="192">
        <f t="shared" si="40"/>
        <v>0</v>
      </c>
      <c r="I131" s="132">
        <f t="shared" si="40"/>
        <v>0</v>
      </c>
      <c r="J131" s="191">
        <f t="shared" si="40"/>
        <v>0</v>
      </c>
      <c r="K131" s="192">
        <f t="shared" si="40"/>
        <v>0</v>
      </c>
      <c r="L131" s="132">
        <f t="shared" si="40"/>
        <v>0</v>
      </c>
      <c r="M131" s="191">
        <f t="shared" si="40"/>
        <v>0</v>
      </c>
      <c r="N131" s="192">
        <f t="shared" si="40"/>
        <v>0</v>
      </c>
      <c r="O131" s="132">
        <f t="shared" si="40"/>
        <v>0</v>
      </c>
      <c r="P131" s="49"/>
      <c r="R131" s="363"/>
    </row>
    <row r="132" spans="1:18" ht="12" customHeight="1" x14ac:dyDescent="0.25">
      <c r="A132" s="51">
        <v>2311</v>
      </c>
      <c r="B132" s="87" t="s">
        <v>151</v>
      </c>
      <c r="C132" s="88">
        <f t="shared" si="35"/>
        <v>14000</v>
      </c>
      <c r="D132" s="193">
        <v>14000</v>
      </c>
      <c r="E132" s="194"/>
      <c r="F132" s="55">
        <f>D132+E132</f>
        <v>14000</v>
      </c>
      <c r="G132" s="53"/>
      <c r="H132" s="54"/>
      <c r="I132" s="55">
        <f>G132+H132</f>
        <v>0</v>
      </c>
      <c r="J132" s="53"/>
      <c r="K132" s="54"/>
      <c r="L132" s="55">
        <f>K132+J132</f>
        <v>0</v>
      </c>
      <c r="M132" s="53"/>
      <c r="N132" s="54"/>
      <c r="O132" s="55">
        <f>N132+M132</f>
        <v>0</v>
      </c>
      <c r="P132" s="57"/>
      <c r="R132" s="363"/>
    </row>
    <row r="133" spans="1:18" ht="12" customHeight="1" x14ac:dyDescent="0.25">
      <c r="A133" s="51">
        <v>2312</v>
      </c>
      <c r="B133" s="87" t="s">
        <v>152</v>
      </c>
      <c r="C133" s="88">
        <f t="shared" si="35"/>
        <v>700</v>
      </c>
      <c r="D133" s="193">
        <v>1500</v>
      </c>
      <c r="E133" s="194">
        <v>-800</v>
      </c>
      <c r="F133" s="55">
        <f>D133+E133</f>
        <v>700</v>
      </c>
      <c r="G133" s="53"/>
      <c r="H133" s="54"/>
      <c r="I133" s="55">
        <f>G133+H133</f>
        <v>0</v>
      </c>
      <c r="J133" s="53"/>
      <c r="K133" s="54"/>
      <c r="L133" s="55">
        <f>K133+J133</f>
        <v>0</v>
      </c>
      <c r="M133" s="53"/>
      <c r="N133" s="54"/>
      <c r="O133" s="55">
        <f>N133+M133</f>
        <v>0</v>
      </c>
      <c r="P133" s="57"/>
      <c r="R133" s="363"/>
    </row>
    <row r="134" spans="1:18" ht="12" hidden="1" customHeight="1" x14ac:dyDescent="0.25">
      <c r="A134" s="51">
        <v>2313</v>
      </c>
      <c r="B134" s="87" t="s">
        <v>153</v>
      </c>
      <c r="C134" s="88">
        <f t="shared" si="35"/>
        <v>0</v>
      </c>
      <c r="D134" s="193">
        <v>0</v>
      </c>
      <c r="E134" s="194"/>
      <c r="F134" s="55">
        <f>D134+E134</f>
        <v>0</v>
      </c>
      <c r="G134" s="53"/>
      <c r="H134" s="54"/>
      <c r="I134" s="55">
        <f>G134+H134</f>
        <v>0</v>
      </c>
      <c r="J134" s="53"/>
      <c r="K134" s="54"/>
      <c r="L134" s="55">
        <f>K134+J134</f>
        <v>0</v>
      </c>
      <c r="M134" s="53"/>
      <c r="N134" s="54"/>
      <c r="O134" s="55">
        <f>N134+M134</f>
        <v>0</v>
      </c>
      <c r="P134" s="57"/>
      <c r="R134" s="363"/>
    </row>
    <row r="135" spans="1:18" ht="36" hidden="1" customHeight="1" x14ac:dyDescent="0.25">
      <c r="A135" s="51">
        <v>2314</v>
      </c>
      <c r="B135" s="87" t="s">
        <v>154</v>
      </c>
      <c r="C135" s="88">
        <f t="shared" si="35"/>
        <v>0</v>
      </c>
      <c r="D135" s="193">
        <v>0</v>
      </c>
      <c r="E135" s="194"/>
      <c r="F135" s="55">
        <f>D135+E135</f>
        <v>0</v>
      </c>
      <c r="G135" s="53"/>
      <c r="H135" s="54"/>
      <c r="I135" s="55">
        <f>G135+H135</f>
        <v>0</v>
      </c>
      <c r="J135" s="53"/>
      <c r="K135" s="54"/>
      <c r="L135" s="55">
        <f>K135+J135</f>
        <v>0</v>
      </c>
      <c r="M135" s="53"/>
      <c r="N135" s="54"/>
      <c r="O135" s="55">
        <f>N135+M135</f>
        <v>0</v>
      </c>
      <c r="P135" s="57"/>
      <c r="R135" s="363"/>
    </row>
    <row r="136" spans="1:18" hidden="1" x14ac:dyDescent="0.25">
      <c r="A136" s="187">
        <v>2320</v>
      </c>
      <c r="B136" s="87" t="s">
        <v>155</v>
      </c>
      <c r="C136" s="88">
        <f t="shared" si="35"/>
        <v>0</v>
      </c>
      <c r="D136" s="188">
        <f t="shared" ref="D136:O136" si="41">SUM(D137:D139)</f>
        <v>0</v>
      </c>
      <c r="E136" s="189">
        <f t="shared" si="41"/>
        <v>0</v>
      </c>
      <c r="F136" s="55">
        <f t="shared" si="41"/>
        <v>0</v>
      </c>
      <c r="G136" s="188">
        <f t="shared" si="41"/>
        <v>0</v>
      </c>
      <c r="H136" s="189">
        <f t="shared" si="41"/>
        <v>0</v>
      </c>
      <c r="I136" s="55">
        <f t="shared" si="41"/>
        <v>0</v>
      </c>
      <c r="J136" s="188">
        <f t="shared" si="41"/>
        <v>0</v>
      </c>
      <c r="K136" s="189">
        <f t="shared" si="41"/>
        <v>0</v>
      </c>
      <c r="L136" s="55">
        <f t="shared" si="41"/>
        <v>0</v>
      </c>
      <c r="M136" s="188">
        <f t="shared" si="41"/>
        <v>0</v>
      </c>
      <c r="N136" s="189">
        <f t="shared" si="41"/>
        <v>0</v>
      </c>
      <c r="O136" s="55">
        <f t="shared" si="41"/>
        <v>0</v>
      </c>
      <c r="P136" s="57"/>
      <c r="R136" s="363"/>
    </row>
    <row r="137" spans="1:18" ht="12" hidden="1" customHeight="1" x14ac:dyDescent="0.25">
      <c r="A137" s="51">
        <v>2321</v>
      </c>
      <c r="B137" s="87" t="s">
        <v>156</v>
      </c>
      <c r="C137" s="88">
        <f t="shared" si="35"/>
        <v>0</v>
      </c>
      <c r="D137" s="193">
        <v>0</v>
      </c>
      <c r="E137" s="194"/>
      <c r="F137" s="55">
        <f>D137+E137</f>
        <v>0</v>
      </c>
      <c r="G137" s="53"/>
      <c r="H137" s="54"/>
      <c r="I137" s="55">
        <f>G137+H137</f>
        <v>0</v>
      </c>
      <c r="J137" s="53"/>
      <c r="K137" s="54"/>
      <c r="L137" s="55">
        <f>K137+J137</f>
        <v>0</v>
      </c>
      <c r="M137" s="53"/>
      <c r="N137" s="54"/>
      <c r="O137" s="55">
        <f>N137+M137</f>
        <v>0</v>
      </c>
      <c r="P137" s="57"/>
      <c r="R137" s="363"/>
    </row>
    <row r="138" spans="1:18" ht="12" hidden="1" customHeight="1" x14ac:dyDescent="0.25">
      <c r="A138" s="51">
        <v>2322</v>
      </c>
      <c r="B138" s="87" t="s">
        <v>157</v>
      </c>
      <c r="C138" s="88">
        <f t="shared" si="35"/>
        <v>0</v>
      </c>
      <c r="D138" s="193">
        <v>0</v>
      </c>
      <c r="E138" s="194"/>
      <c r="F138" s="55">
        <f>D138+E138</f>
        <v>0</v>
      </c>
      <c r="G138" s="53"/>
      <c r="H138" s="54"/>
      <c r="I138" s="55">
        <f>G138+H138</f>
        <v>0</v>
      </c>
      <c r="J138" s="53"/>
      <c r="K138" s="54"/>
      <c r="L138" s="55">
        <f>K138+J138</f>
        <v>0</v>
      </c>
      <c r="M138" s="53"/>
      <c r="N138" s="54"/>
      <c r="O138" s="55">
        <f>N138+M138</f>
        <v>0</v>
      </c>
      <c r="P138" s="57"/>
      <c r="R138" s="363"/>
    </row>
    <row r="139" spans="1:18" ht="10.5" hidden="1" customHeight="1" x14ac:dyDescent="0.25">
      <c r="A139" s="51">
        <v>2329</v>
      </c>
      <c r="B139" s="87" t="s">
        <v>158</v>
      </c>
      <c r="C139" s="88">
        <f t="shared" si="35"/>
        <v>0</v>
      </c>
      <c r="D139" s="193">
        <v>0</v>
      </c>
      <c r="E139" s="194"/>
      <c r="F139" s="55">
        <f>D139+E139</f>
        <v>0</v>
      </c>
      <c r="G139" s="53"/>
      <c r="H139" s="54"/>
      <c r="I139" s="55">
        <f>G139+H139</f>
        <v>0</v>
      </c>
      <c r="J139" s="53"/>
      <c r="K139" s="54"/>
      <c r="L139" s="55">
        <f>K139+J139</f>
        <v>0</v>
      </c>
      <c r="M139" s="53"/>
      <c r="N139" s="54"/>
      <c r="O139" s="55">
        <f>N139+M139</f>
        <v>0</v>
      </c>
      <c r="P139" s="57"/>
      <c r="R139" s="363"/>
    </row>
    <row r="140" spans="1:18" ht="12" hidden="1" customHeight="1" x14ac:dyDescent="0.25">
      <c r="A140" s="187">
        <v>2330</v>
      </c>
      <c r="B140" s="87" t="s">
        <v>159</v>
      </c>
      <c r="C140" s="88">
        <f t="shared" si="35"/>
        <v>0</v>
      </c>
      <c r="D140" s="193">
        <v>0</v>
      </c>
      <c r="E140" s="194"/>
      <c r="F140" s="55">
        <f>D140+E140</f>
        <v>0</v>
      </c>
      <c r="G140" s="53"/>
      <c r="H140" s="54"/>
      <c r="I140" s="55">
        <f>G140+H140</f>
        <v>0</v>
      </c>
      <c r="J140" s="53"/>
      <c r="K140" s="54"/>
      <c r="L140" s="55">
        <f>K140+J140</f>
        <v>0</v>
      </c>
      <c r="M140" s="53"/>
      <c r="N140" s="54"/>
      <c r="O140" s="55">
        <f>N140+M140</f>
        <v>0</v>
      </c>
      <c r="P140" s="57"/>
      <c r="R140" s="363"/>
    </row>
    <row r="141" spans="1:18" ht="48" hidden="1" x14ac:dyDescent="0.25">
      <c r="A141" s="187">
        <v>2340</v>
      </c>
      <c r="B141" s="87" t="s">
        <v>160</v>
      </c>
      <c r="C141" s="88">
        <f t="shared" si="35"/>
        <v>0</v>
      </c>
      <c r="D141" s="188">
        <f t="shared" ref="D141:O141" si="42">SUM(D142:D143)</f>
        <v>0</v>
      </c>
      <c r="E141" s="189">
        <f t="shared" si="42"/>
        <v>0</v>
      </c>
      <c r="F141" s="55">
        <f t="shared" si="42"/>
        <v>0</v>
      </c>
      <c r="G141" s="188">
        <f t="shared" si="42"/>
        <v>0</v>
      </c>
      <c r="H141" s="189">
        <f t="shared" si="42"/>
        <v>0</v>
      </c>
      <c r="I141" s="55">
        <f t="shared" si="42"/>
        <v>0</v>
      </c>
      <c r="J141" s="188">
        <f t="shared" si="42"/>
        <v>0</v>
      </c>
      <c r="K141" s="189">
        <f t="shared" si="42"/>
        <v>0</v>
      </c>
      <c r="L141" s="55">
        <f t="shared" si="42"/>
        <v>0</v>
      </c>
      <c r="M141" s="188">
        <f t="shared" si="42"/>
        <v>0</v>
      </c>
      <c r="N141" s="189">
        <f t="shared" si="42"/>
        <v>0</v>
      </c>
      <c r="O141" s="55">
        <f t="shared" si="42"/>
        <v>0</v>
      </c>
      <c r="P141" s="57"/>
      <c r="R141" s="363"/>
    </row>
    <row r="142" spans="1:18" ht="12" hidden="1" customHeight="1" x14ac:dyDescent="0.25">
      <c r="A142" s="51">
        <v>2341</v>
      </c>
      <c r="B142" s="87" t="s">
        <v>161</v>
      </c>
      <c r="C142" s="88">
        <f t="shared" si="35"/>
        <v>0</v>
      </c>
      <c r="D142" s="193">
        <v>0</v>
      </c>
      <c r="E142" s="194"/>
      <c r="F142" s="55">
        <f>D142+E142</f>
        <v>0</v>
      </c>
      <c r="G142" s="53"/>
      <c r="H142" s="54"/>
      <c r="I142" s="55">
        <f>G142+H142</f>
        <v>0</v>
      </c>
      <c r="J142" s="53"/>
      <c r="K142" s="54"/>
      <c r="L142" s="55">
        <f>K142+J142</f>
        <v>0</v>
      </c>
      <c r="M142" s="53"/>
      <c r="N142" s="54"/>
      <c r="O142" s="55">
        <f>N142+M142</f>
        <v>0</v>
      </c>
      <c r="P142" s="57"/>
      <c r="R142" s="363"/>
    </row>
    <row r="143" spans="1:18" ht="24" hidden="1" customHeight="1" x14ac:dyDescent="0.25">
      <c r="A143" s="51">
        <v>2344</v>
      </c>
      <c r="B143" s="87" t="s">
        <v>162</v>
      </c>
      <c r="C143" s="88">
        <f t="shared" si="35"/>
        <v>0</v>
      </c>
      <c r="D143" s="193">
        <v>0</v>
      </c>
      <c r="E143" s="194"/>
      <c r="F143" s="55">
        <f>D143+E143</f>
        <v>0</v>
      </c>
      <c r="G143" s="53"/>
      <c r="H143" s="54"/>
      <c r="I143" s="55">
        <f>G143+H143</f>
        <v>0</v>
      </c>
      <c r="J143" s="53"/>
      <c r="K143" s="54"/>
      <c r="L143" s="55">
        <f>K143+J143</f>
        <v>0</v>
      </c>
      <c r="M143" s="53"/>
      <c r="N143" s="54"/>
      <c r="O143" s="55">
        <f>N143+M143</f>
        <v>0</v>
      </c>
      <c r="P143" s="57"/>
      <c r="R143" s="363"/>
    </row>
    <row r="144" spans="1:18" ht="24" x14ac:dyDescent="0.25">
      <c r="A144" s="184">
        <v>2350</v>
      </c>
      <c r="B144" s="136" t="s">
        <v>163</v>
      </c>
      <c r="C144" s="141">
        <f t="shared" si="35"/>
        <v>3200</v>
      </c>
      <c r="D144" s="185">
        <f t="shared" ref="D144:O144" si="43">SUM(D145:D150)</f>
        <v>2400</v>
      </c>
      <c r="E144" s="186">
        <f t="shared" si="43"/>
        <v>800</v>
      </c>
      <c r="F144" s="139">
        <f t="shared" si="43"/>
        <v>3200</v>
      </c>
      <c r="G144" s="185">
        <f t="shared" si="43"/>
        <v>0</v>
      </c>
      <c r="H144" s="186">
        <f t="shared" si="43"/>
        <v>0</v>
      </c>
      <c r="I144" s="139">
        <f t="shared" si="43"/>
        <v>0</v>
      </c>
      <c r="J144" s="185">
        <f t="shared" si="43"/>
        <v>0</v>
      </c>
      <c r="K144" s="186">
        <f t="shared" si="43"/>
        <v>0</v>
      </c>
      <c r="L144" s="139">
        <f t="shared" si="43"/>
        <v>0</v>
      </c>
      <c r="M144" s="185">
        <f t="shared" si="43"/>
        <v>0</v>
      </c>
      <c r="N144" s="186">
        <f t="shared" si="43"/>
        <v>0</v>
      </c>
      <c r="O144" s="139">
        <f t="shared" si="43"/>
        <v>0</v>
      </c>
      <c r="P144" s="127"/>
      <c r="R144" s="363"/>
    </row>
    <row r="145" spans="1:18" ht="12" hidden="1" customHeight="1" x14ac:dyDescent="0.25">
      <c r="A145" s="44">
        <v>2351</v>
      </c>
      <c r="B145" s="80" t="s">
        <v>164</v>
      </c>
      <c r="C145" s="81">
        <f t="shared" si="35"/>
        <v>0</v>
      </c>
      <c r="D145" s="195">
        <v>0</v>
      </c>
      <c r="E145" s="196"/>
      <c r="F145" s="132">
        <f t="shared" ref="F145:F150" si="44">D145+E145</f>
        <v>0</v>
      </c>
      <c r="G145" s="46"/>
      <c r="H145" s="47"/>
      <c r="I145" s="132">
        <f t="shared" ref="I145:I150" si="45">G145+H145</f>
        <v>0</v>
      </c>
      <c r="J145" s="46"/>
      <c r="K145" s="47"/>
      <c r="L145" s="132">
        <f t="shared" ref="L145:L150" si="46">K145+J145</f>
        <v>0</v>
      </c>
      <c r="M145" s="46"/>
      <c r="N145" s="47"/>
      <c r="O145" s="132">
        <f t="shared" ref="O145:O150" si="47">N145+M145</f>
        <v>0</v>
      </c>
      <c r="P145" s="49"/>
      <c r="R145" s="363"/>
    </row>
    <row r="146" spans="1:18" ht="12" hidden="1" customHeight="1" x14ac:dyDescent="0.25">
      <c r="A146" s="51">
        <v>2352</v>
      </c>
      <c r="B146" s="87" t="s">
        <v>165</v>
      </c>
      <c r="C146" s="88">
        <f t="shared" si="35"/>
        <v>0</v>
      </c>
      <c r="D146" s="193">
        <v>0</v>
      </c>
      <c r="E146" s="194"/>
      <c r="F146" s="55">
        <f t="shared" si="44"/>
        <v>0</v>
      </c>
      <c r="G146" s="53"/>
      <c r="H146" s="54"/>
      <c r="I146" s="55">
        <f t="shared" si="45"/>
        <v>0</v>
      </c>
      <c r="J146" s="53"/>
      <c r="K146" s="54"/>
      <c r="L146" s="55">
        <f t="shared" si="46"/>
        <v>0</v>
      </c>
      <c r="M146" s="53"/>
      <c r="N146" s="54"/>
      <c r="O146" s="55">
        <f t="shared" si="47"/>
        <v>0</v>
      </c>
      <c r="P146" s="57"/>
      <c r="R146" s="363"/>
    </row>
    <row r="147" spans="1:18" ht="24" hidden="1" customHeight="1" x14ac:dyDescent="0.25">
      <c r="A147" s="51">
        <v>2353</v>
      </c>
      <c r="B147" s="87" t="s">
        <v>166</v>
      </c>
      <c r="C147" s="88">
        <f t="shared" si="35"/>
        <v>0</v>
      </c>
      <c r="D147" s="193">
        <v>0</v>
      </c>
      <c r="E147" s="194"/>
      <c r="F147" s="55">
        <f t="shared" si="44"/>
        <v>0</v>
      </c>
      <c r="G147" s="53"/>
      <c r="H147" s="54"/>
      <c r="I147" s="55">
        <f t="shared" si="45"/>
        <v>0</v>
      </c>
      <c r="J147" s="53"/>
      <c r="K147" s="54"/>
      <c r="L147" s="55">
        <f t="shared" si="46"/>
        <v>0</v>
      </c>
      <c r="M147" s="53"/>
      <c r="N147" s="54"/>
      <c r="O147" s="55">
        <f t="shared" si="47"/>
        <v>0</v>
      </c>
      <c r="P147" s="57"/>
      <c r="R147" s="363"/>
    </row>
    <row r="148" spans="1:18" ht="24" hidden="1" customHeight="1" x14ac:dyDescent="0.25">
      <c r="A148" s="51">
        <v>2354</v>
      </c>
      <c r="B148" s="87" t="s">
        <v>167</v>
      </c>
      <c r="C148" s="88">
        <f t="shared" si="35"/>
        <v>0</v>
      </c>
      <c r="D148" s="193">
        <v>0</v>
      </c>
      <c r="E148" s="194"/>
      <c r="F148" s="55">
        <f t="shared" si="44"/>
        <v>0</v>
      </c>
      <c r="G148" s="53"/>
      <c r="H148" s="54"/>
      <c r="I148" s="55">
        <f t="shared" si="45"/>
        <v>0</v>
      </c>
      <c r="J148" s="53"/>
      <c r="K148" s="54"/>
      <c r="L148" s="55">
        <f t="shared" si="46"/>
        <v>0</v>
      </c>
      <c r="M148" s="53"/>
      <c r="N148" s="54"/>
      <c r="O148" s="55">
        <f t="shared" si="47"/>
        <v>0</v>
      </c>
      <c r="P148" s="57"/>
      <c r="R148" s="363"/>
    </row>
    <row r="149" spans="1:18" ht="24" customHeight="1" x14ac:dyDescent="0.25">
      <c r="A149" s="51">
        <v>2355</v>
      </c>
      <c r="B149" s="87" t="s">
        <v>168</v>
      </c>
      <c r="C149" s="88">
        <f t="shared" si="35"/>
        <v>3200</v>
      </c>
      <c r="D149" s="193">
        <v>2400</v>
      </c>
      <c r="E149" s="194">
        <v>800</v>
      </c>
      <c r="F149" s="55">
        <f t="shared" si="44"/>
        <v>3200</v>
      </c>
      <c r="G149" s="53"/>
      <c r="H149" s="54"/>
      <c r="I149" s="55">
        <f t="shared" si="45"/>
        <v>0</v>
      </c>
      <c r="J149" s="53"/>
      <c r="K149" s="54"/>
      <c r="L149" s="55">
        <f t="shared" si="46"/>
        <v>0</v>
      </c>
      <c r="M149" s="53"/>
      <c r="N149" s="54"/>
      <c r="O149" s="55">
        <f t="shared" si="47"/>
        <v>0</v>
      </c>
      <c r="P149" s="57"/>
      <c r="R149" s="363"/>
    </row>
    <row r="150" spans="1:18" ht="24" hidden="1" customHeight="1" x14ac:dyDescent="0.25">
      <c r="A150" s="51">
        <v>2359</v>
      </c>
      <c r="B150" s="87" t="s">
        <v>169</v>
      </c>
      <c r="C150" s="88">
        <f t="shared" si="35"/>
        <v>0</v>
      </c>
      <c r="D150" s="193">
        <v>0</v>
      </c>
      <c r="E150" s="194"/>
      <c r="F150" s="55">
        <f t="shared" si="44"/>
        <v>0</v>
      </c>
      <c r="G150" s="53"/>
      <c r="H150" s="54"/>
      <c r="I150" s="55">
        <f t="shared" si="45"/>
        <v>0</v>
      </c>
      <c r="J150" s="53"/>
      <c r="K150" s="54"/>
      <c r="L150" s="55">
        <f t="shared" si="46"/>
        <v>0</v>
      </c>
      <c r="M150" s="53"/>
      <c r="N150" s="54"/>
      <c r="O150" s="55">
        <f t="shared" si="47"/>
        <v>0</v>
      </c>
      <c r="P150" s="57"/>
      <c r="R150" s="363"/>
    </row>
    <row r="151" spans="1:18" ht="24.75" hidden="1" customHeight="1" x14ac:dyDescent="0.25">
      <c r="A151" s="187">
        <v>2360</v>
      </c>
      <c r="B151" s="87" t="s">
        <v>170</v>
      </c>
      <c r="C151" s="88">
        <f t="shared" si="35"/>
        <v>0</v>
      </c>
      <c r="D151" s="188">
        <f t="shared" ref="D151:O151" si="48">SUM(D152:D158)</f>
        <v>0</v>
      </c>
      <c r="E151" s="189">
        <f t="shared" si="48"/>
        <v>0</v>
      </c>
      <c r="F151" s="55">
        <f t="shared" si="48"/>
        <v>0</v>
      </c>
      <c r="G151" s="188">
        <f t="shared" si="48"/>
        <v>0</v>
      </c>
      <c r="H151" s="189">
        <f t="shared" si="48"/>
        <v>0</v>
      </c>
      <c r="I151" s="55">
        <f t="shared" si="48"/>
        <v>0</v>
      </c>
      <c r="J151" s="188">
        <f t="shared" si="48"/>
        <v>0</v>
      </c>
      <c r="K151" s="189">
        <f t="shared" si="48"/>
        <v>0</v>
      </c>
      <c r="L151" s="55">
        <f t="shared" si="48"/>
        <v>0</v>
      </c>
      <c r="M151" s="188">
        <f t="shared" si="48"/>
        <v>0</v>
      </c>
      <c r="N151" s="189">
        <f t="shared" si="48"/>
        <v>0</v>
      </c>
      <c r="O151" s="55">
        <f t="shared" si="48"/>
        <v>0</v>
      </c>
      <c r="P151" s="57"/>
      <c r="R151" s="363"/>
    </row>
    <row r="152" spans="1:18" ht="12" hidden="1" customHeight="1" x14ac:dyDescent="0.25">
      <c r="A152" s="50">
        <v>2361</v>
      </c>
      <c r="B152" s="87" t="s">
        <v>171</v>
      </c>
      <c r="C152" s="88">
        <f t="shared" si="35"/>
        <v>0</v>
      </c>
      <c r="D152" s="193">
        <v>0</v>
      </c>
      <c r="E152" s="194"/>
      <c r="F152" s="55">
        <f t="shared" ref="F152:F159" si="49">D152+E152</f>
        <v>0</v>
      </c>
      <c r="G152" s="53"/>
      <c r="H152" s="54"/>
      <c r="I152" s="55">
        <f t="shared" ref="I152:I159" si="50">G152+H152</f>
        <v>0</v>
      </c>
      <c r="J152" s="53"/>
      <c r="K152" s="54"/>
      <c r="L152" s="55">
        <f t="shared" ref="L152:L159" si="51">K152+J152</f>
        <v>0</v>
      </c>
      <c r="M152" s="53"/>
      <c r="N152" s="54"/>
      <c r="O152" s="55">
        <f t="shared" ref="O152:O159" si="52">N152+M152</f>
        <v>0</v>
      </c>
      <c r="P152" s="57"/>
      <c r="R152" s="363"/>
    </row>
    <row r="153" spans="1:18" ht="24" hidden="1" customHeight="1" x14ac:dyDescent="0.25">
      <c r="A153" s="50">
        <v>2362</v>
      </c>
      <c r="B153" s="87" t="s">
        <v>172</v>
      </c>
      <c r="C153" s="88">
        <f t="shared" si="35"/>
        <v>0</v>
      </c>
      <c r="D153" s="193">
        <v>0</v>
      </c>
      <c r="E153" s="194"/>
      <c r="F153" s="55">
        <f t="shared" si="49"/>
        <v>0</v>
      </c>
      <c r="G153" s="53"/>
      <c r="H153" s="54"/>
      <c r="I153" s="55">
        <f t="shared" si="50"/>
        <v>0</v>
      </c>
      <c r="J153" s="53"/>
      <c r="K153" s="54"/>
      <c r="L153" s="55">
        <f t="shared" si="51"/>
        <v>0</v>
      </c>
      <c r="M153" s="53"/>
      <c r="N153" s="54"/>
      <c r="O153" s="55">
        <f t="shared" si="52"/>
        <v>0</v>
      </c>
      <c r="P153" s="57"/>
      <c r="R153" s="363"/>
    </row>
    <row r="154" spans="1:18" ht="12" hidden="1" customHeight="1" x14ac:dyDescent="0.25">
      <c r="A154" s="50">
        <v>2363</v>
      </c>
      <c r="B154" s="87" t="s">
        <v>173</v>
      </c>
      <c r="C154" s="88">
        <f t="shared" si="35"/>
        <v>0</v>
      </c>
      <c r="D154" s="193">
        <v>0</v>
      </c>
      <c r="E154" s="194"/>
      <c r="F154" s="55">
        <f t="shared" si="49"/>
        <v>0</v>
      </c>
      <c r="G154" s="53"/>
      <c r="H154" s="54"/>
      <c r="I154" s="55">
        <f t="shared" si="50"/>
        <v>0</v>
      </c>
      <c r="J154" s="53"/>
      <c r="K154" s="54"/>
      <c r="L154" s="55">
        <f t="shared" si="51"/>
        <v>0</v>
      </c>
      <c r="M154" s="53"/>
      <c r="N154" s="54"/>
      <c r="O154" s="55">
        <f t="shared" si="52"/>
        <v>0</v>
      </c>
      <c r="P154" s="57"/>
      <c r="R154" s="363"/>
    </row>
    <row r="155" spans="1:18" ht="12" hidden="1" customHeight="1" x14ac:dyDescent="0.25">
      <c r="A155" s="50">
        <v>2364</v>
      </c>
      <c r="B155" s="87" t="s">
        <v>174</v>
      </c>
      <c r="C155" s="88">
        <f t="shared" si="35"/>
        <v>0</v>
      </c>
      <c r="D155" s="193">
        <v>0</v>
      </c>
      <c r="E155" s="194"/>
      <c r="F155" s="55">
        <f t="shared" si="49"/>
        <v>0</v>
      </c>
      <c r="G155" s="53"/>
      <c r="H155" s="54"/>
      <c r="I155" s="55">
        <f t="shared" si="50"/>
        <v>0</v>
      </c>
      <c r="J155" s="53"/>
      <c r="K155" s="54"/>
      <c r="L155" s="55">
        <f t="shared" si="51"/>
        <v>0</v>
      </c>
      <c r="M155" s="53"/>
      <c r="N155" s="54"/>
      <c r="O155" s="55">
        <f t="shared" si="52"/>
        <v>0</v>
      </c>
      <c r="P155" s="57"/>
      <c r="R155" s="363"/>
    </row>
    <row r="156" spans="1:18" ht="12.75" hidden="1" customHeight="1" x14ac:dyDescent="0.25">
      <c r="A156" s="50">
        <v>2365</v>
      </c>
      <c r="B156" s="87" t="s">
        <v>175</v>
      </c>
      <c r="C156" s="88">
        <f t="shared" si="35"/>
        <v>0</v>
      </c>
      <c r="D156" s="193">
        <v>0</v>
      </c>
      <c r="E156" s="194"/>
      <c r="F156" s="55">
        <f t="shared" si="49"/>
        <v>0</v>
      </c>
      <c r="G156" s="53"/>
      <c r="H156" s="54"/>
      <c r="I156" s="55">
        <f t="shared" si="50"/>
        <v>0</v>
      </c>
      <c r="J156" s="53"/>
      <c r="K156" s="54"/>
      <c r="L156" s="55">
        <f t="shared" si="51"/>
        <v>0</v>
      </c>
      <c r="M156" s="53"/>
      <c r="N156" s="54"/>
      <c r="O156" s="55">
        <f t="shared" si="52"/>
        <v>0</v>
      </c>
      <c r="P156" s="57"/>
      <c r="R156" s="363"/>
    </row>
    <row r="157" spans="1:18" ht="36" hidden="1" customHeight="1" x14ac:dyDescent="0.25">
      <c r="A157" s="50">
        <v>2366</v>
      </c>
      <c r="B157" s="87" t="s">
        <v>176</v>
      </c>
      <c r="C157" s="88">
        <f t="shared" si="35"/>
        <v>0</v>
      </c>
      <c r="D157" s="193">
        <v>0</v>
      </c>
      <c r="E157" s="194"/>
      <c r="F157" s="55">
        <f t="shared" si="49"/>
        <v>0</v>
      </c>
      <c r="G157" s="53"/>
      <c r="H157" s="54"/>
      <c r="I157" s="55">
        <f t="shared" si="50"/>
        <v>0</v>
      </c>
      <c r="J157" s="53"/>
      <c r="K157" s="54"/>
      <c r="L157" s="55">
        <f t="shared" si="51"/>
        <v>0</v>
      </c>
      <c r="M157" s="53"/>
      <c r="N157" s="54"/>
      <c r="O157" s="55">
        <f t="shared" si="52"/>
        <v>0</v>
      </c>
      <c r="P157" s="57"/>
      <c r="R157" s="363"/>
    </row>
    <row r="158" spans="1:18" ht="48" hidden="1" customHeight="1" x14ac:dyDescent="0.25">
      <c r="A158" s="50">
        <v>2369</v>
      </c>
      <c r="B158" s="87" t="s">
        <v>177</v>
      </c>
      <c r="C158" s="88">
        <f t="shared" si="35"/>
        <v>0</v>
      </c>
      <c r="D158" s="193">
        <v>0</v>
      </c>
      <c r="E158" s="194"/>
      <c r="F158" s="55">
        <f t="shared" si="49"/>
        <v>0</v>
      </c>
      <c r="G158" s="53"/>
      <c r="H158" s="54"/>
      <c r="I158" s="55">
        <f t="shared" si="50"/>
        <v>0</v>
      </c>
      <c r="J158" s="53"/>
      <c r="K158" s="54"/>
      <c r="L158" s="55">
        <f t="shared" si="51"/>
        <v>0</v>
      </c>
      <c r="M158" s="53"/>
      <c r="N158" s="54"/>
      <c r="O158" s="55">
        <f t="shared" si="52"/>
        <v>0</v>
      </c>
      <c r="P158" s="57"/>
      <c r="R158" s="363"/>
    </row>
    <row r="159" spans="1:18" ht="12" hidden="1" customHeight="1" x14ac:dyDescent="0.25">
      <c r="A159" s="184">
        <v>2370</v>
      </c>
      <c r="B159" s="136" t="s">
        <v>178</v>
      </c>
      <c r="C159" s="141">
        <f t="shared" si="35"/>
        <v>0</v>
      </c>
      <c r="D159" s="199">
        <v>0</v>
      </c>
      <c r="E159" s="200"/>
      <c r="F159" s="139">
        <f t="shared" si="49"/>
        <v>0</v>
      </c>
      <c r="G159" s="142"/>
      <c r="H159" s="143"/>
      <c r="I159" s="139">
        <f t="shared" si="50"/>
        <v>0</v>
      </c>
      <c r="J159" s="142"/>
      <c r="K159" s="143"/>
      <c r="L159" s="139">
        <f t="shared" si="51"/>
        <v>0</v>
      </c>
      <c r="M159" s="142"/>
      <c r="N159" s="143"/>
      <c r="O159" s="139">
        <f t="shared" si="52"/>
        <v>0</v>
      </c>
      <c r="P159" s="127"/>
      <c r="R159" s="363"/>
    </row>
    <row r="160" spans="1:18" hidden="1" x14ac:dyDescent="0.25">
      <c r="A160" s="184">
        <v>2380</v>
      </c>
      <c r="B160" s="136" t="s">
        <v>179</v>
      </c>
      <c r="C160" s="141">
        <f t="shared" si="35"/>
        <v>0</v>
      </c>
      <c r="D160" s="185">
        <f t="shared" ref="D160:O160" si="53">SUM(D161:D162)</f>
        <v>0</v>
      </c>
      <c r="E160" s="186">
        <f t="shared" si="53"/>
        <v>0</v>
      </c>
      <c r="F160" s="139">
        <f t="shared" si="53"/>
        <v>0</v>
      </c>
      <c r="G160" s="185">
        <f t="shared" si="53"/>
        <v>0</v>
      </c>
      <c r="H160" s="186">
        <f t="shared" si="53"/>
        <v>0</v>
      </c>
      <c r="I160" s="139">
        <f t="shared" si="53"/>
        <v>0</v>
      </c>
      <c r="J160" s="185">
        <f t="shared" si="53"/>
        <v>0</v>
      </c>
      <c r="K160" s="186">
        <f t="shared" si="53"/>
        <v>0</v>
      </c>
      <c r="L160" s="139">
        <f t="shared" si="53"/>
        <v>0</v>
      </c>
      <c r="M160" s="185">
        <f t="shared" si="53"/>
        <v>0</v>
      </c>
      <c r="N160" s="186">
        <f t="shared" si="53"/>
        <v>0</v>
      </c>
      <c r="O160" s="139">
        <f t="shared" si="53"/>
        <v>0</v>
      </c>
      <c r="P160" s="127"/>
      <c r="R160" s="363"/>
    </row>
    <row r="161" spans="1:18" ht="12" hidden="1" customHeight="1" x14ac:dyDescent="0.25">
      <c r="A161" s="43">
        <v>2381</v>
      </c>
      <c r="B161" s="80" t="s">
        <v>180</v>
      </c>
      <c r="C161" s="81">
        <f t="shared" si="35"/>
        <v>0</v>
      </c>
      <c r="D161" s="195">
        <v>0</v>
      </c>
      <c r="E161" s="196"/>
      <c r="F161" s="132">
        <f>D161+E161</f>
        <v>0</v>
      </c>
      <c r="G161" s="46"/>
      <c r="H161" s="47"/>
      <c r="I161" s="132">
        <f>G161+H161</f>
        <v>0</v>
      </c>
      <c r="J161" s="46"/>
      <c r="K161" s="47"/>
      <c r="L161" s="132">
        <f>K161+J161</f>
        <v>0</v>
      </c>
      <c r="M161" s="46"/>
      <c r="N161" s="47"/>
      <c r="O161" s="132">
        <f>N161+M161</f>
        <v>0</v>
      </c>
      <c r="P161" s="49"/>
      <c r="R161" s="363"/>
    </row>
    <row r="162" spans="1:18" ht="24" hidden="1" customHeight="1" x14ac:dyDescent="0.25">
      <c r="A162" s="50">
        <v>2389</v>
      </c>
      <c r="B162" s="87" t="s">
        <v>181</v>
      </c>
      <c r="C162" s="88">
        <f t="shared" si="35"/>
        <v>0</v>
      </c>
      <c r="D162" s="193">
        <v>0</v>
      </c>
      <c r="E162" s="194"/>
      <c r="F162" s="55">
        <f>D162+E162</f>
        <v>0</v>
      </c>
      <c r="G162" s="53"/>
      <c r="H162" s="54"/>
      <c r="I162" s="55">
        <f>G162+H162</f>
        <v>0</v>
      </c>
      <c r="J162" s="53"/>
      <c r="K162" s="54"/>
      <c r="L162" s="55">
        <f>K162+J162</f>
        <v>0</v>
      </c>
      <c r="M162" s="53"/>
      <c r="N162" s="54"/>
      <c r="O162" s="55">
        <f>N162+M162</f>
        <v>0</v>
      </c>
      <c r="P162" s="57"/>
      <c r="R162" s="363"/>
    </row>
    <row r="163" spans="1:18" ht="12" hidden="1" customHeight="1" x14ac:dyDescent="0.25">
      <c r="A163" s="184">
        <v>2390</v>
      </c>
      <c r="B163" s="136" t="s">
        <v>182</v>
      </c>
      <c r="C163" s="141">
        <f t="shared" si="35"/>
        <v>0</v>
      </c>
      <c r="D163" s="199">
        <v>0</v>
      </c>
      <c r="E163" s="200"/>
      <c r="F163" s="139">
        <f>D163+E163</f>
        <v>0</v>
      </c>
      <c r="G163" s="142"/>
      <c r="H163" s="143"/>
      <c r="I163" s="139">
        <f>G163+H163</f>
        <v>0</v>
      </c>
      <c r="J163" s="142"/>
      <c r="K163" s="143"/>
      <c r="L163" s="139">
        <f>K163+J163</f>
        <v>0</v>
      </c>
      <c r="M163" s="142"/>
      <c r="N163" s="143"/>
      <c r="O163" s="139">
        <f>N163+M163</f>
        <v>0</v>
      </c>
      <c r="P163" s="127"/>
      <c r="R163" s="363"/>
    </row>
    <row r="164" spans="1:18" ht="12" hidden="1" customHeight="1" x14ac:dyDescent="0.25">
      <c r="A164" s="67">
        <v>2400</v>
      </c>
      <c r="B164" s="181" t="s">
        <v>183</v>
      </c>
      <c r="C164" s="68">
        <f t="shared" si="35"/>
        <v>0</v>
      </c>
      <c r="D164" s="201">
        <v>0</v>
      </c>
      <c r="E164" s="202"/>
      <c r="F164" s="71">
        <f>D164+E164</f>
        <v>0</v>
      </c>
      <c r="G164" s="69"/>
      <c r="H164" s="70"/>
      <c r="I164" s="71">
        <f>G164+H164</f>
        <v>0</v>
      </c>
      <c r="J164" s="69"/>
      <c r="K164" s="70"/>
      <c r="L164" s="71">
        <f>K164+J164</f>
        <v>0</v>
      </c>
      <c r="M164" s="69"/>
      <c r="N164" s="70"/>
      <c r="O164" s="71">
        <f>N164+M164</f>
        <v>0</v>
      </c>
      <c r="P164" s="75"/>
      <c r="R164" s="363"/>
    </row>
    <row r="165" spans="1:18" ht="24" hidden="1" x14ac:dyDescent="0.25">
      <c r="A165" s="67">
        <v>2500</v>
      </c>
      <c r="B165" s="181" t="s">
        <v>184</v>
      </c>
      <c r="C165" s="68">
        <f t="shared" si="35"/>
        <v>0</v>
      </c>
      <c r="D165" s="182">
        <f t="shared" ref="D165:O165" si="54">SUM(D166,D171)</f>
        <v>0</v>
      </c>
      <c r="E165" s="183">
        <f t="shared" si="54"/>
        <v>0</v>
      </c>
      <c r="F165" s="71">
        <f t="shared" si="54"/>
        <v>0</v>
      </c>
      <c r="G165" s="182">
        <f t="shared" si="54"/>
        <v>0</v>
      </c>
      <c r="H165" s="183">
        <f t="shared" si="54"/>
        <v>0</v>
      </c>
      <c r="I165" s="71">
        <f t="shared" si="54"/>
        <v>0</v>
      </c>
      <c r="J165" s="182">
        <f t="shared" si="54"/>
        <v>0</v>
      </c>
      <c r="K165" s="183">
        <f t="shared" si="54"/>
        <v>0</v>
      </c>
      <c r="L165" s="71">
        <f t="shared" si="54"/>
        <v>0</v>
      </c>
      <c r="M165" s="182">
        <f t="shared" si="54"/>
        <v>0</v>
      </c>
      <c r="N165" s="183">
        <f t="shared" si="54"/>
        <v>0</v>
      </c>
      <c r="O165" s="71">
        <f t="shared" si="54"/>
        <v>0</v>
      </c>
      <c r="P165" s="75"/>
      <c r="R165" s="363"/>
    </row>
    <row r="166" spans="1:18" ht="16.5" hidden="1" customHeight="1" x14ac:dyDescent="0.25">
      <c r="A166" s="278">
        <v>2510</v>
      </c>
      <c r="B166" s="80" t="s">
        <v>185</v>
      </c>
      <c r="C166" s="81">
        <f t="shared" si="35"/>
        <v>0</v>
      </c>
      <c r="D166" s="191">
        <f t="shared" ref="D166:O166" si="55">SUM(D167:D170)</f>
        <v>0</v>
      </c>
      <c r="E166" s="192">
        <f t="shared" si="55"/>
        <v>0</v>
      </c>
      <c r="F166" s="132">
        <f t="shared" si="55"/>
        <v>0</v>
      </c>
      <c r="G166" s="191">
        <f t="shared" si="55"/>
        <v>0</v>
      </c>
      <c r="H166" s="192">
        <f t="shared" si="55"/>
        <v>0</v>
      </c>
      <c r="I166" s="132">
        <f t="shared" si="55"/>
        <v>0</v>
      </c>
      <c r="J166" s="191">
        <f t="shared" si="55"/>
        <v>0</v>
      </c>
      <c r="K166" s="192">
        <f t="shared" si="55"/>
        <v>0</v>
      </c>
      <c r="L166" s="132">
        <f t="shared" si="55"/>
        <v>0</v>
      </c>
      <c r="M166" s="191">
        <f t="shared" si="55"/>
        <v>0</v>
      </c>
      <c r="N166" s="192">
        <f t="shared" si="55"/>
        <v>0</v>
      </c>
      <c r="O166" s="132">
        <f t="shared" si="55"/>
        <v>0</v>
      </c>
      <c r="P166" s="49"/>
      <c r="R166" s="363"/>
    </row>
    <row r="167" spans="1:18" ht="24" hidden="1" customHeight="1" x14ac:dyDescent="0.25">
      <c r="A167" s="51">
        <v>2512</v>
      </c>
      <c r="B167" s="87" t="s">
        <v>186</v>
      </c>
      <c r="C167" s="88">
        <f t="shared" si="35"/>
        <v>0</v>
      </c>
      <c r="D167" s="193">
        <v>0</v>
      </c>
      <c r="E167" s="194"/>
      <c r="F167" s="55">
        <f t="shared" ref="F167:F172" si="56">D167+E167</f>
        <v>0</v>
      </c>
      <c r="G167" s="53"/>
      <c r="H167" s="54"/>
      <c r="I167" s="55">
        <f t="shared" ref="I167:I172" si="57">G167+H167</f>
        <v>0</v>
      </c>
      <c r="J167" s="53"/>
      <c r="K167" s="54"/>
      <c r="L167" s="55">
        <f t="shared" ref="L167:L172" si="58">K167+J167</f>
        <v>0</v>
      </c>
      <c r="M167" s="53"/>
      <c r="N167" s="54"/>
      <c r="O167" s="55">
        <f t="shared" ref="O167:O172" si="59">N167+M167</f>
        <v>0</v>
      </c>
      <c r="P167" s="57"/>
      <c r="R167" s="363"/>
    </row>
    <row r="168" spans="1:18" ht="36" hidden="1" customHeight="1" x14ac:dyDescent="0.25">
      <c r="A168" s="51">
        <v>2513</v>
      </c>
      <c r="B168" s="87" t="s">
        <v>187</v>
      </c>
      <c r="C168" s="88">
        <f t="shared" si="35"/>
        <v>0</v>
      </c>
      <c r="D168" s="193">
        <v>0</v>
      </c>
      <c r="E168" s="194"/>
      <c r="F168" s="55">
        <f t="shared" si="56"/>
        <v>0</v>
      </c>
      <c r="G168" s="53"/>
      <c r="H168" s="54"/>
      <c r="I168" s="55">
        <f t="shared" si="57"/>
        <v>0</v>
      </c>
      <c r="J168" s="53"/>
      <c r="K168" s="54"/>
      <c r="L168" s="55">
        <f t="shared" si="58"/>
        <v>0</v>
      </c>
      <c r="M168" s="53"/>
      <c r="N168" s="54"/>
      <c r="O168" s="55">
        <f t="shared" si="59"/>
        <v>0</v>
      </c>
      <c r="P168" s="57"/>
      <c r="R168" s="363"/>
    </row>
    <row r="169" spans="1:18" ht="24" hidden="1" customHeight="1" x14ac:dyDescent="0.25">
      <c r="A169" s="51">
        <v>2515</v>
      </c>
      <c r="B169" s="87" t="s">
        <v>188</v>
      </c>
      <c r="C169" s="88">
        <f t="shared" si="35"/>
        <v>0</v>
      </c>
      <c r="D169" s="193">
        <v>0</v>
      </c>
      <c r="E169" s="194"/>
      <c r="F169" s="55">
        <f t="shared" si="56"/>
        <v>0</v>
      </c>
      <c r="G169" s="53"/>
      <c r="H169" s="54"/>
      <c r="I169" s="55">
        <f t="shared" si="57"/>
        <v>0</v>
      </c>
      <c r="J169" s="53"/>
      <c r="K169" s="54"/>
      <c r="L169" s="55">
        <f t="shared" si="58"/>
        <v>0</v>
      </c>
      <c r="M169" s="53"/>
      <c r="N169" s="54"/>
      <c r="O169" s="55">
        <f t="shared" si="59"/>
        <v>0</v>
      </c>
      <c r="P169" s="57"/>
      <c r="R169" s="363"/>
    </row>
    <row r="170" spans="1:18" ht="24" hidden="1" customHeight="1" x14ac:dyDescent="0.25">
      <c r="A170" s="51">
        <v>2519</v>
      </c>
      <c r="B170" s="87" t="s">
        <v>189</v>
      </c>
      <c r="C170" s="88">
        <f t="shared" si="35"/>
        <v>0</v>
      </c>
      <c r="D170" s="193">
        <v>0</v>
      </c>
      <c r="E170" s="194"/>
      <c r="F170" s="55">
        <f t="shared" si="56"/>
        <v>0</v>
      </c>
      <c r="G170" s="53"/>
      <c r="H170" s="54"/>
      <c r="I170" s="55">
        <f t="shared" si="57"/>
        <v>0</v>
      </c>
      <c r="J170" s="53"/>
      <c r="K170" s="54"/>
      <c r="L170" s="55">
        <f t="shared" si="58"/>
        <v>0</v>
      </c>
      <c r="M170" s="53"/>
      <c r="N170" s="54"/>
      <c r="O170" s="55">
        <f t="shared" si="59"/>
        <v>0</v>
      </c>
      <c r="P170" s="57"/>
      <c r="R170" s="363"/>
    </row>
    <row r="171" spans="1:18" ht="24" hidden="1" customHeight="1" x14ac:dyDescent="0.25">
      <c r="A171" s="187">
        <v>2520</v>
      </c>
      <c r="B171" s="87" t="s">
        <v>190</v>
      </c>
      <c r="C171" s="88">
        <f t="shared" si="35"/>
        <v>0</v>
      </c>
      <c r="D171" s="193">
        <v>0</v>
      </c>
      <c r="E171" s="194"/>
      <c r="F171" s="55">
        <f t="shared" si="56"/>
        <v>0</v>
      </c>
      <c r="G171" s="53"/>
      <c r="H171" s="54"/>
      <c r="I171" s="55">
        <f t="shared" si="57"/>
        <v>0</v>
      </c>
      <c r="J171" s="53"/>
      <c r="K171" s="54"/>
      <c r="L171" s="55">
        <f t="shared" si="58"/>
        <v>0</v>
      </c>
      <c r="M171" s="53"/>
      <c r="N171" s="54"/>
      <c r="O171" s="55">
        <f t="shared" si="59"/>
        <v>0</v>
      </c>
      <c r="P171" s="57"/>
      <c r="R171" s="363"/>
    </row>
    <row r="172" spans="1:18" s="203" customFormat="1" ht="36" hidden="1" customHeight="1" x14ac:dyDescent="0.25">
      <c r="A172" s="23">
        <v>2800</v>
      </c>
      <c r="B172" s="80" t="s">
        <v>191</v>
      </c>
      <c r="C172" s="81">
        <f t="shared" si="35"/>
        <v>0</v>
      </c>
      <c r="D172" s="46">
        <v>0</v>
      </c>
      <c r="E172" s="47"/>
      <c r="F172" s="132">
        <f t="shared" si="56"/>
        <v>0</v>
      </c>
      <c r="G172" s="46"/>
      <c r="H172" s="47"/>
      <c r="I172" s="132">
        <f t="shared" si="57"/>
        <v>0</v>
      </c>
      <c r="J172" s="46"/>
      <c r="K172" s="47"/>
      <c r="L172" s="132">
        <f t="shared" si="58"/>
        <v>0</v>
      </c>
      <c r="M172" s="46"/>
      <c r="N172" s="47"/>
      <c r="O172" s="132">
        <f t="shared" si="59"/>
        <v>0</v>
      </c>
      <c r="P172" s="49"/>
      <c r="R172" s="363"/>
    </row>
    <row r="173" spans="1:18" hidden="1" x14ac:dyDescent="0.25">
      <c r="A173" s="175">
        <v>3000</v>
      </c>
      <c r="B173" s="175" t="s">
        <v>192</v>
      </c>
      <c r="C173" s="176">
        <f t="shared" si="35"/>
        <v>0</v>
      </c>
      <c r="D173" s="177">
        <f t="shared" ref="D173:O173" si="60">SUM(D174,D184)</f>
        <v>0</v>
      </c>
      <c r="E173" s="178">
        <f t="shared" si="60"/>
        <v>0</v>
      </c>
      <c r="F173" s="179">
        <f t="shared" si="60"/>
        <v>0</v>
      </c>
      <c r="G173" s="177">
        <f t="shared" si="60"/>
        <v>0</v>
      </c>
      <c r="H173" s="178">
        <f t="shared" si="60"/>
        <v>0</v>
      </c>
      <c r="I173" s="179">
        <f t="shared" si="60"/>
        <v>0</v>
      </c>
      <c r="J173" s="177">
        <f t="shared" si="60"/>
        <v>0</v>
      </c>
      <c r="K173" s="178">
        <f t="shared" si="60"/>
        <v>0</v>
      </c>
      <c r="L173" s="179">
        <f t="shared" si="60"/>
        <v>0</v>
      </c>
      <c r="M173" s="177">
        <f t="shared" si="60"/>
        <v>0</v>
      </c>
      <c r="N173" s="178">
        <f t="shared" si="60"/>
        <v>0</v>
      </c>
      <c r="O173" s="179">
        <f t="shared" si="60"/>
        <v>0</v>
      </c>
      <c r="P173" s="180"/>
      <c r="R173" s="363"/>
    </row>
    <row r="174" spans="1:18" ht="24" hidden="1" x14ac:dyDescent="0.25">
      <c r="A174" s="67">
        <v>3200</v>
      </c>
      <c r="B174" s="204" t="s">
        <v>193</v>
      </c>
      <c r="C174" s="68">
        <f t="shared" si="35"/>
        <v>0</v>
      </c>
      <c r="D174" s="182">
        <f t="shared" ref="D174:O174" si="61">SUM(D175,D179)</f>
        <v>0</v>
      </c>
      <c r="E174" s="183">
        <f t="shared" si="61"/>
        <v>0</v>
      </c>
      <c r="F174" s="71">
        <f t="shared" si="61"/>
        <v>0</v>
      </c>
      <c r="G174" s="182">
        <f t="shared" si="61"/>
        <v>0</v>
      </c>
      <c r="H174" s="183">
        <f t="shared" si="61"/>
        <v>0</v>
      </c>
      <c r="I174" s="71">
        <f t="shared" si="61"/>
        <v>0</v>
      </c>
      <c r="J174" s="182">
        <f t="shared" si="61"/>
        <v>0</v>
      </c>
      <c r="K174" s="183">
        <f t="shared" si="61"/>
        <v>0</v>
      </c>
      <c r="L174" s="71">
        <f t="shared" si="61"/>
        <v>0</v>
      </c>
      <c r="M174" s="182">
        <f t="shared" si="61"/>
        <v>0</v>
      </c>
      <c r="N174" s="183">
        <f t="shared" si="61"/>
        <v>0</v>
      </c>
      <c r="O174" s="71">
        <f t="shared" si="61"/>
        <v>0</v>
      </c>
      <c r="P174" s="75"/>
      <c r="R174" s="363"/>
    </row>
    <row r="175" spans="1:18" ht="36" hidden="1" x14ac:dyDescent="0.25">
      <c r="A175" s="278">
        <v>3260</v>
      </c>
      <c r="B175" s="80" t="s">
        <v>194</v>
      </c>
      <c r="C175" s="81">
        <f t="shared" si="35"/>
        <v>0</v>
      </c>
      <c r="D175" s="191">
        <f t="shared" ref="D175:O175" si="62">SUM(D176:D178)</f>
        <v>0</v>
      </c>
      <c r="E175" s="192">
        <f t="shared" si="62"/>
        <v>0</v>
      </c>
      <c r="F175" s="132">
        <f t="shared" si="62"/>
        <v>0</v>
      </c>
      <c r="G175" s="191">
        <f t="shared" si="62"/>
        <v>0</v>
      </c>
      <c r="H175" s="192">
        <f t="shared" si="62"/>
        <v>0</v>
      </c>
      <c r="I175" s="132">
        <f t="shared" si="62"/>
        <v>0</v>
      </c>
      <c r="J175" s="191">
        <f t="shared" si="62"/>
        <v>0</v>
      </c>
      <c r="K175" s="192">
        <f t="shared" si="62"/>
        <v>0</v>
      </c>
      <c r="L175" s="132">
        <f t="shared" si="62"/>
        <v>0</v>
      </c>
      <c r="M175" s="191">
        <f t="shared" si="62"/>
        <v>0</v>
      </c>
      <c r="N175" s="192">
        <f t="shared" si="62"/>
        <v>0</v>
      </c>
      <c r="O175" s="132">
        <f t="shared" si="62"/>
        <v>0</v>
      </c>
      <c r="P175" s="49"/>
      <c r="R175" s="363"/>
    </row>
    <row r="176" spans="1:18" ht="24" hidden="1" customHeight="1" x14ac:dyDescent="0.25">
      <c r="A176" s="51">
        <v>3261</v>
      </c>
      <c r="B176" s="87" t="s">
        <v>195</v>
      </c>
      <c r="C176" s="88">
        <f t="shared" si="35"/>
        <v>0</v>
      </c>
      <c r="D176" s="193">
        <v>0</v>
      </c>
      <c r="E176" s="194"/>
      <c r="F176" s="55">
        <f>D176+E176</f>
        <v>0</v>
      </c>
      <c r="G176" s="53"/>
      <c r="H176" s="54"/>
      <c r="I176" s="55">
        <f>G176+H176</f>
        <v>0</v>
      </c>
      <c r="J176" s="53"/>
      <c r="K176" s="54"/>
      <c r="L176" s="55">
        <f>K176+J176</f>
        <v>0</v>
      </c>
      <c r="M176" s="53"/>
      <c r="N176" s="54"/>
      <c r="O176" s="55">
        <f>N176+M176</f>
        <v>0</v>
      </c>
      <c r="P176" s="57"/>
      <c r="R176" s="363"/>
    </row>
    <row r="177" spans="1:18" ht="36" hidden="1" customHeight="1" x14ac:dyDescent="0.25">
      <c r="A177" s="51">
        <v>3262</v>
      </c>
      <c r="B177" s="87" t="s">
        <v>196</v>
      </c>
      <c r="C177" s="88">
        <f t="shared" si="35"/>
        <v>0</v>
      </c>
      <c r="D177" s="193">
        <v>0</v>
      </c>
      <c r="E177" s="194"/>
      <c r="F177" s="55">
        <f>D177+E177</f>
        <v>0</v>
      </c>
      <c r="G177" s="53"/>
      <c r="H177" s="54"/>
      <c r="I177" s="55">
        <f>G177+H177</f>
        <v>0</v>
      </c>
      <c r="J177" s="53"/>
      <c r="K177" s="54"/>
      <c r="L177" s="55">
        <f>K177+J177</f>
        <v>0</v>
      </c>
      <c r="M177" s="53"/>
      <c r="N177" s="54"/>
      <c r="O177" s="55">
        <f>N177+M177</f>
        <v>0</v>
      </c>
      <c r="P177" s="57"/>
      <c r="R177" s="363"/>
    </row>
    <row r="178" spans="1:18" ht="24" hidden="1" customHeight="1" x14ac:dyDescent="0.25">
      <c r="A178" s="51">
        <v>3263</v>
      </c>
      <c r="B178" s="87" t="s">
        <v>197</v>
      </c>
      <c r="C178" s="88">
        <f t="shared" ref="C178:C241" si="63">F178+I178+L178+O178</f>
        <v>0</v>
      </c>
      <c r="D178" s="193">
        <v>0</v>
      </c>
      <c r="E178" s="194"/>
      <c r="F178" s="55">
        <f>D178+E178</f>
        <v>0</v>
      </c>
      <c r="G178" s="53"/>
      <c r="H178" s="54"/>
      <c r="I178" s="55">
        <f>G178+H178</f>
        <v>0</v>
      </c>
      <c r="J178" s="53"/>
      <c r="K178" s="54"/>
      <c r="L178" s="55">
        <f>K178+J178</f>
        <v>0</v>
      </c>
      <c r="M178" s="53"/>
      <c r="N178" s="54"/>
      <c r="O178" s="55">
        <f>N178+M178</f>
        <v>0</v>
      </c>
      <c r="P178" s="57"/>
      <c r="R178" s="363"/>
    </row>
    <row r="179" spans="1:18" ht="84" hidden="1" x14ac:dyDescent="0.25">
      <c r="A179" s="278">
        <v>3290</v>
      </c>
      <c r="B179" s="80" t="s">
        <v>198</v>
      </c>
      <c r="C179" s="205">
        <f t="shared" si="63"/>
        <v>0</v>
      </c>
      <c r="D179" s="191">
        <f t="shared" ref="D179:O179" si="64">SUM(D180:D183)</f>
        <v>0</v>
      </c>
      <c r="E179" s="192">
        <f t="shared" si="64"/>
        <v>0</v>
      </c>
      <c r="F179" s="132">
        <f t="shared" si="64"/>
        <v>0</v>
      </c>
      <c r="G179" s="191">
        <f t="shared" si="64"/>
        <v>0</v>
      </c>
      <c r="H179" s="192">
        <f t="shared" si="64"/>
        <v>0</v>
      </c>
      <c r="I179" s="132">
        <f t="shared" si="64"/>
        <v>0</v>
      </c>
      <c r="J179" s="191">
        <f t="shared" si="64"/>
        <v>0</v>
      </c>
      <c r="K179" s="192">
        <f t="shared" si="64"/>
        <v>0</v>
      </c>
      <c r="L179" s="132">
        <f t="shared" si="64"/>
        <v>0</v>
      </c>
      <c r="M179" s="191">
        <f t="shared" si="64"/>
        <v>0</v>
      </c>
      <c r="N179" s="192">
        <f t="shared" si="64"/>
        <v>0</v>
      </c>
      <c r="O179" s="132">
        <f t="shared" si="64"/>
        <v>0</v>
      </c>
      <c r="P179" s="49"/>
      <c r="R179" s="363"/>
    </row>
    <row r="180" spans="1:18" ht="72" hidden="1" customHeight="1" x14ac:dyDescent="0.25">
      <c r="A180" s="51">
        <v>3291</v>
      </c>
      <c r="B180" s="87" t="s">
        <v>199</v>
      </c>
      <c r="C180" s="88">
        <f t="shared" si="63"/>
        <v>0</v>
      </c>
      <c r="D180" s="193">
        <v>0</v>
      </c>
      <c r="E180" s="194"/>
      <c r="F180" s="55">
        <f>D180+E180</f>
        <v>0</v>
      </c>
      <c r="G180" s="53"/>
      <c r="H180" s="54"/>
      <c r="I180" s="55">
        <f>G180+H180</f>
        <v>0</v>
      </c>
      <c r="J180" s="53"/>
      <c r="K180" s="54"/>
      <c r="L180" s="55">
        <f>K180+J180</f>
        <v>0</v>
      </c>
      <c r="M180" s="53"/>
      <c r="N180" s="54"/>
      <c r="O180" s="55">
        <f>N180+M180</f>
        <v>0</v>
      </c>
      <c r="P180" s="57"/>
      <c r="R180" s="363"/>
    </row>
    <row r="181" spans="1:18" ht="72" hidden="1" customHeight="1" x14ac:dyDescent="0.25">
      <c r="A181" s="51">
        <v>3292</v>
      </c>
      <c r="B181" s="87" t="s">
        <v>200</v>
      </c>
      <c r="C181" s="88">
        <f t="shared" si="63"/>
        <v>0</v>
      </c>
      <c r="D181" s="193">
        <v>0</v>
      </c>
      <c r="E181" s="194"/>
      <c r="F181" s="55">
        <f>D181+E181</f>
        <v>0</v>
      </c>
      <c r="G181" s="53"/>
      <c r="H181" s="54"/>
      <c r="I181" s="55">
        <f>G181+H181</f>
        <v>0</v>
      </c>
      <c r="J181" s="53"/>
      <c r="K181" s="54"/>
      <c r="L181" s="55">
        <f>K181+J181</f>
        <v>0</v>
      </c>
      <c r="M181" s="53"/>
      <c r="N181" s="54"/>
      <c r="O181" s="55">
        <f>N181+M181</f>
        <v>0</v>
      </c>
      <c r="P181" s="57"/>
      <c r="R181" s="363"/>
    </row>
    <row r="182" spans="1:18" ht="72" hidden="1" customHeight="1" x14ac:dyDescent="0.25">
      <c r="A182" s="51">
        <v>3293</v>
      </c>
      <c r="B182" s="87" t="s">
        <v>201</v>
      </c>
      <c r="C182" s="88">
        <f t="shared" si="63"/>
        <v>0</v>
      </c>
      <c r="D182" s="193">
        <v>0</v>
      </c>
      <c r="E182" s="194"/>
      <c r="F182" s="55">
        <f>D182+E182</f>
        <v>0</v>
      </c>
      <c r="G182" s="53"/>
      <c r="H182" s="54"/>
      <c r="I182" s="55">
        <f>G182+H182</f>
        <v>0</v>
      </c>
      <c r="J182" s="53"/>
      <c r="K182" s="54"/>
      <c r="L182" s="55">
        <f>K182+J182</f>
        <v>0</v>
      </c>
      <c r="M182" s="53"/>
      <c r="N182" s="54"/>
      <c r="O182" s="55">
        <f>N182+M182</f>
        <v>0</v>
      </c>
      <c r="P182" s="57"/>
      <c r="R182" s="363"/>
    </row>
    <row r="183" spans="1:18" ht="60" hidden="1" customHeight="1" x14ac:dyDescent="0.25">
      <c r="A183" s="206">
        <v>3294</v>
      </c>
      <c r="B183" s="87" t="s">
        <v>202</v>
      </c>
      <c r="C183" s="205">
        <f t="shared" si="63"/>
        <v>0</v>
      </c>
      <c r="D183" s="207">
        <v>0</v>
      </c>
      <c r="E183" s="208"/>
      <c r="F183" s="209">
        <f>D183+E183</f>
        <v>0</v>
      </c>
      <c r="G183" s="210"/>
      <c r="H183" s="211"/>
      <c r="I183" s="209">
        <f>G183+H183</f>
        <v>0</v>
      </c>
      <c r="J183" s="210"/>
      <c r="K183" s="211"/>
      <c r="L183" s="209">
        <f>K183+J183</f>
        <v>0</v>
      </c>
      <c r="M183" s="210"/>
      <c r="N183" s="211"/>
      <c r="O183" s="209">
        <f>N183+M183</f>
        <v>0</v>
      </c>
      <c r="P183" s="212"/>
      <c r="R183" s="363"/>
    </row>
    <row r="184" spans="1:18" ht="48" hidden="1" x14ac:dyDescent="0.25">
      <c r="A184" s="213">
        <v>3300</v>
      </c>
      <c r="B184" s="204" t="s">
        <v>203</v>
      </c>
      <c r="C184" s="214">
        <f t="shared" si="63"/>
        <v>0</v>
      </c>
      <c r="D184" s="215">
        <f t="shared" ref="D184:O184" si="65">SUM(D185:D186)</f>
        <v>0</v>
      </c>
      <c r="E184" s="216">
        <f t="shared" si="65"/>
        <v>0</v>
      </c>
      <c r="F184" s="217">
        <f t="shared" si="65"/>
        <v>0</v>
      </c>
      <c r="G184" s="215">
        <f t="shared" si="65"/>
        <v>0</v>
      </c>
      <c r="H184" s="216">
        <f t="shared" si="65"/>
        <v>0</v>
      </c>
      <c r="I184" s="217">
        <f t="shared" si="65"/>
        <v>0</v>
      </c>
      <c r="J184" s="215">
        <f t="shared" si="65"/>
        <v>0</v>
      </c>
      <c r="K184" s="216">
        <f t="shared" si="65"/>
        <v>0</v>
      </c>
      <c r="L184" s="217">
        <f t="shared" si="65"/>
        <v>0</v>
      </c>
      <c r="M184" s="215">
        <f t="shared" si="65"/>
        <v>0</v>
      </c>
      <c r="N184" s="216">
        <f t="shared" si="65"/>
        <v>0</v>
      </c>
      <c r="O184" s="217">
        <f t="shared" si="65"/>
        <v>0</v>
      </c>
      <c r="P184" s="218"/>
      <c r="R184" s="363"/>
    </row>
    <row r="185" spans="1:18" ht="48" hidden="1" customHeight="1" x14ac:dyDescent="0.25">
      <c r="A185" s="135">
        <v>3310</v>
      </c>
      <c r="B185" s="136" t="s">
        <v>204</v>
      </c>
      <c r="C185" s="141">
        <f t="shared" si="63"/>
        <v>0</v>
      </c>
      <c r="D185" s="199">
        <v>0</v>
      </c>
      <c r="E185" s="200"/>
      <c r="F185" s="139">
        <f>D185+E185</f>
        <v>0</v>
      </c>
      <c r="G185" s="142"/>
      <c r="H185" s="143"/>
      <c r="I185" s="139">
        <f>G185+H185</f>
        <v>0</v>
      </c>
      <c r="J185" s="142"/>
      <c r="K185" s="143"/>
      <c r="L185" s="139">
        <f>K185+J185</f>
        <v>0</v>
      </c>
      <c r="M185" s="142"/>
      <c r="N185" s="143"/>
      <c r="O185" s="139">
        <f>N185+M185</f>
        <v>0</v>
      </c>
      <c r="P185" s="127"/>
      <c r="R185" s="363"/>
    </row>
    <row r="186" spans="1:18" ht="48.75" hidden="1" customHeight="1" x14ac:dyDescent="0.25">
      <c r="A186" s="44">
        <v>3320</v>
      </c>
      <c r="B186" s="80" t="s">
        <v>205</v>
      </c>
      <c r="C186" s="81">
        <f t="shared" si="63"/>
        <v>0</v>
      </c>
      <c r="D186" s="195">
        <v>0</v>
      </c>
      <c r="E186" s="196"/>
      <c r="F186" s="132">
        <f>D186+E186</f>
        <v>0</v>
      </c>
      <c r="G186" s="46"/>
      <c r="H186" s="47"/>
      <c r="I186" s="132">
        <f>G186+H186</f>
        <v>0</v>
      </c>
      <c r="J186" s="46"/>
      <c r="K186" s="47"/>
      <c r="L186" s="132">
        <f>K186+J186</f>
        <v>0</v>
      </c>
      <c r="M186" s="46"/>
      <c r="N186" s="47"/>
      <c r="O186" s="132">
        <f>N186+M186</f>
        <v>0</v>
      </c>
      <c r="P186" s="49"/>
      <c r="R186" s="363"/>
    </row>
    <row r="187" spans="1:18" hidden="1" x14ac:dyDescent="0.25">
      <c r="A187" s="219">
        <v>4000</v>
      </c>
      <c r="B187" s="175" t="s">
        <v>206</v>
      </c>
      <c r="C187" s="176">
        <f t="shared" si="63"/>
        <v>0</v>
      </c>
      <c r="D187" s="177">
        <f t="shared" ref="D187:O187" si="66">SUM(D188,D191)</f>
        <v>0</v>
      </c>
      <c r="E187" s="178">
        <f t="shared" si="66"/>
        <v>0</v>
      </c>
      <c r="F187" s="179">
        <f t="shared" si="66"/>
        <v>0</v>
      </c>
      <c r="G187" s="177">
        <f t="shared" si="66"/>
        <v>0</v>
      </c>
      <c r="H187" s="178">
        <f t="shared" si="66"/>
        <v>0</v>
      </c>
      <c r="I187" s="179">
        <f t="shared" si="66"/>
        <v>0</v>
      </c>
      <c r="J187" s="177">
        <f t="shared" si="66"/>
        <v>0</v>
      </c>
      <c r="K187" s="178">
        <f t="shared" si="66"/>
        <v>0</v>
      </c>
      <c r="L187" s="179">
        <f t="shared" si="66"/>
        <v>0</v>
      </c>
      <c r="M187" s="177">
        <f t="shared" si="66"/>
        <v>0</v>
      </c>
      <c r="N187" s="178">
        <f t="shared" si="66"/>
        <v>0</v>
      </c>
      <c r="O187" s="179">
        <f t="shared" si="66"/>
        <v>0</v>
      </c>
      <c r="P187" s="180"/>
      <c r="R187" s="363"/>
    </row>
    <row r="188" spans="1:18" ht="24" hidden="1" x14ac:dyDescent="0.25">
      <c r="A188" s="220">
        <v>4200</v>
      </c>
      <c r="B188" s="181" t="s">
        <v>207</v>
      </c>
      <c r="C188" s="68">
        <f t="shared" si="63"/>
        <v>0</v>
      </c>
      <c r="D188" s="182">
        <f t="shared" ref="D188:O188" si="67">SUM(D189,D190)</f>
        <v>0</v>
      </c>
      <c r="E188" s="183">
        <f t="shared" si="67"/>
        <v>0</v>
      </c>
      <c r="F188" s="71">
        <f t="shared" si="67"/>
        <v>0</v>
      </c>
      <c r="G188" s="182">
        <f t="shared" si="67"/>
        <v>0</v>
      </c>
      <c r="H188" s="183">
        <f t="shared" si="67"/>
        <v>0</v>
      </c>
      <c r="I188" s="71">
        <f t="shared" si="67"/>
        <v>0</v>
      </c>
      <c r="J188" s="182">
        <f t="shared" si="67"/>
        <v>0</v>
      </c>
      <c r="K188" s="183">
        <f t="shared" si="67"/>
        <v>0</v>
      </c>
      <c r="L188" s="71">
        <f t="shared" si="67"/>
        <v>0</v>
      </c>
      <c r="M188" s="182">
        <f t="shared" si="67"/>
        <v>0</v>
      </c>
      <c r="N188" s="183">
        <f t="shared" si="67"/>
        <v>0</v>
      </c>
      <c r="O188" s="71">
        <f t="shared" si="67"/>
        <v>0</v>
      </c>
      <c r="P188" s="75"/>
      <c r="R188" s="363"/>
    </row>
    <row r="189" spans="1:18" ht="36" hidden="1" customHeight="1" x14ac:dyDescent="0.25">
      <c r="A189" s="278">
        <v>4240</v>
      </c>
      <c r="B189" s="80" t="s">
        <v>208</v>
      </c>
      <c r="C189" s="81">
        <f t="shared" si="63"/>
        <v>0</v>
      </c>
      <c r="D189" s="195">
        <v>0</v>
      </c>
      <c r="E189" s="196"/>
      <c r="F189" s="132">
        <f>D189+E189</f>
        <v>0</v>
      </c>
      <c r="G189" s="46"/>
      <c r="H189" s="47"/>
      <c r="I189" s="132">
        <f>G189+H189</f>
        <v>0</v>
      </c>
      <c r="J189" s="46"/>
      <c r="K189" s="47"/>
      <c r="L189" s="132">
        <f>K189+J189</f>
        <v>0</v>
      </c>
      <c r="M189" s="46"/>
      <c r="N189" s="47"/>
      <c r="O189" s="132">
        <f>N189+M189</f>
        <v>0</v>
      </c>
      <c r="P189" s="49"/>
      <c r="R189" s="363"/>
    </row>
    <row r="190" spans="1:18" ht="24" hidden="1" customHeight="1" x14ac:dyDescent="0.25">
      <c r="A190" s="187">
        <v>4250</v>
      </c>
      <c r="B190" s="87" t="s">
        <v>209</v>
      </c>
      <c r="C190" s="88">
        <f t="shared" si="63"/>
        <v>0</v>
      </c>
      <c r="D190" s="193">
        <v>0</v>
      </c>
      <c r="E190" s="194"/>
      <c r="F190" s="55">
        <f>D190+E190</f>
        <v>0</v>
      </c>
      <c r="G190" s="53"/>
      <c r="H190" s="54"/>
      <c r="I190" s="55">
        <f>G190+H190</f>
        <v>0</v>
      </c>
      <c r="J190" s="53"/>
      <c r="K190" s="54"/>
      <c r="L190" s="55">
        <f>K190+J190</f>
        <v>0</v>
      </c>
      <c r="M190" s="53"/>
      <c r="N190" s="54"/>
      <c r="O190" s="55">
        <f>N190+M190</f>
        <v>0</v>
      </c>
      <c r="P190" s="57"/>
      <c r="R190" s="363"/>
    </row>
    <row r="191" spans="1:18" hidden="1" x14ac:dyDescent="0.25">
      <c r="A191" s="67">
        <v>4300</v>
      </c>
      <c r="B191" s="181" t="s">
        <v>210</v>
      </c>
      <c r="C191" s="68">
        <f t="shared" si="63"/>
        <v>0</v>
      </c>
      <c r="D191" s="182">
        <f t="shared" ref="D191:O191" si="68">SUM(D192)</f>
        <v>0</v>
      </c>
      <c r="E191" s="183">
        <f t="shared" si="68"/>
        <v>0</v>
      </c>
      <c r="F191" s="71">
        <f t="shared" si="68"/>
        <v>0</v>
      </c>
      <c r="G191" s="182">
        <f t="shared" si="68"/>
        <v>0</v>
      </c>
      <c r="H191" s="183">
        <f t="shared" si="68"/>
        <v>0</v>
      </c>
      <c r="I191" s="71">
        <f t="shared" si="68"/>
        <v>0</v>
      </c>
      <c r="J191" s="182">
        <f t="shared" si="68"/>
        <v>0</v>
      </c>
      <c r="K191" s="183">
        <f t="shared" si="68"/>
        <v>0</v>
      </c>
      <c r="L191" s="71">
        <f t="shared" si="68"/>
        <v>0</v>
      </c>
      <c r="M191" s="182">
        <f t="shared" si="68"/>
        <v>0</v>
      </c>
      <c r="N191" s="183">
        <f t="shared" si="68"/>
        <v>0</v>
      </c>
      <c r="O191" s="71">
        <f t="shared" si="68"/>
        <v>0</v>
      </c>
      <c r="P191" s="75"/>
      <c r="R191" s="363"/>
    </row>
    <row r="192" spans="1:18" ht="24" hidden="1" x14ac:dyDescent="0.25">
      <c r="A192" s="278">
        <v>4310</v>
      </c>
      <c r="B192" s="80" t="s">
        <v>211</v>
      </c>
      <c r="C192" s="81">
        <f t="shared" si="63"/>
        <v>0</v>
      </c>
      <c r="D192" s="191">
        <f t="shared" ref="D192:O192" si="69">SUM(D193:D193)</f>
        <v>0</v>
      </c>
      <c r="E192" s="192">
        <f t="shared" si="69"/>
        <v>0</v>
      </c>
      <c r="F192" s="132">
        <f t="shared" si="69"/>
        <v>0</v>
      </c>
      <c r="G192" s="191">
        <f t="shared" si="69"/>
        <v>0</v>
      </c>
      <c r="H192" s="192">
        <f t="shared" si="69"/>
        <v>0</v>
      </c>
      <c r="I192" s="132">
        <f t="shared" si="69"/>
        <v>0</v>
      </c>
      <c r="J192" s="191">
        <f t="shared" si="69"/>
        <v>0</v>
      </c>
      <c r="K192" s="192">
        <f t="shared" si="69"/>
        <v>0</v>
      </c>
      <c r="L192" s="132">
        <f t="shared" si="69"/>
        <v>0</v>
      </c>
      <c r="M192" s="191">
        <f t="shared" si="69"/>
        <v>0</v>
      </c>
      <c r="N192" s="192">
        <f t="shared" si="69"/>
        <v>0</v>
      </c>
      <c r="O192" s="132">
        <f t="shared" si="69"/>
        <v>0</v>
      </c>
      <c r="P192" s="49"/>
      <c r="R192" s="363"/>
    </row>
    <row r="193" spans="1:18" ht="36" hidden="1" customHeight="1" x14ac:dyDescent="0.25">
      <c r="A193" s="51">
        <v>4311</v>
      </c>
      <c r="B193" s="87" t="s">
        <v>212</v>
      </c>
      <c r="C193" s="88">
        <f t="shared" si="63"/>
        <v>0</v>
      </c>
      <c r="D193" s="193">
        <v>0</v>
      </c>
      <c r="E193" s="194"/>
      <c r="F193" s="55">
        <f>D193+E193</f>
        <v>0</v>
      </c>
      <c r="G193" s="53"/>
      <c r="H193" s="54"/>
      <c r="I193" s="55">
        <f>G193+H193</f>
        <v>0</v>
      </c>
      <c r="J193" s="53"/>
      <c r="K193" s="54"/>
      <c r="L193" s="55">
        <f>K193+J193</f>
        <v>0</v>
      </c>
      <c r="M193" s="53"/>
      <c r="N193" s="54"/>
      <c r="O193" s="55">
        <f>N193+M193</f>
        <v>0</v>
      </c>
      <c r="P193" s="57"/>
      <c r="R193" s="363"/>
    </row>
    <row r="194" spans="1:18" s="28" customFormat="1" ht="24" x14ac:dyDescent="0.25">
      <c r="A194" s="221"/>
      <c r="B194" s="23" t="s">
        <v>213</v>
      </c>
      <c r="C194" s="170">
        <f t="shared" si="63"/>
        <v>35750</v>
      </c>
      <c r="D194" s="171">
        <f t="shared" ref="D194:O194" si="70">SUM(D195,D230,D269,D283)</f>
        <v>28750</v>
      </c>
      <c r="E194" s="172">
        <f t="shared" si="70"/>
        <v>7000</v>
      </c>
      <c r="F194" s="173">
        <f t="shared" si="70"/>
        <v>35750</v>
      </c>
      <c r="G194" s="171">
        <f t="shared" si="70"/>
        <v>0</v>
      </c>
      <c r="H194" s="172">
        <f t="shared" si="70"/>
        <v>0</v>
      </c>
      <c r="I194" s="173">
        <f t="shared" si="70"/>
        <v>0</v>
      </c>
      <c r="J194" s="171">
        <f t="shared" si="70"/>
        <v>0</v>
      </c>
      <c r="K194" s="172">
        <f t="shared" si="70"/>
        <v>0</v>
      </c>
      <c r="L194" s="173">
        <f t="shared" si="70"/>
        <v>0</v>
      </c>
      <c r="M194" s="171">
        <f t="shared" si="70"/>
        <v>0</v>
      </c>
      <c r="N194" s="172">
        <f t="shared" si="70"/>
        <v>0</v>
      </c>
      <c r="O194" s="173">
        <f t="shared" si="70"/>
        <v>0</v>
      </c>
      <c r="P194" s="174"/>
      <c r="R194" s="363"/>
    </row>
    <row r="195" spans="1:18" x14ac:dyDescent="0.25">
      <c r="A195" s="175">
        <v>5000</v>
      </c>
      <c r="B195" s="175" t="s">
        <v>214</v>
      </c>
      <c r="C195" s="176">
        <f t="shared" si="63"/>
        <v>35750</v>
      </c>
      <c r="D195" s="177">
        <f t="shared" ref="D195:O195" si="71">D196+D204</f>
        <v>28750</v>
      </c>
      <c r="E195" s="178">
        <f t="shared" si="71"/>
        <v>7000</v>
      </c>
      <c r="F195" s="179">
        <f t="shared" si="71"/>
        <v>35750</v>
      </c>
      <c r="G195" s="177">
        <f t="shared" si="71"/>
        <v>0</v>
      </c>
      <c r="H195" s="178">
        <f t="shared" si="71"/>
        <v>0</v>
      </c>
      <c r="I195" s="179">
        <f t="shared" si="71"/>
        <v>0</v>
      </c>
      <c r="J195" s="177">
        <f t="shared" si="71"/>
        <v>0</v>
      </c>
      <c r="K195" s="178">
        <f t="shared" si="71"/>
        <v>0</v>
      </c>
      <c r="L195" s="179">
        <f t="shared" si="71"/>
        <v>0</v>
      </c>
      <c r="M195" s="177">
        <f t="shared" si="71"/>
        <v>0</v>
      </c>
      <c r="N195" s="178">
        <f t="shared" si="71"/>
        <v>0</v>
      </c>
      <c r="O195" s="179">
        <f t="shared" si="71"/>
        <v>0</v>
      </c>
      <c r="P195" s="180"/>
      <c r="R195" s="363"/>
    </row>
    <row r="196" spans="1:18" hidden="1" x14ac:dyDescent="0.25">
      <c r="A196" s="67">
        <v>5100</v>
      </c>
      <c r="B196" s="181" t="s">
        <v>215</v>
      </c>
      <c r="C196" s="68">
        <f t="shared" si="63"/>
        <v>0</v>
      </c>
      <c r="D196" s="182">
        <f t="shared" ref="D196:O196" si="72">D197+D198+D201+D202+D203</f>
        <v>0</v>
      </c>
      <c r="E196" s="183">
        <f t="shared" si="72"/>
        <v>0</v>
      </c>
      <c r="F196" s="71">
        <f t="shared" si="72"/>
        <v>0</v>
      </c>
      <c r="G196" s="182">
        <f t="shared" si="72"/>
        <v>0</v>
      </c>
      <c r="H196" s="183">
        <f t="shared" si="72"/>
        <v>0</v>
      </c>
      <c r="I196" s="71">
        <f t="shared" si="72"/>
        <v>0</v>
      </c>
      <c r="J196" s="182">
        <f t="shared" si="72"/>
        <v>0</v>
      </c>
      <c r="K196" s="183">
        <f t="shared" si="72"/>
        <v>0</v>
      </c>
      <c r="L196" s="71">
        <f t="shared" si="72"/>
        <v>0</v>
      </c>
      <c r="M196" s="182">
        <f t="shared" si="72"/>
        <v>0</v>
      </c>
      <c r="N196" s="183">
        <f t="shared" si="72"/>
        <v>0</v>
      </c>
      <c r="O196" s="71">
        <f t="shared" si="72"/>
        <v>0</v>
      </c>
      <c r="P196" s="75"/>
      <c r="R196" s="363"/>
    </row>
    <row r="197" spans="1:18" ht="12" hidden="1" customHeight="1" x14ac:dyDescent="0.25">
      <c r="A197" s="278">
        <v>5110</v>
      </c>
      <c r="B197" s="80" t="s">
        <v>216</v>
      </c>
      <c r="C197" s="81">
        <f t="shared" si="63"/>
        <v>0</v>
      </c>
      <c r="D197" s="195">
        <v>0</v>
      </c>
      <c r="E197" s="196"/>
      <c r="F197" s="132">
        <f>D197+E197</f>
        <v>0</v>
      </c>
      <c r="G197" s="46"/>
      <c r="H197" s="47"/>
      <c r="I197" s="132">
        <f>G197+H197</f>
        <v>0</v>
      </c>
      <c r="J197" s="46"/>
      <c r="K197" s="47"/>
      <c r="L197" s="132">
        <f>K197+J197</f>
        <v>0</v>
      </c>
      <c r="M197" s="46"/>
      <c r="N197" s="47"/>
      <c r="O197" s="132">
        <f>N197+M197</f>
        <v>0</v>
      </c>
      <c r="P197" s="49"/>
      <c r="R197" s="363"/>
    </row>
    <row r="198" spans="1:18" ht="24" hidden="1" x14ac:dyDescent="0.25">
      <c r="A198" s="187">
        <v>5120</v>
      </c>
      <c r="B198" s="87" t="s">
        <v>217</v>
      </c>
      <c r="C198" s="88">
        <f t="shared" si="63"/>
        <v>0</v>
      </c>
      <c r="D198" s="188">
        <f t="shared" ref="D198:O198" si="73">D199+D200</f>
        <v>0</v>
      </c>
      <c r="E198" s="189">
        <f t="shared" si="73"/>
        <v>0</v>
      </c>
      <c r="F198" s="55">
        <f t="shared" si="73"/>
        <v>0</v>
      </c>
      <c r="G198" s="188">
        <f t="shared" si="73"/>
        <v>0</v>
      </c>
      <c r="H198" s="189">
        <f t="shared" si="73"/>
        <v>0</v>
      </c>
      <c r="I198" s="55">
        <f t="shared" si="73"/>
        <v>0</v>
      </c>
      <c r="J198" s="188">
        <f t="shared" si="73"/>
        <v>0</v>
      </c>
      <c r="K198" s="189">
        <f t="shared" si="73"/>
        <v>0</v>
      </c>
      <c r="L198" s="55">
        <f t="shared" si="73"/>
        <v>0</v>
      </c>
      <c r="M198" s="188">
        <f t="shared" si="73"/>
        <v>0</v>
      </c>
      <c r="N198" s="189">
        <f t="shared" si="73"/>
        <v>0</v>
      </c>
      <c r="O198" s="55">
        <f t="shared" si="73"/>
        <v>0</v>
      </c>
      <c r="P198" s="57"/>
      <c r="R198" s="363"/>
    </row>
    <row r="199" spans="1:18" ht="12" hidden="1" customHeight="1" x14ac:dyDescent="0.25">
      <c r="A199" s="51">
        <v>5121</v>
      </c>
      <c r="B199" s="87" t="s">
        <v>218</v>
      </c>
      <c r="C199" s="88">
        <f t="shared" si="63"/>
        <v>0</v>
      </c>
      <c r="D199" s="193">
        <v>0</v>
      </c>
      <c r="E199" s="194"/>
      <c r="F199" s="55">
        <f>D199+E199</f>
        <v>0</v>
      </c>
      <c r="G199" s="53"/>
      <c r="H199" s="54"/>
      <c r="I199" s="55">
        <f>G199+H199</f>
        <v>0</v>
      </c>
      <c r="J199" s="53"/>
      <c r="K199" s="54"/>
      <c r="L199" s="55">
        <f>K199+J199</f>
        <v>0</v>
      </c>
      <c r="M199" s="53"/>
      <c r="N199" s="54"/>
      <c r="O199" s="55">
        <f>N199+M199</f>
        <v>0</v>
      </c>
      <c r="P199" s="57"/>
      <c r="R199" s="363"/>
    </row>
    <row r="200" spans="1:18" ht="24" hidden="1" customHeight="1" x14ac:dyDescent="0.25">
      <c r="A200" s="51">
        <v>5129</v>
      </c>
      <c r="B200" s="87" t="s">
        <v>219</v>
      </c>
      <c r="C200" s="88">
        <f t="shared" si="63"/>
        <v>0</v>
      </c>
      <c r="D200" s="193">
        <v>0</v>
      </c>
      <c r="E200" s="194"/>
      <c r="F200" s="55">
        <f>D200+E200</f>
        <v>0</v>
      </c>
      <c r="G200" s="53"/>
      <c r="H200" s="54"/>
      <c r="I200" s="55">
        <f>G200+H200</f>
        <v>0</v>
      </c>
      <c r="J200" s="53"/>
      <c r="K200" s="54"/>
      <c r="L200" s="55">
        <f>K200+J200</f>
        <v>0</v>
      </c>
      <c r="M200" s="53"/>
      <c r="N200" s="54"/>
      <c r="O200" s="55">
        <f>N200+M200</f>
        <v>0</v>
      </c>
      <c r="P200" s="57"/>
      <c r="R200" s="363"/>
    </row>
    <row r="201" spans="1:18" ht="12" hidden="1" customHeight="1" x14ac:dyDescent="0.25">
      <c r="A201" s="187">
        <v>5130</v>
      </c>
      <c r="B201" s="87" t="s">
        <v>220</v>
      </c>
      <c r="C201" s="88">
        <f t="shared" si="63"/>
        <v>0</v>
      </c>
      <c r="D201" s="193">
        <v>0</v>
      </c>
      <c r="E201" s="194"/>
      <c r="F201" s="55">
        <f>D201+E201</f>
        <v>0</v>
      </c>
      <c r="G201" s="53"/>
      <c r="H201" s="54"/>
      <c r="I201" s="55">
        <f>G201+H201</f>
        <v>0</v>
      </c>
      <c r="J201" s="53"/>
      <c r="K201" s="54"/>
      <c r="L201" s="55">
        <f>K201+J201</f>
        <v>0</v>
      </c>
      <c r="M201" s="53"/>
      <c r="N201" s="54"/>
      <c r="O201" s="55">
        <f>N201+M201</f>
        <v>0</v>
      </c>
      <c r="P201" s="57"/>
      <c r="R201" s="363"/>
    </row>
    <row r="202" spans="1:18" ht="12" hidden="1" customHeight="1" x14ac:dyDescent="0.25">
      <c r="A202" s="187">
        <v>5140</v>
      </c>
      <c r="B202" s="87" t="s">
        <v>221</v>
      </c>
      <c r="C202" s="88">
        <f t="shared" si="63"/>
        <v>0</v>
      </c>
      <c r="D202" s="193">
        <v>0</v>
      </c>
      <c r="E202" s="194"/>
      <c r="F202" s="55">
        <f>D202+E202</f>
        <v>0</v>
      </c>
      <c r="G202" s="53"/>
      <c r="H202" s="54"/>
      <c r="I202" s="55">
        <f>G202+H202</f>
        <v>0</v>
      </c>
      <c r="J202" s="53"/>
      <c r="K202" s="54"/>
      <c r="L202" s="55">
        <f>K202+J202</f>
        <v>0</v>
      </c>
      <c r="M202" s="53"/>
      <c r="N202" s="54"/>
      <c r="O202" s="55">
        <f>N202+M202</f>
        <v>0</v>
      </c>
      <c r="P202" s="57"/>
      <c r="R202" s="363"/>
    </row>
    <row r="203" spans="1:18" ht="24" hidden="1" customHeight="1" x14ac:dyDescent="0.25">
      <c r="A203" s="187">
        <v>5170</v>
      </c>
      <c r="B203" s="87" t="s">
        <v>222</v>
      </c>
      <c r="C203" s="88">
        <f t="shared" si="63"/>
        <v>0</v>
      </c>
      <c r="D203" s="193">
        <v>0</v>
      </c>
      <c r="E203" s="194"/>
      <c r="F203" s="55">
        <f>D203+E203</f>
        <v>0</v>
      </c>
      <c r="G203" s="53"/>
      <c r="H203" s="54"/>
      <c r="I203" s="55">
        <f>G203+H203</f>
        <v>0</v>
      </c>
      <c r="J203" s="53"/>
      <c r="K203" s="54"/>
      <c r="L203" s="55">
        <f>K203+J203</f>
        <v>0</v>
      </c>
      <c r="M203" s="53"/>
      <c r="N203" s="54"/>
      <c r="O203" s="55">
        <f>N203+M203</f>
        <v>0</v>
      </c>
      <c r="P203" s="57"/>
      <c r="R203" s="363"/>
    </row>
    <row r="204" spans="1:18" x14ac:dyDescent="0.25">
      <c r="A204" s="67">
        <v>5200</v>
      </c>
      <c r="B204" s="181" t="s">
        <v>223</v>
      </c>
      <c r="C204" s="68">
        <f t="shared" si="63"/>
        <v>35750</v>
      </c>
      <c r="D204" s="182">
        <f t="shared" ref="D204:O204" si="74">D205+D215+D216+D225+D226+D227+D229</f>
        <v>28750</v>
      </c>
      <c r="E204" s="183">
        <f t="shared" si="74"/>
        <v>7000</v>
      </c>
      <c r="F204" s="71">
        <f t="shared" si="74"/>
        <v>35750</v>
      </c>
      <c r="G204" s="182">
        <f t="shared" si="74"/>
        <v>0</v>
      </c>
      <c r="H204" s="183">
        <f t="shared" si="74"/>
        <v>0</v>
      </c>
      <c r="I204" s="71">
        <f t="shared" si="74"/>
        <v>0</v>
      </c>
      <c r="J204" s="182">
        <f t="shared" si="74"/>
        <v>0</v>
      </c>
      <c r="K204" s="183">
        <f t="shared" si="74"/>
        <v>0</v>
      </c>
      <c r="L204" s="71">
        <f t="shared" si="74"/>
        <v>0</v>
      </c>
      <c r="M204" s="182">
        <f t="shared" si="74"/>
        <v>0</v>
      </c>
      <c r="N204" s="183">
        <f t="shared" si="74"/>
        <v>0</v>
      </c>
      <c r="O204" s="71">
        <f t="shared" si="74"/>
        <v>0</v>
      </c>
      <c r="P204" s="75"/>
      <c r="R204" s="363"/>
    </row>
    <row r="205" spans="1:18" hidden="1" x14ac:dyDescent="0.25">
      <c r="A205" s="184">
        <v>5210</v>
      </c>
      <c r="B205" s="136" t="s">
        <v>224</v>
      </c>
      <c r="C205" s="141">
        <f t="shared" si="63"/>
        <v>0</v>
      </c>
      <c r="D205" s="185">
        <f t="shared" ref="D205:O205" si="75">SUM(D206:D214)</f>
        <v>0</v>
      </c>
      <c r="E205" s="186">
        <f t="shared" si="75"/>
        <v>0</v>
      </c>
      <c r="F205" s="139">
        <f t="shared" si="75"/>
        <v>0</v>
      </c>
      <c r="G205" s="185">
        <f t="shared" si="75"/>
        <v>0</v>
      </c>
      <c r="H205" s="186">
        <f t="shared" si="75"/>
        <v>0</v>
      </c>
      <c r="I205" s="139">
        <f t="shared" si="75"/>
        <v>0</v>
      </c>
      <c r="J205" s="185">
        <f t="shared" si="75"/>
        <v>0</v>
      </c>
      <c r="K205" s="186">
        <f t="shared" si="75"/>
        <v>0</v>
      </c>
      <c r="L205" s="139">
        <f t="shared" si="75"/>
        <v>0</v>
      </c>
      <c r="M205" s="185">
        <f t="shared" si="75"/>
        <v>0</v>
      </c>
      <c r="N205" s="186">
        <f t="shared" si="75"/>
        <v>0</v>
      </c>
      <c r="O205" s="139">
        <f t="shared" si="75"/>
        <v>0</v>
      </c>
      <c r="P205" s="127"/>
      <c r="R205" s="363"/>
    </row>
    <row r="206" spans="1:18" ht="12" hidden="1" customHeight="1" x14ac:dyDescent="0.25">
      <c r="A206" s="44">
        <v>5211</v>
      </c>
      <c r="B206" s="80" t="s">
        <v>225</v>
      </c>
      <c r="C206" s="81">
        <f t="shared" si="63"/>
        <v>0</v>
      </c>
      <c r="D206" s="195">
        <v>0</v>
      </c>
      <c r="E206" s="196"/>
      <c r="F206" s="132">
        <f t="shared" ref="F206:F215" si="76">D206+E206</f>
        <v>0</v>
      </c>
      <c r="G206" s="46"/>
      <c r="H206" s="47"/>
      <c r="I206" s="132">
        <f t="shared" ref="I206:I215" si="77">G206+H206</f>
        <v>0</v>
      </c>
      <c r="J206" s="46"/>
      <c r="K206" s="47"/>
      <c r="L206" s="132">
        <f t="shared" ref="L206:L215" si="78">K206+J206</f>
        <v>0</v>
      </c>
      <c r="M206" s="46"/>
      <c r="N206" s="47"/>
      <c r="O206" s="132">
        <f t="shared" ref="O206:O215" si="79">N206+M206</f>
        <v>0</v>
      </c>
      <c r="P206" s="49"/>
      <c r="R206" s="363"/>
    </row>
    <row r="207" spans="1:18" ht="12" hidden="1" customHeight="1" x14ac:dyDescent="0.25">
      <c r="A207" s="51">
        <v>5212</v>
      </c>
      <c r="B207" s="87" t="s">
        <v>226</v>
      </c>
      <c r="C207" s="88">
        <f t="shared" si="63"/>
        <v>0</v>
      </c>
      <c r="D207" s="193">
        <v>0</v>
      </c>
      <c r="E207" s="194"/>
      <c r="F207" s="55">
        <f t="shared" si="76"/>
        <v>0</v>
      </c>
      <c r="G207" s="53"/>
      <c r="H207" s="54"/>
      <c r="I207" s="55">
        <f t="shared" si="77"/>
        <v>0</v>
      </c>
      <c r="J207" s="53"/>
      <c r="K207" s="54"/>
      <c r="L207" s="55">
        <f t="shared" si="78"/>
        <v>0</v>
      </c>
      <c r="M207" s="53"/>
      <c r="N207" s="54"/>
      <c r="O207" s="55">
        <f t="shared" si="79"/>
        <v>0</v>
      </c>
      <c r="P207" s="57"/>
      <c r="R207" s="363"/>
    </row>
    <row r="208" spans="1:18" ht="12" hidden="1" customHeight="1" x14ac:dyDescent="0.25">
      <c r="A208" s="51">
        <v>5213</v>
      </c>
      <c r="B208" s="87" t="s">
        <v>227</v>
      </c>
      <c r="C208" s="88">
        <f t="shared" si="63"/>
        <v>0</v>
      </c>
      <c r="D208" s="193">
        <v>0</v>
      </c>
      <c r="E208" s="194"/>
      <c r="F208" s="55">
        <f t="shared" si="76"/>
        <v>0</v>
      </c>
      <c r="G208" s="53"/>
      <c r="H208" s="54"/>
      <c r="I208" s="55">
        <f t="shared" si="77"/>
        <v>0</v>
      </c>
      <c r="J208" s="53"/>
      <c r="K208" s="54"/>
      <c r="L208" s="55">
        <f t="shared" si="78"/>
        <v>0</v>
      </c>
      <c r="M208" s="53"/>
      <c r="N208" s="54"/>
      <c r="O208" s="55">
        <f t="shared" si="79"/>
        <v>0</v>
      </c>
      <c r="P208" s="57"/>
      <c r="R208" s="363"/>
    </row>
    <row r="209" spans="1:18" ht="12" hidden="1" customHeight="1" x14ac:dyDescent="0.25">
      <c r="A209" s="51">
        <v>5214</v>
      </c>
      <c r="B209" s="87" t="s">
        <v>228</v>
      </c>
      <c r="C209" s="88">
        <f t="shared" si="63"/>
        <v>0</v>
      </c>
      <c r="D209" s="193">
        <v>0</v>
      </c>
      <c r="E209" s="194"/>
      <c r="F209" s="55">
        <f t="shared" si="76"/>
        <v>0</v>
      </c>
      <c r="G209" s="53"/>
      <c r="H209" s="54"/>
      <c r="I209" s="55">
        <f t="shared" si="77"/>
        <v>0</v>
      </c>
      <c r="J209" s="53"/>
      <c r="K209" s="54"/>
      <c r="L209" s="55">
        <f t="shared" si="78"/>
        <v>0</v>
      </c>
      <c r="M209" s="53"/>
      <c r="N209" s="54"/>
      <c r="O209" s="55">
        <f t="shared" si="79"/>
        <v>0</v>
      </c>
      <c r="P209" s="57"/>
      <c r="R209" s="363"/>
    </row>
    <row r="210" spans="1:18" ht="12" hidden="1" customHeight="1" x14ac:dyDescent="0.25">
      <c r="A210" s="51">
        <v>5215</v>
      </c>
      <c r="B210" s="87" t="s">
        <v>229</v>
      </c>
      <c r="C210" s="88">
        <f t="shared" si="63"/>
        <v>0</v>
      </c>
      <c r="D210" s="193">
        <v>0</v>
      </c>
      <c r="E210" s="194"/>
      <c r="F210" s="55">
        <f t="shared" si="76"/>
        <v>0</v>
      </c>
      <c r="G210" s="53"/>
      <c r="H210" s="54"/>
      <c r="I210" s="55">
        <f t="shared" si="77"/>
        <v>0</v>
      </c>
      <c r="J210" s="53"/>
      <c r="K210" s="54"/>
      <c r="L210" s="55">
        <f t="shared" si="78"/>
        <v>0</v>
      </c>
      <c r="M210" s="53"/>
      <c r="N210" s="54"/>
      <c r="O210" s="55">
        <f t="shared" si="79"/>
        <v>0</v>
      </c>
      <c r="P210" s="57"/>
      <c r="R210" s="363"/>
    </row>
    <row r="211" spans="1:18" ht="14.25" hidden="1" customHeight="1" x14ac:dyDescent="0.25">
      <c r="A211" s="51">
        <v>5216</v>
      </c>
      <c r="B211" s="87" t="s">
        <v>230</v>
      </c>
      <c r="C211" s="88">
        <f t="shared" si="63"/>
        <v>0</v>
      </c>
      <c r="D211" s="193">
        <v>0</v>
      </c>
      <c r="E211" s="194"/>
      <c r="F211" s="55">
        <f t="shared" si="76"/>
        <v>0</v>
      </c>
      <c r="G211" s="53"/>
      <c r="H211" s="54"/>
      <c r="I211" s="55">
        <f t="shared" si="77"/>
        <v>0</v>
      </c>
      <c r="J211" s="53"/>
      <c r="K211" s="54"/>
      <c r="L211" s="55">
        <f t="shared" si="78"/>
        <v>0</v>
      </c>
      <c r="M211" s="53"/>
      <c r="N211" s="54"/>
      <c r="O211" s="55">
        <f t="shared" si="79"/>
        <v>0</v>
      </c>
      <c r="P211" s="57"/>
      <c r="R211" s="363"/>
    </row>
    <row r="212" spans="1:18" ht="12" hidden="1" customHeight="1" x14ac:dyDescent="0.25">
      <c r="A212" s="51">
        <v>5217</v>
      </c>
      <c r="B212" s="87" t="s">
        <v>231</v>
      </c>
      <c r="C212" s="88">
        <f t="shared" si="63"/>
        <v>0</v>
      </c>
      <c r="D212" s="193">
        <v>0</v>
      </c>
      <c r="E212" s="194"/>
      <c r="F212" s="55">
        <f t="shared" si="76"/>
        <v>0</v>
      </c>
      <c r="G212" s="53"/>
      <c r="H212" s="54"/>
      <c r="I212" s="55">
        <f t="shared" si="77"/>
        <v>0</v>
      </c>
      <c r="J212" s="53"/>
      <c r="K212" s="54"/>
      <c r="L212" s="55">
        <f t="shared" si="78"/>
        <v>0</v>
      </c>
      <c r="M212" s="53"/>
      <c r="N212" s="54"/>
      <c r="O212" s="55">
        <f t="shared" si="79"/>
        <v>0</v>
      </c>
      <c r="P212" s="57"/>
      <c r="R212" s="363"/>
    </row>
    <row r="213" spans="1:18" ht="12" hidden="1" customHeight="1" x14ac:dyDescent="0.25">
      <c r="A213" s="51">
        <v>5218</v>
      </c>
      <c r="B213" s="87" t="s">
        <v>232</v>
      </c>
      <c r="C213" s="88">
        <f t="shared" si="63"/>
        <v>0</v>
      </c>
      <c r="D213" s="193">
        <v>0</v>
      </c>
      <c r="E213" s="194"/>
      <c r="F213" s="55">
        <f t="shared" si="76"/>
        <v>0</v>
      </c>
      <c r="G213" s="53"/>
      <c r="H213" s="54"/>
      <c r="I213" s="55">
        <f t="shared" si="77"/>
        <v>0</v>
      </c>
      <c r="J213" s="53"/>
      <c r="K213" s="54"/>
      <c r="L213" s="55">
        <f t="shared" si="78"/>
        <v>0</v>
      </c>
      <c r="M213" s="53"/>
      <c r="N213" s="54"/>
      <c r="O213" s="55">
        <f t="shared" si="79"/>
        <v>0</v>
      </c>
      <c r="P213" s="57"/>
      <c r="R213" s="363"/>
    </row>
    <row r="214" spans="1:18" ht="12" hidden="1" customHeight="1" x14ac:dyDescent="0.25">
      <c r="A214" s="51">
        <v>5219</v>
      </c>
      <c r="B214" s="87" t="s">
        <v>233</v>
      </c>
      <c r="C214" s="88">
        <f t="shared" si="63"/>
        <v>0</v>
      </c>
      <c r="D214" s="193">
        <v>0</v>
      </c>
      <c r="E214" s="194"/>
      <c r="F214" s="55">
        <f t="shared" si="76"/>
        <v>0</v>
      </c>
      <c r="G214" s="53"/>
      <c r="H214" s="54"/>
      <c r="I214" s="55">
        <f t="shared" si="77"/>
        <v>0</v>
      </c>
      <c r="J214" s="53"/>
      <c r="K214" s="54"/>
      <c r="L214" s="55">
        <f t="shared" si="78"/>
        <v>0</v>
      </c>
      <c r="M214" s="53"/>
      <c r="N214" s="54"/>
      <c r="O214" s="55">
        <f t="shared" si="79"/>
        <v>0</v>
      </c>
      <c r="P214" s="57"/>
      <c r="R214" s="363"/>
    </row>
    <row r="215" spans="1:18" ht="13.5" hidden="1" customHeight="1" x14ac:dyDescent="0.25">
      <c r="A215" s="187">
        <v>5220</v>
      </c>
      <c r="B215" s="87" t="s">
        <v>234</v>
      </c>
      <c r="C215" s="88">
        <f t="shared" si="63"/>
        <v>0</v>
      </c>
      <c r="D215" s="193">
        <v>0</v>
      </c>
      <c r="E215" s="194"/>
      <c r="F215" s="55">
        <f t="shared" si="76"/>
        <v>0</v>
      </c>
      <c r="G215" s="53"/>
      <c r="H215" s="54"/>
      <c r="I215" s="55">
        <f t="shared" si="77"/>
        <v>0</v>
      </c>
      <c r="J215" s="53"/>
      <c r="K215" s="54"/>
      <c r="L215" s="55">
        <f t="shared" si="78"/>
        <v>0</v>
      </c>
      <c r="M215" s="53"/>
      <c r="N215" s="54"/>
      <c r="O215" s="55">
        <f t="shared" si="79"/>
        <v>0</v>
      </c>
      <c r="P215" s="57"/>
      <c r="R215" s="363"/>
    </row>
    <row r="216" spans="1:18" x14ac:dyDescent="0.25">
      <c r="A216" s="187">
        <v>5230</v>
      </c>
      <c r="B216" s="87" t="s">
        <v>235</v>
      </c>
      <c r="C216" s="88">
        <f t="shared" si="63"/>
        <v>35750</v>
      </c>
      <c r="D216" s="188">
        <f t="shared" ref="D216:O216" si="80">SUM(D217:D224)</f>
        <v>28750</v>
      </c>
      <c r="E216" s="189">
        <f t="shared" si="80"/>
        <v>7000</v>
      </c>
      <c r="F216" s="55">
        <f t="shared" si="80"/>
        <v>35750</v>
      </c>
      <c r="G216" s="188">
        <f t="shared" si="80"/>
        <v>0</v>
      </c>
      <c r="H216" s="189">
        <f t="shared" si="80"/>
        <v>0</v>
      </c>
      <c r="I216" s="55">
        <f t="shared" si="80"/>
        <v>0</v>
      </c>
      <c r="J216" s="188">
        <f t="shared" si="80"/>
        <v>0</v>
      </c>
      <c r="K216" s="189">
        <f t="shared" si="80"/>
        <v>0</v>
      </c>
      <c r="L216" s="55">
        <f t="shared" si="80"/>
        <v>0</v>
      </c>
      <c r="M216" s="188">
        <f t="shared" si="80"/>
        <v>0</v>
      </c>
      <c r="N216" s="189">
        <f t="shared" si="80"/>
        <v>0</v>
      </c>
      <c r="O216" s="55">
        <f t="shared" si="80"/>
        <v>0</v>
      </c>
      <c r="P216" s="57"/>
      <c r="R216" s="363"/>
    </row>
    <row r="217" spans="1:18" ht="12" hidden="1" customHeight="1" x14ac:dyDescent="0.25">
      <c r="A217" s="51">
        <v>5231</v>
      </c>
      <c r="B217" s="87" t="s">
        <v>236</v>
      </c>
      <c r="C217" s="88">
        <f t="shared" si="63"/>
        <v>0</v>
      </c>
      <c r="D217" s="193">
        <v>0</v>
      </c>
      <c r="E217" s="194"/>
      <c r="F217" s="55">
        <f t="shared" ref="F217:F226" si="81">D217+E217</f>
        <v>0</v>
      </c>
      <c r="G217" s="53"/>
      <c r="H217" s="54"/>
      <c r="I217" s="55">
        <f t="shared" ref="I217:I226" si="82">G217+H217</f>
        <v>0</v>
      </c>
      <c r="J217" s="53"/>
      <c r="K217" s="54"/>
      <c r="L217" s="55">
        <f t="shared" ref="L217:L226" si="83">K217+J217</f>
        <v>0</v>
      </c>
      <c r="M217" s="53"/>
      <c r="N217" s="54"/>
      <c r="O217" s="55">
        <f t="shared" ref="O217:O226" si="84">N217+M217</f>
        <v>0</v>
      </c>
      <c r="P217" s="57"/>
      <c r="R217" s="363"/>
    </row>
    <row r="218" spans="1:18" ht="12" hidden="1" customHeight="1" x14ac:dyDescent="0.25">
      <c r="A218" s="51">
        <v>5232</v>
      </c>
      <c r="B218" s="87" t="s">
        <v>237</v>
      </c>
      <c r="C218" s="88">
        <f t="shared" si="63"/>
        <v>0</v>
      </c>
      <c r="D218" s="193">
        <v>0</v>
      </c>
      <c r="E218" s="194"/>
      <c r="F218" s="55">
        <f t="shared" si="81"/>
        <v>0</v>
      </c>
      <c r="G218" s="53"/>
      <c r="H218" s="54"/>
      <c r="I218" s="55">
        <f t="shared" si="82"/>
        <v>0</v>
      </c>
      <c r="J218" s="53"/>
      <c r="K218" s="54"/>
      <c r="L218" s="55">
        <f t="shared" si="83"/>
        <v>0</v>
      </c>
      <c r="M218" s="53"/>
      <c r="N218" s="54"/>
      <c r="O218" s="55">
        <f t="shared" si="84"/>
        <v>0</v>
      </c>
      <c r="P218" s="57"/>
      <c r="R218" s="363"/>
    </row>
    <row r="219" spans="1:18" ht="12" hidden="1" customHeight="1" x14ac:dyDescent="0.25">
      <c r="A219" s="51">
        <v>5233</v>
      </c>
      <c r="B219" s="87" t="s">
        <v>238</v>
      </c>
      <c r="C219" s="88">
        <f t="shared" si="63"/>
        <v>0</v>
      </c>
      <c r="D219" s="193">
        <v>0</v>
      </c>
      <c r="E219" s="194"/>
      <c r="F219" s="55">
        <f t="shared" si="81"/>
        <v>0</v>
      </c>
      <c r="G219" s="53"/>
      <c r="H219" s="54"/>
      <c r="I219" s="55">
        <f t="shared" si="82"/>
        <v>0</v>
      </c>
      <c r="J219" s="53"/>
      <c r="K219" s="54"/>
      <c r="L219" s="55">
        <f t="shared" si="83"/>
        <v>0</v>
      </c>
      <c r="M219" s="53"/>
      <c r="N219" s="54"/>
      <c r="O219" s="55">
        <f t="shared" si="84"/>
        <v>0</v>
      </c>
      <c r="P219" s="57"/>
      <c r="R219" s="363"/>
    </row>
    <row r="220" spans="1:18" ht="24" hidden="1" customHeight="1" x14ac:dyDescent="0.25">
      <c r="A220" s="51">
        <v>5234</v>
      </c>
      <c r="B220" s="87" t="s">
        <v>239</v>
      </c>
      <c r="C220" s="88">
        <f t="shared" si="63"/>
        <v>0</v>
      </c>
      <c r="D220" s="193">
        <v>0</v>
      </c>
      <c r="E220" s="194"/>
      <c r="F220" s="55">
        <f t="shared" si="81"/>
        <v>0</v>
      </c>
      <c r="G220" s="53"/>
      <c r="H220" s="54"/>
      <c r="I220" s="55">
        <f t="shared" si="82"/>
        <v>0</v>
      </c>
      <c r="J220" s="53"/>
      <c r="K220" s="54"/>
      <c r="L220" s="55">
        <f t="shared" si="83"/>
        <v>0</v>
      </c>
      <c r="M220" s="53"/>
      <c r="N220" s="54"/>
      <c r="O220" s="55">
        <f t="shared" si="84"/>
        <v>0</v>
      </c>
      <c r="P220" s="57"/>
      <c r="R220" s="363"/>
    </row>
    <row r="221" spans="1:18" ht="14.25" hidden="1" customHeight="1" x14ac:dyDescent="0.25">
      <c r="A221" s="51">
        <v>5236</v>
      </c>
      <c r="B221" s="87" t="s">
        <v>240</v>
      </c>
      <c r="C221" s="88">
        <f t="shared" si="63"/>
        <v>0</v>
      </c>
      <c r="D221" s="193">
        <v>0</v>
      </c>
      <c r="E221" s="194"/>
      <c r="F221" s="55">
        <f t="shared" si="81"/>
        <v>0</v>
      </c>
      <c r="G221" s="53"/>
      <c r="H221" s="54"/>
      <c r="I221" s="55">
        <f t="shared" si="82"/>
        <v>0</v>
      </c>
      <c r="J221" s="53"/>
      <c r="K221" s="54"/>
      <c r="L221" s="55">
        <f t="shared" si="83"/>
        <v>0</v>
      </c>
      <c r="M221" s="53"/>
      <c r="N221" s="54"/>
      <c r="O221" s="55">
        <f t="shared" si="84"/>
        <v>0</v>
      </c>
      <c r="P221" s="57"/>
      <c r="R221" s="363"/>
    </row>
    <row r="222" spans="1:18" ht="14.25" hidden="1" customHeight="1" x14ac:dyDescent="0.25">
      <c r="A222" s="51">
        <v>5237</v>
      </c>
      <c r="B222" s="87" t="s">
        <v>241</v>
      </c>
      <c r="C222" s="88">
        <f t="shared" si="63"/>
        <v>0</v>
      </c>
      <c r="D222" s="193">
        <v>0</v>
      </c>
      <c r="E222" s="194"/>
      <c r="F222" s="55">
        <f t="shared" si="81"/>
        <v>0</v>
      </c>
      <c r="G222" s="53"/>
      <c r="H222" s="54"/>
      <c r="I222" s="55">
        <f t="shared" si="82"/>
        <v>0</v>
      </c>
      <c r="J222" s="53"/>
      <c r="K222" s="54"/>
      <c r="L222" s="55">
        <f t="shared" si="83"/>
        <v>0</v>
      </c>
      <c r="M222" s="53"/>
      <c r="N222" s="54"/>
      <c r="O222" s="55">
        <f t="shared" si="84"/>
        <v>0</v>
      </c>
      <c r="P222" s="57"/>
      <c r="R222" s="363"/>
    </row>
    <row r="223" spans="1:18" ht="24" customHeight="1" x14ac:dyDescent="0.25">
      <c r="A223" s="51">
        <v>5238</v>
      </c>
      <c r="B223" s="87" t="s">
        <v>242</v>
      </c>
      <c r="C223" s="88">
        <f t="shared" si="63"/>
        <v>25750</v>
      </c>
      <c r="D223" s="193">
        <v>18750</v>
      </c>
      <c r="E223" s="194">
        <v>7000</v>
      </c>
      <c r="F223" s="55">
        <f t="shared" si="81"/>
        <v>25750</v>
      </c>
      <c r="G223" s="53"/>
      <c r="H223" s="54"/>
      <c r="I223" s="55">
        <f t="shared" si="82"/>
        <v>0</v>
      </c>
      <c r="J223" s="53"/>
      <c r="K223" s="54"/>
      <c r="L223" s="55">
        <f t="shared" si="83"/>
        <v>0</v>
      </c>
      <c r="M223" s="53"/>
      <c r="N223" s="54"/>
      <c r="O223" s="55">
        <f t="shared" si="84"/>
        <v>0</v>
      </c>
      <c r="P223" s="57"/>
      <c r="R223" s="363"/>
    </row>
    <row r="224" spans="1:18" ht="24" customHeight="1" x14ac:dyDescent="0.25">
      <c r="A224" s="51">
        <v>5239</v>
      </c>
      <c r="B224" s="87" t="s">
        <v>243</v>
      </c>
      <c r="C224" s="88">
        <f t="shared" si="63"/>
        <v>10000</v>
      </c>
      <c r="D224" s="193">
        <v>10000</v>
      </c>
      <c r="E224" s="194"/>
      <c r="F224" s="55">
        <f t="shared" si="81"/>
        <v>10000</v>
      </c>
      <c r="G224" s="53"/>
      <c r="H224" s="54"/>
      <c r="I224" s="55">
        <f t="shared" si="82"/>
        <v>0</v>
      </c>
      <c r="J224" s="53"/>
      <c r="K224" s="54"/>
      <c r="L224" s="55">
        <f t="shared" si="83"/>
        <v>0</v>
      </c>
      <c r="M224" s="53"/>
      <c r="N224" s="54"/>
      <c r="O224" s="55">
        <f t="shared" si="84"/>
        <v>0</v>
      </c>
      <c r="P224" s="57"/>
      <c r="R224" s="363"/>
    </row>
    <row r="225" spans="1:18" ht="24" hidden="1" customHeight="1" x14ac:dyDescent="0.25">
      <c r="A225" s="187">
        <v>5240</v>
      </c>
      <c r="B225" s="87" t="s">
        <v>244</v>
      </c>
      <c r="C225" s="88">
        <f t="shared" si="63"/>
        <v>0</v>
      </c>
      <c r="D225" s="193">
        <v>0</v>
      </c>
      <c r="E225" s="194"/>
      <c r="F225" s="55">
        <f t="shared" si="81"/>
        <v>0</v>
      </c>
      <c r="G225" s="53"/>
      <c r="H225" s="54"/>
      <c r="I225" s="55">
        <f t="shared" si="82"/>
        <v>0</v>
      </c>
      <c r="J225" s="53"/>
      <c r="K225" s="54"/>
      <c r="L225" s="55">
        <f t="shared" si="83"/>
        <v>0</v>
      </c>
      <c r="M225" s="53"/>
      <c r="N225" s="54"/>
      <c r="O225" s="55">
        <f t="shared" si="84"/>
        <v>0</v>
      </c>
      <c r="P225" s="57"/>
      <c r="R225" s="363"/>
    </row>
    <row r="226" spans="1:18" ht="12" hidden="1" customHeight="1" x14ac:dyDescent="0.25">
      <c r="A226" s="187">
        <v>5250</v>
      </c>
      <c r="B226" s="87" t="s">
        <v>245</v>
      </c>
      <c r="C226" s="88">
        <f t="shared" si="63"/>
        <v>0</v>
      </c>
      <c r="D226" s="193">
        <v>0</v>
      </c>
      <c r="E226" s="194"/>
      <c r="F226" s="55">
        <f t="shared" si="81"/>
        <v>0</v>
      </c>
      <c r="G226" s="53"/>
      <c r="H226" s="54"/>
      <c r="I226" s="55">
        <f t="shared" si="82"/>
        <v>0</v>
      </c>
      <c r="J226" s="53"/>
      <c r="K226" s="54"/>
      <c r="L226" s="55">
        <f t="shared" si="83"/>
        <v>0</v>
      </c>
      <c r="M226" s="53"/>
      <c r="N226" s="54"/>
      <c r="O226" s="55">
        <f t="shared" si="84"/>
        <v>0</v>
      </c>
      <c r="P226" s="57"/>
      <c r="R226" s="363"/>
    </row>
    <row r="227" spans="1:18" hidden="1" x14ac:dyDescent="0.25">
      <c r="A227" s="187">
        <v>5260</v>
      </c>
      <c r="B227" s="87" t="s">
        <v>246</v>
      </c>
      <c r="C227" s="88">
        <f t="shared" si="63"/>
        <v>0</v>
      </c>
      <c r="D227" s="188">
        <f t="shared" ref="D227:O227" si="85">SUM(D228)</f>
        <v>0</v>
      </c>
      <c r="E227" s="189">
        <f t="shared" si="85"/>
        <v>0</v>
      </c>
      <c r="F227" s="55">
        <f t="shared" si="85"/>
        <v>0</v>
      </c>
      <c r="G227" s="188">
        <f t="shared" si="85"/>
        <v>0</v>
      </c>
      <c r="H227" s="189">
        <f t="shared" si="85"/>
        <v>0</v>
      </c>
      <c r="I227" s="55">
        <f t="shared" si="85"/>
        <v>0</v>
      </c>
      <c r="J227" s="188">
        <f t="shared" si="85"/>
        <v>0</v>
      </c>
      <c r="K227" s="189">
        <f t="shared" si="85"/>
        <v>0</v>
      </c>
      <c r="L227" s="55">
        <f t="shared" si="85"/>
        <v>0</v>
      </c>
      <c r="M227" s="188">
        <f t="shared" si="85"/>
        <v>0</v>
      </c>
      <c r="N227" s="189">
        <f t="shared" si="85"/>
        <v>0</v>
      </c>
      <c r="O227" s="55">
        <f t="shared" si="85"/>
        <v>0</v>
      </c>
      <c r="P227" s="57"/>
      <c r="R227" s="363"/>
    </row>
    <row r="228" spans="1:18" ht="24" hidden="1" customHeight="1" x14ac:dyDescent="0.25">
      <c r="A228" s="51">
        <v>5269</v>
      </c>
      <c r="B228" s="87" t="s">
        <v>247</v>
      </c>
      <c r="C228" s="88">
        <f t="shared" si="63"/>
        <v>0</v>
      </c>
      <c r="D228" s="193">
        <v>0</v>
      </c>
      <c r="E228" s="194"/>
      <c r="F228" s="55">
        <f>D228+E228</f>
        <v>0</v>
      </c>
      <c r="G228" s="53"/>
      <c r="H228" s="54"/>
      <c r="I228" s="55">
        <f>G228+H228</f>
        <v>0</v>
      </c>
      <c r="J228" s="53"/>
      <c r="K228" s="54"/>
      <c r="L228" s="55">
        <f>K228+J228</f>
        <v>0</v>
      </c>
      <c r="M228" s="53"/>
      <c r="N228" s="54"/>
      <c r="O228" s="55">
        <f>N228+M228</f>
        <v>0</v>
      </c>
      <c r="P228" s="57"/>
      <c r="R228" s="363"/>
    </row>
    <row r="229" spans="1:18" ht="24" hidden="1" customHeight="1" x14ac:dyDescent="0.25">
      <c r="A229" s="184">
        <v>5270</v>
      </c>
      <c r="B229" s="136" t="s">
        <v>248</v>
      </c>
      <c r="C229" s="141">
        <f t="shared" si="63"/>
        <v>0</v>
      </c>
      <c r="D229" s="199">
        <v>0</v>
      </c>
      <c r="E229" s="200"/>
      <c r="F229" s="139">
        <f>D229+E229</f>
        <v>0</v>
      </c>
      <c r="G229" s="142"/>
      <c r="H229" s="143"/>
      <c r="I229" s="139">
        <f>G229+H229</f>
        <v>0</v>
      </c>
      <c r="J229" s="142"/>
      <c r="K229" s="143"/>
      <c r="L229" s="139">
        <f>K229+J229</f>
        <v>0</v>
      </c>
      <c r="M229" s="142"/>
      <c r="N229" s="143"/>
      <c r="O229" s="139">
        <f>N229+M229</f>
        <v>0</v>
      </c>
      <c r="P229" s="127"/>
      <c r="R229" s="363"/>
    </row>
    <row r="230" spans="1:18" hidden="1" x14ac:dyDescent="0.25">
      <c r="A230" s="175">
        <v>6000</v>
      </c>
      <c r="B230" s="175" t="s">
        <v>249</v>
      </c>
      <c r="C230" s="176">
        <f t="shared" si="63"/>
        <v>0</v>
      </c>
      <c r="D230" s="177">
        <f t="shared" ref="D230:O230" si="86">D231+D251+D259</f>
        <v>0</v>
      </c>
      <c r="E230" s="178">
        <f t="shared" si="86"/>
        <v>0</v>
      </c>
      <c r="F230" s="179">
        <f t="shared" si="86"/>
        <v>0</v>
      </c>
      <c r="G230" s="177">
        <f t="shared" si="86"/>
        <v>0</v>
      </c>
      <c r="H230" s="178">
        <f t="shared" si="86"/>
        <v>0</v>
      </c>
      <c r="I230" s="179">
        <f t="shared" si="86"/>
        <v>0</v>
      </c>
      <c r="J230" s="177">
        <f t="shared" si="86"/>
        <v>0</v>
      </c>
      <c r="K230" s="178">
        <f t="shared" si="86"/>
        <v>0</v>
      </c>
      <c r="L230" s="179">
        <f t="shared" si="86"/>
        <v>0</v>
      </c>
      <c r="M230" s="177">
        <f t="shared" si="86"/>
        <v>0</v>
      </c>
      <c r="N230" s="178">
        <f t="shared" si="86"/>
        <v>0</v>
      </c>
      <c r="O230" s="179">
        <f t="shared" si="86"/>
        <v>0</v>
      </c>
      <c r="P230" s="180"/>
      <c r="R230" s="363"/>
    </row>
    <row r="231" spans="1:18" ht="14.25" hidden="1" customHeight="1" x14ac:dyDescent="0.25">
      <c r="A231" s="213">
        <v>6200</v>
      </c>
      <c r="B231" s="204" t="s">
        <v>250</v>
      </c>
      <c r="C231" s="214">
        <f t="shared" si="63"/>
        <v>0</v>
      </c>
      <c r="D231" s="215">
        <f t="shared" ref="D231:O231" si="87">SUM(D232,D233,D235,D238,D244,D245,D246)</f>
        <v>0</v>
      </c>
      <c r="E231" s="216">
        <f t="shared" si="87"/>
        <v>0</v>
      </c>
      <c r="F231" s="217">
        <f t="shared" si="87"/>
        <v>0</v>
      </c>
      <c r="G231" s="215">
        <f t="shared" si="87"/>
        <v>0</v>
      </c>
      <c r="H231" s="216">
        <f t="shared" si="87"/>
        <v>0</v>
      </c>
      <c r="I231" s="217">
        <f t="shared" si="87"/>
        <v>0</v>
      </c>
      <c r="J231" s="215">
        <f t="shared" si="87"/>
        <v>0</v>
      </c>
      <c r="K231" s="216">
        <f t="shared" si="87"/>
        <v>0</v>
      </c>
      <c r="L231" s="217">
        <f t="shared" si="87"/>
        <v>0</v>
      </c>
      <c r="M231" s="215">
        <f t="shared" si="87"/>
        <v>0</v>
      </c>
      <c r="N231" s="216">
        <f t="shared" si="87"/>
        <v>0</v>
      </c>
      <c r="O231" s="217">
        <f t="shared" si="87"/>
        <v>0</v>
      </c>
      <c r="P231" s="218"/>
      <c r="R231" s="363"/>
    </row>
    <row r="232" spans="1:18" ht="24" hidden="1" customHeight="1" x14ac:dyDescent="0.25">
      <c r="A232" s="278">
        <v>6220</v>
      </c>
      <c r="B232" s="80" t="s">
        <v>251</v>
      </c>
      <c r="C232" s="81">
        <f t="shared" si="63"/>
        <v>0</v>
      </c>
      <c r="D232" s="195">
        <v>0</v>
      </c>
      <c r="E232" s="196"/>
      <c r="F232" s="132">
        <f>D232+E232</f>
        <v>0</v>
      </c>
      <c r="G232" s="46"/>
      <c r="H232" s="47"/>
      <c r="I232" s="132">
        <f>G232+H232</f>
        <v>0</v>
      </c>
      <c r="J232" s="46"/>
      <c r="K232" s="47"/>
      <c r="L232" s="132">
        <f>K232+J232</f>
        <v>0</v>
      </c>
      <c r="M232" s="46"/>
      <c r="N232" s="47"/>
      <c r="O232" s="132">
        <f>N232+M232</f>
        <v>0</v>
      </c>
      <c r="P232" s="49"/>
      <c r="R232" s="363"/>
    </row>
    <row r="233" spans="1:18" hidden="1" x14ac:dyDescent="0.25">
      <c r="A233" s="187">
        <v>6230</v>
      </c>
      <c r="B233" s="87" t="s">
        <v>252</v>
      </c>
      <c r="C233" s="88">
        <f t="shared" si="63"/>
        <v>0</v>
      </c>
      <c r="D233" s="188">
        <f t="shared" ref="D233:O233" si="88">SUM(D234)</f>
        <v>0</v>
      </c>
      <c r="E233" s="189">
        <f t="shared" si="88"/>
        <v>0</v>
      </c>
      <c r="F233" s="55">
        <f t="shared" si="88"/>
        <v>0</v>
      </c>
      <c r="G233" s="188">
        <f t="shared" si="88"/>
        <v>0</v>
      </c>
      <c r="H233" s="189">
        <f t="shared" si="88"/>
        <v>0</v>
      </c>
      <c r="I233" s="55">
        <f t="shared" si="88"/>
        <v>0</v>
      </c>
      <c r="J233" s="188">
        <f t="shared" si="88"/>
        <v>0</v>
      </c>
      <c r="K233" s="189">
        <f t="shared" si="88"/>
        <v>0</v>
      </c>
      <c r="L233" s="55">
        <f t="shared" si="88"/>
        <v>0</v>
      </c>
      <c r="M233" s="188">
        <f t="shared" si="88"/>
        <v>0</v>
      </c>
      <c r="N233" s="189">
        <f t="shared" si="88"/>
        <v>0</v>
      </c>
      <c r="O233" s="55">
        <f t="shared" si="88"/>
        <v>0</v>
      </c>
      <c r="P233" s="57"/>
      <c r="R233" s="363"/>
    </row>
    <row r="234" spans="1:18" ht="24" hidden="1" customHeight="1" x14ac:dyDescent="0.25">
      <c r="A234" s="51">
        <v>6239</v>
      </c>
      <c r="B234" s="80" t="s">
        <v>253</v>
      </c>
      <c r="C234" s="88">
        <f t="shared" si="63"/>
        <v>0</v>
      </c>
      <c r="D234" s="195">
        <v>0</v>
      </c>
      <c r="E234" s="196"/>
      <c r="F234" s="132">
        <f>D234+E234</f>
        <v>0</v>
      </c>
      <c r="G234" s="46"/>
      <c r="H234" s="47"/>
      <c r="I234" s="132">
        <f>G234+H234</f>
        <v>0</v>
      </c>
      <c r="J234" s="46"/>
      <c r="K234" s="47"/>
      <c r="L234" s="132">
        <f>K234+J234</f>
        <v>0</v>
      </c>
      <c r="M234" s="46"/>
      <c r="N234" s="47"/>
      <c r="O234" s="132">
        <f>N234+M234</f>
        <v>0</v>
      </c>
      <c r="P234" s="49"/>
      <c r="R234" s="363"/>
    </row>
    <row r="235" spans="1:18" ht="24" hidden="1" x14ac:dyDescent="0.25">
      <c r="A235" s="187">
        <v>6240</v>
      </c>
      <c r="B235" s="87" t="s">
        <v>254</v>
      </c>
      <c r="C235" s="88">
        <f t="shared" si="63"/>
        <v>0</v>
      </c>
      <c r="D235" s="188">
        <f t="shared" ref="D235:O235" si="89">SUM(D236:D237)</f>
        <v>0</v>
      </c>
      <c r="E235" s="189">
        <f t="shared" si="89"/>
        <v>0</v>
      </c>
      <c r="F235" s="55">
        <f t="shared" si="89"/>
        <v>0</v>
      </c>
      <c r="G235" s="188">
        <f t="shared" si="89"/>
        <v>0</v>
      </c>
      <c r="H235" s="189">
        <f t="shared" si="89"/>
        <v>0</v>
      </c>
      <c r="I235" s="55">
        <f t="shared" si="89"/>
        <v>0</v>
      </c>
      <c r="J235" s="188">
        <f t="shared" si="89"/>
        <v>0</v>
      </c>
      <c r="K235" s="189">
        <f t="shared" si="89"/>
        <v>0</v>
      </c>
      <c r="L235" s="55">
        <f t="shared" si="89"/>
        <v>0</v>
      </c>
      <c r="M235" s="188">
        <f t="shared" si="89"/>
        <v>0</v>
      </c>
      <c r="N235" s="189">
        <f t="shared" si="89"/>
        <v>0</v>
      </c>
      <c r="O235" s="55">
        <f t="shared" si="89"/>
        <v>0</v>
      </c>
      <c r="P235" s="57"/>
      <c r="R235" s="363"/>
    </row>
    <row r="236" spans="1:18" ht="12" hidden="1" customHeight="1" x14ac:dyDescent="0.25">
      <c r="A236" s="51">
        <v>6241</v>
      </c>
      <c r="B236" s="87" t="s">
        <v>255</v>
      </c>
      <c r="C236" s="88">
        <f t="shared" si="63"/>
        <v>0</v>
      </c>
      <c r="D236" s="193">
        <v>0</v>
      </c>
      <c r="E236" s="194"/>
      <c r="F236" s="55">
        <f>D236+E236</f>
        <v>0</v>
      </c>
      <c r="G236" s="53"/>
      <c r="H236" s="54"/>
      <c r="I236" s="55">
        <f>G236+H236</f>
        <v>0</v>
      </c>
      <c r="J236" s="53"/>
      <c r="K236" s="54"/>
      <c r="L236" s="55">
        <f>K236+J236</f>
        <v>0</v>
      </c>
      <c r="M236" s="53"/>
      <c r="N236" s="54"/>
      <c r="O236" s="55">
        <f>N236+M236</f>
        <v>0</v>
      </c>
      <c r="P236" s="57"/>
      <c r="R236" s="363"/>
    </row>
    <row r="237" spans="1:18" ht="12" hidden="1" customHeight="1" x14ac:dyDescent="0.25">
      <c r="A237" s="51">
        <v>6242</v>
      </c>
      <c r="B237" s="87" t="s">
        <v>256</v>
      </c>
      <c r="C237" s="88">
        <f t="shared" si="63"/>
        <v>0</v>
      </c>
      <c r="D237" s="193">
        <v>0</v>
      </c>
      <c r="E237" s="194"/>
      <c r="F237" s="55">
        <f>D237+E237</f>
        <v>0</v>
      </c>
      <c r="G237" s="53"/>
      <c r="H237" s="54"/>
      <c r="I237" s="55">
        <f>G237+H237</f>
        <v>0</v>
      </c>
      <c r="J237" s="53"/>
      <c r="K237" s="54"/>
      <c r="L237" s="55">
        <f>K237+J237</f>
        <v>0</v>
      </c>
      <c r="M237" s="53"/>
      <c r="N237" s="54"/>
      <c r="O237" s="55">
        <f>N237+M237</f>
        <v>0</v>
      </c>
      <c r="P237" s="57"/>
      <c r="R237" s="363"/>
    </row>
    <row r="238" spans="1:18" ht="25.5" hidden="1" customHeight="1" x14ac:dyDescent="0.25">
      <c r="A238" s="187">
        <v>6250</v>
      </c>
      <c r="B238" s="87" t="s">
        <v>257</v>
      </c>
      <c r="C238" s="88">
        <f t="shared" si="63"/>
        <v>0</v>
      </c>
      <c r="D238" s="188">
        <f t="shared" ref="D238:O238" si="90">SUM(D239:D243)</f>
        <v>0</v>
      </c>
      <c r="E238" s="189">
        <f t="shared" si="90"/>
        <v>0</v>
      </c>
      <c r="F238" s="55">
        <f t="shared" si="90"/>
        <v>0</v>
      </c>
      <c r="G238" s="188">
        <f t="shared" si="90"/>
        <v>0</v>
      </c>
      <c r="H238" s="189">
        <f t="shared" si="90"/>
        <v>0</v>
      </c>
      <c r="I238" s="55">
        <f t="shared" si="90"/>
        <v>0</v>
      </c>
      <c r="J238" s="188">
        <f t="shared" si="90"/>
        <v>0</v>
      </c>
      <c r="K238" s="189">
        <f t="shared" si="90"/>
        <v>0</v>
      </c>
      <c r="L238" s="55">
        <f t="shared" si="90"/>
        <v>0</v>
      </c>
      <c r="M238" s="188">
        <f t="shared" si="90"/>
        <v>0</v>
      </c>
      <c r="N238" s="189">
        <f t="shared" si="90"/>
        <v>0</v>
      </c>
      <c r="O238" s="55">
        <f t="shared" si="90"/>
        <v>0</v>
      </c>
      <c r="P238" s="57"/>
      <c r="R238" s="363"/>
    </row>
    <row r="239" spans="1:18" ht="14.25" hidden="1" customHeight="1" x14ac:dyDescent="0.25">
      <c r="A239" s="51">
        <v>6252</v>
      </c>
      <c r="B239" s="87" t="s">
        <v>258</v>
      </c>
      <c r="C239" s="88">
        <f t="shared" si="63"/>
        <v>0</v>
      </c>
      <c r="D239" s="193">
        <v>0</v>
      </c>
      <c r="E239" s="194"/>
      <c r="F239" s="55">
        <f t="shared" ref="F239:F245" si="91">D239+E239</f>
        <v>0</v>
      </c>
      <c r="G239" s="53"/>
      <c r="H239" s="54"/>
      <c r="I239" s="55">
        <f t="shared" ref="I239:I245" si="92">G239+H239</f>
        <v>0</v>
      </c>
      <c r="J239" s="53"/>
      <c r="K239" s="54"/>
      <c r="L239" s="55">
        <f t="shared" ref="L239:L245" si="93">K239+J239</f>
        <v>0</v>
      </c>
      <c r="M239" s="53"/>
      <c r="N239" s="54"/>
      <c r="O239" s="55">
        <f t="shared" ref="O239:O245" si="94">N239+M239</f>
        <v>0</v>
      </c>
      <c r="P239" s="57"/>
      <c r="R239" s="363"/>
    </row>
    <row r="240" spans="1:18" ht="14.25" hidden="1" customHeight="1" x14ac:dyDescent="0.25">
      <c r="A240" s="51">
        <v>6253</v>
      </c>
      <c r="B240" s="87" t="s">
        <v>259</v>
      </c>
      <c r="C240" s="88">
        <f t="shared" si="63"/>
        <v>0</v>
      </c>
      <c r="D240" s="193">
        <v>0</v>
      </c>
      <c r="E240" s="194"/>
      <c r="F240" s="55">
        <f t="shared" si="91"/>
        <v>0</v>
      </c>
      <c r="G240" s="53"/>
      <c r="H240" s="54"/>
      <c r="I240" s="55">
        <f t="shared" si="92"/>
        <v>0</v>
      </c>
      <c r="J240" s="53"/>
      <c r="K240" s="54"/>
      <c r="L240" s="55">
        <f t="shared" si="93"/>
        <v>0</v>
      </c>
      <c r="M240" s="53"/>
      <c r="N240" s="54"/>
      <c r="O240" s="55">
        <f t="shared" si="94"/>
        <v>0</v>
      </c>
      <c r="P240" s="57"/>
      <c r="R240" s="363"/>
    </row>
    <row r="241" spans="1:18" ht="24" hidden="1" customHeight="1" x14ac:dyDescent="0.25">
      <c r="A241" s="51">
        <v>6254</v>
      </c>
      <c r="B241" s="87" t="s">
        <v>260</v>
      </c>
      <c r="C241" s="88">
        <f t="shared" si="63"/>
        <v>0</v>
      </c>
      <c r="D241" s="193">
        <v>0</v>
      </c>
      <c r="E241" s="194"/>
      <c r="F241" s="55">
        <f t="shared" si="91"/>
        <v>0</v>
      </c>
      <c r="G241" s="53"/>
      <c r="H241" s="54"/>
      <c r="I241" s="55">
        <f t="shared" si="92"/>
        <v>0</v>
      </c>
      <c r="J241" s="53"/>
      <c r="K241" s="54"/>
      <c r="L241" s="55">
        <f t="shared" si="93"/>
        <v>0</v>
      </c>
      <c r="M241" s="53"/>
      <c r="N241" s="54"/>
      <c r="O241" s="55">
        <f t="shared" si="94"/>
        <v>0</v>
      </c>
      <c r="P241" s="57"/>
      <c r="R241" s="363"/>
    </row>
    <row r="242" spans="1:18" ht="24" hidden="1" customHeight="1" x14ac:dyDescent="0.25">
      <c r="A242" s="51">
        <v>6255</v>
      </c>
      <c r="B242" s="87" t="s">
        <v>261</v>
      </c>
      <c r="C242" s="88">
        <f t="shared" ref="C242:C301" si="95">F242+I242+L242+O242</f>
        <v>0</v>
      </c>
      <c r="D242" s="193">
        <v>0</v>
      </c>
      <c r="E242" s="194"/>
      <c r="F242" s="55">
        <f t="shared" si="91"/>
        <v>0</v>
      </c>
      <c r="G242" s="53"/>
      <c r="H242" s="54"/>
      <c r="I242" s="55">
        <f t="shared" si="92"/>
        <v>0</v>
      </c>
      <c r="J242" s="53"/>
      <c r="K242" s="54"/>
      <c r="L242" s="55">
        <f t="shared" si="93"/>
        <v>0</v>
      </c>
      <c r="M242" s="53"/>
      <c r="N242" s="54"/>
      <c r="O242" s="55">
        <f t="shared" si="94"/>
        <v>0</v>
      </c>
      <c r="P242" s="57"/>
      <c r="R242" s="363"/>
    </row>
    <row r="243" spans="1:18" ht="12" hidden="1" customHeight="1" x14ac:dyDescent="0.25">
      <c r="A243" s="51">
        <v>6259</v>
      </c>
      <c r="B243" s="87" t="s">
        <v>262</v>
      </c>
      <c r="C243" s="88">
        <f t="shared" si="95"/>
        <v>0</v>
      </c>
      <c r="D243" s="193">
        <v>0</v>
      </c>
      <c r="E243" s="194"/>
      <c r="F243" s="55">
        <f t="shared" si="91"/>
        <v>0</v>
      </c>
      <c r="G243" s="53"/>
      <c r="H243" s="54"/>
      <c r="I243" s="55">
        <f t="shared" si="92"/>
        <v>0</v>
      </c>
      <c r="J243" s="53"/>
      <c r="K243" s="54"/>
      <c r="L243" s="55">
        <f t="shared" si="93"/>
        <v>0</v>
      </c>
      <c r="M243" s="53"/>
      <c r="N243" s="54"/>
      <c r="O243" s="55">
        <f t="shared" si="94"/>
        <v>0</v>
      </c>
      <c r="P243" s="57"/>
      <c r="R243" s="363"/>
    </row>
    <row r="244" spans="1:18" ht="24" hidden="1" customHeight="1" x14ac:dyDescent="0.25">
      <c r="A244" s="187">
        <v>6260</v>
      </c>
      <c r="B244" s="87" t="s">
        <v>263</v>
      </c>
      <c r="C244" s="88">
        <f t="shared" si="95"/>
        <v>0</v>
      </c>
      <c r="D244" s="193">
        <v>0</v>
      </c>
      <c r="E244" s="194"/>
      <c r="F244" s="55">
        <f t="shared" si="91"/>
        <v>0</v>
      </c>
      <c r="G244" s="53"/>
      <c r="H244" s="54"/>
      <c r="I244" s="55">
        <f t="shared" si="92"/>
        <v>0</v>
      </c>
      <c r="J244" s="53"/>
      <c r="K244" s="54"/>
      <c r="L244" s="55">
        <f t="shared" si="93"/>
        <v>0</v>
      </c>
      <c r="M244" s="53"/>
      <c r="N244" s="54"/>
      <c r="O244" s="55">
        <f t="shared" si="94"/>
        <v>0</v>
      </c>
      <c r="P244" s="57"/>
      <c r="R244" s="363"/>
    </row>
    <row r="245" spans="1:18" ht="12" hidden="1" customHeight="1" x14ac:dyDescent="0.25">
      <c r="A245" s="187">
        <v>6270</v>
      </c>
      <c r="B245" s="87" t="s">
        <v>264</v>
      </c>
      <c r="C245" s="88">
        <f t="shared" si="95"/>
        <v>0</v>
      </c>
      <c r="D245" s="193">
        <v>0</v>
      </c>
      <c r="E245" s="194"/>
      <c r="F245" s="55">
        <f t="shared" si="91"/>
        <v>0</v>
      </c>
      <c r="G245" s="53"/>
      <c r="H245" s="54"/>
      <c r="I245" s="55">
        <f t="shared" si="92"/>
        <v>0</v>
      </c>
      <c r="J245" s="53"/>
      <c r="K245" s="54"/>
      <c r="L245" s="55">
        <f t="shared" si="93"/>
        <v>0</v>
      </c>
      <c r="M245" s="53"/>
      <c r="N245" s="54"/>
      <c r="O245" s="55">
        <f t="shared" si="94"/>
        <v>0</v>
      </c>
      <c r="P245" s="57"/>
      <c r="R245" s="363"/>
    </row>
    <row r="246" spans="1:18" ht="24" hidden="1" x14ac:dyDescent="0.25">
      <c r="A246" s="278">
        <v>6290</v>
      </c>
      <c r="B246" s="80" t="s">
        <v>265</v>
      </c>
      <c r="C246" s="205">
        <f t="shared" si="95"/>
        <v>0</v>
      </c>
      <c r="D246" s="191">
        <f t="shared" ref="D246:O246" si="96">SUM(D247:D250)</f>
        <v>0</v>
      </c>
      <c r="E246" s="192">
        <f t="shared" si="96"/>
        <v>0</v>
      </c>
      <c r="F246" s="132">
        <f t="shared" si="96"/>
        <v>0</v>
      </c>
      <c r="G246" s="191">
        <f t="shared" si="96"/>
        <v>0</v>
      </c>
      <c r="H246" s="192">
        <f t="shared" si="96"/>
        <v>0</v>
      </c>
      <c r="I246" s="132">
        <f t="shared" si="96"/>
        <v>0</v>
      </c>
      <c r="J246" s="191">
        <f t="shared" si="96"/>
        <v>0</v>
      </c>
      <c r="K246" s="192">
        <f t="shared" si="96"/>
        <v>0</v>
      </c>
      <c r="L246" s="132">
        <f t="shared" si="96"/>
        <v>0</v>
      </c>
      <c r="M246" s="191">
        <f t="shared" si="96"/>
        <v>0</v>
      </c>
      <c r="N246" s="192">
        <f t="shared" si="96"/>
        <v>0</v>
      </c>
      <c r="O246" s="132">
        <f t="shared" si="96"/>
        <v>0</v>
      </c>
      <c r="P246" s="49"/>
      <c r="R246" s="363"/>
    </row>
    <row r="247" spans="1:18" ht="12" hidden="1" customHeight="1" x14ac:dyDescent="0.25">
      <c r="A247" s="51">
        <v>6291</v>
      </c>
      <c r="B247" s="87" t="s">
        <v>266</v>
      </c>
      <c r="C247" s="88">
        <f t="shared" si="95"/>
        <v>0</v>
      </c>
      <c r="D247" s="193">
        <v>0</v>
      </c>
      <c r="E247" s="194"/>
      <c r="F247" s="55">
        <f>D247+E247</f>
        <v>0</v>
      </c>
      <c r="G247" s="53"/>
      <c r="H247" s="54"/>
      <c r="I247" s="55">
        <f>G247+H247</f>
        <v>0</v>
      </c>
      <c r="J247" s="53"/>
      <c r="K247" s="54"/>
      <c r="L247" s="55">
        <f>K247+J247</f>
        <v>0</v>
      </c>
      <c r="M247" s="53"/>
      <c r="N247" s="54"/>
      <c r="O247" s="55">
        <f>N247+M247</f>
        <v>0</v>
      </c>
      <c r="P247" s="57"/>
      <c r="R247" s="363"/>
    </row>
    <row r="248" spans="1:18" ht="12" hidden="1" customHeight="1" x14ac:dyDescent="0.25">
      <c r="A248" s="51">
        <v>6292</v>
      </c>
      <c r="B248" s="87" t="s">
        <v>267</v>
      </c>
      <c r="C248" s="88">
        <f t="shared" si="95"/>
        <v>0</v>
      </c>
      <c r="D248" s="193">
        <v>0</v>
      </c>
      <c r="E248" s="194"/>
      <c r="F248" s="55">
        <f>D248+E248</f>
        <v>0</v>
      </c>
      <c r="G248" s="53"/>
      <c r="H248" s="54"/>
      <c r="I248" s="55">
        <f>G248+H248</f>
        <v>0</v>
      </c>
      <c r="J248" s="53"/>
      <c r="K248" s="54"/>
      <c r="L248" s="55">
        <f>K248+J248</f>
        <v>0</v>
      </c>
      <c r="M248" s="53"/>
      <c r="N248" s="54"/>
      <c r="O248" s="55">
        <f>N248+M248</f>
        <v>0</v>
      </c>
      <c r="P248" s="57"/>
      <c r="R248" s="363"/>
    </row>
    <row r="249" spans="1:18" ht="72" hidden="1" customHeight="1" x14ac:dyDescent="0.25">
      <c r="A249" s="51">
        <v>6296</v>
      </c>
      <c r="B249" s="87" t="s">
        <v>268</v>
      </c>
      <c r="C249" s="88">
        <f t="shared" si="95"/>
        <v>0</v>
      </c>
      <c r="D249" s="193">
        <v>0</v>
      </c>
      <c r="E249" s="194"/>
      <c r="F249" s="55">
        <f>D249+E249</f>
        <v>0</v>
      </c>
      <c r="G249" s="53"/>
      <c r="H249" s="54"/>
      <c r="I249" s="55">
        <f>G249+H249</f>
        <v>0</v>
      </c>
      <c r="J249" s="53"/>
      <c r="K249" s="54"/>
      <c r="L249" s="55">
        <f>K249+J249</f>
        <v>0</v>
      </c>
      <c r="M249" s="53"/>
      <c r="N249" s="54"/>
      <c r="O249" s="55">
        <f>N249+M249</f>
        <v>0</v>
      </c>
      <c r="P249" s="57"/>
      <c r="R249" s="363"/>
    </row>
    <row r="250" spans="1:18" ht="39.75" hidden="1" customHeight="1" x14ac:dyDescent="0.25">
      <c r="A250" s="51">
        <v>6299</v>
      </c>
      <c r="B250" s="87" t="s">
        <v>269</v>
      </c>
      <c r="C250" s="88">
        <f t="shared" si="95"/>
        <v>0</v>
      </c>
      <c r="D250" s="193">
        <v>0</v>
      </c>
      <c r="E250" s="194"/>
      <c r="F250" s="55">
        <f>D250+E250</f>
        <v>0</v>
      </c>
      <c r="G250" s="53"/>
      <c r="H250" s="54"/>
      <c r="I250" s="55">
        <f>G250+H250</f>
        <v>0</v>
      </c>
      <c r="J250" s="53"/>
      <c r="K250" s="54"/>
      <c r="L250" s="55">
        <f>K250+J250</f>
        <v>0</v>
      </c>
      <c r="M250" s="53"/>
      <c r="N250" s="54"/>
      <c r="O250" s="55">
        <f>N250+M250</f>
        <v>0</v>
      </c>
      <c r="P250" s="57"/>
      <c r="R250" s="363"/>
    </row>
    <row r="251" spans="1:18" hidden="1" x14ac:dyDescent="0.25">
      <c r="A251" s="67">
        <v>6300</v>
      </c>
      <c r="B251" s="181" t="s">
        <v>270</v>
      </c>
      <c r="C251" s="68">
        <f t="shared" si="95"/>
        <v>0</v>
      </c>
      <c r="D251" s="182">
        <f t="shared" ref="D251:O251" si="97">SUM(D252,D257,D258)</f>
        <v>0</v>
      </c>
      <c r="E251" s="183">
        <f t="shared" si="97"/>
        <v>0</v>
      </c>
      <c r="F251" s="71">
        <f t="shared" si="97"/>
        <v>0</v>
      </c>
      <c r="G251" s="182">
        <f t="shared" si="97"/>
        <v>0</v>
      </c>
      <c r="H251" s="183">
        <f t="shared" si="97"/>
        <v>0</v>
      </c>
      <c r="I251" s="71">
        <f t="shared" si="97"/>
        <v>0</v>
      </c>
      <c r="J251" s="182">
        <f t="shared" si="97"/>
        <v>0</v>
      </c>
      <c r="K251" s="183">
        <f t="shared" si="97"/>
        <v>0</v>
      </c>
      <c r="L251" s="71">
        <f t="shared" si="97"/>
        <v>0</v>
      </c>
      <c r="M251" s="182">
        <f t="shared" si="97"/>
        <v>0</v>
      </c>
      <c r="N251" s="183">
        <f t="shared" si="97"/>
        <v>0</v>
      </c>
      <c r="O251" s="71">
        <f t="shared" si="97"/>
        <v>0</v>
      </c>
      <c r="P251" s="75"/>
      <c r="R251" s="363"/>
    </row>
    <row r="252" spans="1:18" ht="24" hidden="1" x14ac:dyDescent="0.25">
      <c r="A252" s="278">
        <v>6320</v>
      </c>
      <c r="B252" s="80" t="s">
        <v>271</v>
      </c>
      <c r="C252" s="205">
        <f t="shared" si="95"/>
        <v>0</v>
      </c>
      <c r="D252" s="191">
        <f t="shared" ref="D252:O252" si="98">SUM(D253:D256)</f>
        <v>0</v>
      </c>
      <c r="E252" s="192">
        <f t="shared" si="98"/>
        <v>0</v>
      </c>
      <c r="F252" s="132">
        <f t="shared" si="98"/>
        <v>0</v>
      </c>
      <c r="G252" s="191">
        <f t="shared" si="98"/>
        <v>0</v>
      </c>
      <c r="H252" s="192">
        <f t="shared" si="98"/>
        <v>0</v>
      </c>
      <c r="I252" s="132">
        <f t="shared" si="98"/>
        <v>0</v>
      </c>
      <c r="J252" s="191">
        <f t="shared" si="98"/>
        <v>0</v>
      </c>
      <c r="K252" s="192">
        <f t="shared" si="98"/>
        <v>0</v>
      </c>
      <c r="L252" s="132">
        <f t="shared" si="98"/>
        <v>0</v>
      </c>
      <c r="M252" s="191">
        <f t="shared" si="98"/>
        <v>0</v>
      </c>
      <c r="N252" s="192">
        <f t="shared" si="98"/>
        <v>0</v>
      </c>
      <c r="O252" s="132">
        <f t="shared" si="98"/>
        <v>0</v>
      </c>
      <c r="P252" s="49"/>
      <c r="R252" s="363"/>
    </row>
    <row r="253" spans="1:18" ht="12" hidden="1" customHeight="1" x14ac:dyDescent="0.25">
      <c r="A253" s="51">
        <v>6322</v>
      </c>
      <c r="B253" s="87" t="s">
        <v>272</v>
      </c>
      <c r="C253" s="88">
        <f t="shared" si="95"/>
        <v>0</v>
      </c>
      <c r="D253" s="193">
        <v>0</v>
      </c>
      <c r="E253" s="194"/>
      <c r="F253" s="55">
        <f t="shared" ref="F253:F258" si="99">D253+E253</f>
        <v>0</v>
      </c>
      <c r="G253" s="53"/>
      <c r="H253" s="54"/>
      <c r="I253" s="55">
        <f t="shared" ref="I253:I258" si="100">G253+H253</f>
        <v>0</v>
      </c>
      <c r="J253" s="53"/>
      <c r="K253" s="54"/>
      <c r="L253" s="55">
        <f t="shared" ref="L253:L258" si="101">K253+J253</f>
        <v>0</v>
      </c>
      <c r="M253" s="53"/>
      <c r="N253" s="54"/>
      <c r="O253" s="55">
        <f t="shared" ref="O253:O258" si="102">N253+M253</f>
        <v>0</v>
      </c>
      <c r="P253" s="57"/>
      <c r="R253" s="363"/>
    </row>
    <row r="254" spans="1:18" ht="24" hidden="1" customHeight="1" x14ac:dyDescent="0.25">
      <c r="A254" s="51">
        <v>6323</v>
      </c>
      <c r="B254" s="87" t="s">
        <v>273</v>
      </c>
      <c r="C254" s="88">
        <f t="shared" si="95"/>
        <v>0</v>
      </c>
      <c r="D254" s="193">
        <v>0</v>
      </c>
      <c r="E254" s="194"/>
      <c r="F254" s="55">
        <f t="shared" si="99"/>
        <v>0</v>
      </c>
      <c r="G254" s="53"/>
      <c r="H254" s="54"/>
      <c r="I254" s="55">
        <f t="shared" si="100"/>
        <v>0</v>
      </c>
      <c r="J254" s="53"/>
      <c r="K254" s="54"/>
      <c r="L254" s="55">
        <f t="shared" si="101"/>
        <v>0</v>
      </c>
      <c r="M254" s="53"/>
      <c r="N254" s="54"/>
      <c r="O254" s="55">
        <f t="shared" si="102"/>
        <v>0</v>
      </c>
      <c r="P254" s="57"/>
      <c r="R254" s="363"/>
    </row>
    <row r="255" spans="1:18" ht="24" hidden="1" customHeight="1" x14ac:dyDescent="0.25">
      <c r="A255" s="51">
        <v>6324</v>
      </c>
      <c r="B255" s="87" t="s">
        <v>274</v>
      </c>
      <c r="C255" s="88">
        <f t="shared" si="95"/>
        <v>0</v>
      </c>
      <c r="D255" s="193">
        <v>0</v>
      </c>
      <c r="E255" s="194"/>
      <c r="F255" s="55">
        <f t="shared" si="99"/>
        <v>0</v>
      </c>
      <c r="G255" s="53"/>
      <c r="H255" s="54"/>
      <c r="I255" s="55">
        <f t="shared" si="100"/>
        <v>0</v>
      </c>
      <c r="J255" s="53"/>
      <c r="K255" s="54"/>
      <c r="L255" s="55">
        <f t="shared" si="101"/>
        <v>0</v>
      </c>
      <c r="M255" s="53"/>
      <c r="N255" s="54"/>
      <c r="O255" s="55">
        <f t="shared" si="102"/>
        <v>0</v>
      </c>
      <c r="P255" s="57"/>
      <c r="R255" s="363"/>
    </row>
    <row r="256" spans="1:18" ht="12" hidden="1" customHeight="1" x14ac:dyDescent="0.25">
      <c r="A256" s="44">
        <v>6329</v>
      </c>
      <c r="B256" s="80" t="s">
        <v>275</v>
      </c>
      <c r="C256" s="81">
        <f t="shared" si="95"/>
        <v>0</v>
      </c>
      <c r="D256" s="195">
        <v>0</v>
      </c>
      <c r="E256" s="196"/>
      <c r="F256" s="132">
        <f t="shared" si="99"/>
        <v>0</v>
      </c>
      <c r="G256" s="46"/>
      <c r="H256" s="47"/>
      <c r="I256" s="132">
        <f t="shared" si="100"/>
        <v>0</v>
      </c>
      <c r="J256" s="46"/>
      <c r="K256" s="47"/>
      <c r="L256" s="132">
        <f t="shared" si="101"/>
        <v>0</v>
      </c>
      <c r="M256" s="46"/>
      <c r="N256" s="47"/>
      <c r="O256" s="132">
        <f t="shared" si="102"/>
        <v>0</v>
      </c>
      <c r="P256" s="49"/>
      <c r="R256" s="363"/>
    </row>
    <row r="257" spans="1:18" ht="24" hidden="1" customHeight="1" x14ac:dyDescent="0.25">
      <c r="A257" s="222">
        <v>6330</v>
      </c>
      <c r="B257" s="223" t="s">
        <v>276</v>
      </c>
      <c r="C257" s="205">
        <f t="shared" si="95"/>
        <v>0</v>
      </c>
      <c r="D257" s="207">
        <v>0</v>
      </c>
      <c r="E257" s="208"/>
      <c r="F257" s="209">
        <f t="shared" si="99"/>
        <v>0</v>
      </c>
      <c r="G257" s="210"/>
      <c r="H257" s="211"/>
      <c r="I257" s="209">
        <f t="shared" si="100"/>
        <v>0</v>
      </c>
      <c r="J257" s="210"/>
      <c r="K257" s="211"/>
      <c r="L257" s="209">
        <f t="shared" si="101"/>
        <v>0</v>
      </c>
      <c r="M257" s="210"/>
      <c r="N257" s="211"/>
      <c r="O257" s="209">
        <f t="shared" si="102"/>
        <v>0</v>
      </c>
      <c r="P257" s="212"/>
      <c r="R257" s="363"/>
    </row>
    <row r="258" spans="1:18" ht="12" hidden="1" customHeight="1" x14ac:dyDescent="0.25">
      <c r="A258" s="187">
        <v>6360</v>
      </c>
      <c r="B258" s="87" t="s">
        <v>277</v>
      </c>
      <c r="C258" s="88">
        <f t="shared" si="95"/>
        <v>0</v>
      </c>
      <c r="D258" s="193">
        <v>0</v>
      </c>
      <c r="E258" s="194"/>
      <c r="F258" s="55">
        <f t="shared" si="99"/>
        <v>0</v>
      </c>
      <c r="G258" s="53"/>
      <c r="H258" s="54"/>
      <c r="I258" s="55">
        <f t="shared" si="100"/>
        <v>0</v>
      </c>
      <c r="J258" s="53"/>
      <c r="K258" s="54"/>
      <c r="L258" s="55">
        <f t="shared" si="101"/>
        <v>0</v>
      </c>
      <c r="M258" s="53"/>
      <c r="N258" s="54"/>
      <c r="O258" s="55">
        <f t="shared" si="102"/>
        <v>0</v>
      </c>
      <c r="P258" s="57"/>
      <c r="R258" s="363"/>
    </row>
    <row r="259" spans="1:18" ht="36" hidden="1" x14ac:dyDescent="0.25">
      <c r="A259" s="67">
        <v>6400</v>
      </c>
      <c r="B259" s="181" t="s">
        <v>278</v>
      </c>
      <c r="C259" s="68">
        <f t="shared" si="95"/>
        <v>0</v>
      </c>
      <c r="D259" s="182">
        <f t="shared" ref="D259:O259" si="103">SUM(D260,D264)</f>
        <v>0</v>
      </c>
      <c r="E259" s="183">
        <f t="shared" si="103"/>
        <v>0</v>
      </c>
      <c r="F259" s="71">
        <f t="shared" si="103"/>
        <v>0</v>
      </c>
      <c r="G259" s="182">
        <f t="shared" si="103"/>
        <v>0</v>
      </c>
      <c r="H259" s="183">
        <f t="shared" si="103"/>
        <v>0</v>
      </c>
      <c r="I259" s="71">
        <f t="shared" si="103"/>
        <v>0</v>
      </c>
      <c r="J259" s="182">
        <f t="shared" si="103"/>
        <v>0</v>
      </c>
      <c r="K259" s="183">
        <f t="shared" si="103"/>
        <v>0</v>
      </c>
      <c r="L259" s="71">
        <f t="shared" si="103"/>
        <v>0</v>
      </c>
      <c r="M259" s="182">
        <f t="shared" si="103"/>
        <v>0</v>
      </c>
      <c r="N259" s="183">
        <f t="shared" si="103"/>
        <v>0</v>
      </c>
      <c r="O259" s="71">
        <f t="shared" si="103"/>
        <v>0</v>
      </c>
      <c r="P259" s="75"/>
      <c r="R259" s="363"/>
    </row>
    <row r="260" spans="1:18" ht="24" hidden="1" x14ac:dyDescent="0.25">
      <c r="A260" s="278">
        <v>6410</v>
      </c>
      <c r="B260" s="80" t="s">
        <v>279</v>
      </c>
      <c r="C260" s="81">
        <f t="shared" si="95"/>
        <v>0</v>
      </c>
      <c r="D260" s="191">
        <f t="shared" ref="D260:O260" si="104">SUM(D261:D263)</f>
        <v>0</v>
      </c>
      <c r="E260" s="192">
        <f t="shared" si="104"/>
        <v>0</v>
      </c>
      <c r="F260" s="132">
        <f t="shared" si="104"/>
        <v>0</v>
      </c>
      <c r="G260" s="191">
        <f t="shared" si="104"/>
        <v>0</v>
      </c>
      <c r="H260" s="192">
        <f t="shared" si="104"/>
        <v>0</v>
      </c>
      <c r="I260" s="132">
        <f t="shared" si="104"/>
        <v>0</v>
      </c>
      <c r="J260" s="191">
        <f t="shared" si="104"/>
        <v>0</v>
      </c>
      <c r="K260" s="192">
        <f t="shared" si="104"/>
        <v>0</v>
      </c>
      <c r="L260" s="132">
        <f t="shared" si="104"/>
        <v>0</v>
      </c>
      <c r="M260" s="191">
        <f t="shared" si="104"/>
        <v>0</v>
      </c>
      <c r="N260" s="192">
        <f t="shared" si="104"/>
        <v>0</v>
      </c>
      <c r="O260" s="132">
        <f t="shared" si="104"/>
        <v>0</v>
      </c>
      <c r="P260" s="49"/>
      <c r="R260" s="363"/>
    </row>
    <row r="261" spans="1:18" ht="12" hidden="1" customHeight="1" x14ac:dyDescent="0.25">
      <c r="A261" s="51">
        <v>6411</v>
      </c>
      <c r="B261" s="197" t="s">
        <v>280</v>
      </c>
      <c r="C261" s="88">
        <f t="shared" si="95"/>
        <v>0</v>
      </c>
      <c r="D261" s="193">
        <v>0</v>
      </c>
      <c r="E261" s="194"/>
      <c r="F261" s="55">
        <f>D261+E261</f>
        <v>0</v>
      </c>
      <c r="G261" s="53"/>
      <c r="H261" s="54"/>
      <c r="I261" s="55">
        <f>G261+H261</f>
        <v>0</v>
      </c>
      <c r="J261" s="53"/>
      <c r="K261" s="54"/>
      <c r="L261" s="55">
        <f>K261+J261</f>
        <v>0</v>
      </c>
      <c r="M261" s="53"/>
      <c r="N261" s="54"/>
      <c r="O261" s="55">
        <f>N261+M261</f>
        <v>0</v>
      </c>
      <c r="P261" s="57"/>
      <c r="R261" s="363"/>
    </row>
    <row r="262" spans="1:18" ht="36" hidden="1" customHeight="1" x14ac:dyDescent="0.25">
      <c r="A262" s="51">
        <v>6412</v>
      </c>
      <c r="B262" s="87" t="s">
        <v>281</v>
      </c>
      <c r="C262" s="88">
        <f t="shared" si="95"/>
        <v>0</v>
      </c>
      <c r="D262" s="193">
        <v>0</v>
      </c>
      <c r="E262" s="194"/>
      <c r="F262" s="55">
        <f>D262+E262</f>
        <v>0</v>
      </c>
      <c r="G262" s="53"/>
      <c r="H262" s="54"/>
      <c r="I262" s="55">
        <f>G262+H262</f>
        <v>0</v>
      </c>
      <c r="J262" s="53"/>
      <c r="K262" s="54"/>
      <c r="L262" s="55">
        <f>K262+J262</f>
        <v>0</v>
      </c>
      <c r="M262" s="53"/>
      <c r="N262" s="54"/>
      <c r="O262" s="55">
        <f>N262+M262</f>
        <v>0</v>
      </c>
      <c r="P262" s="57"/>
      <c r="R262" s="363"/>
    </row>
    <row r="263" spans="1:18" ht="36" hidden="1" customHeight="1" x14ac:dyDescent="0.25">
      <c r="A263" s="51">
        <v>6419</v>
      </c>
      <c r="B263" s="87" t="s">
        <v>282</v>
      </c>
      <c r="C263" s="88">
        <f t="shared" si="95"/>
        <v>0</v>
      </c>
      <c r="D263" s="193">
        <v>0</v>
      </c>
      <c r="E263" s="194"/>
      <c r="F263" s="55">
        <f>D263+E263</f>
        <v>0</v>
      </c>
      <c r="G263" s="53"/>
      <c r="H263" s="54"/>
      <c r="I263" s="55">
        <f>G263+H263</f>
        <v>0</v>
      </c>
      <c r="J263" s="53"/>
      <c r="K263" s="54"/>
      <c r="L263" s="55">
        <f>K263+J263</f>
        <v>0</v>
      </c>
      <c r="M263" s="53"/>
      <c r="N263" s="54"/>
      <c r="O263" s="55">
        <f>N263+M263</f>
        <v>0</v>
      </c>
      <c r="P263" s="57"/>
      <c r="R263" s="363"/>
    </row>
    <row r="264" spans="1:18" ht="48" hidden="1" x14ac:dyDescent="0.25">
      <c r="A264" s="187">
        <v>6420</v>
      </c>
      <c r="B264" s="87" t="s">
        <v>283</v>
      </c>
      <c r="C264" s="88">
        <f t="shared" si="95"/>
        <v>0</v>
      </c>
      <c r="D264" s="188">
        <f t="shared" ref="D264:O264" si="105">SUM(D265:D268)</f>
        <v>0</v>
      </c>
      <c r="E264" s="189">
        <f t="shared" si="105"/>
        <v>0</v>
      </c>
      <c r="F264" s="55">
        <f t="shared" si="105"/>
        <v>0</v>
      </c>
      <c r="G264" s="188">
        <f t="shared" si="105"/>
        <v>0</v>
      </c>
      <c r="H264" s="189">
        <f t="shared" si="105"/>
        <v>0</v>
      </c>
      <c r="I264" s="55">
        <f t="shared" si="105"/>
        <v>0</v>
      </c>
      <c r="J264" s="188">
        <f t="shared" si="105"/>
        <v>0</v>
      </c>
      <c r="K264" s="189">
        <f t="shared" si="105"/>
        <v>0</v>
      </c>
      <c r="L264" s="55">
        <f t="shared" si="105"/>
        <v>0</v>
      </c>
      <c r="M264" s="188">
        <f t="shared" si="105"/>
        <v>0</v>
      </c>
      <c r="N264" s="189">
        <f t="shared" si="105"/>
        <v>0</v>
      </c>
      <c r="O264" s="55">
        <f t="shared" si="105"/>
        <v>0</v>
      </c>
      <c r="P264" s="57"/>
      <c r="R264" s="363"/>
    </row>
    <row r="265" spans="1:18" ht="36" hidden="1" customHeight="1" x14ac:dyDescent="0.25">
      <c r="A265" s="51">
        <v>6421</v>
      </c>
      <c r="B265" s="87" t="s">
        <v>284</v>
      </c>
      <c r="C265" s="88">
        <f t="shared" si="95"/>
        <v>0</v>
      </c>
      <c r="D265" s="193">
        <v>0</v>
      </c>
      <c r="E265" s="194"/>
      <c r="F265" s="55">
        <f>D265+E265</f>
        <v>0</v>
      </c>
      <c r="G265" s="53"/>
      <c r="H265" s="54"/>
      <c r="I265" s="55">
        <f>G265+H265</f>
        <v>0</v>
      </c>
      <c r="J265" s="53"/>
      <c r="K265" s="54"/>
      <c r="L265" s="55">
        <f>K265+J265</f>
        <v>0</v>
      </c>
      <c r="M265" s="53"/>
      <c r="N265" s="54"/>
      <c r="O265" s="55">
        <f>N265+M265</f>
        <v>0</v>
      </c>
      <c r="P265" s="57"/>
      <c r="R265" s="363"/>
    </row>
    <row r="266" spans="1:18" ht="12" hidden="1" customHeight="1" x14ac:dyDescent="0.25">
      <c r="A266" s="51">
        <v>6422</v>
      </c>
      <c r="B266" s="87" t="s">
        <v>285</v>
      </c>
      <c r="C266" s="88">
        <f t="shared" si="95"/>
        <v>0</v>
      </c>
      <c r="D266" s="193">
        <v>0</v>
      </c>
      <c r="E266" s="194"/>
      <c r="F266" s="55">
        <f>D266+E266</f>
        <v>0</v>
      </c>
      <c r="G266" s="53"/>
      <c r="H266" s="54"/>
      <c r="I266" s="55">
        <f>G266+H266</f>
        <v>0</v>
      </c>
      <c r="J266" s="53"/>
      <c r="K266" s="54"/>
      <c r="L266" s="55">
        <f>K266+J266</f>
        <v>0</v>
      </c>
      <c r="M266" s="53"/>
      <c r="N266" s="54"/>
      <c r="O266" s="55">
        <f>N266+M266</f>
        <v>0</v>
      </c>
      <c r="P266" s="57"/>
      <c r="R266" s="363"/>
    </row>
    <row r="267" spans="1:18" ht="13.5" hidden="1" customHeight="1" x14ac:dyDescent="0.25">
      <c r="A267" s="51">
        <v>6423</v>
      </c>
      <c r="B267" s="87" t="s">
        <v>286</v>
      </c>
      <c r="C267" s="88">
        <f t="shared" si="95"/>
        <v>0</v>
      </c>
      <c r="D267" s="193">
        <v>0</v>
      </c>
      <c r="E267" s="194"/>
      <c r="F267" s="55">
        <f>D267+E267</f>
        <v>0</v>
      </c>
      <c r="G267" s="53"/>
      <c r="H267" s="54"/>
      <c r="I267" s="55">
        <f>G267+H267</f>
        <v>0</v>
      </c>
      <c r="J267" s="53"/>
      <c r="K267" s="54"/>
      <c r="L267" s="55">
        <f>K267+J267</f>
        <v>0</v>
      </c>
      <c r="M267" s="53"/>
      <c r="N267" s="54"/>
      <c r="O267" s="55">
        <f>N267+M267</f>
        <v>0</v>
      </c>
      <c r="P267" s="57"/>
      <c r="R267" s="363"/>
    </row>
    <row r="268" spans="1:18" ht="36" hidden="1" customHeight="1" x14ac:dyDescent="0.25">
      <c r="A268" s="51">
        <v>6424</v>
      </c>
      <c r="B268" s="87" t="s">
        <v>287</v>
      </c>
      <c r="C268" s="88">
        <f t="shared" si="95"/>
        <v>0</v>
      </c>
      <c r="D268" s="193">
        <v>0</v>
      </c>
      <c r="E268" s="194"/>
      <c r="F268" s="55">
        <f>D268+E268</f>
        <v>0</v>
      </c>
      <c r="G268" s="53"/>
      <c r="H268" s="54"/>
      <c r="I268" s="55">
        <f>G268+H268</f>
        <v>0</v>
      </c>
      <c r="J268" s="53"/>
      <c r="K268" s="54"/>
      <c r="L268" s="55">
        <f>K268+J268</f>
        <v>0</v>
      </c>
      <c r="M268" s="53"/>
      <c r="N268" s="54"/>
      <c r="O268" s="55">
        <f>N268+M268</f>
        <v>0</v>
      </c>
      <c r="P268" s="57"/>
      <c r="R268" s="363"/>
    </row>
    <row r="269" spans="1:18" ht="48" hidden="1" x14ac:dyDescent="0.25">
      <c r="A269" s="224">
        <v>7000</v>
      </c>
      <c r="B269" s="224" t="s">
        <v>288</v>
      </c>
      <c r="C269" s="225">
        <f t="shared" si="95"/>
        <v>0</v>
      </c>
      <c r="D269" s="226">
        <f t="shared" ref="D269:O269" si="106">SUM(D270,D281)</f>
        <v>0</v>
      </c>
      <c r="E269" s="227">
        <f t="shared" si="106"/>
        <v>0</v>
      </c>
      <c r="F269" s="228">
        <f t="shared" si="106"/>
        <v>0</v>
      </c>
      <c r="G269" s="226">
        <f t="shared" si="106"/>
        <v>0</v>
      </c>
      <c r="H269" s="227">
        <f t="shared" si="106"/>
        <v>0</v>
      </c>
      <c r="I269" s="228">
        <f t="shared" si="106"/>
        <v>0</v>
      </c>
      <c r="J269" s="226">
        <f t="shared" si="106"/>
        <v>0</v>
      </c>
      <c r="K269" s="227">
        <f t="shared" si="106"/>
        <v>0</v>
      </c>
      <c r="L269" s="228">
        <f t="shared" si="106"/>
        <v>0</v>
      </c>
      <c r="M269" s="226">
        <f t="shared" si="106"/>
        <v>0</v>
      </c>
      <c r="N269" s="227">
        <f t="shared" si="106"/>
        <v>0</v>
      </c>
      <c r="O269" s="228">
        <f t="shared" si="106"/>
        <v>0</v>
      </c>
      <c r="P269" s="229"/>
      <c r="R269" s="363"/>
    </row>
    <row r="270" spans="1:18" ht="24" hidden="1" x14ac:dyDescent="0.25">
      <c r="A270" s="67">
        <v>7200</v>
      </c>
      <c r="B270" s="181" t="s">
        <v>289</v>
      </c>
      <c r="C270" s="68">
        <f t="shared" si="95"/>
        <v>0</v>
      </c>
      <c r="D270" s="182">
        <f t="shared" ref="D270:O270" si="107">SUM(D271,D272,D275,D276,D280)</f>
        <v>0</v>
      </c>
      <c r="E270" s="183">
        <f t="shared" si="107"/>
        <v>0</v>
      </c>
      <c r="F270" s="71">
        <f t="shared" si="107"/>
        <v>0</v>
      </c>
      <c r="G270" s="182">
        <f t="shared" si="107"/>
        <v>0</v>
      </c>
      <c r="H270" s="183">
        <f t="shared" si="107"/>
        <v>0</v>
      </c>
      <c r="I270" s="71">
        <f t="shared" si="107"/>
        <v>0</v>
      </c>
      <c r="J270" s="182">
        <f t="shared" si="107"/>
        <v>0</v>
      </c>
      <c r="K270" s="183">
        <f t="shared" si="107"/>
        <v>0</v>
      </c>
      <c r="L270" s="71">
        <f t="shared" si="107"/>
        <v>0</v>
      </c>
      <c r="M270" s="182">
        <f t="shared" si="107"/>
        <v>0</v>
      </c>
      <c r="N270" s="183">
        <f t="shared" si="107"/>
        <v>0</v>
      </c>
      <c r="O270" s="71">
        <f t="shared" si="107"/>
        <v>0</v>
      </c>
      <c r="P270" s="75"/>
      <c r="R270" s="363"/>
    </row>
    <row r="271" spans="1:18" ht="24" hidden="1" customHeight="1" x14ac:dyDescent="0.25">
      <c r="A271" s="278">
        <v>7210</v>
      </c>
      <c r="B271" s="80" t="s">
        <v>290</v>
      </c>
      <c r="C271" s="81">
        <f t="shared" si="95"/>
        <v>0</v>
      </c>
      <c r="D271" s="195">
        <v>0</v>
      </c>
      <c r="E271" s="196"/>
      <c r="F271" s="132">
        <f>D271+E271</f>
        <v>0</v>
      </c>
      <c r="G271" s="46"/>
      <c r="H271" s="47"/>
      <c r="I271" s="132">
        <f>G271+H271</f>
        <v>0</v>
      </c>
      <c r="J271" s="46"/>
      <c r="K271" s="47"/>
      <c r="L271" s="132">
        <f>K271+J271</f>
        <v>0</v>
      </c>
      <c r="M271" s="46"/>
      <c r="N271" s="47"/>
      <c r="O271" s="132">
        <f>N271+M271</f>
        <v>0</v>
      </c>
      <c r="P271" s="49"/>
      <c r="R271" s="363"/>
    </row>
    <row r="272" spans="1:18" s="230" customFormat="1" ht="24" hidden="1" x14ac:dyDescent="0.25">
      <c r="A272" s="187">
        <v>7220</v>
      </c>
      <c r="B272" s="87" t="s">
        <v>291</v>
      </c>
      <c r="C272" s="88">
        <f t="shared" si="95"/>
        <v>0</v>
      </c>
      <c r="D272" s="188">
        <f t="shared" ref="D272:O272" si="108">SUM(D273:D274)</f>
        <v>0</v>
      </c>
      <c r="E272" s="189">
        <f t="shared" si="108"/>
        <v>0</v>
      </c>
      <c r="F272" s="55">
        <f t="shared" si="108"/>
        <v>0</v>
      </c>
      <c r="G272" s="188">
        <f t="shared" si="108"/>
        <v>0</v>
      </c>
      <c r="H272" s="189">
        <f t="shared" si="108"/>
        <v>0</v>
      </c>
      <c r="I272" s="55">
        <f t="shared" si="108"/>
        <v>0</v>
      </c>
      <c r="J272" s="188">
        <f t="shared" si="108"/>
        <v>0</v>
      </c>
      <c r="K272" s="189">
        <f t="shared" si="108"/>
        <v>0</v>
      </c>
      <c r="L272" s="55">
        <f t="shared" si="108"/>
        <v>0</v>
      </c>
      <c r="M272" s="188">
        <f t="shared" si="108"/>
        <v>0</v>
      </c>
      <c r="N272" s="189">
        <f t="shared" si="108"/>
        <v>0</v>
      </c>
      <c r="O272" s="55">
        <f t="shared" si="108"/>
        <v>0</v>
      </c>
      <c r="P272" s="57"/>
      <c r="R272" s="363"/>
    </row>
    <row r="273" spans="1:18" s="230" customFormat="1" ht="36" hidden="1" customHeight="1" x14ac:dyDescent="0.25">
      <c r="A273" s="51">
        <v>7221</v>
      </c>
      <c r="B273" s="87" t="s">
        <v>292</v>
      </c>
      <c r="C273" s="88">
        <f t="shared" si="95"/>
        <v>0</v>
      </c>
      <c r="D273" s="193">
        <v>0</v>
      </c>
      <c r="E273" s="194"/>
      <c r="F273" s="55">
        <f>D273+E273</f>
        <v>0</v>
      </c>
      <c r="G273" s="53"/>
      <c r="H273" s="54"/>
      <c r="I273" s="55">
        <f>G273+H273</f>
        <v>0</v>
      </c>
      <c r="J273" s="53"/>
      <c r="K273" s="54"/>
      <c r="L273" s="55">
        <f>K273+J273</f>
        <v>0</v>
      </c>
      <c r="M273" s="53"/>
      <c r="N273" s="54"/>
      <c r="O273" s="55">
        <f>N273+M273</f>
        <v>0</v>
      </c>
      <c r="P273" s="57"/>
      <c r="R273" s="363"/>
    </row>
    <row r="274" spans="1:18" s="230" customFormat="1" ht="36" hidden="1" customHeight="1" x14ac:dyDescent="0.25">
      <c r="A274" s="51">
        <v>7222</v>
      </c>
      <c r="B274" s="87" t="s">
        <v>293</v>
      </c>
      <c r="C274" s="88">
        <f t="shared" si="95"/>
        <v>0</v>
      </c>
      <c r="D274" s="193">
        <v>0</v>
      </c>
      <c r="E274" s="194"/>
      <c r="F274" s="55">
        <f>D274+E274</f>
        <v>0</v>
      </c>
      <c r="G274" s="53"/>
      <c r="H274" s="54"/>
      <c r="I274" s="55">
        <f>G274+H274</f>
        <v>0</v>
      </c>
      <c r="J274" s="53"/>
      <c r="K274" s="54"/>
      <c r="L274" s="55">
        <f>K274+J274</f>
        <v>0</v>
      </c>
      <c r="M274" s="53"/>
      <c r="N274" s="54"/>
      <c r="O274" s="55">
        <f>N274+M274</f>
        <v>0</v>
      </c>
      <c r="P274" s="57"/>
      <c r="R274" s="363"/>
    </row>
    <row r="275" spans="1:18" ht="24" hidden="1" customHeight="1" x14ac:dyDescent="0.25">
      <c r="A275" s="187">
        <v>7230</v>
      </c>
      <c r="B275" s="87" t="s">
        <v>294</v>
      </c>
      <c r="C275" s="88">
        <f t="shared" si="95"/>
        <v>0</v>
      </c>
      <c r="D275" s="193">
        <v>0</v>
      </c>
      <c r="E275" s="194"/>
      <c r="F275" s="55">
        <f>D275+E275</f>
        <v>0</v>
      </c>
      <c r="G275" s="53"/>
      <c r="H275" s="54"/>
      <c r="I275" s="55">
        <f>G275+H275</f>
        <v>0</v>
      </c>
      <c r="J275" s="53"/>
      <c r="K275" s="54"/>
      <c r="L275" s="55">
        <f>K275+J275</f>
        <v>0</v>
      </c>
      <c r="M275" s="53"/>
      <c r="N275" s="54"/>
      <c r="O275" s="55">
        <f>N275+M275</f>
        <v>0</v>
      </c>
      <c r="P275" s="57"/>
      <c r="R275" s="363"/>
    </row>
    <row r="276" spans="1:18" ht="24" hidden="1" x14ac:dyDescent="0.25">
      <c r="A276" s="187">
        <v>7240</v>
      </c>
      <c r="B276" s="87" t="s">
        <v>295</v>
      </c>
      <c r="C276" s="88">
        <f t="shared" si="95"/>
        <v>0</v>
      </c>
      <c r="D276" s="188">
        <f t="shared" ref="D276:O276" si="109">SUM(D277:D279)</f>
        <v>0</v>
      </c>
      <c r="E276" s="189">
        <f t="shared" si="109"/>
        <v>0</v>
      </c>
      <c r="F276" s="55">
        <f t="shared" si="109"/>
        <v>0</v>
      </c>
      <c r="G276" s="188">
        <f t="shared" si="109"/>
        <v>0</v>
      </c>
      <c r="H276" s="189">
        <f t="shared" si="109"/>
        <v>0</v>
      </c>
      <c r="I276" s="55">
        <f t="shared" si="109"/>
        <v>0</v>
      </c>
      <c r="J276" s="188">
        <f t="shared" si="109"/>
        <v>0</v>
      </c>
      <c r="K276" s="189">
        <f t="shared" si="109"/>
        <v>0</v>
      </c>
      <c r="L276" s="55">
        <f t="shared" si="109"/>
        <v>0</v>
      </c>
      <c r="M276" s="188">
        <f t="shared" si="109"/>
        <v>0</v>
      </c>
      <c r="N276" s="189">
        <f t="shared" si="109"/>
        <v>0</v>
      </c>
      <c r="O276" s="55">
        <f t="shared" si="109"/>
        <v>0</v>
      </c>
      <c r="P276" s="57"/>
      <c r="R276" s="363"/>
    </row>
    <row r="277" spans="1:18" ht="48" hidden="1" customHeight="1" x14ac:dyDescent="0.25">
      <c r="A277" s="51">
        <v>7245</v>
      </c>
      <c r="B277" s="87" t="s">
        <v>296</v>
      </c>
      <c r="C277" s="88">
        <f t="shared" si="95"/>
        <v>0</v>
      </c>
      <c r="D277" s="193">
        <v>0</v>
      </c>
      <c r="E277" s="194"/>
      <c r="F277" s="55">
        <f>D277+E277</f>
        <v>0</v>
      </c>
      <c r="G277" s="53"/>
      <c r="H277" s="54"/>
      <c r="I277" s="55">
        <f>G277+H277</f>
        <v>0</v>
      </c>
      <c r="J277" s="53"/>
      <c r="K277" s="54"/>
      <c r="L277" s="55">
        <f>K277+J277</f>
        <v>0</v>
      </c>
      <c r="M277" s="53"/>
      <c r="N277" s="54"/>
      <c r="O277" s="55">
        <f>N277+M277</f>
        <v>0</v>
      </c>
      <c r="P277" s="57"/>
      <c r="R277" s="363"/>
    </row>
    <row r="278" spans="1:18" ht="84.75" hidden="1" customHeight="1" x14ac:dyDescent="0.25">
      <c r="A278" s="51">
        <v>7246</v>
      </c>
      <c r="B278" s="87" t="s">
        <v>297</v>
      </c>
      <c r="C278" s="88">
        <f t="shared" si="95"/>
        <v>0</v>
      </c>
      <c r="D278" s="193">
        <v>0</v>
      </c>
      <c r="E278" s="194"/>
      <c r="F278" s="55">
        <f>D278+E278</f>
        <v>0</v>
      </c>
      <c r="G278" s="53"/>
      <c r="H278" s="54"/>
      <c r="I278" s="55">
        <f>G278+H278</f>
        <v>0</v>
      </c>
      <c r="J278" s="53"/>
      <c r="K278" s="54"/>
      <c r="L278" s="55">
        <f>K278+J278</f>
        <v>0</v>
      </c>
      <c r="M278" s="53"/>
      <c r="N278" s="54"/>
      <c r="O278" s="55">
        <f>N278+M278</f>
        <v>0</v>
      </c>
      <c r="P278" s="57"/>
      <c r="R278" s="363"/>
    </row>
    <row r="279" spans="1:18" ht="36" hidden="1" customHeight="1" x14ac:dyDescent="0.25">
      <c r="A279" s="51">
        <v>7247</v>
      </c>
      <c r="B279" s="87" t="s">
        <v>298</v>
      </c>
      <c r="C279" s="88">
        <f t="shared" si="95"/>
        <v>0</v>
      </c>
      <c r="D279" s="193">
        <v>0</v>
      </c>
      <c r="E279" s="194"/>
      <c r="F279" s="55">
        <f>D279+E279</f>
        <v>0</v>
      </c>
      <c r="G279" s="53"/>
      <c r="H279" s="54"/>
      <c r="I279" s="55">
        <f>G279+H279</f>
        <v>0</v>
      </c>
      <c r="J279" s="53"/>
      <c r="K279" s="54"/>
      <c r="L279" s="55">
        <f>K279+J279</f>
        <v>0</v>
      </c>
      <c r="M279" s="53"/>
      <c r="N279" s="54"/>
      <c r="O279" s="55">
        <f>N279+M279</f>
        <v>0</v>
      </c>
      <c r="P279" s="57"/>
      <c r="R279" s="363"/>
    </row>
    <row r="280" spans="1:18" ht="24" hidden="1" customHeight="1" x14ac:dyDescent="0.25">
      <c r="A280" s="278">
        <v>7260</v>
      </c>
      <c r="B280" s="80" t="s">
        <v>299</v>
      </c>
      <c r="C280" s="81">
        <f t="shared" si="95"/>
        <v>0</v>
      </c>
      <c r="D280" s="195">
        <v>0</v>
      </c>
      <c r="E280" s="196"/>
      <c r="F280" s="132">
        <f>D280+E280</f>
        <v>0</v>
      </c>
      <c r="G280" s="46"/>
      <c r="H280" s="47"/>
      <c r="I280" s="132">
        <f>G280+H280</f>
        <v>0</v>
      </c>
      <c r="J280" s="46"/>
      <c r="K280" s="47"/>
      <c r="L280" s="132">
        <f>K280+J280</f>
        <v>0</v>
      </c>
      <c r="M280" s="46"/>
      <c r="N280" s="47"/>
      <c r="O280" s="132">
        <f>N280+M280</f>
        <v>0</v>
      </c>
      <c r="P280" s="49"/>
      <c r="R280" s="363"/>
    </row>
    <row r="281" spans="1:18" hidden="1" x14ac:dyDescent="0.25">
      <c r="A281" s="134">
        <v>7700</v>
      </c>
      <c r="B281" s="107" t="s">
        <v>300</v>
      </c>
      <c r="C281" s="108">
        <f t="shared" si="95"/>
        <v>0</v>
      </c>
      <c r="D281" s="231">
        <f t="shared" ref="D281:O281" si="110">D282</f>
        <v>0</v>
      </c>
      <c r="E281" s="232">
        <f t="shared" si="110"/>
        <v>0</v>
      </c>
      <c r="F281" s="129">
        <f t="shared" si="110"/>
        <v>0</v>
      </c>
      <c r="G281" s="231">
        <f t="shared" si="110"/>
        <v>0</v>
      </c>
      <c r="H281" s="232">
        <f t="shared" si="110"/>
        <v>0</v>
      </c>
      <c r="I281" s="129">
        <f t="shared" si="110"/>
        <v>0</v>
      </c>
      <c r="J281" s="231">
        <f t="shared" si="110"/>
        <v>0</v>
      </c>
      <c r="K281" s="232">
        <f t="shared" si="110"/>
        <v>0</v>
      </c>
      <c r="L281" s="129">
        <f t="shared" si="110"/>
        <v>0</v>
      </c>
      <c r="M281" s="231">
        <f t="shared" si="110"/>
        <v>0</v>
      </c>
      <c r="N281" s="232">
        <f t="shared" si="110"/>
        <v>0</v>
      </c>
      <c r="O281" s="129">
        <f t="shared" si="110"/>
        <v>0</v>
      </c>
      <c r="P281" s="117"/>
      <c r="R281" s="363"/>
    </row>
    <row r="282" spans="1:18" ht="12" hidden="1" customHeight="1" x14ac:dyDescent="0.25">
      <c r="A282" s="184">
        <v>7720</v>
      </c>
      <c r="B282" s="80" t="s">
        <v>301</v>
      </c>
      <c r="C282" s="96">
        <f t="shared" si="95"/>
        <v>0</v>
      </c>
      <c r="D282" s="233">
        <v>0</v>
      </c>
      <c r="E282" s="234"/>
      <c r="F282" s="235">
        <f>D282+E282</f>
        <v>0</v>
      </c>
      <c r="G282" s="100"/>
      <c r="H282" s="101"/>
      <c r="I282" s="235">
        <f>G282+H282</f>
        <v>0</v>
      </c>
      <c r="J282" s="100"/>
      <c r="K282" s="101"/>
      <c r="L282" s="235">
        <f>K282+J282</f>
        <v>0</v>
      </c>
      <c r="M282" s="100"/>
      <c r="N282" s="101"/>
      <c r="O282" s="235">
        <f>N282+M282</f>
        <v>0</v>
      </c>
      <c r="P282" s="105"/>
      <c r="R282" s="363"/>
    </row>
    <row r="283" spans="1:18" hidden="1" x14ac:dyDescent="0.25">
      <c r="A283" s="236">
        <v>9000</v>
      </c>
      <c r="B283" s="237" t="s">
        <v>302</v>
      </c>
      <c r="C283" s="238">
        <f t="shared" si="95"/>
        <v>0</v>
      </c>
      <c r="D283" s="239">
        <f t="shared" ref="D283:O284" si="111">D284</f>
        <v>0</v>
      </c>
      <c r="E283" s="240">
        <f t="shared" si="111"/>
        <v>0</v>
      </c>
      <c r="F283" s="241">
        <f t="shared" si="111"/>
        <v>0</v>
      </c>
      <c r="G283" s="239">
        <f t="shared" si="111"/>
        <v>0</v>
      </c>
      <c r="H283" s="240">
        <f t="shared" si="111"/>
        <v>0</v>
      </c>
      <c r="I283" s="241">
        <f t="shared" si="111"/>
        <v>0</v>
      </c>
      <c r="J283" s="239">
        <f t="shared" si="111"/>
        <v>0</v>
      </c>
      <c r="K283" s="240">
        <f t="shared" si="111"/>
        <v>0</v>
      </c>
      <c r="L283" s="241">
        <f t="shared" si="111"/>
        <v>0</v>
      </c>
      <c r="M283" s="239">
        <f t="shared" si="111"/>
        <v>0</v>
      </c>
      <c r="N283" s="240">
        <f t="shared" si="111"/>
        <v>0</v>
      </c>
      <c r="O283" s="241">
        <f t="shared" si="111"/>
        <v>0</v>
      </c>
      <c r="P283" s="242"/>
      <c r="R283" s="363"/>
    </row>
    <row r="284" spans="1:18" ht="24" hidden="1" x14ac:dyDescent="0.25">
      <c r="A284" s="243">
        <v>9200</v>
      </c>
      <c r="B284" s="87" t="s">
        <v>303</v>
      </c>
      <c r="C284" s="141">
        <f t="shared" si="95"/>
        <v>0</v>
      </c>
      <c r="D284" s="185">
        <f t="shared" si="111"/>
        <v>0</v>
      </c>
      <c r="E284" s="186">
        <f t="shared" si="111"/>
        <v>0</v>
      </c>
      <c r="F284" s="139">
        <f t="shared" si="111"/>
        <v>0</v>
      </c>
      <c r="G284" s="185">
        <f t="shared" si="111"/>
        <v>0</v>
      </c>
      <c r="H284" s="186">
        <f t="shared" si="111"/>
        <v>0</v>
      </c>
      <c r="I284" s="139">
        <f t="shared" si="111"/>
        <v>0</v>
      </c>
      <c r="J284" s="185">
        <f t="shared" si="111"/>
        <v>0</v>
      </c>
      <c r="K284" s="186">
        <f t="shared" si="111"/>
        <v>0</v>
      </c>
      <c r="L284" s="139">
        <f t="shared" si="111"/>
        <v>0</v>
      </c>
      <c r="M284" s="185">
        <f t="shared" si="111"/>
        <v>0</v>
      </c>
      <c r="N284" s="186">
        <f t="shared" si="111"/>
        <v>0</v>
      </c>
      <c r="O284" s="139">
        <f t="shared" si="111"/>
        <v>0</v>
      </c>
      <c r="P284" s="127"/>
      <c r="R284" s="363"/>
    </row>
    <row r="285" spans="1:18" ht="24" hidden="1" customHeight="1" x14ac:dyDescent="0.25">
      <c r="A285" s="244">
        <v>9230</v>
      </c>
      <c r="B285" s="87" t="s">
        <v>304</v>
      </c>
      <c r="C285" s="141">
        <f t="shared" si="95"/>
        <v>0</v>
      </c>
      <c r="D285" s="199">
        <v>0</v>
      </c>
      <c r="E285" s="200"/>
      <c r="F285" s="139">
        <f>D285+E285</f>
        <v>0</v>
      </c>
      <c r="G285" s="142"/>
      <c r="H285" s="143"/>
      <c r="I285" s="139">
        <f>G285+H285</f>
        <v>0</v>
      </c>
      <c r="J285" s="142"/>
      <c r="K285" s="143"/>
      <c r="L285" s="139">
        <f>K285+J285</f>
        <v>0</v>
      </c>
      <c r="M285" s="142"/>
      <c r="N285" s="143"/>
      <c r="O285" s="139">
        <f>N285+M285</f>
        <v>0</v>
      </c>
      <c r="P285" s="127"/>
      <c r="R285" s="363"/>
    </row>
    <row r="286" spans="1:18" hidden="1" x14ac:dyDescent="0.25">
      <c r="A286" s="197"/>
      <c r="B286" s="87" t="s">
        <v>305</v>
      </c>
      <c r="C286" s="88">
        <f t="shared" si="95"/>
        <v>0</v>
      </c>
      <c r="D286" s="188">
        <f t="shared" ref="D286:O286" si="112">SUM(D287:D288)</f>
        <v>0</v>
      </c>
      <c r="E286" s="189">
        <f t="shared" si="112"/>
        <v>0</v>
      </c>
      <c r="F286" s="55">
        <f t="shared" si="112"/>
        <v>0</v>
      </c>
      <c r="G286" s="188">
        <f t="shared" si="112"/>
        <v>0</v>
      </c>
      <c r="H286" s="189">
        <f t="shared" si="112"/>
        <v>0</v>
      </c>
      <c r="I286" s="55">
        <f t="shared" si="112"/>
        <v>0</v>
      </c>
      <c r="J286" s="188">
        <f t="shared" si="112"/>
        <v>0</v>
      </c>
      <c r="K286" s="189">
        <f t="shared" si="112"/>
        <v>0</v>
      </c>
      <c r="L286" s="55">
        <f t="shared" si="112"/>
        <v>0</v>
      </c>
      <c r="M286" s="188">
        <f t="shared" si="112"/>
        <v>0</v>
      </c>
      <c r="N286" s="189">
        <f t="shared" si="112"/>
        <v>0</v>
      </c>
      <c r="O286" s="55">
        <f t="shared" si="112"/>
        <v>0</v>
      </c>
      <c r="P286" s="57"/>
      <c r="R286" s="363"/>
    </row>
    <row r="287" spans="1:18" ht="12" hidden="1" customHeight="1" x14ac:dyDescent="0.25">
      <c r="A287" s="197" t="s">
        <v>306</v>
      </c>
      <c r="B287" s="51" t="s">
        <v>307</v>
      </c>
      <c r="C287" s="88">
        <f t="shared" si="95"/>
        <v>0</v>
      </c>
      <c r="D287" s="193">
        <v>0</v>
      </c>
      <c r="E287" s="194"/>
      <c r="F287" s="55">
        <f>D287+E287</f>
        <v>0</v>
      </c>
      <c r="G287" s="53"/>
      <c r="H287" s="54"/>
      <c r="I287" s="55">
        <f>G287+H287</f>
        <v>0</v>
      </c>
      <c r="J287" s="53"/>
      <c r="K287" s="54"/>
      <c r="L287" s="55">
        <f>K287+J287</f>
        <v>0</v>
      </c>
      <c r="M287" s="53"/>
      <c r="N287" s="54"/>
      <c r="O287" s="55">
        <f>N287+M287</f>
        <v>0</v>
      </c>
      <c r="P287" s="57"/>
      <c r="R287" s="363"/>
    </row>
    <row r="288" spans="1:18" ht="24" hidden="1" customHeight="1" x14ac:dyDescent="0.25">
      <c r="A288" s="197" t="s">
        <v>308</v>
      </c>
      <c r="B288" s="245" t="s">
        <v>309</v>
      </c>
      <c r="C288" s="81">
        <f t="shared" si="95"/>
        <v>0</v>
      </c>
      <c r="D288" s="195">
        <v>0</v>
      </c>
      <c r="E288" s="196"/>
      <c r="F288" s="132">
        <f>D288+E288</f>
        <v>0</v>
      </c>
      <c r="G288" s="46"/>
      <c r="H288" s="47"/>
      <c r="I288" s="132">
        <f>G288+H288</f>
        <v>0</v>
      </c>
      <c r="J288" s="46"/>
      <c r="K288" s="47"/>
      <c r="L288" s="132">
        <f>K288+J288</f>
        <v>0</v>
      </c>
      <c r="M288" s="46"/>
      <c r="N288" s="47"/>
      <c r="O288" s="132">
        <f>N288+M288</f>
        <v>0</v>
      </c>
      <c r="P288" s="49"/>
      <c r="R288" s="363"/>
    </row>
    <row r="289" spans="1:18" ht="12.75" thickBot="1" x14ac:dyDescent="0.3">
      <c r="A289" s="246"/>
      <c r="B289" s="246" t="s">
        <v>310</v>
      </c>
      <c r="C289" s="247">
        <f t="shared" si="95"/>
        <v>3360884</v>
      </c>
      <c r="D289" s="248">
        <f t="shared" ref="D289:O289" si="113">SUM(D286,D269,D230,D195,D187,D173,D75,D53,D283)</f>
        <v>3353884</v>
      </c>
      <c r="E289" s="249">
        <f t="shared" si="113"/>
        <v>7000</v>
      </c>
      <c r="F289" s="250">
        <f t="shared" si="113"/>
        <v>3360884</v>
      </c>
      <c r="G289" s="248">
        <f t="shared" si="113"/>
        <v>0</v>
      </c>
      <c r="H289" s="249">
        <f t="shared" si="113"/>
        <v>0</v>
      </c>
      <c r="I289" s="250">
        <f t="shared" si="113"/>
        <v>0</v>
      </c>
      <c r="J289" s="248">
        <f t="shared" si="113"/>
        <v>0</v>
      </c>
      <c r="K289" s="249">
        <f t="shared" si="113"/>
        <v>0</v>
      </c>
      <c r="L289" s="250">
        <f t="shared" si="113"/>
        <v>0</v>
      </c>
      <c r="M289" s="248">
        <f t="shared" si="113"/>
        <v>0</v>
      </c>
      <c r="N289" s="249">
        <f t="shared" si="113"/>
        <v>0</v>
      </c>
      <c r="O289" s="250">
        <f t="shared" si="113"/>
        <v>0</v>
      </c>
      <c r="P289" s="251"/>
      <c r="R289" s="363"/>
    </row>
    <row r="290" spans="1:18" s="28" customFormat="1" ht="13.5" hidden="1" thickTop="1" thickBot="1" x14ac:dyDescent="0.3">
      <c r="A290" s="1484" t="s">
        <v>311</v>
      </c>
      <c r="B290" s="1485"/>
      <c r="C290" s="252">
        <f t="shared" si="95"/>
        <v>0</v>
      </c>
      <c r="D290" s="253">
        <f t="shared" ref="D290:I290" si="114">SUM(D24,D25,D41)-D51</f>
        <v>0</v>
      </c>
      <c r="E290" s="254">
        <f t="shared" si="114"/>
        <v>0</v>
      </c>
      <c r="F290" s="255">
        <f t="shared" si="114"/>
        <v>0</v>
      </c>
      <c r="G290" s="253">
        <f t="shared" si="114"/>
        <v>0</v>
      </c>
      <c r="H290" s="254">
        <f t="shared" si="114"/>
        <v>0</v>
      </c>
      <c r="I290" s="255">
        <f t="shared" si="114"/>
        <v>0</v>
      </c>
      <c r="J290" s="253">
        <f>(J26+J43)-J51</f>
        <v>0</v>
      </c>
      <c r="K290" s="254">
        <f>(K26+K43)-K51</f>
        <v>0</v>
      </c>
      <c r="L290" s="255">
        <f>(L26+L43)-L51</f>
        <v>0</v>
      </c>
      <c r="M290" s="253">
        <f>M45-M51</f>
        <v>0</v>
      </c>
      <c r="N290" s="254">
        <f>N45-N51</f>
        <v>0</v>
      </c>
      <c r="O290" s="255">
        <f>O45-O51</f>
        <v>0</v>
      </c>
      <c r="P290" s="256"/>
      <c r="R290" s="363"/>
    </row>
    <row r="291" spans="1:18" s="28" customFormat="1" ht="12.75" hidden="1" thickTop="1" x14ac:dyDescent="0.25">
      <c r="A291" s="1486" t="s">
        <v>312</v>
      </c>
      <c r="B291" s="1487"/>
      <c r="C291" s="257">
        <f t="shared" si="95"/>
        <v>0</v>
      </c>
      <c r="D291" s="258">
        <f t="shared" ref="D291:O291" si="115">SUM(D292,D293)-D300+D301</f>
        <v>0</v>
      </c>
      <c r="E291" s="259">
        <f t="shared" si="115"/>
        <v>0</v>
      </c>
      <c r="F291" s="260">
        <f t="shared" si="115"/>
        <v>0</v>
      </c>
      <c r="G291" s="258">
        <f t="shared" si="115"/>
        <v>0</v>
      </c>
      <c r="H291" s="259">
        <f t="shared" si="115"/>
        <v>0</v>
      </c>
      <c r="I291" s="260">
        <f t="shared" si="115"/>
        <v>0</v>
      </c>
      <c r="J291" s="258">
        <f t="shared" si="115"/>
        <v>0</v>
      </c>
      <c r="K291" s="259">
        <f t="shared" si="115"/>
        <v>0</v>
      </c>
      <c r="L291" s="260">
        <f t="shared" si="115"/>
        <v>0</v>
      </c>
      <c r="M291" s="258">
        <f t="shared" si="115"/>
        <v>0</v>
      </c>
      <c r="N291" s="259">
        <f t="shared" si="115"/>
        <v>0</v>
      </c>
      <c r="O291" s="260">
        <f t="shared" si="115"/>
        <v>0</v>
      </c>
      <c r="P291" s="261"/>
      <c r="R291" s="363"/>
    </row>
    <row r="292" spans="1:18" s="28" customFormat="1" ht="13.5" hidden="1" thickTop="1" thickBot="1" x14ac:dyDescent="0.3">
      <c r="A292" s="155" t="s">
        <v>313</v>
      </c>
      <c r="B292" s="155" t="s">
        <v>314</v>
      </c>
      <c r="C292" s="156">
        <f t="shared" si="95"/>
        <v>0</v>
      </c>
      <c r="D292" s="157">
        <f t="shared" ref="D292:O292" si="116">D21-D286</f>
        <v>0</v>
      </c>
      <c r="E292" s="158">
        <f t="shared" si="116"/>
        <v>0</v>
      </c>
      <c r="F292" s="159">
        <f t="shared" si="116"/>
        <v>0</v>
      </c>
      <c r="G292" s="157">
        <f t="shared" si="116"/>
        <v>0</v>
      </c>
      <c r="H292" s="158">
        <f t="shared" si="116"/>
        <v>0</v>
      </c>
      <c r="I292" s="159">
        <f t="shared" si="116"/>
        <v>0</v>
      </c>
      <c r="J292" s="157">
        <f t="shared" si="116"/>
        <v>0</v>
      </c>
      <c r="K292" s="158">
        <f t="shared" si="116"/>
        <v>0</v>
      </c>
      <c r="L292" s="159">
        <f t="shared" si="116"/>
        <v>0</v>
      </c>
      <c r="M292" s="157">
        <f t="shared" si="116"/>
        <v>0</v>
      </c>
      <c r="N292" s="158">
        <f t="shared" si="116"/>
        <v>0</v>
      </c>
      <c r="O292" s="159">
        <f t="shared" si="116"/>
        <v>0</v>
      </c>
      <c r="P292" s="35"/>
      <c r="R292" s="363"/>
    </row>
    <row r="293" spans="1:18" s="28" customFormat="1" ht="12.75" hidden="1" thickTop="1" x14ac:dyDescent="0.25">
      <c r="A293" s="262" t="s">
        <v>315</v>
      </c>
      <c r="B293" s="262" t="s">
        <v>316</v>
      </c>
      <c r="C293" s="257">
        <f t="shared" si="95"/>
        <v>0</v>
      </c>
      <c r="D293" s="258">
        <f t="shared" ref="D293:O293" si="117">SUM(D294,D296,D298)-SUM(D295,D297,D299)</f>
        <v>0</v>
      </c>
      <c r="E293" s="259">
        <f t="shared" si="117"/>
        <v>0</v>
      </c>
      <c r="F293" s="260">
        <f t="shared" si="117"/>
        <v>0</v>
      </c>
      <c r="G293" s="258">
        <f t="shared" si="117"/>
        <v>0</v>
      </c>
      <c r="H293" s="259">
        <f t="shared" si="117"/>
        <v>0</v>
      </c>
      <c r="I293" s="260">
        <f t="shared" si="117"/>
        <v>0</v>
      </c>
      <c r="J293" s="258">
        <f t="shared" si="117"/>
        <v>0</v>
      </c>
      <c r="K293" s="259">
        <f t="shared" si="117"/>
        <v>0</v>
      </c>
      <c r="L293" s="260">
        <f t="shared" si="117"/>
        <v>0</v>
      </c>
      <c r="M293" s="258">
        <f t="shared" si="117"/>
        <v>0</v>
      </c>
      <c r="N293" s="259">
        <f t="shared" si="117"/>
        <v>0</v>
      </c>
      <c r="O293" s="260">
        <f t="shared" si="117"/>
        <v>0</v>
      </c>
      <c r="P293" s="261"/>
      <c r="R293" s="363"/>
    </row>
    <row r="294" spans="1:18" ht="12" hidden="1" customHeight="1" x14ac:dyDescent="0.25">
      <c r="A294" s="263" t="s">
        <v>317</v>
      </c>
      <c r="B294" s="140" t="s">
        <v>318</v>
      </c>
      <c r="C294" s="96">
        <f t="shared" si="95"/>
        <v>0</v>
      </c>
      <c r="D294" s="233"/>
      <c r="E294" s="234"/>
      <c r="F294" s="235">
        <f t="shared" ref="F294:F301" si="118">D294+E294</f>
        <v>0</v>
      </c>
      <c r="G294" s="100"/>
      <c r="H294" s="101"/>
      <c r="I294" s="235">
        <f t="shared" ref="I294:I301" si="119">G294+H294</f>
        <v>0</v>
      </c>
      <c r="J294" s="100"/>
      <c r="K294" s="101"/>
      <c r="L294" s="235">
        <f t="shared" ref="L294:L301" si="120">K294+J294</f>
        <v>0</v>
      </c>
      <c r="M294" s="100"/>
      <c r="N294" s="101"/>
      <c r="O294" s="235">
        <f t="shared" ref="O294:O301" si="121">N294+M294</f>
        <v>0</v>
      </c>
      <c r="P294" s="105"/>
      <c r="R294" s="363"/>
    </row>
    <row r="295" spans="1:18" ht="24" hidden="1" customHeight="1" x14ac:dyDescent="0.25">
      <c r="A295" s="197" t="s">
        <v>319</v>
      </c>
      <c r="B295" s="50" t="s">
        <v>320</v>
      </c>
      <c r="C295" s="88">
        <f t="shared" si="95"/>
        <v>0</v>
      </c>
      <c r="D295" s="193"/>
      <c r="E295" s="194"/>
      <c r="F295" s="55">
        <f t="shared" si="118"/>
        <v>0</v>
      </c>
      <c r="G295" s="53"/>
      <c r="H295" s="54"/>
      <c r="I295" s="55">
        <f t="shared" si="119"/>
        <v>0</v>
      </c>
      <c r="J295" s="53"/>
      <c r="K295" s="54"/>
      <c r="L295" s="55">
        <f t="shared" si="120"/>
        <v>0</v>
      </c>
      <c r="M295" s="53"/>
      <c r="N295" s="54"/>
      <c r="O295" s="55">
        <f t="shared" si="121"/>
        <v>0</v>
      </c>
      <c r="P295" s="57"/>
      <c r="R295" s="363"/>
    </row>
    <row r="296" spans="1:18" ht="12" hidden="1" customHeight="1" x14ac:dyDescent="0.25">
      <c r="A296" s="197" t="s">
        <v>321</v>
      </c>
      <c r="B296" s="50" t="s">
        <v>322</v>
      </c>
      <c r="C296" s="88">
        <f t="shared" si="95"/>
        <v>0</v>
      </c>
      <c r="D296" s="193"/>
      <c r="E296" s="194"/>
      <c r="F296" s="55">
        <f t="shared" si="118"/>
        <v>0</v>
      </c>
      <c r="G296" s="53"/>
      <c r="H296" s="54"/>
      <c r="I296" s="55">
        <f t="shared" si="119"/>
        <v>0</v>
      </c>
      <c r="J296" s="53"/>
      <c r="K296" s="54"/>
      <c r="L296" s="55">
        <f t="shared" si="120"/>
        <v>0</v>
      </c>
      <c r="M296" s="53"/>
      <c r="N296" s="54"/>
      <c r="O296" s="55">
        <f t="shared" si="121"/>
        <v>0</v>
      </c>
      <c r="P296" s="57"/>
      <c r="R296" s="363"/>
    </row>
    <row r="297" spans="1:18" ht="24" hidden="1" customHeight="1" x14ac:dyDescent="0.25">
      <c r="A297" s="197" t="s">
        <v>323</v>
      </c>
      <c r="B297" s="50" t="s">
        <v>324</v>
      </c>
      <c r="C297" s="88">
        <f t="shared" si="95"/>
        <v>0</v>
      </c>
      <c r="D297" s="193"/>
      <c r="E297" s="194"/>
      <c r="F297" s="55">
        <f t="shared" si="118"/>
        <v>0</v>
      </c>
      <c r="G297" s="53"/>
      <c r="H297" s="54"/>
      <c r="I297" s="55">
        <f t="shared" si="119"/>
        <v>0</v>
      </c>
      <c r="J297" s="53"/>
      <c r="K297" s="54"/>
      <c r="L297" s="55">
        <f t="shared" si="120"/>
        <v>0</v>
      </c>
      <c r="M297" s="53"/>
      <c r="N297" s="54"/>
      <c r="O297" s="55">
        <f t="shared" si="121"/>
        <v>0</v>
      </c>
      <c r="P297" s="57"/>
      <c r="R297" s="363"/>
    </row>
    <row r="298" spans="1:18" ht="12" hidden="1" customHeight="1" x14ac:dyDescent="0.25">
      <c r="A298" s="197" t="s">
        <v>325</v>
      </c>
      <c r="B298" s="50" t="s">
        <v>326</v>
      </c>
      <c r="C298" s="88">
        <f t="shared" si="95"/>
        <v>0</v>
      </c>
      <c r="D298" s="193"/>
      <c r="E298" s="194"/>
      <c r="F298" s="55">
        <f t="shared" si="118"/>
        <v>0</v>
      </c>
      <c r="G298" s="53"/>
      <c r="H298" s="54"/>
      <c r="I298" s="55">
        <f t="shared" si="119"/>
        <v>0</v>
      </c>
      <c r="J298" s="53"/>
      <c r="K298" s="54"/>
      <c r="L298" s="55">
        <f t="shared" si="120"/>
        <v>0</v>
      </c>
      <c r="M298" s="53"/>
      <c r="N298" s="54"/>
      <c r="O298" s="55">
        <f t="shared" si="121"/>
        <v>0</v>
      </c>
      <c r="P298" s="57"/>
      <c r="R298" s="363"/>
    </row>
    <row r="299" spans="1:18" ht="24.75" hidden="1" customHeight="1" thickBot="1" x14ac:dyDescent="0.25">
      <c r="A299" s="264" t="s">
        <v>327</v>
      </c>
      <c r="B299" s="265" t="s">
        <v>328</v>
      </c>
      <c r="C299" s="205">
        <f t="shared" si="95"/>
        <v>0</v>
      </c>
      <c r="D299" s="207"/>
      <c r="E299" s="208"/>
      <c r="F299" s="209">
        <f t="shared" si="118"/>
        <v>0</v>
      </c>
      <c r="G299" s="210"/>
      <c r="H299" s="211"/>
      <c r="I299" s="209">
        <f t="shared" si="119"/>
        <v>0</v>
      </c>
      <c r="J299" s="210"/>
      <c r="K299" s="211"/>
      <c r="L299" s="209">
        <f t="shared" si="120"/>
        <v>0</v>
      </c>
      <c r="M299" s="210"/>
      <c r="N299" s="211"/>
      <c r="O299" s="209">
        <f t="shared" si="121"/>
        <v>0</v>
      </c>
      <c r="P299" s="212"/>
      <c r="R299" s="363"/>
    </row>
    <row r="300" spans="1:18" s="28" customFormat="1" ht="13.5" hidden="1" customHeight="1" thickTop="1" thickBot="1" x14ac:dyDescent="0.3">
      <c r="A300" s="266" t="s">
        <v>329</v>
      </c>
      <c r="B300" s="266" t="s">
        <v>330</v>
      </c>
      <c r="C300" s="252">
        <f t="shared" si="95"/>
        <v>0</v>
      </c>
      <c r="D300" s="267"/>
      <c r="E300" s="268"/>
      <c r="F300" s="255">
        <f t="shared" si="118"/>
        <v>0</v>
      </c>
      <c r="G300" s="267"/>
      <c r="H300" s="268"/>
      <c r="I300" s="269">
        <f t="shared" si="119"/>
        <v>0</v>
      </c>
      <c r="J300" s="267"/>
      <c r="K300" s="268"/>
      <c r="L300" s="269">
        <f t="shared" si="120"/>
        <v>0</v>
      </c>
      <c r="M300" s="267"/>
      <c r="N300" s="268"/>
      <c r="O300" s="269">
        <f t="shared" si="121"/>
        <v>0</v>
      </c>
      <c r="P300" s="270"/>
      <c r="R300" s="363"/>
    </row>
    <row r="301" spans="1:18" s="28" customFormat="1" ht="48.75" hidden="1" customHeight="1" thickTop="1" x14ac:dyDescent="0.25">
      <c r="A301" s="262" t="s">
        <v>331</v>
      </c>
      <c r="B301" s="271" t="s">
        <v>332</v>
      </c>
      <c r="C301" s="257">
        <f t="shared" si="95"/>
        <v>0</v>
      </c>
      <c r="D301" s="201"/>
      <c r="E301" s="202"/>
      <c r="F301" s="71">
        <f t="shared" si="118"/>
        <v>0</v>
      </c>
      <c r="G301" s="201"/>
      <c r="H301" s="202"/>
      <c r="I301" s="71">
        <f t="shared" si="119"/>
        <v>0</v>
      </c>
      <c r="J301" s="201"/>
      <c r="K301" s="202"/>
      <c r="L301" s="71">
        <f t="shared" si="120"/>
        <v>0</v>
      </c>
      <c r="M301" s="201"/>
      <c r="N301" s="202"/>
      <c r="O301" s="71">
        <f t="shared" si="121"/>
        <v>0</v>
      </c>
      <c r="P301" s="75"/>
      <c r="R301" s="363"/>
    </row>
    <row r="302" spans="1:18" ht="12.75" thickTop="1" x14ac:dyDescent="0.25">
      <c r="A302" s="4"/>
      <c r="B302" s="4"/>
      <c r="C302" s="4"/>
      <c r="D302" s="4"/>
      <c r="E302" s="4"/>
      <c r="F302" s="4"/>
      <c r="G302" s="4"/>
      <c r="H302" s="4"/>
      <c r="I302" s="4"/>
      <c r="J302" s="4"/>
      <c r="K302" s="4"/>
      <c r="L302" s="4"/>
      <c r="M302" s="4"/>
    </row>
    <row r="303" spans="1:18" x14ac:dyDescent="0.25">
      <c r="A303" s="4"/>
      <c r="B303" s="4"/>
      <c r="C303" s="4"/>
      <c r="D303" s="4"/>
      <c r="E303" s="4"/>
      <c r="F303" s="4"/>
      <c r="G303" s="4"/>
      <c r="H303" s="4"/>
      <c r="I303" s="4"/>
      <c r="J303" s="4"/>
      <c r="K303" s="4"/>
      <c r="L303" s="4"/>
      <c r="M303" s="4"/>
    </row>
    <row r="304" spans="1:18"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83LDkBhhmweA3L+hkbavkNsH/1IkBpUzopWlGfdNDYavzwA/5loa9xfKsB0o34sPaiiuyjDWb0cesK8vrxuEXQ==" saltValue="6NbvtRVzwN5M9DUsB6nNEA==" spinCount="100000" sheet="1" objects="1" scenarios="1" formatCells="0" formatColumns="0" formatRows="0" deleteColumns="0"/>
  <autoFilter ref="A18:P301">
    <filterColumn colId="2">
      <filters>
        <filter val="1 000"/>
        <filter val="1 125"/>
        <filter val="1 394"/>
        <filter val="1 782"/>
        <filter val="10 000"/>
        <filter val="119 055"/>
        <filter val="125"/>
        <filter val="14 000"/>
        <filter val="14 700"/>
        <filter val="148 409"/>
        <filter val="15 000"/>
        <filter val="155 126"/>
        <filter val="17 900"/>
        <filter val="2 205 999"/>
        <filter val="2 535 983"/>
        <filter val="2 907"/>
        <filter val="20 807"/>
        <filter val="25 750"/>
        <filter val="269 541"/>
        <filter val="27 960"/>
        <filter val="3 200"/>
        <filter val="3 304 327"/>
        <filter val="3 325 134"/>
        <filter val="3 360 884"/>
        <filter val="35 750"/>
        <filter val="45 000"/>
        <filter val="54 415"/>
        <filter val="60 443"/>
        <filter val="619 935"/>
        <filter val="700"/>
        <filter val="768 34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4.pielikums Jūrmalas pilsētas domes
2019.gada 25.jūlija saistošajiem noteikumiem Nr.27
(protokols Nr.10, 24.punkts)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6"/>
  <sheetViews>
    <sheetView view="pageLayout" zoomScaleNormal="100" workbookViewId="0">
      <selection activeCell="O13" sqref="O13"/>
    </sheetView>
  </sheetViews>
  <sheetFormatPr defaultColWidth="9.140625" defaultRowHeight="12" outlineLevelCol="1" x14ac:dyDescent="0.2"/>
  <cols>
    <col min="1" max="1" width="6.140625" style="324" customWidth="1"/>
    <col min="2" max="2" width="26.85546875" style="324" customWidth="1"/>
    <col min="3" max="3" width="11.85546875" style="324" hidden="1" customWidth="1"/>
    <col min="4" max="4" width="11.140625" style="324" hidden="1" customWidth="1"/>
    <col min="5" max="5" width="10.28515625" style="324" hidden="1" customWidth="1"/>
    <col min="6" max="6" width="10.5703125" style="324" customWidth="1"/>
    <col min="7" max="7" width="11.28515625" style="324" hidden="1" customWidth="1" outlineLevel="1"/>
    <col min="8" max="8" width="12" style="324" hidden="1" customWidth="1" outlineLevel="1"/>
    <col min="9" max="9" width="12" style="324" customWidth="1" collapsed="1"/>
    <col min="10" max="10" width="27" style="324" hidden="1" customWidth="1" outlineLevel="1"/>
    <col min="11" max="11" width="19.140625" style="324" customWidth="1" collapsed="1"/>
    <col min="12" max="12" width="45.28515625" style="324" hidden="1" customWidth="1"/>
    <col min="13" max="16384" width="9.140625" style="324"/>
  </cols>
  <sheetData>
    <row r="1" spans="1:13" x14ac:dyDescent="0.2">
      <c r="K1" s="325" t="s">
        <v>486</v>
      </c>
    </row>
    <row r="2" spans="1:13" x14ac:dyDescent="0.2">
      <c r="K2" s="325" t="s">
        <v>375</v>
      </c>
    </row>
    <row r="3" spans="1:13" x14ac:dyDescent="0.2">
      <c r="A3" s="1541" t="s">
        <v>376</v>
      </c>
      <c r="B3" s="1541"/>
      <c r="C3" s="1541" t="s">
        <v>369</v>
      </c>
      <c r="D3" s="1541"/>
      <c r="E3" s="1541"/>
      <c r="F3" s="1541"/>
      <c r="G3" s="1541"/>
      <c r="H3" s="1541"/>
      <c r="I3" s="1541"/>
      <c r="J3" s="1541"/>
      <c r="K3" s="1541"/>
      <c r="L3" s="1541"/>
    </row>
    <row r="4" spans="1:13" x14ac:dyDescent="0.2">
      <c r="A4" s="1541" t="s">
        <v>377</v>
      </c>
      <c r="B4" s="1541"/>
      <c r="C4" s="1541">
        <v>90000056357</v>
      </c>
      <c r="D4" s="1541"/>
      <c r="E4" s="1541"/>
      <c r="F4" s="1541"/>
      <c r="G4" s="1541"/>
      <c r="H4" s="1541"/>
      <c r="I4" s="1541"/>
      <c r="J4" s="1541"/>
      <c r="K4" s="1541"/>
      <c r="L4" s="1541"/>
    </row>
    <row r="5" spans="1:13" ht="15.75" x14ac:dyDescent="0.25">
      <c r="A5" s="1551" t="s">
        <v>378</v>
      </c>
      <c r="B5" s="1551"/>
      <c r="C5" s="1551"/>
      <c r="D5" s="1551"/>
      <c r="E5" s="1551"/>
      <c r="F5" s="1551"/>
      <c r="G5" s="1551"/>
      <c r="H5" s="1551"/>
      <c r="I5" s="1551"/>
      <c r="J5" s="1551"/>
      <c r="K5" s="1551"/>
      <c r="L5" s="1551"/>
    </row>
    <row r="6" spans="1:13" ht="15.75" x14ac:dyDescent="0.25">
      <c r="A6" s="326"/>
      <c r="B6" s="326"/>
      <c r="C6" s="326"/>
      <c r="D6" s="326"/>
      <c r="E6" s="326"/>
      <c r="F6" s="326"/>
      <c r="G6" s="326"/>
      <c r="H6" s="326"/>
      <c r="I6" s="326"/>
      <c r="J6" s="326"/>
      <c r="K6" s="326"/>
      <c r="L6" s="326"/>
    </row>
    <row r="7" spans="1:13" ht="15.75" x14ac:dyDescent="0.25">
      <c r="A7" s="327" t="s">
        <v>379</v>
      </c>
      <c r="B7" s="327"/>
      <c r="C7" s="1550" t="s">
        <v>487</v>
      </c>
      <c r="D7" s="1550"/>
      <c r="E7" s="1550"/>
      <c r="F7" s="1550"/>
      <c r="G7" s="1550"/>
      <c r="H7" s="1550"/>
      <c r="I7" s="1550"/>
      <c r="J7" s="1550"/>
      <c r="K7" s="1550"/>
      <c r="L7" s="1550"/>
      <c r="M7" s="328"/>
    </row>
    <row r="8" spans="1:13" x14ac:dyDescent="0.2">
      <c r="A8" s="327" t="s">
        <v>381</v>
      </c>
      <c r="B8" s="327"/>
      <c r="C8" s="1541" t="s">
        <v>488</v>
      </c>
      <c r="D8" s="1541"/>
      <c r="E8" s="1541"/>
      <c r="F8" s="1541"/>
      <c r="G8" s="1541"/>
      <c r="H8" s="1541"/>
      <c r="I8" s="1541"/>
      <c r="J8" s="1541"/>
      <c r="K8" s="1541"/>
      <c r="L8" s="1541"/>
      <c r="M8" s="327"/>
    </row>
    <row r="9" spans="1:13" x14ac:dyDescent="0.2">
      <c r="A9" s="327" t="s">
        <v>382</v>
      </c>
      <c r="B9" s="327"/>
      <c r="C9" s="1542" t="s">
        <v>489</v>
      </c>
      <c r="D9" s="1542"/>
      <c r="E9" s="1542"/>
      <c r="F9" s="1542"/>
      <c r="G9" s="1542"/>
      <c r="H9" s="1542"/>
      <c r="I9" s="1542"/>
      <c r="J9" s="1542"/>
      <c r="K9" s="1542"/>
      <c r="L9" s="1542"/>
      <c r="M9" s="327"/>
    </row>
    <row r="10" spans="1:13" ht="62.25" customHeight="1" x14ac:dyDescent="0.2">
      <c r="A10" s="329" t="s">
        <v>383</v>
      </c>
      <c r="B10" s="330" t="s">
        <v>384</v>
      </c>
      <c r="C10" s="329" t="s">
        <v>490</v>
      </c>
      <c r="D10" s="329" t="s">
        <v>491</v>
      </c>
      <c r="E10" s="329" t="s">
        <v>492</v>
      </c>
      <c r="F10" s="329" t="s">
        <v>385</v>
      </c>
      <c r="G10" s="331" t="s">
        <v>386</v>
      </c>
      <c r="H10" s="331" t="s">
        <v>387</v>
      </c>
      <c r="I10" s="331" t="s">
        <v>388</v>
      </c>
      <c r="J10" s="331" t="s">
        <v>36</v>
      </c>
      <c r="K10" s="329" t="s">
        <v>389</v>
      </c>
      <c r="L10" s="329" t="s">
        <v>493</v>
      </c>
    </row>
    <row r="11" spans="1:13" ht="12.75" customHeight="1" x14ac:dyDescent="0.2">
      <c r="A11" s="1539" t="s">
        <v>390</v>
      </c>
      <c r="B11" s="1540"/>
      <c r="C11" s="332">
        <f>SUM(C12:C19)</f>
        <v>39496</v>
      </c>
      <c r="D11" s="332">
        <f>SUM(D12:D19)</f>
        <v>38330.560000000005</v>
      </c>
      <c r="E11" s="332">
        <f>SUM(E12:E19)</f>
        <v>35534</v>
      </c>
      <c r="F11" s="332"/>
      <c r="G11" s="333">
        <f>SUM(G12:G19)</f>
        <v>35534</v>
      </c>
      <c r="H11" s="333">
        <f t="shared" ref="H11:I11" si="0">SUM(H12:H19)</f>
        <v>2200</v>
      </c>
      <c r="I11" s="333">
        <f t="shared" si="0"/>
        <v>37734</v>
      </c>
      <c r="J11" s="332"/>
      <c r="K11" s="332"/>
      <c r="L11" s="334"/>
    </row>
    <row r="12" spans="1:13" ht="44.25" customHeight="1" x14ac:dyDescent="0.2">
      <c r="A12" s="335">
        <v>1</v>
      </c>
      <c r="B12" s="336" t="s">
        <v>494</v>
      </c>
      <c r="C12" s="323">
        <v>1526</v>
      </c>
      <c r="D12" s="323">
        <v>1500.4</v>
      </c>
      <c r="E12" s="323">
        <v>3290</v>
      </c>
      <c r="F12" s="337">
        <v>2244</v>
      </c>
      <c r="G12" s="323">
        <v>3290</v>
      </c>
      <c r="H12" s="338">
        <v>2200</v>
      </c>
      <c r="I12" s="323">
        <f>G12+H12</f>
        <v>5490</v>
      </c>
      <c r="J12" s="339" t="s">
        <v>495</v>
      </c>
      <c r="K12" s="340" t="s">
        <v>496</v>
      </c>
      <c r="L12" s="334" t="s">
        <v>497</v>
      </c>
    </row>
    <row r="13" spans="1:13" ht="27" customHeight="1" x14ac:dyDescent="0.2">
      <c r="A13" s="335">
        <v>2</v>
      </c>
      <c r="B13" s="336" t="s">
        <v>498</v>
      </c>
      <c r="C13" s="323">
        <v>5724</v>
      </c>
      <c r="D13" s="323">
        <v>5723.3</v>
      </c>
      <c r="E13" s="323">
        <v>5724</v>
      </c>
      <c r="F13" s="337">
        <v>2279</v>
      </c>
      <c r="G13" s="323">
        <v>5724</v>
      </c>
      <c r="H13" s="323"/>
      <c r="I13" s="323">
        <f t="shared" ref="I13:I19" si="1">G13+H13</f>
        <v>5724</v>
      </c>
      <c r="J13" s="323"/>
      <c r="K13" s="340" t="s">
        <v>496</v>
      </c>
      <c r="L13" s="334" t="s">
        <v>499</v>
      </c>
    </row>
    <row r="14" spans="1:13" ht="50.25" customHeight="1" x14ac:dyDescent="0.2">
      <c r="A14" s="335">
        <v>3</v>
      </c>
      <c r="B14" s="336" t="s">
        <v>500</v>
      </c>
      <c r="C14" s="323">
        <v>3000</v>
      </c>
      <c r="D14" s="323">
        <v>2783</v>
      </c>
      <c r="E14" s="323">
        <v>3000</v>
      </c>
      <c r="F14" s="337">
        <v>2279</v>
      </c>
      <c r="G14" s="323">
        <v>3000</v>
      </c>
      <c r="H14" s="323"/>
      <c r="I14" s="323">
        <f t="shared" si="1"/>
        <v>3000</v>
      </c>
      <c r="J14" s="323"/>
      <c r="K14" s="340" t="s">
        <v>501</v>
      </c>
      <c r="L14" s="334" t="s">
        <v>502</v>
      </c>
    </row>
    <row r="15" spans="1:13" ht="51" customHeight="1" x14ac:dyDescent="0.2">
      <c r="A15" s="1543">
        <v>4</v>
      </c>
      <c r="B15" s="1535" t="s">
        <v>503</v>
      </c>
      <c r="C15" s="323">
        <v>22970</v>
      </c>
      <c r="D15" s="323">
        <v>22968.95</v>
      </c>
      <c r="E15" s="323">
        <v>22970</v>
      </c>
      <c r="F15" s="337">
        <v>2244</v>
      </c>
      <c r="G15" s="323">
        <v>22970</v>
      </c>
      <c r="H15" s="341"/>
      <c r="I15" s="323">
        <f t="shared" si="1"/>
        <v>22970</v>
      </c>
      <c r="J15" s="341"/>
      <c r="K15" s="1547" t="s">
        <v>504</v>
      </c>
      <c r="L15" s="334" t="s">
        <v>505</v>
      </c>
    </row>
    <row r="16" spans="1:13" hidden="1" x14ac:dyDescent="0.2">
      <c r="A16" s="1544"/>
      <c r="B16" s="1546"/>
      <c r="C16" s="323">
        <v>1500</v>
      </c>
      <c r="D16" s="323">
        <v>1174.9100000000001</v>
      </c>
      <c r="E16" s="323">
        <v>0</v>
      </c>
      <c r="F16" s="337">
        <v>2312</v>
      </c>
      <c r="G16" s="323"/>
      <c r="H16" s="342"/>
      <c r="I16" s="323">
        <f t="shared" si="1"/>
        <v>0</v>
      </c>
      <c r="J16" s="342"/>
      <c r="K16" s="1548"/>
      <c r="L16" s="343" t="s">
        <v>506</v>
      </c>
    </row>
    <row r="17" spans="1:14" ht="12.75" hidden="1" customHeight="1" x14ac:dyDescent="0.2">
      <c r="A17" s="1544"/>
      <c r="B17" s="1546"/>
      <c r="C17" s="323">
        <v>726</v>
      </c>
      <c r="D17" s="323">
        <v>726</v>
      </c>
      <c r="E17" s="323">
        <v>0</v>
      </c>
      <c r="F17" s="337">
        <v>2279</v>
      </c>
      <c r="G17" s="323"/>
      <c r="H17" s="342"/>
      <c r="I17" s="323">
        <f t="shared" si="1"/>
        <v>0</v>
      </c>
      <c r="J17" s="342"/>
      <c r="K17" s="1548"/>
      <c r="L17" s="1535" t="s">
        <v>507</v>
      </c>
    </row>
    <row r="18" spans="1:14" hidden="1" x14ac:dyDescent="0.2">
      <c r="A18" s="1545"/>
      <c r="B18" s="1536"/>
      <c r="C18" s="323">
        <v>3500</v>
      </c>
      <c r="D18" s="323">
        <v>2904</v>
      </c>
      <c r="E18" s="323">
        <v>0</v>
      </c>
      <c r="F18" s="337">
        <v>5239</v>
      </c>
      <c r="G18" s="323"/>
      <c r="H18" s="344"/>
      <c r="I18" s="323">
        <f t="shared" si="1"/>
        <v>0</v>
      </c>
      <c r="J18" s="344"/>
      <c r="K18" s="1549"/>
      <c r="L18" s="1536"/>
    </row>
    <row r="19" spans="1:14" ht="50.25" customHeight="1" x14ac:dyDescent="0.2">
      <c r="A19" s="345">
        <v>5</v>
      </c>
      <c r="B19" s="336" t="s">
        <v>508</v>
      </c>
      <c r="C19" s="346">
        <v>550</v>
      </c>
      <c r="D19" s="346">
        <v>550</v>
      </c>
      <c r="E19" s="346">
        <v>550</v>
      </c>
      <c r="F19" s="347">
        <v>2279</v>
      </c>
      <c r="G19" s="323">
        <v>550</v>
      </c>
      <c r="H19" s="323"/>
      <c r="I19" s="323">
        <f t="shared" si="1"/>
        <v>550</v>
      </c>
      <c r="J19" s="323"/>
      <c r="K19" s="348" t="s">
        <v>509</v>
      </c>
      <c r="L19" s="349"/>
    </row>
    <row r="20" spans="1:14" x14ac:dyDescent="0.2">
      <c r="A20" s="350"/>
      <c r="B20" s="350"/>
      <c r="C20" s="350"/>
      <c r="D20" s="350"/>
      <c r="E20" s="350"/>
      <c r="F20" s="350"/>
      <c r="G20" s="350"/>
      <c r="H20" s="350"/>
      <c r="I20" s="350"/>
      <c r="J20" s="350"/>
      <c r="K20" s="350"/>
      <c r="L20" s="350"/>
    </row>
    <row r="21" spans="1:14" x14ac:dyDescent="0.2">
      <c r="A21" s="351" t="s">
        <v>381</v>
      </c>
      <c r="B21" s="351"/>
      <c r="C21" s="1537" t="s">
        <v>510</v>
      </c>
      <c r="D21" s="1537"/>
      <c r="E21" s="1537"/>
      <c r="F21" s="1537"/>
      <c r="G21" s="1537"/>
      <c r="H21" s="1537"/>
      <c r="I21" s="1537"/>
      <c r="J21" s="1537"/>
      <c r="K21" s="1537"/>
      <c r="L21" s="1537"/>
      <c r="M21" s="1537"/>
      <c r="N21" s="1537"/>
    </row>
    <row r="22" spans="1:14" x14ac:dyDescent="0.2">
      <c r="A22" s="351" t="s">
        <v>382</v>
      </c>
      <c r="B22" s="351"/>
      <c r="C22" s="1538" t="s">
        <v>511</v>
      </c>
      <c r="D22" s="1538"/>
      <c r="E22" s="1538"/>
      <c r="F22" s="1538"/>
      <c r="G22" s="1538"/>
      <c r="H22" s="1538"/>
      <c r="I22" s="1538"/>
      <c r="J22" s="1538"/>
      <c r="K22" s="1538"/>
      <c r="L22" s="1538"/>
    </row>
    <row r="23" spans="1:14" ht="48" customHeight="1" x14ac:dyDescent="0.2">
      <c r="A23" s="329" t="s">
        <v>383</v>
      </c>
      <c r="B23" s="330" t="s">
        <v>384</v>
      </c>
      <c r="C23" s="329" t="s">
        <v>490</v>
      </c>
      <c r="D23" s="329" t="s">
        <v>491</v>
      </c>
      <c r="E23" s="329" t="s">
        <v>492</v>
      </c>
      <c r="F23" s="329" t="s">
        <v>385</v>
      </c>
      <c r="G23" s="331" t="s">
        <v>386</v>
      </c>
      <c r="H23" s="331" t="s">
        <v>387</v>
      </c>
      <c r="I23" s="331" t="s">
        <v>388</v>
      </c>
      <c r="J23" s="331" t="s">
        <v>36</v>
      </c>
      <c r="K23" s="329" t="s">
        <v>389</v>
      </c>
      <c r="L23" s="329" t="s">
        <v>493</v>
      </c>
    </row>
    <row r="24" spans="1:14" x14ac:dyDescent="0.2">
      <c r="A24" s="1539" t="s">
        <v>390</v>
      </c>
      <c r="B24" s="1540"/>
      <c r="C24" s="332">
        <f>SUM(C25:C26)</f>
        <v>29900</v>
      </c>
      <c r="D24" s="332">
        <f>SUM(D25:D26)</f>
        <v>29894.04</v>
      </c>
      <c r="E24" s="332">
        <f>SUM(E25:E26)</f>
        <v>38900</v>
      </c>
      <c r="F24" s="332"/>
      <c r="G24" s="332">
        <f>SUM(G25:G26)</f>
        <v>38900</v>
      </c>
      <c r="H24" s="332">
        <f t="shared" ref="H24:I24" si="2">SUM(H25:H26)</f>
        <v>0</v>
      </c>
      <c r="I24" s="332">
        <f t="shared" si="2"/>
        <v>38900</v>
      </c>
      <c r="J24" s="332"/>
      <c r="K24" s="332"/>
      <c r="L24" s="334"/>
    </row>
    <row r="25" spans="1:14" ht="51" customHeight="1" x14ac:dyDescent="0.2">
      <c r="A25" s="335">
        <v>1</v>
      </c>
      <c r="B25" s="336" t="s">
        <v>512</v>
      </c>
      <c r="C25" s="323">
        <v>28000</v>
      </c>
      <c r="D25" s="323">
        <v>27994.34</v>
      </c>
      <c r="E25" s="323">
        <v>37000</v>
      </c>
      <c r="F25" s="337">
        <v>2279</v>
      </c>
      <c r="G25" s="323">
        <v>37000</v>
      </c>
      <c r="H25" s="323"/>
      <c r="I25" s="323">
        <f>G25+H25</f>
        <v>37000</v>
      </c>
      <c r="J25" s="323"/>
      <c r="K25" s="348" t="s">
        <v>513</v>
      </c>
      <c r="L25" s="334" t="s">
        <v>514</v>
      </c>
    </row>
    <row r="26" spans="1:14" ht="25.5" customHeight="1" x14ac:dyDescent="0.2">
      <c r="A26" s="335">
        <v>2</v>
      </c>
      <c r="B26" s="336" t="s">
        <v>515</v>
      </c>
      <c r="C26" s="323">
        <v>1900</v>
      </c>
      <c r="D26" s="323">
        <v>1899.7</v>
      </c>
      <c r="E26" s="323">
        <v>1900</v>
      </c>
      <c r="F26" s="337">
        <v>2244</v>
      </c>
      <c r="G26" s="323">
        <v>1900</v>
      </c>
      <c r="H26" s="323"/>
      <c r="I26" s="323">
        <f>G26+H26</f>
        <v>1900</v>
      </c>
      <c r="J26" s="323"/>
      <c r="K26" s="348" t="s">
        <v>516</v>
      </c>
      <c r="L26" s="334" t="s">
        <v>517</v>
      </c>
    </row>
    <row r="27" spans="1:14" ht="10.15" customHeight="1" x14ac:dyDescent="0.2">
      <c r="A27" s="350"/>
      <c r="B27" s="350"/>
      <c r="C27" s="350"/>
      <c r="D27" s="350"/>
      <c r="E27" s="350"/>
      <c r="G27" s="352"/>
      <c r="H27" s="352"/>
      <c r="I27" s="352"/>
      <c r="J27" s="352"/>
      <c r="K27" s="352"/>
      <c r="L27" s="350"/>
    </row>
    <row r="28" spans="1:14" x14ac:dyDescent="0.2">
      <c r="A28" s="351" t="s">
        <v>381</v>
      </c>
      <c r="B28" s="351"/>
      <c r="C28" s="1537" t="s">
        <v>518</v>
      </c>
      <c r="D28" s="1537"/>
      <c r="E28" s="1537"/>
      <c r="F28" s="1537"/>
      <c r="G28" s="1537"/>
      <c r="H28" s="1537"/>
      <c r="I28" s="1537"/>
      <c r="J28" s="1537"/>
      <c r="K28" s="1537"/>
      <c r="L28" s="1537"/>
      <c r="M28" s="1537"/>
      <c r="N28" s="1537"/>
    </row>
    <row r="29" spans="1:14" ht="13.5" customHeight="1" x14ac:dyDescent="0.2">
      <c r="A29" s="351" t="s">
        <v>382</v>
      </c>
      <c r="B29" s="351"/>
      <c r="C29" s="1538" t="s">
        <v>519</v>
      </c>
      <c r="D29" s="1538"/>
      <c r="E29" s="1538"/>
      <c r="F29" s="1538"/>
      <c r="G29" s="1538"/>
      <c r="H29" s="1538"/>
      <c r="I29" s="1538"/>
      <c r="J29" s="1538"/>
      <c r="K29" s="1538"/>
      <c r="L29" s="1538"/>
    </row>
    <row r="30" spans="1:14" ht="48" customHeight="1" x14ac:dyDescent="0.2">
      <c r="A30" s="329" t="s">
        <v>383</v>
      </c>
      <c r="B30" s="330" t="s">
        <v>384</v>
      </c>
      <c r="C30" s="329" t="s">
        <v>490</v>
      </c>
      <c r="D30" s="329" t="s">
        <v>491</v>
      </c>
      <c r="E30" s="329" t="s">
        <v>492</v>
      </c>
      <c r="F30" s="329" t="s">
        <v>385</v>
      </c>
      <c r="G30" s="331" t="s">
        <v>386</v>
      </c>
      <c r="H30" s="331" t="s">
        <v>387</v>
      </c>
      <c r="I30" s="331" t="s">
        <v>388</v>
      </c>
      <c r="J30" s="331" t="s">
        <v>36</v>
      </c>
      <c r="K30" s="329" t="s">
        <v>389</v>
      </c>
      <c r="L30" s="329" t="s">
        <v>493</v>
      </c>
    </row>
    <row r="31" spans="1:14" x14ac:dyDescent="0.2">
      <c r="A31" s="1539" t="s">
        <v>390</v>
      </c>
      <c r="B31" s="1540"/>
      <c r="C31" s="332">
        <f>SUM(C32:C41)</f>
        <v>31637</v>
      </c>
      <c r="D31" s="332">
        <f>SUM(D32:D41)</f>
        <v>29990.379999999997</v>
      </c>
      <c r="E31" s="332">
        <f>SUM(E32:E41)</f>
        <v>24712</v>
      </c>
      <c r="F31" s="332"/>
      <c r="G31" s="332">
        <f>SUM(G32:G41)</f>
        <v>22712</v>
      </c>
      <c r="H31" s="332">
        <f t="shared" ref="H31:I31" si="3">SUM(H32:H41)</f>
        <v>-2200</v>
      </c>
      <c r="I31" s="332">
        <f t="shared" si="3"/>
        <v>20512</v>
      </c>
      <c r="J31" s="332"/>
      <c r="K31" s="332"/>
      <c r="L31" s="334"/>
    </row>
    <row r="32" spans="1:14" ht="13.5" customHeight="1" x14ac:dyDescent="0.2">
      <c r="A32" s="1531">
        <v>1</v>
      </c>
      <c r="B32" s="1531" t="s">
        <v>520</v>
      </c>
      <c r="C32" s="323">
        <v>712</v>
      </c>
      <c r="D32" s="323">
        <v>711.44</v>
      </c>
      <c r="E32" s="323">
        <v>712</v>
      </c>
      <c r="F32" s="337">
        <v>2279</v>
      </c>
      <c r="G32" s="323">
        <v>712</v>
      </c>
      <c r="H32" s="341"/>
      <c r="I32" s="341">
        <f>G32+H32</f>
        <v>712</v>
      </c>
      <c r="J32" s="323"/>
      <c r="K32" s="1532" t="s">
        <v>521</v>
      </c>
      <c r="L32" s="334" t="s">
        <v>522</v>
      </c>
    </row>
    <row r="33" spans="1:12" ht="12" hidden="1" customHeight="1" x14ac:dyDescent="0.2">
      <c r="A33" s="1531"/>
      <c r="B33" s="1531"/>
      <c r="C33" s="323">
        <v>19435</v>
      </c>
      <c r="D33" s="323">
        <v>19435</v>
      </c>
      <c r="E33" s="323">
        <v>0</v>
      </c>
      <c r="F33" s="337">
        <v>1150</v>
      </c>
      <c r="G33" s="323"/>
      <c r="H33" s="342"/>
      <c r="I33" s="341">
        <f t="shared" ref="I33:I41" si="4">G33+H33</f>
        <v>0</v>
      </c>
      <c r="J33" s="323"/>
      <c r="K33" s="1533"/>
      <c r="L33" s="334" t="s">
        <v>523</v>
      </c>
    </row>
    <row r="34" spans="1:12" ht="12" hidden="1" customHeight="1" x14ac:dyDescent="0.2">
      <c r="A34" s="1531"/>
      <c r="B34" s="1531"/>
      <c r="C34" s="323">
        <v>4651</v>
      </c>
      <c r="D34" s="323">
        <v>4651</v>
      </c>
      <c r="E34" s="323">
        <v>0</v>
      </c>
      <c r="F34" s="337">
        <v>1210</v>
      </c>
      <c r="G34" s="323"/>
      <c r="H34" s="342"/>
      <c r="I34" s="341">
        <f t="shared" si="4"/>
        <v>0</v>
      </c>
      <c r="J34" s="323"/>
      <c r="K34" s="1533"/>
      <c r="L34" s="334" t="s">
        <v>524</v>
      </c>
    </row>
    <row r="35" spans="1:12" ht="12.75" hidden="1" customHeight="1" x14ac:dyDescent="0.2">
      <c r="A35" s="1531"/>
      <c r="B35" s="1531"/>
      <c r="C35" s="323">
        <v>200</v>
      </c>
      <c r="D35" s="323">
        <v>156.05000000000001</v>
      </c>
      <c r="E35" s="323">
        <v>0</v>
      </c>
      <c r="F35" s="337">
        <v>1221</v>
      </c>
      <c r="G35" s="323"/>
      <c r="H35" s="342"/>
      <c r="I35" s="341">
        <f t="shared" si="4"/>
        <v>0</v>
      </c>
      <c r="J35" s="323"/>
      <c r="K35" s="1533"/>
      <c r="L35" s="334" t="s">
        <v>525</v>
      </c>
    </row>
    <row r="36" spans="1:12" ht="13.5" hidden="1" customHeight="1" x14ac:dyDescent="0.2">
      <c r="A36" s="1531"/>
      <c r="B36" s="1531"/>
      <c r="C36" s="323">
        <v>713</v>
      </c>
      <c r="D36" s="323">
        <v>712.69</v>
      </c>
      <c r="E36" s="323">
        <v>0</v>
      </c>
      <c r="F36" s="337">
        <v>2361</v>
      </c>
      <c r="G36" s="323"/>
      <c r="H36" s="342"/>
      <c r="I36" s="341">
        <f t="shared" si="4"/>
        <v>0</v>
      </c>
      <c r="J36" s="323"/>
      <c r="K36" s="1533"/>
      <c r="L36" s="334" t="s">
        <v>526</v>
      </c>
    </row>
    <row r="37" spans="1:12" ht="60" hidden="1" customHeight="1" x14ac:dyDescent="0.2">
      <c r="A37" s="1531"/>
      <c r="B37" s="1531"/>
      <c r="C37" s="323">
        <v>1500</v>
      </c>
      <c r="D37" s="323">
        <v>847</v>
      </c>
      <c r="E37" s="323">
        <v>0</v>
      </c>
      <c r="F37" s="337">
        <v>2243</v>
      </c>
      <c r="G37" s="323"/>
      <c r="H37" s="342"/>
      <c r="I37" s="341">
        <f t="shared" si="4"/>
        <v>0</v>
      </c>
      <c r="J37" s="323"/>
      <c r="K37" s="1533"/>
      <c r="L37" s="334" t="s">
        <v>527</v>
      </c>
    </row>
    <row r="38" spans="1:12" ht="42.75" hidden="1" customHeight="1" x14ac:dyDescent="0.2">
      <c r="A38" s="1531"/>
      <c r="B38" s="1531"/>
      <c r="C38" s="346">
        <v>3599</v>
      </c>
      <c r="D38" s="346">
        <v>2650.5</v>
      </c>
      <c r="E38" s="346">
        <v>0</v>
      </c>
      <c r="F38" s="347">
        <v>3263</v>
      </c>
      <c r="G38" s="323"/>
      <c r="H38" s="342"/>
      <c r="I38" s="341">
        <f t="shared" si="4"/>
        <v>0</v>
      </c>
      <c r="J38" s="323"/>
      <c r="K38" s="1533"/>
      <c r="L38" s="1535" t="s">
        <v>528</v>
      </c>
    </row>
    <row r="39" spans="1:12" ht="14.25" customHeight="1" x14ac:dyDescent="0.2">
      <c r="A39" s="1531"/>
      <c r="B39" s="1531"/>
      <c r="C39" s="346">
        <v>0</v>
      </c>
      <c r="D39" s="346">
        <v>0</v>
      </c>
      <c r="E39" s="346">
        <v>6000</v>
      </c>
      <c r="F39" s="347">
        <v>2275</v>
      </c>
      <c r="G39" s="323">
        <v>4000</v>
      </c>
      <c r="H39" s="353">
        <v>-2200</v>
      </c>
      <c r="I39" s="341">
        <f t="shared" si="4"/>
        <v>1800</v>
      </c>
      <c r="J39" s="323"/>
      <c r="K39" s="1533"/>
      <c r="L39" s="1536"/>
    </row>
    <row r="40" spans="1:12" ht="24" hidden="1" customHeight="1" x14ac:dyDescent="0.2">
      <c r="A40" s="1531"/>
      <c r="B40" s="1531"/>
      <c r="C40" s="346">
        <v>827</v>
      </c>
      <c r="D40" s="346">
        <v>826.7</v>
      </c>
      <c r="E40" s="346">
        <v>0</v>
      </c>
      <c r="F40" s="347">
        <v>2314</v>
      </c>
      <c r="G40" s="323"/>
      <c r="H40" s="342"/>
      <c r="I40" s="341">
        <f t="shared" si="4"/>
        <v>0</v>
      </c>
      <c r="J40" s="323"/>
      <c r="K40" s="1533"/>
      <c r="L40" s="354" t="s">
        <v>529</v>
      </c>
    </row>
    <row r="41" spans="1:12" ht="13.5" customHeight="1" x14ac:dyDescent="0.2">
      <c r="A41" s="1531"/>
      <c r="B41" s="1531"/>
      <c r="C41" s="355">
        <v>0</v>
      </c>
      <c r="D41" s="355">
        <v>0</v>
      </c>
      <c r="E41" s="355">
        <v>18000</v>
      </c>
      <c r="F41" s="356">
        <v>2279</v>
      </c>
      <c r="G41" s="323">
        <v>18000</v>
      </c>
      <c r="H41" s="344"/>
      <c r="I41" s="323">
        <f t="shared" si="4"/>
        <v>18000</v>
      </c>
      <c r="J41" s="323"/>
      <c r="K41" s="1534"/>
      <c r="L41" s="354" t="s">
        <v>530</v>
      </c>
    </row>
    <row r="42" spans="1:12" ht="9.6" customHeight="1" x14ac:dyDescent="0.2">
      <c r="A42" s="351"/>
      <c r="B42" s="351"/>
      <c r="C42" s="357"/>
      <c r="D42" s="357"/>
      <c r="E42" s="357"/>
      <c r="F42" s="351"/>
      <c r="G42" s="357"/>
      <c r="H42" s="357"/>
      <c r="I42" s="357"/>
      <c r="J42" s="357"/>
      <c r="K42" s="357"/>
      <c r="L42" s="351"/>
    </row>
    <row r="43" spans="1:12" x14ac:dyDescent="0.2">
      <c r="A43" s="351" t="s">
        <v>436</v>
      </c>
      <c r="B43" s="351"/>
      <c r="C43" s="351"/>
      <c r="D43" s="351"/>
      <c r="E43" s="351"/>
      <c r="F43" s="351"/>
      <c r="G43" s="351"/>
      <c r="H43" s="351"/>
      <c r="I43" s="351"/>
      <c r="J43" s="351"/>
      <c r="K43" s="351"/>
      <c r="L43" s="351"/>
    </row>
    <row r="44" spans="1:12" x14ac:dyDescent="0.2">
      <c r="A44" s="351" t="s">
        <v>437</v>
      </c>
      <c r="B44" s="351"/>
      <c r="C44" s="351"/>
      <c r="D44" s="351"/>
      <c r="E44" s="351"/>
      <c r="F44" s="351"/>
      <c r="G44" s="351"/>
      <c r="H44" s="351"/>
      <c r="I44" s="351"/>
      <c r="J44" s="351"/>
      <c r="K44" s="351"/>
      <c r="L44" s="351"/>
    </row>
    <row r="45" spans="1:12" x14ac:dyDescent="0.2">
      <c r="A45" s="351"/>
      <c r="B45" s="358" t="s">
        <v>531</v>
      </c>
      <c r="C45" s="315"/>
      <c r="D45" s="315"/>
      <c r="E45" s="351"/>
      <c r="F45" s="351"/>
      <c r="G45" s="351"/>
      <c r="H45" s="351"/>
      <c r="I45" s="351"/>
      <c r="J45" s="351"/>
      <c r="K45" s="351"/>
      <c r="L45" s="351"/>
    </row>
    <row r="46" spans="1:12" x14ac:dyDescent="0.2">
      <c r="A46" s="315"/>
      <c r="B46" s="315" t="s">
        <v>532</v>
      </c>
      <c r="D46" s="315"/>
      <c r="E46" s="351"/>
      <c r="F46" s="351"/>
      <c r="G46" s="351"/>
      <c r="H46" s="351"/>
      <c r="I46" s="351"/>
      <c r="J46" s="351"/>
      <c r="K46" s="351"/>
      <c r="L46" s="351"/>
    </row>
    <row r="47" spans="1:12" x14ac:dyDescent="0.2">
      <c r="A47" s="359" t="s">
        <v>533</v>
      </c>
      <c r="B47" s="295"/>
      <c r="D47" s="315"/>
      <c r="E47" s="351"/>
      <c r="F47" s="351"/>
      <c r="G47" s="351"/>
      <c r="H47" s="351"/>
      <c r="I47" s="351"/>
      <c r="J47" s="351"/>
      <c r="K47" s="351"/>
      <c r="L47" s="351"/>
    </row>
    <row r="48" spans="1:12" x14ac:dyDescent="0.2">
      <c r="A48" s="360"/>
      <c r="B48" s="295" t="s">
        <v>534</v>
      </c>
      <c r="D48" s="315"/>
      <c r="E48" s="351"/>
      <c r="F48" s="351"/>
      <c r="G48" s="351"/>
      <c r="H48" s="351"/>
      <c r="I48" s="351"/>
      <c r="J48" s="351"/>
      <c r="K48" s="351"/>
      <c r="L48" s="351"/>
    </row>
    <row r="49" spans="1:12" x14ac:dyDescent="0.2">
      <c r="A49" s="359" t="s">
        <v>535</v>
      </c>
      <c r="B49" s="295"/>
      <c r="D49" s="315"/>
      <c r="E49" s="351"/>
      <c r="F49" s="351"/>
      <c r="G49" s="351"/>
      <c r="H49" s="351"/>
      <c r="I49" s="351"/>
      <c r="J49" s="351"/>
      <c r="K49" s="351"/>
      <c r="L49" s="351"/>
    </row>
    <row r="50" spans="1:12" x14ac:dyDescent="0.2">
      <c r="A50" s="360"/>
      <c r="B50" s="295" t="s">
        <v>536</v>
      </c>
      <c r="D50" s="315"/>
      <c r="E50" s="351"/>
      <c r="F50" s="351"/>
      <c r="G50" s="351"/>
      <c r="H50" s="351"/>
      <c r="I50" s="351"/>
      <c r="J50" s="351"/>
      <c r="K50" s="351"/>
      <c r="L50" s="351"/>
    </row>
    <row r="51" spans="1:12" x14ac:dyDescent="0.2">
      <c r="A51" s="359" t="s">
        <v>537</v>
      </c>
      <c r="B51" s="295"/>
      <c r="D51" s="315"/>
      <c r="E51" s="351"/>
      <c r="F51" s="351"/>
      <c r="G51" s="351"/>
      <c r="H51" s="351"/>
      <c r="I51" s="351"/>
      <c r="J51" s="351"/>
      <c r="K51" s="351"/>
      <c r="L51" s="351"/>
    </row>
    <row r="52" spans="1:12" x14ac:dyDescent="0.2">
      <c r="A52" s="359" t="s">
        <v>538</v>
      </c>
      <c r="B52" s="295"/>
      <c r="D52" s="315"/>
      <c r="E52" s="351"/>
      <c r="F52" s="351"/>
      <c r="G52" s="351"/>
      <c r="H52" s="351"/>
      <c r="I52" s="351"/>
      <c r="J52" s="351"/>
      <c r="K52" s="351"/>
      <c r="L52" s="351"/>
    </row>
    <row r="53" spans="1:12" x14ac:dyDescent="0.2">
      <c r="A53" s="359" t="s">
        <v>539</v>
      </c>
      <c r="B53" s="295"/>
      <c r="D53" s="315"/>
      <c r="E53" s="351"/>
      <c r="F53" s="351"/>
      <c r="G53" s="351"/>
      <c r="H53" s="351"/>
      <c r="I53" s="351"/>
      <c r="J53" s="351"/>
      <c r="K53" s="351"/>
      <c r="L53" s="351"/>
    </row>
    <row r="54" spans="1:12" x14ac:dyDescent="0.2">
      <c r="A54" s="360"/>
      <c r="B54" s="295" t="s">
        <v>540</v>
      </c>
      <c r="D54" s="315"/>
      <c r="E54" s="351"/>
      <c r="F54" s="351"/>
      <c r="G54" s="351"/>
      <c r="H54" s="351"/>
      <c r="I54" s="351"/>
      <c r="J54" s="351"/>
      <c r="K54" s="351"/>
      <c r="L54" s="351"/>
    </row>
    <row r="55" spans="1:12" x14ac:dyDescent="0.2">
      <c r="A55" s="359" t="s">
        <v>541</v>
      </c>
      <c r="B55" s="295"/>
      <c r="D55" s="315"/>
      <c r="E55" s="351"/>
      <c r="F55" s="351"/>
      <c r="G55" s="351"/>
      <c r="H55" s="351"/>
      <c r="I55" s="351"/>
      <c r="J55" s="351"/>
      <c r="K55" s="351"/>
      <c r="L55" s="351"/>
    </row>
    <row r="56" spans="1:12" x14ac:dyDescent="0.2">
      <c r="A56" s="360"/>
      <c r="B56" s="295" t="s">
        <v>542</v>
      </c>
      <c r="D56" s="315"/>
      <c r="E56" s="351"/>
      <c r="F56" s="351"/>
      <c r="G56" s="351"/>
      <c r="H56" s="351"/>
      <c r="I56" s="351"/>
      <c r="J56" s="351"/>
      <c r="K56" s="351"/>
      <c r="L56" s="351"/>
    </row>
    <row r="57" spans="1:12" x14ac:dyDescent="0.2">
      <c r="A57" s="359" t="s">
        <v>543</v>
      </c>
      <c r="B57" s="295"/>
      <c r="D57" s="315"/>
      <c r="E57" s="351"/>
      <c r="F57" s="351"/>
      <c r="G57" s="351"/>
      <c r="H57" s="351"/>
      <c r="I57" s="351"/>
      <c r="J57" s="351"/>
      <c r="K57" s="351"/>
      <c r="L57" s="351"/>
    </row>
    <row r="58" spans="1:12" x14ac:dyDescent="0.2">
      <c r="A58" s="360"/>
      <c r="B58" s="295" t="s">
        <v>544</v>
      </c>
      <c r="D58" s="315"/>
      <c r="E58" s="351"/>
      <c r="F58" s="351"/>
      <c r="G58" s="351"/>
      <c r="H58" s="351"/>
      <c r="I58" s="351"/>
      <c r="J58" s="351"/>
      <c r="K58" s="351"/>
      <c r="L58" s="351"/>
    </row>
    <row r="59" spans="1:12" x14ac:dyDescent="0.2">
      <c r="A59" s="359" t="s">
        <v>545</v>
      </c>
      <c r="B59" s="295"/>
      <c r="D59" s="315"/>
      <c r="E59" s="351"/>
      <c r="F59" s="351"/>
      <c r="G59" s="351"/>
      <c r="H59" s="351"/>
      <c r="I59" s="351"/>
      <c r="J59" s="351"/>
      <c r="K59" s="351"/>
      <c r="L59" s="351"/>
    </row>
    <row r="60" spans="1:12" x14ac:dyDescent="0.2">
      <c r="A60" s="359"/>
      <c r="B60" s="295" t="s">
        <v>544</v>
      </c>
      <c r="D60" s="315"/>
      <c r="E60" s="351"/>
      <c r="F60" s="351"/>
      <c r="G60" s="351"/>
      <c r="H60" s="351"/>
      <c r="I60" s="351"/>
      <c r="J60" s="351"/>
      <c r="K60" s="351"/>
      <c r="L60" s="351"/>
    </row>
    <row r="61" spans="1:12" x14ac:dyDescent="0.2">
      <c r="A61" s="359" t="s">
        <v>546</v>
      </c>
      <c r="B61" s="295"/>
      <c r="D61" s="315"/>
      <c r="E61" s="351"/>
      <c r="F61" s="351"/>
      <c r="G61" s="351"/>
      <c r="H61" s="351"/>
      <c r="I61" s="351"/>
      <c r="J61" s="351"/>
      <c r="K61" s="351"/>
      <c r="L61" s="351"/>
    </row>
    <row r="62" spans="1:12" x14ac:dyDescent="0.2">
      <c r="A62" s="359"/>
      <c r="B62" s="295" t="s">
        <v>547</v>
      </c>
      <c r="D62" s="315"/>
      <c r="E62" s="351"/>
      <c r="F62" s="351"/>
      <c r="G62" s="351"/>
      <c r="H62" s="351"/>
      <c r="I62" s="351"/>
      <c r="J62" s="351"/>
      <c r="K62" s="351"/>
      <c r="L62" s="351"/>
    </row>
    <row r="63" spans="1:12" x14ac:dyDescent="0.2">
      <c r="A63" s="359" t="s">
        <v>548</v>
      </c>
      <c r="B63" s="295"/>
      <c r="D63" s="315"/>
      <c r="E63" s="351"/>
      <c r="F63" s="351"/>
      <c r="G63" s="351"/>
      <c r="H63" s="351"/>
      <c r="I63" s="351"/>
      <c r="J63" s="351"/>
      <c r="K63" s="351"/>
      <c r="L63" s="351"/>
    </row>
    <row r="64" spans="1:12" x14ac:dyDescent="0.2">
      <c r="A64" s="360"/>
      <c r="B64" s="295" t="s">
        <v>549</v>
      </c>
      <c r="D64" s="315"/>
      <c r="E64" s="351"/>
      <c r="F64" s="351"/>
      <c r="G64" s="351"/>
      <c r="H64" s="351"/>
      <c r="I64" s="351"/>
      <c r="J64" s="351"/>
      <c r="K64" s="351"/>
      <c r="L64" s="351"/>
    </row>
    <row r="65" spans="1:12" x14ac:dyDescent="0.2">
      <c r="A65" s="359" t="s">
        <v>550</v>
      </c>
      <c r="B65" s="295"/>
      <c r="D65" s="315"/>
      <c r="E65" s="351"/>
      <c r="F65" s="351"/>
      <c r="G65" s="351"/>
      <c r="H65" s="351"/>
      <c r="I65" s="351"/>
      <c r="J65" s="351"/>
      <c r="K65" s="351"/>
      <c r="L65" s="351"/>
    </row>
    <row r="66" spans="1:12" x14ac:dyDescent="0.2">
      <c r="A66" s="351"/>
      <c r="B66" s="361"/>
      <c r="C66" s="351"/>
      <c r="D66" s="351"/>
      <c r="E66" s="351"/>
      <c r="F66" s="351"/>
      <c r="G66" s="351"/>
      <c r="H66" s="351"/>
      <c r="I66" s="351"/>
      <c r="J66" s="351"/>
      <c r="K66" s="351"/>
      <c r="L66" s="351"/>
    </row>
    <row r="67" spans="1:12" x14ac:dyDescent="0.2">
      <c r="A67" s="351"/>
      <c r="B67" s="362" t="s">
        <v>551</v>
      </c>
      <c r="C67" s="315"/>
      <c r="D67" s="315"/>
      <c r="E67" s="351"/>
      <c r="F67" s="351"/>
      <c r="G67" s="351"/>
      <c r="H67" s="351"/>
      <c r="I67" s="351"/>
      <c r="J67" s="351"/>
      <c r="K67" s="351"/>
      <c r="L67" s="351"/>
    </row>
    <row r="68" spans="1:12" x14ac:dyDescent="0.2">
      <c r="A68" s="360"/>
      <c r="B68" s="295" t="s">
        <v>552</v>
      </c>
      <c r="D68" s="315"/>
      <c r="E68" s="351"/>
      <c r="F68" s="351"/>
      <c r="G68" s="351"/>
      <c r="H68" s="351"/>
      <c r="I68" s="351"/>
      <c r="J68" s="351"/>
      <c r="K68" s="351"/>
      <c r="L68" s="351"/>
    </row>
    <row r="69" spans="1:12" x14ac:dyDescent="0.2">
      <c r="A69" s="359" t="s">
        <v>553</v>
      </c>
      <c r="B69" s="295"/>
      <c r="D69" s="315"/>
      <c r="E69" s="351"/>
      <c r="F69" s="351"/>
      <c r="G69" s="351"/>
      <c r="H69" s="351"/>
      <c r="I69" s="351"/>
      <c r="J69" s="351"/>
      <c r="K69" s="351"/>
      <c r="L69" s="351"/>
    </row>
    <row r="70" spans="1:12" x14ac:dyDescent="0.2">
      <c r="A70" s="359" t="s">
        <v>554</v>
      </c>
      <c r="B70" s="295"/>
      <c r="D70" s="315"/>
      <c r="E70" s="351"/>
      <c r="F70" s="351"/>
      <c r="G70" s="351"/>
      <c r="H70" s="351"/>
      <c r="I70" s="351"/>
      <c r="J70" s="351"/>
      <c r="K70" s="351"/>
      <c r="L70" s="351"/>
    </row>
    <row r="71" spans="1:12" x14ac:dyDescent="0.2">
      <c r="A71" s="359" t="s">
        <v>555</v>
      </c>
      <c r="B71" s="295"/>
      <c r="D71" s="315"/>
      <c r="E71" s="351"/>
      <c r="F71" s="351"/>
      <c r="G71" s="351"/>
      <c r="H71" s="351"/>
      <c r="I71" s="351"/>
      <c r="J71" s="351"/>
      <c r="K71" s="351"/>
      <c r="L71" s="351"/>
    </row>
    <row r="72" spans="1:12" x14ac:dyDescent="0.2">
      <c r="A72" s="360"/>
      <c r="B72" s="295" t="s">
        <v>556</v>
      </c>
      <c r="D72" s="315"/>
      <c r="E72" s="351"/>
      <c r="F72" s="351"/>
      <c r="G72" s="351"/>
      <c r="H72" s="351"/>
      <c r="I72" s="351"/>
      <c r="J72" s="351"/>
      <c r="K72" s="351"/>
      <c r="L72" s="351"/>
    </row>
    <row r="73" spans="1:12" x14ac:dyDescent="0.2">
      <c r="A73" s="359" t="s">
        <v>557</v>
      </c>
      <c r="B73" s="295"/>
      <c r="D73" s="315"/>
      <c r="E73" s="351"/>
      <c r="F73" s="351"/>
      <c r="G73" s="351"/>
      <c r="H73" s="351"/>
      <c r="I73" s="351"/>
      <c r="J73" s="351"/>
      <c r="K73" s="351"/>
      <c r="L73" s="351"/>
    </row>
    <row r="74" spans="1:12" x14ac:dyDescent="0.2">
      <c r="A74" s="351"/>
      <c r="B74" s="351"/>
      <c r="C74" s="351"/>
      <c r="D74" s="351"/>
      <c r="E74" s="351"/>
      <c r="F74" s="351"/>
      <c r="G74" s="351"/>
      <c r="H74" s="351"/>
      <c r="I74" s="351"/>
      <c r="J74" s="351"/>
      <c r="K74" s="351"/>
      <c r="L74" s="351"/>
    </row>
    <row r="75" spans="1:12" x14ac:dyDescent="0.2">
      <c r="A75" s="351"/>
      <c r="B75" s="351"/>
      <c r="C75" s="351"/>
      <c r="D75" s="351"/>
      <c r="E75" s="351"/>
      <c r="F75" s="351"/>
      <c r="G75" s="351"/>
      <c r="H75" s="351"/>
      <c r="I75" s="351"/>
      <c r="J75" s="351"/>
      <c r="K75" s="351"/>
      <c r="L75" s="351"/>
    </row>
    <row r="76" spans="1:12" x14ac:dyDescent="0.2">
      <c r="A76" s="351"/>
      <c r="B76" s="351"/>
      <c r="C76" s="351"/>
      <c r="D76" s="351"/>
      <c r="E76" s="351"/>
      <c r="F76" s="351"/>
      <c r="G76" s="351"/>
      <c r="H76" s="351"/>
      <c r="I76" s="351"/>
      <c r="J76" s="351"/>
      <c r="K76" s="351"/>
      <c r="L76" s="351"/>
    </row>
  </sheetData>
  <sheetProtection algorithmName="SHA-512" hashValue="unRDM2O3I/gI+Qznjqy9sUD03AqgObgd9LqBkXOcens634mrQy4h4pr5lrJQeJ2XynMRbbmW8jxXKF83BtvaMA==" saltValue="Yhv2Q5YBKkhP23UNSlvGoQ==" spinCount="100000" sheet="1" objects="1" scenarios="1"/>
  <mergeCells count="23">
    <mergeCell ref="C7:L7"/>
    <mergeCell ref="A3:B3"/>
    <mergeCell ref="C3:L3"/>
    <mergeCell ref="A4:B4"/>
    <mergeCell ref="C4:L4"/>
    <mergeCell ref="A5:L5"/>
    <mergeCell ref="C8:L8"/>
    <mergeCell ref="C9:L9"/>
    <mergeCell ref="A11:B11"/>
    <mergeCell ref="A15:A18"/>
    <mergeCell ref="B15:B18"/>
    <mergeCell ref="K15:K18"/>
    <mergeCell ref="L17:L18"/>
    <mergeCell ref="A32:A41"/>
    <mergeCell ref="B32:B41"/>
    <mergeCell ref="K32:K41"/>
    <mergeCell ref="L38:L39"/>
    <mergeCell ref="C21:N21"/>
    <mergeCell ref="C22:L22"/>
    <mergeCell ref="A24:B24"/>
    <mergeCell ref="C28:N28"/>
    <mergeCell ref="C29:L29"/>
    <mergeCell ref="A31:B3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22.pielikums Jūrmalas pilsētas domes
2019.gada 25.jūlija saistošajiem noteikumiem Nr.27
(protokols Nr.10, 24.punkts)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7"/>
  <sheetViews>
    <sheetView view="pageLayout" zoomScaleNormal="100" workbookViewId="0">
      <selection activeCell="L6" sqref="L6"/>
    </sheetView>
  </sheetViews>
  <sheetFormatPr defaultColWidth="9.140625" defaultRowHeight="12" outlineLevelCol="1" x14ac:dyDescent="0.2"/>
  <cols>
    <col min="1" max="1" width="6.140625" style="283" customWidth="1"/>
    <col min="2" max="2" width="26.85546875" style="283" customWidth="1"/>
    <col min="3" max="3" width="10.5703125" style="283" customWidth="1"/>
    <col min="4" max="4" width="12.28515625" style="283" hidden="1" customWidth="1" outlineLevel="1"/>
    <col min="5" max="5" width="11.140625" style="283" hidden="1" customWidth="1" outlineLevel="1"/>
    <col min="6" max="6" width="13.5703125" style="283" customWidth="1" collapsed="1"/>
    <col min="7" max="7" width="26.5703125" style="283" hidden="1" customWidth="1" outlineLevel="1"/>
    <col min="8" max="8" width="19.140625" style="283" customWidth="1" collapsed="1"/>
    <col min="9" max="16384" width="9.140625" style="283"/>
  </cols>
  <sheetData>
    <row r="1" spans="1:8" x14ac:dyDescent="0.2">
      <c r="H1" s="284" t="s">
        <v>374</v>
      </c>
    </row>
    <row r="2" spans="1:8" x14ac:dyDescent="0.2">
      <c r="H2" s="284" t="s">
        <v>375</v>
      </c>
    </row>
    <row r="3" spans="1:8" x14ac:dyDescent="0.2">
      <c r="A3" s="1572" t="s">
        <v>376</v>
      </c>
      <c r="B3" s="1572"/>
      <c r="C3" s="285" t="s">
        <v>369</v>
      </c>
      <c r="D3" s="285"/>
      <c r="E3" s="285"/>
      <c r="F3" s="285"/>
      <c r="G3" s="285"/>
      <c r="H3" s="285"/>
    </row>
    <row r="4" spans="1:8" x14ac:dyDescent="0.2">
      <c r="A4" s="1572" t="s">
        <v>377</v>
      </c>
      <c r="B4" s="1572"/>
      <c r="C4" s="286">
        <v>90000056357</v>
      </c>
      <c r="D4" s="286"/>
      <c r="E4" s="286"/>
      <c r="F4" s="286"/>
      <c r="G4" s="286"/>
      <c r="H4" s="286"/>
    </row>
    <row r="5" spans="1:8" ht="15.75" x14ac:dyDescent="0.25">
      <c r="A5" s="1573" t="s">
        <v>378</v>
      </c>
      <c r="B5" s="1573"/>
      <c r="C5" s="1573"/>
      <c r="D5" s="1573"/>
      <c r="E5" s="1573"/>
      <c r="F5" s="1573"/>
      <c r="G5" s="1573"/>
      <c r="H5" s="1573"/>
    </row>
    <row r="6" spans="1:8" ht="15.75" x14ac:dyDescent="0.25">
      <c r="A6" s="287"/>
      <c r="B6" s="287"/>
      <c r="C6" s="287"/>
      <c r="D6" s="287"/>
      <c r="E6" s="287"/>
      <c r="F6" s="287"/>
      <c r="G6" s="287"/>
      <c r="H6" s="287"/>
    </row>
    <row r="7" spans="1:8" ht="15.75" x14ac:dyDescent="0.25">
      <c r="A7" s="288" t="s">
        <v>379</v>
      </c>
      <c r="B7" s="288"/>
      <c r="C7" s="289" t="s">
        <v>380</v>
      </c>
      <c r="D7" s="289"/>
      <c r="E7" s="289"/>
      <c r="F7" s="289"/>
      <c r="G7" s="289"/>
      <c r="H7" s="289"/>
    </row>
    <row r="8" spans="1:8" x14ac:dyDescent="0.2">
      <c r="A8" s="288" t="s">
        <v>381</v>
      </c>
      <c r="B8" s="288"/>
      <c r="C8" s="285" t="s">
        <v>372</v>
      </c>
      <c r="D8" s="285"/>
      <c r="E8" s="285"/>
      <c r="F8" s="285"/>
      <c r="G8" s="285"/>
      <c r="H8" s="285"/>
    </row>
    <row r="9" spans="1:8" x14ac:dyDescent="0.2">
      <c r="A9" s="288" t="s">
        <v>382</v>
      </c>
      <c r="B9" s="288"/>
      <c r="C9" s="290" t="s">
        <v>371</v>
      </c>
      <c r="D9" s="290"/>
      <c r="E9" s="290"/>
      <c r="F9" s="290"/>
      <c r="G9" s="290"/>
      <c r="H9" s="290"/>
    </row>
    <row r="10" spans="1:8" ht="12" customHeight="1" x14ac:dyDescent="0.2">
      <c r="A10" s="1574" t="s">
        <v>383</v>
      </c>
      <c r="B10" s="1576" t="s">
        <v>384</v>
      </c>
      <c r="C10" s="1578" t="s">
        <v>385</v>
      </c>
      <c r="D10" s="1580" t="s">
        <v>386</v>
      </c>
      <c r="E10" s="1580" t="s">
        <v>387</v>
      </c>
      <c r="F10" s="1580" t="s">
        <v>388</v>
      </c>
      <c r="G10" s="1580" t="s">
        <v>36</v>
      </c>
      <c r="H10" s="1580" t="s">
        <v>389</v>
      </c>
    </row>
    <row r="11" spans="1:8" ht="38.25" customHeight="1" x14ac:dyDescent="0.2">
      <c r="A11" s="1575"/>
      <c r="B11" s="1577"/>
      <c r="C11" s="1579"/>
      <c r="D11" s="1581"/>
      <c r="E11" s="1581"/>
      <c r="F11" s="1581"/>
      <c r="G11" s="1581"/>
      <c r="H11" s="1581"/>
    </row>
    <row r="12" spans="1:8" ht="12.75" customHeight="1" x14ac:dyDescent="0.2">
      <c r="A12" s="1569" t="s">
        <v>390</v>
      </c>
      <c r="B12" s="1569"/>
      <c r="C12" s="291"/>
      <c r="D12" s="291">
        <f>SUM(D13:D58)</f>
        <v>988682</v>
      </c>
      <c r="E12" s="291">
        <f t="shared" ref="E12:F12" si="0">SUM(E13:E58)</f>
        <v>0</v>
      </c>
      <c r="F12" s="291">
        <f t="shared" si="0"/>
        <v>988682</v>
      </c>
      <c r="G12" s="291"/>
      <c r="H12" s="291"/>
    </row>
    <row r="13" spans="1:8" s="295" customFormat="1" x14ac:dyDescent="0.25">
      <c r="A13" s="1557">
        <v>1</v>
      </c>
      <c r="B13" s="1560" t="s">
        <v>391</v>
      </c>
      <c r="C13" s="292">
        <v>2275</v>
      </c>
      <c r="D13" s="293">
        <v>10505</v>
      </c>
      <c r="E13" s="294">
        <v>-8395</v>
      </c>
      <c r="F13" s="293">
        <f>SUM(D13:E13)</f>
        <v>2110</v>
      </c>
      <c r="G13" s="293"/>
      <c r="H13" s="1532" t="s">
        <v>392</v>
      </c>
    </row>
    <row r="14" spans="1:8" s="295" customFormat="1" ht="15" customHeight="1" x14ac:dyDescent="0.25">
      <c r="A14" s="1558"/>
      <c r="B14" s="1561"/>
      <c r="C14" s="292">
        <v>1150</v>
      </c>
      <c r="D14" s="293">
        <v>3450</v>
      </c>
      <c r="E14" s="294">
        <v>3800</v>
      </c>
      <c r="F14" s="293">
        <f t="shared" ref="F14:F58" si="1">SUM(D14:E14)</f>
        <v>7250</v>
      </c>
      <c r="G14" s="1570" t="s">
        <v>393</v>
      </c>
      <c r="H14" s="1533"/>
    </row>
    <row r="15" spans="1:8" s="295" customFormat="1" ht="15" customHeight="1" x14ac:dyDescent="0.25">
      <c r="A15" s="1558"/>
      <c r="B15" s="1561"/>
      <c r="C15" s="292">
        <v>1210</v>
      </c>
      <c r="D15" s="293">
        <v>574</v>
      </c>
      <c r="E15" s="294">
        <v>190</v>
      </c>
      <c r="F15" s="293">
        <f t="shared" si="1"/>
        <v>764</v>
      </c>
      <c r="G15" s="1571"/>
      <c r="H15" s="1533"/>
    </row>
    <row r="16" spans="1:8" s="295" customFormat="1" ht="15" customHeight="1" x14ac:dyDescent="0.25">
      <c r="A16" s="1558"/>
      <c r="B16" s="1561"/>
      <c r="C16" s="292">
        <v>2264</v>
      </c>
      <c r="D16" s="293">
        <v>650</v>
      </c>
      <c r="E16" s="296"/>
      <c r="F16" s="293">
        <f t="shared" si="1"/>
        <v>650</v>
      </c>
      <c r="G16" s="293"/>
      <c r="H16" s="1533"/>
    </row>
    <row r="17" spans="1:8" s="295" customFormat="1" ht="24" x14ac:dyDescent="0.25">
      <c r="A17" s="1558"/>
      <c r="B17" s="1561"/>
      <c r="C17" s="292">
        <v>2314</v>
      </c>
      <c r="D17" s="293">
        <v>135</v>
      </c>
      <c r="E17" s="294">
        <f>320+595</f>
        <v>915</v>
      </c>
      <c r="F17" s="293">
        <f t="shared" si="1"/>
        <v>1050</v>
      </c>
      <c r="G17" s="293" t="s">
        <v>394</v>
      </c>
      <c r="H17" s="1533"/>
    </row>
    <row r="18" spans="1:8" s="295" customFormat="1" ht="24" x14ac:dyDescent="0.25">
      <c r="A18" s="1558"/>
      <c r="B18" s="1561"/>
      <c r="C18" s="292">
        <v>2231</v>
      </c>
      <c r="D18" s="293">
        <v>120</v>
      </c>
      <c r="E18" s="294">
        <v>2134</v>
      </c>
      <c r="F18" s="293">
        <f t="shared" si="1"/>
        <v>2254</v>
      </c>
      <c r="G18" s="293" t="s">
        <v>395</v>
      </c>
      <c r="H18" s="1533"/>
    </row>
    <row r="19" spans="1:8" s="295" customFormat="1" ht="24" x14ac:dyDescent="0.25">
      <c r="A19" s="1558"/>
      <c r="B19" s="1561"/>
      <c r="C19" s="292">
        <v>2261</v>
      </c>
      <c r="D19" s="293">
        <v>0</v>
      </c>
      <c r="E19" s="294">
        <v>596</v>
      </c>
      <c r="F19" s="293">
        <f t="shared" si="1"/>
        <v>596</v>
      </c>
      <c r="G19" s="293" t="s">
        <v>396</v>
      </c>
      <c r="H19" s="1533"/>
    </row>
    <row r="20" spans="1:8" s="295" customFormat="1" ht="24" customHeight="1" x14ac:dyDescent="0.25">
      <c r="A20" s="1559"/>
      <c r="B20" s="1562"/>
      <c r="C20" s="292">
        <v>2279</v>
      </c>
      <c r="D20" s="293">
        <v>1350</v>
      </c>
      <c r="E20" s="294">
        <f>310+150+300</f>
        <v>760</v>
      </c>
      <c r="F20" s="293">
        <f t="shared" si="1"/>
        <v>2110</v>
      </c>
      <c r="G20" s="293" t="s">
        <v>472</v>
      </c>
      <c r="H20" s="1534"/>
    </row>
    <row r="21" spans="1:8" ht="16.5" customHeight="1" x14ac:dyDescent="0.2">
      <c r="A21" s="1567">
        <v>2</v>
      </c>
      <c r="B21" s="1568" t="s">
        <v>397</v>
      </c>
      <c r="C21" s="297">
        <v>2275</v>
      </c>
      <c r="D21" s="298">
        <v>0</v>
      </c>
      <c r="E21" s="296"/>
      <c r="F21" s="293">
        <f t="shared" si="1"/>
        <v>0</v>
      </c>
      <c r="G21" s="298"/>
      <c r="H21" s="1556" t="s">
        <v>398</v>
      </c>
    </row>
    <row r="22" spans="1:8" ht="16.5" customHeight="1" x14ac:dyDescent="0.2">
      <c r="A22" s="1567"/>
      <c r="B22" s="1568"/>
      <c r="C22" s="297">
        <v>3261</v>
      </c>
      <c r="D22" s="298">
        <v>5000</v>
      </c>
      <c r="E22" s="296"/>
      <c r="F22" s="293">
        <f t="shared" si="1"/>
        <v>5000</v>
      </c>
      <c r="G22" s="293"/>
      <c r="H22" s="1556"/>
    </row>
    <row r="23" spans="1:8" ht="16.5" customHeight="1" x14ac:dyDescent="0.2">
      <c r="A23" s="1567"/>
      <c r="B23" s="1568"/>
      <c r="C23" s="297">
        <v>3262</v>
      </c>
      <c r="D23" s="298">
        <v>13619</v>
      </c>
      <c r="E23" s="296"/>
      <c r="F23" s="293">
        <f t="shared" si="1"/>
        <v>13619</v>
      </c>
      <c r="G23" s="293"/>
      <c r="H23" s="1556"/>
    </row>
    <row r="24" spans="1:8" ht="19.5" customHeight="1" x14ac:dyDescent="0.2">
      <c r="A24" s="1567"/>
      <c r="B24" s="1568"/>
      <c r="C24" s="297">
        <v>3263</v>
      </c>
      <c r="D24" s="298">
        <v>107381</v>
      </c>
      <c r="E24" s="294">
        <v>-800</v>
      </c>
      <c r="F24" s="293">
        <f t="shared" si="1"/>
        <v>106581</v>
      </c>
      <c r="G24" s="299" t="s">
        <v>399</v>
      </c>
      <c r="H24" s="1556"/>
    </row>
    <row r="25" spans="1:8" ht="51" customHeight="1" x14ac:dyDescent="0.2">
      <c r="A25" s="300">
        <v>3</v>
      </c>
      <c r="B25" s="301" t="s">
        <v>400</v>
      </c>
      <c r="C25" s="297">
        <v>3263</v>
      </c>
      <c r="D25" s="298">
        <v>17000</v>
      </c>
      <c r="E25" s="293"/>
      <c r="F25" s="293">
        <f t="shared" si="1"/>
        <v>17000</v>
      </c>
      <c r="G25" s="298"/>
      <c r="H25" s="302" t="s">
        <v>401</v>
      </c>
    </row>
    <row r="26" spans="1:8" ht="23.25" customHeight="1" x14ac:dyDescent="0.2">
      <c r="A26" s="1567">
        <v>4</v>
      </c>
      <c r="B26" s="1568" t="s">
        <v>402</v>
      </c>
      <c r="C26" s="297">
        <v>2275</v>
      </c>
      <c r="D26" s="298">
        <v>28175</v>
      </c>
      <c r="E26" s="294">
        <v>-2600</v>
      </c>
      <c r="F26" s="293">
        <f t="shared" si="1"/>
        <v>25575</v>
      </c>
      <c r="G26" s="299" t="s">
        <v>403</v>
      </c>
      <c r="H26" s="1556" t="s">
        <v>404</v>
      </c>
    </row>
    <row r="27" spans="1:8" ht="23.25" customHeight="1" x14ac:dyDescent="0.2">
      <c r="A27" s="1567"/>
      <c r="B27" s="1568"/>
      <c r="C27" s="297">
        <v>3262</v>
      </c>
      <c r="D27" s="298">
        <v>4080</v>
      </c>
      <c r="E27" s="293"/>
      <c r="F27" s="293">
        <f t="shared" si="1"/>
        <v>4080</v>
      </c>
      <c r="G27" s="298"/>
      <c r="H27" s="1556"/>
    </row>
    <row r="28" spans="1:8" ht="21.75" customHeight="1" x14ac:dyDescent="0.2">
      <c r="A28" s="1567"/>
      <c r="B28" s="1568"/>
      <c r="C28" s="297">
        <v>3263</v>
      </c>
      <c r="D28" s="298">
        <v>57281</v>
      </c>
      <c r="E28" s="296"/>
      <c r="F28" s="293">
        <f t="shared" si="1"/>
        <v>57281</v>
      </c>
      <c r="G28" s="298"/>
      <c r="H28" s="1556"/>
    </row>
    <row r="29" spans="1:8" ht="18" customHeight="1" x14ac:dyDescent="0.2">
      <c r="A29" s="1554">
        <v>5</v>
      </c>
      <c r="B29" s="1555" t="s">
        <v>405</v>
      </c>
      <c r="C29" s="297">
        <v>1150</v>
      </c>
      <c r="D29" s="303">
        <v>380</v>
      </c>
      <c r="E29" s="304"/>
      <c r="F29" s="293">
        <f t="shared" si="1"/>
        <v>380</v>
      </c>
      <c r="G29" s="303"/>
      <c r="H29" s="1556" t="s">
        <v>406</v>
      </c>
    </row>
    <row r="30" spans="1:8" ht="17.25" customHeight="1" x14ac:dyDescent="0.2">
      <c r="A30" s="1554"/>
      <c r="B30" s="1555"/>
      <c r="C30" s="297">
        <v>1210</v>
      </c>
      <c r="D30" s="303">
        <v>19</v>
      </c>
      <c r="E30" s="304"/>
      <c r="F30" s="293">
        <f t="shared" si="1"/>
        <v>19</v>
      </c>
      <c r="G30" s="303"/>
      <c r="H30" s="1556"/>
    </row>
    <row r="31" spans="1:8" ht="15.75" customHeight="1" x14ac:dyDescent="0.2">
      <c r="A31" s="1554"/>
      <c r="B31" s="1555"/>
      <c r="C31" s="297">
        <v>2262</v>
      </c>
      <c r="D31" s="303">
        <v>551</v>
      </c>
      <c r="E31" s="305"/>
      <c r="F31" s="293">
        <f t="shared" si="1"/>
        <v>551</v>
      </c>
      <c r="G31" s="306"/>
      <c r="H31" s="1556"/>
    </row>
    <row r="32" spans="1:8" ht="35.25" customHeight="1" x14ac:dyDescent="0.2">
      <c r="A32" s="1557">
        <v>6</v>
      </c>
      <c r="B32" s="1560" t="s">
        <v>407</v>
      </c>
      <c r="C32" s="297">
        <v>2279</v>
      </c>
      <c r="D32" s="303">
        <v>242622</v>
      </c>
      <c r="E32" s="305"/>
      <c r="F32" s="293">
        <f t="shared" si="1"/>
        <v>242622</v>
      </c>
      <c r="G32" s="306"/>
      <c r="H32" s="1563" t="s">
        <v>408</v>
      </c>
    </row>
    <row r="33" spans="1:8" ht="35.25" customHeight="1" x14ac:dyDescent="0.2">
      <c r="A33" s="1558"/>
      <c r="B33" s="1561"/>
      <c r="C33" s="297">
        <v>1150</v>
      </c>
      <c r="D33" s="303">
        <v>8653</v>
      </c>
      <c r="E33" s="305"/>
      <c r="F33" s="293">
        <f t="shared" si="1"/>
        <v>8653</v>
      </c>
      <c r="G33" s="303"/>
      <c r="H33" s="1564"/>
    </row>
    <row r="34" spans="1:8" ht="35.25" customHeight="1" x14ac:dyDescent="0.2">
      <c r="A34" s="1559"/>
      <c r="B34" s="1562"/>
      <c r="C34" s="297">
        <v>1210</v>
      </c>
      <c r="D34" s="303">
        <v>405</v>
      </c>
      <c r="E34" s="305"/>
      <c r="F34" s="293">
        <f t="shared" si="1"/>
        <v>405</v>
      </c>
      <c r="G34" s="303"/>
      <c r="H34" s="1565"/>
    </row>
    <row r="35" spans="1:8" ht="21.75" customHeight="1" x14ac:dyDescent="0.2">
      <c r="A35" s="1557">
        <v>7</v>
      </c>
      <c r="B35" s="1560" t="s">
        <v>409</v>
      </c>
      <c r="C35" s="297">
        <v>2279</v>
      </c>
      <c r="D35" s="303">
        <v>187542</v>
      </c>
      <c r="E35" s="305"/>
      <c r="F35" s="293">
        <f t="shared" si="1"/>
        <v>187542</v>
      </c>
      <c r="G35" s="303"/>
      <c r="H35" s="1563" t="s">
        <v>410</v>
      </c>
    </row>
    <row r="36" spans="1:8" ht="21.75" customHeight="1" x14ac:dyDescent="0.2">
      <c r="A36" s="1558"/>
      <c r="B36" s="1561"/>
      <c r="C36" s="297">
        <v>1150</v>
      </c>
      <c r="D36" s="303">
        <v>45198</v>
      </c>
      <c r="E36" s="305"/>
      <c r="F36" s="293">
        <f t="shared" si="1"/>
        <v>45198</v>
      </c>
      <c r="G36" s="303"/>
      <c r="H36" s="1564"/>
    </row>
    <row r="37" spans="1:8" ht="21.75" customHeight="1" x14ac:dyDescent="0.2">
      <c r="A37" s="1559"/>
      <c r="B37" s="1562"/>
      <c r="C37" s="297">
        <v>1210</v>
      </c>
      <c r="D37" s="303">
        <v>2260</v>
      </c>
      <c r="E37" s="305"/>
      <c r="F37" s="293">
        <f t="shared" si="1"/>
        <v>2260</v>
      </c>
      <c r="G37" s="303"/>
      <c r="H37" s="1565"/>
    </row>
    <row r="38" spans="1:8" x14ac:dyDescent="0.2">
      <c r="A38" s="1566">
        <v>8</v>
      </c>
      <c r="B38" s="1555" t="s">
        <v>411</v>
      </c>
      <c r="C38" s="297">
        <v>6422</v>
      </c>
      <c r="D38" s="298">
        <v>3508</v>
      </c>
      <c r="E38" s="293"/>
      <c r="F38" s="293">
        <f t="shared" si="1"/>
        <v>3508</v>
      </c>
      <c r="G38" s="298"/>
      <c r="H38" s="1556" t="s">
        <v>412</v>
      </c>
    </row>
    <row r="39" spans="1:8" x14ac:dyDescent="0.2">
      <c r="A39" s="1566"/>
      <c r="B39" s="1555"/>
      <c r="C39" s="297">
        <v>1150</v>
      </c>
      <c r="D39" s="298">
        <v>12365</v>
      </c>
      <c r="E39" s="296"/>
      <c r="F39" s="293">
        <f t="shared" si="1"/>
        <v>12365</v>
      </c>
      <c r="G39" s="298"/>
      <c r="H39" s="1556"/>
    </row>
    <row r="40" spans="1:8" x14ac:dyDescent="0.2">
      <c r="A40" s="1566"/>
      <c r="B40" s="1555"/>
      <c r="C40" s="297">
        <v>1210</v>
      </c>
      <c r="D40" s="298">
        <v>619</v>
      </c>
      <c r="E40" s="296"/>
      <c r="F40" s="293">
        <f t="shared" si="1"/>
        <v>619</v>
      </c>
      <c r="G40" s="298"/>
      <c r="H40" s="1556"/>
    </row>
    <row r="41" spans="1:8" ht="15" customHeight="1" x14ac:dyDescent="0.2">
      <c r="A41" s="1566"/>
      <c r="B41" s="1555"/>
      <c r="C41" s="297">
        <v>2231</v>
      </c>
      <c r="D41" s="298">
        <v>4787</v>
      </c>
      <c r="E41" s="296"/>
      <c r="F41" s="293">
        <f t="shared" si="1"/>
        <v>4787</v>
      </c>
      <c r="G41" s="298"/>
      <c r="H41" s="1556"/>
    </row>
    <row r="42" spans="1:8" x14ac:dyDescent="0.2">
      <c r="A42" s="1566"/>
      <c r="B42" s="1555"/>
      <c r="C42" s="297">
        <v>2264</v>
      </c>
      <c r="D42" s="298">
        <v>1473</v>
      </c>
      <c r="E42" s="296"/>
      <c r="F42" s="293">
        <f t="shared" si="1"/>
        <v>1473</v>
      </c>
      <c r="G42" s="298"/>
      <c r="H42" s="1556"/>
    </row>
    <row r="43" spans="1:8" x14ac:dyDescent="0.2">
      <c r="A43" s="1566"/>
      <c r="B43" s="1555"/>
      <c r="C43" s="297">
        <v>2314</v>
      </c>
      <c r="D43" s="298">
        <v>148</v>
      </c>
      <c r="E43" s="296"/>
      <c r="F43" s="293">
        <f t="shared" si="1"/>
        <v>148</v>
      </c>
      <c r="G43" s="298"/>
      <c r="H43" s="1556"/>
    </row>
    <row r="44" spans="1:8" x14ac:dyDescent="0.2">
      <c r="A44" s="1566"/>
      <c r="B44" s="1555"/>
      <c r="C44" s="307">
        <v>2279</v>
      </c>
      <c r="D44" s="298">
        <v>765</v>
      </c>
      <c r="E44" s="296"/>
      <c r="F44" s="293">
        <f t="shared" si="1"/>
        <v>765</v>
      </c>
      <c r="G44" s="298"/>
      <c r="H44" s="1556"/>
    </row>
    <row r="45" spans="1:8" ht="60.75" customHeight="1" x14ac:dyDescent="0.2">
      <c r="A45" s="308">
        <v>9</v>
      </c>
      <c r="B45" s="309" t="s">
        <v>413</v>
      </c>
      <c r="C45" s="307">
        <v>2279</v>
      </c>
      <c r="D45" s="298">
        <v>50000</v>
      </c>
      <c r="E45" s="298"/>
      <c r="F45" s="293">
        <f t="shared" si="1"/>
        <v>50000</v>
      </c>
      <c r="G45" s="298"/>
      <c r="H45" s="302" t="s">
        <v>414</v>
      </c>
    </row>
    <row r="46" spans="1:8" ht="30" customHeight="1" x14ac:dyDescent="0.2">
      <c r="A46" s="310">
        <v>10</v>
      </c>
      <c r="B46" s="309" t="s">
        <v>415</v>
      </c>
      <c r="C46" s="297">
        <v>2275</v>
      </c>
      <c r="D46" s="298">
        <v>27000</v>
      </c>
      <c r="E46" s="296"/>
      <c r="F46" s="293">
        <f t="shared" si="1"/>
        <v>27000</v>
      </c>
      <c r="G46" s="298"/>
      <c r="H46" s="311" t="s">
        <v>416</v>
      </c>
    </row>
    <row r="47" spans="1:8" ht="12.6" customHeight="1" x14ac:dyDescent="0.2">
      <c r="A47" s="1554">
        <v>11</v>
      </c>
      <c r="B47" s="1555" t="s">
        <v>417</v>
      </c>
      <c r="C47" s="297">
        <v>2261</v>
      </c>
      <c r="D47" s="298">
        <v>742</v>
      </c>
      <c r="E47" s="298"/>
      <c r="F47" s="293">
        <f t="shared" si="1"/>
        <v>742</v>
      </c>
      <c r="G47" s="298"/>
      <c r="H47" s="1556" t="s">
        <v>418</v>
      </c>
    </row>
    <row r="48" spans="1:8" ht="12.75" customHeight="1" x14ac:dyDescent="0.2">
      <c r="A48" s="1554"/>
      <c r="B48" s="1555"/>
      <c r="C48" s="297">
        <v>6423</v>
      </c>
      <c r="D48" s="298">
        <v>758</v>
      </c>
      <c r="E48" s="298"/>
      <c r="F48" s="293">
        <f t="shared" si="1"/>
        <v>758</v>
      </c>
      <c r="G48" s="298"/>
      <c r="H48" s="1556"/>
    </row>
    <row r="49" spans="1:9" ht="36" x14ac:dyDescent="0.2">
      <c r="A49" s="310">
        <v>12</v>
      </c>
      <c r="B49" s="309" t="s">
        <v>419</v>
      </c>
      <c r="C49" s="312">
        <v>5240</v>
      </c>
      <c r="D49" s="313">
        <v>10843</v>
      </c>
      <c r="E49" s="313"/>
      <c r="F49" s="293">
        <f t="shared" si="1"/>
        <v>10843</v>
      </c>
      <c r="G49" s="313"/>
      <c r="H49" s="310" t="s">
        <v>420</v>
      </c>
    </row>
    <row r="50" spans="1:9" ht="15.75" customHeight="1" x14ac:dyDescent="0.2">
      <c r="A50" s="1557">
        <v>13</v>
      </c>
      <c r="B50" s="1560" t="s">
        <v>421</v>
      </c>
      <c r="C50" s="312">
        <v>5240</v>
      </c>
      <c r="D50" s="313">
        <v>0</v>
      </c>
      <c r="E50" s="314"/>
      <c r="F50" s="293">
        <f t="shared" si="1"/>
        <v>0</v>
      </c>
      <c r="G50" s="313"/>
      <c r="H50" s="1557" t="s">
        <v>420</v>
      </c>
    </row>
    <row r="51" spans="1:9" ht="15" customHeight="1" x14ac:dyDescent="0.2">
      <c r="A51" s="1558"/>
      <c r="B51" s="1561"/>
      <c r="C51" s="312">
        <v>1150</v>
      </c>
      <c r="D51" s="313">
        <v>950</v>
      </c>
      <c r="E51" s="314"/>
      <c r="F51" s="293">
        <f t="shared" si="1"/>
        <v>950</v>
      </c>
      <c r="G51" s="313"/>
      <c r="H51" s="1558"/>
    </row>
    <row r="52" spans="1:9" ht="15" customHeight="1" x14ac:dyDescent="0.2">
      <c r="A52" s="1559"/>
      <c r="B52" s="1562"/>
      <c r="C52" s="312">
        <v>1210</v>
      </c>
      <c r="D52" s="313">
        <v>48</v>
      </c>
      <c r="E52" s="314"/>
      <c r="F52" s="293">
        <f t="shared" si="1"/>
        <v>48</v>
      </c>
      <c r="G52" s="313"/>
      <c r="H52" s="1559"/>
    </row>
    <row r="53" spans="1:9" ht="38.25" customHeight="1" x14ac:dyDescent="0.2">
      <c r="A53" s="310">
        <v>14</v>
      </c>
      <c r="B53" s="309" t="s">
        <v>422</v>
      </c>
      <c r="C53" s="312">
        <v>2279</v>
      </c>
      <c r="D53" s="313">
        <v>100000</v>
      </c>
      <c r="E53" s="313"/>
      <c r="F53" s="293">
        <f t="shared" si="1"/>
        <v>100000</v>
      </c>
      <c r="G53" s="313"/>
      <c r="H53" s="310" t="s">
        <v>423</v>
      </c>
    </row>
    <row r="54" spans="1:9" ht="36" x14ac:dyDescent="0.2">
      <c r="A54" s="310">
        <v>15</v>
      </c>
      <c r="B54" s="309" t="s">
        <v>424</v>
      </c>
      <c r="C54" s="312">
        <v>2275</v>
      </c>
      <c r="D54" s="298">
        <v>30000</v>
      </c>
      <c r="E54" s="298"/>
      <c r="F54" s="293">
        <f t="shared" si="1"/>
        <v>30000</v>
      </c>
      <c r="G54" s="298"/>
      <c r="H54" s="300" t="s">
        <v>425</v>
      </c>
    </row>
    <row r="55" spans="1:9" ht="39.75" customHeight="1" x14ac:dyDescent="0.2">
      <c r="A55" s="310">
        <v>16</v>
      </c>
      <c r="B55" s="309" t="s">
        <v>426</v>
      </c>
      <c r="C55" s="312">
        <v>2279</v>
      </c>
      <c r="D55" s="298">
        <v>2400</v>
      </c>
      <c r="E55" s="296"/>
      <c r="F55" s="293">
        <f t="shared" si="1"/>
        <v>2400</v>
      </c>
      <c r="G55" s="298"/>
      <c r="H55" s="300" t="s">
        <v>427</v>
      </c>
    </row>
    <row r="56" spans="1:9" ht="57" customHeight="1" x14ac:dyDescent="0.2">
      <c r="A56" s="310">
        <v>17</v>
      </c>
      <c r="B56" s="309" t="s">
        <v>428</v>
      </c>
      <c r="C56" s="312">
        <v>3263</v>
      </c>
      <c r="D56" s="298">
        <v>5326</v>
      </c>
      <c r="E56" s="296"/>
      <c r="F56" s="293">
        <f t="shared" si="1"/>
        <v>5326</v>
      </c>
      <c r="G56" s="298"/>
      <c r="H56" s="300" t="s">
        <v>429</v>
      </c>
    </row>
    <row r="57" spans="1:9" ht="36" customHeight="1" x14ac:dyDescent="0.2">
      <c r="A57" s="310">
        <v>18</v>
      </c>
      <c r="B57" s="309" t="s">
        <v>430</v>
      </c>
      <c r="C57" s="312">
        <v>2279</v>
      </c>
      <c r="D57" s="298">
        <v>0</v>
      </c>
      <c r="E57" s="294">
        <v>2600</v>
      </c>
      <c r="F57" s="293">
        <f t="shared" si="1"/>
        <v>2600</v>
      </c>
      <c r="G57" s="298" t="s">
        <v>431</v>
      </c>
      <c r="H57" s="300" t="s">
        <v>432</v>
      </c>
    </row>
    <row r="58" spans="1:9" ht="36" customHeight="1" x14ac:dyDescent="0.2">
      <c r="A58" s="310">
        <v>19</v>
      </c>
      <c r="B58" s="309" t="s">
        <v>433</v>
      </c>
      <c r="C58" s="312">
        <v>2279</v>
      </c>
      <c r="D58" s="298">
        <v>0</v>
      </c>
      <c r="E58" s="294">
        <v>800</v>
      </c>
      <c r="F58" s="293">
        <f t="shared" si="1"/>
        <v>800</v>
      </c>
      <c r="G58" s="298" t="s">
        <v>434</v>
      </c>
      <c r="H58" s="300" t="s">
        <v>435</v>
      </c>
    </row>
    <row r="59" spans="1:9" x14ac:dyDescent="0.2">
      <c r="A59" s="315"/>
      <c r="B59" s="315"/>
      <c r="C59" s="315"/>
      <c r="D59" s="316"/>
      <c r="E59" s="316"/>
      <c r="F59" s="316"/>
      <c r="G59" s="316"/>
      <c r="H59" s="316"/>
    </row>
    <row r="60" spans="1:9" x14ac:dyDescent="0.2">
      <c r="A60" s="315" t="s">
        <v>436</v>
      </c>
      <c r="B60" s="315"/>
      <c r="C60" s="315"/>
      <c r="D60" s="315"/>
      <c r="E60" s="315"/>
      <c r="F60" s="315"/>
      <c r="G60" s="315"/>
      <c r="H60" s="315"/>
    </row>
    <row r="61" spans="1:9" x14ac:dyDescent="0.2">
      <c r="A61" s="315" t="s">
        <v>437</v>
      </c>
      <c r="B61" s="315"/>
      <c r="C61" s="315"/>
      <c r="D61" s="315"/>
      <c r="E61" s="315"/>
      <c r="F61" s="315"/>
      <c r="G61" s="315"/>
      <c r="H61" s="315"/>
    </row>
    <row r="62" spans="1:9" x14ac:dyDescent="0.2">
      <c r="A62" s="317" t="s">
        <v>438</v>
      </c>
      <c r="B62" s="315"/>
      <c r="C62" s="315"/>
      <c r="D62" s="315"/>
      <c r="E62" s="315"/>
      <c r="F62" s="315"/>
      <c r="G62" s="315"/>
      <c r="H62" s="315"/>
    </row>
    <row r="63" spans="1:9" x14ac:dyDescent="0.2">
      <c r="A63" s="315" t="s">
        <v>439</v>
      </c>
      <c r="B63" s="315"/>
      <c r="C63" s="315"/>
      <c r="D63" s="316"/>
      <c r="E63" s="316"/>
      <c r="F63" s="316"/>
      <c r="G63" s="316"/>
      <c r="H63" s="315"/>
      <c r="I63" s="318"/>
    </row>
    <row r="64" spans="1:9" x14ac:dyDescent="0.2">
      <c r="A64" s="295"/>
      <c r="B64" s="295" t="s">
        <v>440</v>
      </c>
      <c r="C64" s="295"/>
      <c r="D64" s="319"/>
      <c r="E64" s="319"/>
      <c r="F64" s="319"/>
      <c r="G64" s="319"/>
      <c r="H64" s="295"/>
      <c r="I64" s="318"/>
    </row>
    <row r="65" spans="1:12" x14ac:dyDescent="0.2">
      <c r="A65" s="295" t="s">
        <v>441</v>
      </c>
      <c r="B65" s="295"/>
      <c r="C65" s="295"/>
      <c r="D65" s="295"/>
      <c r="E65" s="295"/>
      <c r="F65" s="295"/>
      <c r="G65" s="295"/>
      <c r="H65" s="295"/>
      <c r="I65" s="320"/>
    </row>
    <row r="66" spans="1:12" x14ac:dyDescent="0.2">
      <c r="A66" s="295"/>
      <c r="B66" s="295" t="s">
        <v>442</v>
      </c>
      <c r="C66" s="295"/>
      <c r="D66" s="295"/>
      <c r="E66" s="295"/>
      <c r="F66" s="295"/>
      <c r="G66" s="295"/>
      <c r="H66" s="295"/>
      <c r="I66" s="321"/>
    </row>
    <row r="67" spans="1:12" x14ac:dyDescent="0.2">
      <c r="A67" s="295"/>
      <c r="B67" s="295" t="s">
        <v>443</v>
      </c>
      <c r="C67" s="295"/>
      <c r="D67" s="295"/>
      <c r="E67" s="295"/>
      <c r="F67" s="295"/>
      <c r="G67" s="295"/>
      <c r="H67" s="295"/>
      <c r="I67" s="321"/>
    </row>
    <row r="68" spans="1:12" x14ac:dyDescent="0.2">
      <c r="A68" s="295" t="s">
        <v>444</v>
      </c>
      <c r="B68" s="295"/>
      <c r="C68" s="295"/>
      <c r="D68" s="295"/>
      <c r="E68" s="295"/>
      <c r="F68" s="295"/>
      <c r="G68" s="295"/>
      <c r="H68" s="295"/>
      <c r="I68" s="321"/>
    </row>
    <row r="69" spans="1:12" x14ac:dyDescent="0.2">
      <c r="A69" s="295"/>
      <c r="B69" s="295" t="s">
        <v>445</v>
      </c>
      <c r="C69" s="295"/>
      <c r="D69" s="295"/>
      <c r="E69" s="295"/>
      <c r="F69" s="295"/>
      <c r="G69" s="295"/>
      <c r="H69" s="295"/>
      <c r="I69" s="321"/>
    </row>
    <row r="70" spans="1:12" x14ac:dyDescent="0.2">
      <c r="A70" s="295"/>
      <c r="B70" s="295" t="s">
        <v>446</v>
      </c>
      <c r="C70" s="295"/>
      <c r="D70" s="295"/>
      <c r="E70" s="295"/>
      <c r="F70" s="295"/>
      <c r="G70" s="295"/>
      <c r="H70" s="295"/>
      <c r="I70" s="321"/>
    </row>
    <row r="71" spans="1:12" x14ac:dyDescent="0.2">
      <c r="A71" s="295"/>
      <c r="B71" s="295" t="s">
        <v>447</v>
      </c>
      <c r="C71" s="295"/>
      <c r="D71" s="295"/>
      <c r="E71" s="295"/>
      <c r="F71" s="295"/>
      <c r="G71" s="295"/>
      <c r="H71" s="295"/>
      <c r="I71" s="321"/>
    </row>
    <row r="72" spans="1:12" x14ac:dyDescent="0.2">
      <c r="A72" s="295"/>
      <c r="B72" s="295" t="s">
        <v>448</v>
      </c>
      <c r="C72" s="295"/>
      <c r="D72" s="295"/>
      <c r="E72" s="295"/>
      <c r="F72" s="295"/>
      <c r="G72" s="295"/>
      <c r="H72" s="295"/>
      <c r="I72" s="321"/>
    </row>
    <row r="73" spans="1:12" x14ac:dyDescent="0.2">
      <c r="A73" s="295"/>
      <c r="B73" s="295"/>
      <c r="C73" s="295"/>
      <c r="D73" s="295"/>
      <c r="E73" s="295"/>
      <c r="F73" s="295"/>
      <c r="G73" s="295"/>
      <c r="H73" s="295"/>
      <c r="I73" s="321"/>
    </row>
    <row r="74" spans="1:12" x14ac:dyDescent="0.2">
      <c r="A74" s="1553" t="s">
        <v>449</v>
      </c>
      <c r="B74" s="1553"/>
      <c r="C74" s="1553"/>
      <c r="D74" s="1553"/>
      <c r="E74" s="1553"/>
      <c r="F74" s="1553"/>
      <c r="G74" s="1553"/>
      <c r="H74" s="1553"/>
      <c r="I74" s="315"/>
    </row>
    <row r="75" spans="1:12" x14ac:dyDescent="0.2">
      <c r="A75" s="295" t="s">
        <v>450</v>
      </c>
      <c r="B75" s="295"/>
      <c r="C75" s="295"/>
      <c r="D75" s="295"/>
      <c r="E75" s="295"/>
      <c r="F75" s="295"/>
      <c r="G75" s="295"/>
      <c r="H75" s="295"/>
      <c r="I75" s="315"/>
    </row>
    <row r="76" spans="1:12" x14ac:dyDescent="0.2">
      <c r="A76" s="295"/>
      <c r="B76" s="295" t="s">
        <v>451</v>
      </c>
      <c r="C76" s="295"/>
      <c r="D76" s="295"/>
      <c r="E76" s="295"/>
      <c r="F76" s="295"/>
      <c r="G76" s="295"/>
      <c r="H76" s="295"/>
      <c r="I76" s="315"/>
    </row>
    <row r="77" spans="1:12" x14ac:dyDescent="0.2">
      <c r="A77" s="295"/>
      <c r="B77" s="295" t="s">
        <v>452</v>
      </c>
      <c r="C77" s="295"/>
      <c r="D77" s="295"/>
      <c r="E77" s="295"/>
      <c r="F77" s="295"/>
      <c r="G77" s="295"/>
      <c r="H77" s="295"/>
      <c r="I77" s="315"/>
    </row>
    <row r="78" spans="1:12" x14ac:dyDescent="0.2">
      <c r="A78" s="295" t="s">
        <v>453</v>
      </c>
      <c r="B78" s="295"/>
      <c r="C78" s="295"/>
      <c r="D78" s="295"/>
      <c r="E78" s="295"/>
      <c r="F78" s="295"/>
      <c r="G78" s="295"/>
      <c r="H78" s="295"/>
      <c r="I78" s="315"/>
    </row>
    <row r="79" spans="1:12" x14ac:dyDescent="0.2">
      <c r="A79" s="295"/>
      <c r="B79" s="295" t="s">
        <v>454</v>
      </c>
      <c r="C79" s="295"/>
      <c r="D79" s="295"/>
      <c r="E79" s="295"/>
      <c r="F79" s="295"/>
      <c r="G79" s="295"/>
      <c r="H79" s="295"/>
      <c r="I79" s="315"/>
    </row>
    <row r="80" spans="1:12" ht="25.5" customHeight="1" x14ac:dyDescent="0.2">
      <c r="A80" s="295"/>
      <c r="B80" s="1552" t="s">
        <v>455</v>
      </c>
      <c r="C80" s="1552"/>
      <c r="D80" s="1552"/>
      <c r="E80" s="1552"/>
      <c r="F80" s="1552"/>
      <c r="G80" s="1552"/>
      <c r="H80" s="1552"/>
      <c r="I80" s="1552"/>
      <c r="J80" s="1552"/>
      <c r="K80" s="1552"/>
      <c r="L80" s="1552"/>
    </row>
    <row r="81" spans="1:12" x14ac:dyDescent="0.2">
      <c r="A81" s="295"/>
      <c r="B81" s="295" t="s">
        <v>456</v>
      </c>
      <c r="C81" s="295"/>
      <c r="D81" s="295"/>
      <c r="E81" s="295"/>
      <c r="F81" s="295"/>
      <c r="G81" s="295"/>
      <c r="H81" s="295"/>
      <c r="I81" s="315"/>
    </row>
    <row r="82" spans="1:12" x14ac:dyDescent="0.2">
      <c r="A82" s="295" t="s">
        <v>457</v>
      </c>
      <c r="B82" s="295"/>
      <c r="C82" s="295"/>
      <c r="D82" s="295"/>
      <c r="E82" s="295"/>
      <c r="F82" s="295"/>
      <c r="G82" s="295"/>
      <c r="H82" s="295"/>
      <c r="I82" s="315"/>
    </row>
    <row r="83" spans="1:12" x14ac:dyDescent="0.2">
      <c r="A83" s="295"/>
      <c r="B83" s="295" t="s">
        <v>458</v>
      </c>
      <c r="C83" s="295"/>
      <c r="D83" s="295"/>
      <c r="E83" s="295"/>
      <c r="F83" s="295"/>
      <c r="G83" s="295"/>
      <c r="H83" s="295"/>
      <c r="I83" s="315"/>
    </row>
    <row r="84" spans="1:12" x14ac:dyDescent="0.2">
      <c r="A84" s="295"/>
      <c r="B84" s="295" t="s">
        <v>459</v>
      </c>
      <c r="C84" s="295"/>
      <c r="D84" s="295"/>
      <c r="E84" s="295"/>
      <c r="F84" s="295"/>
      <c r="G84" s="295"/>
      <c r="H84" s="295"/>
      <c r="I84" s="315"/>
    </row>
    <row r="85" spans="1:12" ht="24" customHeight="1" x14ac:dyDescent="0.2">
      <c r="A85" s="295"/>
      <c r="B85" s="1552" t="s">
        <v>460</v>
      </c>
      <c r="C85" s="1552"/>
      <c r="D85" s="1552"/>
      <c r="E85" s="1552"/>
      <c r="F85" s="1552"/>
      <c r="G85" s="1552"/>
      <c r="H85" s="1552"/>
      <c r="I85" s="1552"/>
      <c r="J85" s="1552"/>
      <c r="K85" s="1552"/>
      <c r="L85" s="1552"/>
    </row>
    <row r="86" spans="1:12" x14ac:dyDescent="0.2">
      <c r="A86" s="295"/>
      <c r="B86" s="295" t="s">
        <v>461</v>
      </c>
      <c r="C86" s="295"/>
      <c r="D86" s="295"/>
      <c r="E86" s="295"/>
      <c r="F86" s="295"/>
      <c r="G86" s="295"/>
      <c r="H86" s="295"/>
      <c r="I86" s="315"/>
    </row>
    <row r="87" spans="1:12" x14ac:dyDescent="0.2">
      <c r="A87" s="295" t="s">
        <v>462</v>
      </c>
      <c r="B87" s="295"/>
      <c r="C87" s="295"/>
      <c r="D87" s="295"/>
      <c r="E87" s="295"/>
      <c r="F87" s="295"/>
      <c r="G87" s="295"/>
      <c r="H87" s="295"/>
      <c r="I87" s="315"/>
    </row>
    <row r="88" spans="1:12" ht="25.5" customHeight="1" x14ac:dyDescent="0.2">
      <c r="A88" s="295"/>
      <c r="B88" s="1552" t="s">
        <v>463</v>
      </c>
      <c r="C88" s="1552"/>
      <c r="D88" s="1552"/>
      <c r="E88" s="1552"/>
      <c r="F88" s="1552"/>
      <c r="G88" s="1552"/>
      <c r="H88" s="1552"/>
      <c r="I88" s="1552"/>
      <c r="J88" s="1552"/>
      <c r="K88" s="1552"/>
      <c r="L88" s="1552"/>
    </row>
    <row r="89" spans="1:12" x14ac:dyDescent="0.2">
      <c r="A89" s="295"/>
      <c r="B89" s="295" t="s">
        <v>464</v>
      </c>
      <c r="C89" s="295"/>
      <c r="D89" s="295"/>
      <c r="E89" s="295"/>
      <c r="F89" s="295"/>
      <c r="G89" s="295"/>
      <c r="H89" s="295"/>
      <c r="I89" s="315"/>
    </row>
    <row r="90" spans="1:12" x14ac:dyDescent="0.2">
      <c r="A90" s="295" t="s">
        <v>465</v>
      </c>
      <c r="B90" s="295"/>
      <c r="C90" s="295"/>
      <c r="D90" s="295"/>
      <c r="E90" s="295"/>
      <c r="F90" s="295"/>
      <c r="G90" s="295"/>
      <c r="H90" s="295"/>
      <c r="I90" s="315"/>
    </row>
    <row r="91" spans="1:12" x14ac:dyDescent="0.2">
      <c r="A91" s="295"/>
      <c r="B91" s="295" t="s">
        <v>466</v>
      </c>
      <c r="C91" s="295"/>
      <c r="D91" s="295"/>
      <c r="E91" s="295"/>
      <c r="F91" s="295"/>
      <c r="G91" s="295"/>
      <c r="H91" s="295"/>
      <c r="I91" s="315"/>
    </row>
    <row r="92" spans="1:12" x14ac:dyDescent="0.2">
      <c r="A92" s="295"/>
      <c r="B92" s="295" t="s">
        <v>467</v>
      </c>
      <c r="C92" s="295"/>
      <c r="D92" s="295"/>
      <c r="E92" s="295"/>
      <c r="F92" s="295"/>
      <c r="G92" s="295"/>
      <c r="H92" s="295"/>
      <c r="I92" s="315"/>
    </row>
    <row r="93" spans="1:12" x14ac:dyDescent="0.2">
      <c r="A93" s="295"/>
      <c r="B93" s="295" t="s">
        <v>468</v>
      </c>
      <c r="C93" s="295"/>
      <c r="D93" s="295"/>
      <c r="E93" s="295"/>
      <c r="F93" s="295"/>
      <c r="G93" s="295"/>
      <c r="H93" s="295"/>
      <c r="I93" s="315"/>
    </row>
    <row r="94" spans="1:12" x14ac:dyDescent="0.2">
      <c r="A94" s="295"/>
      <c r="B94" s="295"/>
      <c r="C94" s="295"/>
      <c r="D94" s="295"/>
      <c r="E94" s="295"/>
      <c r="F94" s="295"/>
      <c r="G94" s="295"/>
      <c r="H94" s="295"/>
      <c r="I94" s="315"/>
    </row>
    <row r="95" spans="1:12" x14ac:dyDescent="0.2">
      <c r="A95" s="322" t="s">
        <v>469</v>
      </c>
      <c r="B95" s="315"/>
      <c r="C95" s="315"/>
      <c r="D95" s="315"/>
      <c r="E95" s="315"/>
      <c r="F95" s="315"/>
      <c r="G95" s="315"/>
      <c r="H95" s="315"/>
      <c r="I95" s="315"/>
    </row>
    <row r="96" spans="1:12" x14ac:dyDescent="0.2">
      <c r="B96" s="283" t="s">
        <v>470</v>
      </c>
    </row>
    <row r="97" spans="2:2" x14ac:dyDescent="0.2">
      <c r="B97" s="283" t="s">
        <v>471</v>
      </c>
    </row>
  </sheetData>
  <sheetProtection algorithmName="SHA-512" hashValue="kGgqOGe+CJzTy1UZbnHA+z+/XhdWBj0dMeDC8xCXWlDfZ6upsN6nEhifUvIFR6C9q9FMx8iyxxpJ46UdGME1JQ==" saltValue="vzN0Z8k7oxKr90931P4YNA==" spinCount="100000" sheet="1" objects="1" scenarios="1"/>
  <mergeCells count="44">
    <mergeCell ref="A3:B3"/>
    <mergeCell ref="A4:B4"/>
    <mergeCell ref="A5:H5"/>
    <mergeCell ref="A10:A11"/>
    <mergeCell ref="B10:B11"/>
    <mergeCell ref="C10:C11"/>
    <mergeCell ref="D10:D11"/>
    <mergeCell ref="E10:E11"/>
    <mergeCell ref="F10:F11"/>
    <mergeCell ref="G10:G11"/>
    <mergeCell ref="H10:H11"/>
    <mergeCell ref="A12:B12"/>
    <mergeCell ref="A13:A20"/>
    <mergeCell ref="B13:B20"/>
    <mergeCell ref="H13:H20"/>
    <mergeCell ref="G14:G15"/>
    <mergeCell ref="A21:A24"/>
    <mergeCell ref="B21:B24"/>
    <mergeCell ref="H21:H24"/>
    <mergeCell ref="A26:A28"/>
    <mergeCell ref="B26:B28"/>
    <mergeCell ref="H26:H28"/>
    <mergeCell ref="A29:A31"/>
    <mergeCell ref="B29:B31"/>
    <mergeCell ref="H29:H31"/>
    <mergeCell ref="A32:A34"/>
    <mergeCell ref="B32:B34"/>
    <mergeCell ref="H32:H34"/>
    <mergeCell ref="A35:A37"/>
    <mergeCell ref="B35:B37"/>
    <mergeCell ref="H35:H37"/>
    <mergeCell ref="A38:A44"/>
    <mergeCell ref="B38:B44"/>
    <mergeCell ref="H38:H44"/>
    <mergeCell ref="B80:L80"/>
    <mergeCell ref="B85:L85"/>
    <mergeCell ref="B88:L88"/>
    <mergeCell ref="A74:H74"/>
    <mergeCell ref="A47:A48"/>
    <mergeCell ref="B47:B48"/>
    <mergeCell ref="H47:H48"/>
    <mergeCell ref="A50:A52"/>
    <mergeCell ref="B50:B52"/>
    <mergeCell ref="H50:H52"/>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23.pielikums Jūrmalas pilsētas domes
2019.gada 25.jūlija saistošajiem noteikumiem Nr.27
(protokols Nr.10, 24.punkts)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U121"/>
  <sheetViews>
    <sheetView view="pageLayout" zoomScale="80" zoomScaleNormal="75" zoomScaleSheetLayoutView="70" zoomScalePageLayoutView="80" workbookViewId="0">
      <selection activeCell="D6" sqref="D6"/>
    </sheetView>
  </sheetViews>
  <sheetFormatPr defaultRowHeight="12.75" x14ac:dyDescent="0.2"/>
  <cols>
    <col min="1" max="1" width="14.42578125" style="553" customWidth="1"/>
    <col min="2" max="2" width="13.5703125" style="553" customWidth="1"/>
    <col min="3" max="3" width="48.28515625" style="553" customWidth="1"/>
    <col min="4" max="18" width="13.7109375" style="553" customWidth="1"/>
    <col min="19" max="20" width="9.140625" style="553"/>
    <col min="21" max="21" width="9.85546875" style="553" customWidth="1"/>
    <col min="22" max="16384" width="9.140625" style="553"/>
  </cols>
  <sheetData>
    <row r="1" spans="1:18" x14ac:dyDescent="0.2">
      <c r="R1" s="284" t="s">
        <v>657</v>
      </c>
    </row>
    <row r="2" spans="1:18" x14ac:dyDescent="0.2">
      <c r="R2" s="284" t="s">
        <v>375</v>
      </c>
    </row>
    <row r="3" spans="1:18" ht="19.5" customHeight="1" x14ac:dyDescent="0.3">
      <c r="A3" s="1582" t="s">
        <v>658</v>
      </c>
      <c r="B3" s="1582"/>
      <c r="C3" s="1582"/>
      <c r="D3" s="1582"/>
      <c r="E3" s="1582"/>
      <c r="F3" s="1582"/>
      <c r="G3" s="1582"/>
      <c r="H3" s="1582"/>
      <c r="I3" s="1582"/>
      <c r="J3" s="1582"/>
      <c r="K3" s="1582"/>
      <c r="L3" s="1582"/>
      <c r="M3" s="1582"/>
      <c r="N3" s="1582"/>
      <c r="O3" s="1582"/>
      <c r="P3" s="1582"/>
      <c r="Q3" s="1582"/>
      <c r="R3" s="1582"/>
    </row>
    <row r="4" spans="1:18" ht="13.5" thickBot="1" x14ac:dyDescent="0.25">
      <c r="A4" s="554"/>
      <c r="B4" s="554"/>
      <c r="C4" s="554"/>
      <c r="D4" s="555"/>
      <c r="E4" s="555"/>
      <c r="F4" s="555"/>
      <c r="G4" s="555"/>
      <c r="H4" s="556"/>
      <c r="I4" s="557"/>
      <c r="J4" s="557"/>
      <c r="K4" s="557"/>
      <c r="L4" s="557"/>
      <c r="M4" s="557"/>
      <c r="N4" s="557"/>
      <c r="O4" s="557"/>
      <c r="P4" s="557"/>
      <c r="Q4" s="557"/>
      <c r="R4" s="558"/>
    </row>
    <row r="5" spans="1:18" ht="51" customHeight="1" x14ac:dyDescent="0.2">
      <c r="A5" s="559" t="s">
        <v>659</v>
      </c>
      <c r="B5" s="560" t="s">
        <v>660</v>
      </c>
      <c r="C5" s="561" t="s">
        <v>661</v>
      </c>
      <c r="D5" s="562">
        <v>2019</v>
      </c>
      <c r="E5" s="562">
        <v>2020</v>
      </c>
      <c r="F5" s="563">
        <v>2021</v>
      </c>
      <c r="G5" s="564">
        <v>2022</v>
      </c>
      <c r="H5" s="560">
        <v>2023</v>
      </c>
      <c r="I5" s="564">
        <v>2024</v>
      </c>
      <c r="J5" s="564">
        <v>2025</v>
      </c>
      <c r="K5" s="560">
        <v>2026</v>
      </c>
      <c r="L5" s="560">
        <v>2027</v>
      </c>
      <c r="M5" s="560">
        <v>2028</v>
      </c>
      <c r="N5" s="560">
        <v>2029</v>
      </c>
      <c r="O5" s="560">
        <v>2030</v>
      </c>
      <c r="P5" s="563">
        <v>2031</v>
      </c>
      <c r="Q5" s="560">
        <v>2032</v>
      </c>
      <c r="R5" s="565" t="s">
        <v>662</v>
      </c>
    </row>
    <row r="6" spans="1:18" ht="15.75" x14ac:dyDescent="0.25">
      <c r="A6" s="566"/>
      <c r="B6" s="567"/>
      <c r="C6" s="568" t="s">
        <v>663</v>
      </c>
      <c r="D6" s="569">
        <f t="shared" ref="D6:R6" si="0">SUM(D15:D100)</f>
        <v>6830242.2249227976</v>
      </c>
      <c r="E6" s="569">
        <f t="shared" si="0"/>
        <v>7137429.0117012002</v>
      </c>
      <c r="F6" s="569">
        <f t="shared" si="0"/>
        <v>8943790.4893889651</v>
      </c>
      <c r="G6" s="569">
        <f t="shared" si="0"/>
        <v>11601535.055720575</v>
      </c>
      <c r="H6" s="569">
        <f t="shared" si="0"/>
        <v>11429901.614</v>
      </c>
      <c r="I6" s="569">
        <f t="shared" si="0"/>
        <v>11242672.214000002</v>
      </c>
      <c r="J6" s="569">
        <f t="shared" si="0"/>
        <v>8966730.4140000008</v>
      </c>
      <c r="K6" s="569">
        <f t="shared" si="0"/>
        <v>8212876.7690000003</v>
      </c>
      <c r="L6" s="569">
        <f t="shared" si="0"/>
        <v>7576558.4579999996</v>
      </c>
      <c r="M6" s="569">
        <f t="shared" si="0"/>
        <v>7237343.1109999996</v>
      </c>
      <c r="N6" s="569">
        <f t="shared" si="0"/>
        <v>6705460.4109999994</v>
      </c>
      <c r="O6" s="569">
        <f t="shared" si="0"/>
        <v>6169012.6630000006</v>
      </c>
      <c r="P6" s="569">
        <f t="shared" si="0"/>
        <v>5887459.0480000004</v>
      </c>
      <c r="Q6" s="569">
        <f t="shared" si="0"/>
        <v>4530634.4720000001</v>
      </c>
      <c r="R6" s="570">
        <f t="shared" si="0"/>
        <v>21811533.383000001</v>
      </c>
    </row>
    <row r="7" spans="1:18" ht="31.5" x14ac:dyDescent="0.25">
      <c r="A7" s="571"/>
      <c r="B7" s="572"/>
      <c r="C7" s="573" t="s">
        <v>664</v>
      </c>
      <c r="D7" s="574">
        <f>D6/D13</f>
        <v>9.9344821952216195E-2</v>
      </c>
      <c r="E7" s="574">
        <f t="shared" ref="E7:Q7" si="1">E6/E13</f>
        <v>0.10381280648828713</v>
      </c>
      <c r="F7" s="574">
        <f t="shared" si="1"/>
        <v>0.13008605617296598</v>
      </c>
      <c r="G7" s="574">
        <f>G6/G13</f>
        <v>0.16874254184974857</v>
      </c>
      <c r="H7" s="574">
        <f t="shared" si="1"/>
        <v>0.16624615985518917</v>
      </c>
      <c r="I7" s="574">
        <f t="shared" si="1"/>
        <v>0.16352293704775347</v>
      </c>
      <c r="J7" s="575">
        <f t="shared" si="1"/>
        <v>0.13041971384586154</v>
      </c>
      <c r="K7" s="574">
        <f t="shared" si="1"/>
        <v>0.11945502860127626</v>
      </c>
      <c r="L7" s="574">
        <f t="shared" si="1"/>
        <v>0.11019987670043067</v>
      </c>
      <c r="M7" s="574">
        <f t="shared" si="1"/>
        <v>0.10526604168529619</v>
      </c>
      <c r="N7" s="574">
        <f t="shared" si="1"/>
        <v>9.752988967326981E-2</v>
      </c>
      <c r="O7" s="574">
        <f t="shared" si="1"/>
        <v>8.9727339740667725E-2</v>
      </c>
      <c r="P7" s="575">
        <f t="shared" si="1"/>
        <v>8.5632185743037145E-2</v>
      </c>
      <c r="Q7" s="574">
        <f t="shared" si="1"/>
        <v>6.5897381107373601E-2</v>
      </c>
      <c r="R7" s="576"/>
    </row>
    <row r="8" spans="1:18" ht="19.5" hidden="1" customHeight="1" x14ac:dyDescent="0.25">
      <c r="A8" s="571"/>
      <c r="B8" s="572"/>
      <c r="C8" s="572" t="s">
        <v>665</v>
      </c>
      <c r="D8" s="577"/>
      <c r="E8" s="577"/>
      <c r="F8" s="578"/>
      <c r="G8" s="578"/>
      <c r="H8" s="577"/>
      <c r="I8" s="578"/>
      <c r="J8" s="578"/>
      <c r="K8" s="579"/>
      <c r="L8" s="579"/>
      <c r="M8" s="579"/>
      <c r="N8" s="579"/>
      <c r="O8" s="579"/>
      <c r="P8" s="580"/>
      <c r="Q8" s="579"/>
      <c r="R8" s="581"/>
    </row>
    <row r="9" spans="1:18" ht="19.5" customHeight="1" x14ac:dyDescent="0.25">
      <c r="A9" s="571"/>
      <c r="B9" s="572"/>
      <c r="C9" s="1583" t="s">
        <v>666</v>
      </c>
      <c r="D9" s="577">
        <f>SUM(D48:D99)</f>
        <v>6684792.914422798</v>
      </c>
      <c r="E9" s="577">
        <f t="shared" ref="E9:R9" si="2">SUM(E48:E99)</f>
        <v>5764091.0052816998</v>
      </c>
      <c r="F9" s="577">
        <f t="shared" si="2"/>
        <v>6666030</v>
      </c>
      <c r="G9" s="577">
        <f t="shared" si="2"/>
        <v>7175510</v>
      </c>
      <c r="H9" s="577">
        <f t="shared" si="2"/>
        <v>6128357</v>
      </c>
      <c r="I9" s="577">
        <f t="shared" si="2"/>
        <v>5995961</v>
      </c>
      <c r="J9" s="577">
        <f t="shared" si="2"/>
        <v>3717727</v>
      </c>
      <c r="K9" s="577">
        <f t="shared" si="2"/>
        <v>3169887</v>
      </c>
      <c r="L9" s="577">
        <f t="shared" si="2"/>
        <v>2717528.29</v>
      </c>
      <c r="M9" s="577">
        <f t="shared" si="2"/>
        <v>2511772</v>
      </c>
      <c r="N9" s="577">
        <f t="shared" si="2"/>
        <v>2082778</v>
      </c>
      <c r="O9" s="577">
        <f t="shared" si="2"/>
        <v>2036609</v>
      </c>
      <c r="P9" s="578">
        <f t="shared" si="2"/>
        <v>1990442</v>
      </c>
      <c r="Q9" s="577">
        <f t="shared" si="2"/>
        <v>1944274</v>
      </c>
      <c r="R9" s="570">
        <f t="shared" si="2"/>
        <v>7669959</v>
      </c>
    </row>
    <row r="10" spans="1:18" ht="19.5" customHeight="1" x14ac:dyDescent="0.25">
      <c r="A10" s="571"/>
      <c r="B10" s="572"/>
      <c r="C10" s="1583"/>
      <c r="D10" s="582">
        <f>D9/D13</f>
        <v>9.7229284116388065E-2</v>
      </c>
      <c r="E10" s="582">
        <f t="shared" ref="E10:Q10" si="3">E9/E13</f>
        <v>8.3837816548673533E-2</v>
      </c>
      <c r="F10" s="582">
        <f t="shared" si="3"/>
        <v>9.6956380413817156E-2</v>
      </c>
      <c r="G10" s="582">
        <f t="shared" si="3"/>
        <v>0.10436668860223389</v>
      </c>
      <c r="H10" s="582">
        <f t="shared" si="3"/>
        <v>8.9136009379447628E-2</v>
      </c>
      <c r="I10" s="583">
        <f t="shared" si="3"/>
        <v>8.7210329935870606E-2</v>
      </c>
      <c r="J10" s="583">
        <f t="shared" si="3"/>
        <v>5.4073767037759991E-2</v>
      </c>
      <c r="K10" s="582">
        <f t="shared" si="3"/>
        <v>4.6105518553143869E-2</v>
      </c>
      <c r="L10" s="582">
        <f t="shared" si="3"/>
        <v>3.9526030736517843E-2</v>
      </c>
      <c r="M10" s="582">
        <f t="shared" si="3"/>
        <v>3.6533337165415451E-2</v>
      </c>
      <c r="N10" s="582">
        <f t="shared" si="3"/>
        <v>3.0293685459790803E-2</v>
      </c>
      <c r="O10" s="582">
        <f t="shared" si="3"/>
        <v>2.9622164460436536E-2</v>
      </c>
      <c r="P10" s="583">
        <f t="shared" si="3"/>
        <v>2.8950672550774458E-2</v>
      </c>
      <c r="Q10" s="582">
        <f t="shared" si="3"/>
        <v>2.8279166096266285E-2</v>
      </c>
      <c r="R10" s="584"/>
    </row>
    <row r="11" spans="1:18" ht="19.5" customHeight="1" x14ac:dyDescent="0.25">
      <c r="A11" s="571"/>
      <c r="B11" s="572"/>
      <c r="C11" s="1584" t="s">
        <v>667</v>
      </c>
      <c r="D11" s="577">
        <f t="shared" ref="D11:R11" si="4">SUM(D15:D46)</f>
        <v>145449.31050000002</v>
      </c>
      <c r="E11" s="577">
        <f t="shared" si="4"/>
        <v>1373338.0064195001</v>
      </c>
      <c r="F11" s="577">
        <f t="shared" si="4"/>
        <v>2277760.489388966</v>
      </c>
      <c r="G11" s="577">
        <f t="shared" si="4"/>
        <v>4426025.0557205742</v>
      </c>
      <c r="H11" s="577">
        <f t="shared" si="4"/>
        <v>5301544.614000001</v>
      </c>
      <c r="I11" s="577">
        <f t="shared" si="4"/>
        <v>5246711.2140000006</v>
      </c>
      <c r="J11" s="577">
        <f t="shared" si="4"/>
        <v>5249003.4139999999</v>
      </c>
      <c r="K11" s="577">
        <f t="shared" si="4"/>
        <v>5042989.7690000003</v>
      </c>
      <c r="L11" s="577">
        <f t="shared" si="4"/>
        <v>4859030.1679999996</v>
      </c>
      <c r="M11" s="577">
        <f t="shared" si="4"/>
        <v>4725571.1109999996</v>
      </c>
      <c r="N11" s="577">
        <f t="shared" si="4"/>
        <v>4622682.4109999994</v>
      </c>
      <c r="O11" s="577">
        <f t="shared" si="4"/>
        <v>4132403.6630000002</v>
      </c>
      <c r="P11" s="577">
        <f t="shared" si="4"/>
        <v>3897017.0480000004</v>
      </c>
      <c r="Q11" s="577">
        <f t="shared" si="4"/>
        <v>2586360.4720000001</v>
      </c>
      <c r="R11" s="570">
        <f t="shared" si="4"/>
        <v>14141574.382999999</v>
      </c>
    </row>
    <row r="12" spans="1:18" ht="19.5" customHeight="1" x14ac:dyDescent="0.25">
      <c r="A12" s="571"/>
      <c r="B12" s="572"/>
      <c r="C12" s="1584"/>
      <c r="D12" s="582">
        <f>D11/D13</f>
        <v>2.1155378358281335E-3</v>
      </c>
      <c r="E12" s="582">
        <f t="shared" ref="E12:O12" si="5">E11/E13</f>
        <v>1.9974989939613583E-2</v>
      </c>
      <c r="F12" s="582">
        <f t="shared" si="5"/>
        <v>3.3129675759148838E-2</v>
      </c>
      <c r="G12" s="582">
        <f t="shared" si="5"/>
        <v>6.4375853247514686E-2</v>
      </c>
      <c r="H12" s="582">
        <f t="shared" si="5"/>
        <v>7.7110150475741573E-2</v>
      </c>
      <c r="I12" s="583">
        <f t="shared" si="5"/>
        <v>7.6312607111882869E-2</v>
      </c>
      <c r="J12" s="583">
        <f t="shared" si="5"/>
        <v>7.6345946808101528E-2</v>
      </c>
      <c r="K12" s="582">
        <f t="shared" si="5"/>
        <v>7.3349510048132394E-2</v>
      </c>
      <c r="L12" s="582">
        <f t="shared" si="5"/>
        <v>7.0673845963912837E-2</v>
      </c>
      <c r="M12" s="582">
        <f t="shared" si="5"/>
        <v>6.8732704519880727E-2</v>
      </c>
      <c r="N12" s="582">
        <f t="shared" si="5"/>
        <v>6.7236204213479006E-2</v>
      </c>
      <c r="O12" s="582">
        <f t="shared" si="5"/>
        <v>6.0105175280231189E-2</v>
      </c>
      <c r="P12" s="583">
        <f>P11/P13</f>
        <v>5.6681513192262681E-2</v>
      </c>
      <c r="Q12" s="583">
        <f>Q11/Q13</f>
        <v>3.761821501110732E-2</v>
      </c>
      <c r="R12" s="584"/>
    </row>
    <row r="13" spans="1:18" ht="33.75" customHeight="1" thickBot="1" x14ac:dyDescent="0.3">
      <c r="A13" s="585"/>
      <c r="B13" s="586"/>
      <c r="C13" s="587" t="s">
        <v>668</v>
      </c>
      <c r="D13" s="588">
        <f>92644370-12360280-11531214</f>
        <v>68752876</v>
      </c>
      <c r="E13" s="588">
        <f t="shared" ref="E13:R13" si="6">92644370-12360280-11531214</f>
        <v>68752876</v>
      </c>
      <c r="F13" s="588">
        <f t="shared" si="6"/>
        <v>68752876</v>
      </c>
      <c r="G13" s="588">
        <f t="shared" si="6"/>
        <v>68752876</v>
      </c>
      <c r="H13" s="588">
        <f t="shared" si="6"/>
        <v>68752876</v>
      </c>
      <c r="I13" s="588">
        <f t="shared" si="6"/>
        <v>68752876</v>
      </c>
      <c r="J13" s="588">
        <f t="shared" si="6"/>
        <v>68752876</v>
      </c>
      <c r="K13" s="588">
        <f t="shared" si="6"/>
        <v>68752876</v>
      </c>
      <c r="L13" s="588">
        <f t="shared" si="6"/>
        <v>68752876</v>
      </c>
      <c r="M13" s="588">
        <f t="shared" si="6"/>
        <v>68752876</v>
      </c>
      <c r="N13" s="588">
        <f t="shared" si="6"/>
        <v>68752876</v>
      </c>
      <c r="O13" s="588">
        <f t="shared" si="6"/>
        <v>68752876</v>
      </c>
      <c r="P13" s="588">
        <f t="shared" si="6"/>
        <v>68752876</v>
      </c>
      <c r="Q13" s="588">
        <f t="shared" si="6"/>
        <v>68752876</v>
      </c>
      <c r="R13" s="589">
        <f t="shared" si="6"/>
        <v>68752876</v>
      </c>
    </row>
    <row r="14" spans="1:18" ht="16.5" thickBot="1" x14ac:dyDescent="0.25">
      <c r="A14" s="590">
        <f>SUM(A15:A46)</f>
        <v>54895082</v>
      </c>
      <c r="B14" s="591"/>
      <c r="C14" s="591" t="s">
        <v>669</v>
      </c>
      <c r="D14" s="592">
        <f t="shared" ref="D14:R14" si="7">SUM(D15:D46)</f>
        <v>145449.31050000002</v>
      </c>
      <c r="E14" s="592">
        <f t="shared" si="7"/>
        <v>1373338.0064195001</v>
      </c>
      <c r="F14" s="592">
        <f t="shared" si="7"/>
        <v>2277760.489388966</v>
      </c>
      <c r="G14" s="592">
        <f t="shared" si="7"/>
        <v>4426025.0557205742</v>
      </c>
      <c r="H14" s="592">
        <f t="shared" si="7"/>
        <v>5301544.614000001</v>
      </c>
      <c r="I14" s="592">
        <f t="shared" si="7"/>
        <v>5246711.2140000006</v>
      </c>
      <c r="J14" s="592">
        <f t="shared" si="7"/>
        <v>5249003.4139999999</v>
      </c>
      <c r="K14" s="592">
        <f t="shared" si="7"/>
        <v>5042989.7690000003</v>
      </c>
      <c r="L14" s="592">
        <f t="shared" si="7"/>
        <v>4859030.1679999996</v>
      </c>
      <c r="M14" s="592">
        <f t="shared" si="7"/>
        <v>4725571.1109999996</v>
      </c>
      <c r="N14" s="592">
        <f t="shared" si="7"/>
        <v>4622682.4109999994</v>
      </c>
      <c r="O14" s="592">
        <f t="shared" si="7"/>
        <v>4132403.6630000002</v>
      </c>
      <c r="P14" s="592">
        <f t="shared" si="7"/>
        <v>3897017.0480000004</v>
      </c>
      <c r="Q14" s="592">
        <f t="shared" si="7"/>
        <v>2586360.4720000001</v>
      </c>
      <c r="R14" s="593">
        <f t="shared" si="7"/>
        <v>14141574.382999999</v>
      </c>
    </row>
    <row r="15" spans="1:18" ht="47.25" x14ac:dyDescent="0.25">
      <c r="A15" s="594">
        <f>1462506+4830432-379022</f>
        <v>5913916</v>
      </c>
      <c r="B15" s="595" t="s">
        <v>670</v>
      </c>
      <c r="C15" s="596" t="s">
        <v>671</v>
      </c>
      <c r="D15" s="597"/>
      <c r="E15" s="597">
        <v>0</v>
      </c>
      <c r="F15" s="597">
        <v>0</v>
      </c>
      <c r="G15" s="597">
        <v>295700</v>
      </c>
      <c r="H15" s="597">
        <v>295700</v>
      </c>
      <c r="I15" s="597">
        <v>295700</v>
      </c>
      <c r="J15" s="597">
        <v>295700</v>
      </c>
      <c r="K15" s="597">
        <v>295700</v>
      </c>
      <c r="L15" s="597">
        <v>295700</v>
      </c>
      <c r="M15" s="597">
        <v>295700</v>
      </c>
      <c r="N15" s="597">
        <v>295700</v>
      </c>
      <c r="O15" s="598">
        <v>295700</v>
      </c>
      <c r="P15" s="597">
        <v>295700</v>
      </c>
      <c r="Q15" s="598">
        <v>295700</v>
      </c>
      <c r="R15" s="599">
        <f>295700+295700+295700+295700+295700+295700+295700+295700+295616</f>
        <v>2661216</v>
      </c>
    </row>
    <row r="16" spans="1:18" ht="16.5" thickBot="1" x14ac:dyDescent="0.3">
      <c r="A16" s="600"/>
      <c r="B16" s="601"/>
      <c r="C16" s="602" t="s">
        <v>672</v>
      </c>
      <c r="D16" s="603">
        <f>(A15/3/2)*0.027</f>
        <v>26612.621999999999</v>
      </c>
      <c r="E16" s="603">
        <f>(D16+(A15/3)*2/2)*0.027</f>
        <v>53943.784793999999</v>
      </c>
      <c r="F16" s="603">
        <f>(E16+(A15/2))*0.027</f>
        <v>81294.348189437995</v>
      </c>
      <c r="G16" s="604">
        <f>(A15-F15)*0.027</f>
        <v>159675.73199999999</v>
      </c>
      <c r="H16" s="604">
        <f>(A15-F15-G15)*0.027</f>
        <v>151691.83199999999</v>
      </c>
      <c r="I16" s="604">
        <f>(A15-F15-G15-H15)*0.027</f>
        <v>143707.932</v>
      </c>
      <c r="J16" s="604">
        <f>(A15-F15-G15-H15-I15)*0.027</f>
        <v>135724.03200000001</v>
      </c>
      <c r="K16" s="605">
        <f>(A15-F15-G15-H15-I15-J15)*0.027</f>
        <v>127740.132</v>
      </c>
      <c r="L16" s="604">
        <v>94069</v>
      </c>
      <c r="M16" s="605">
        <f>(A15-F15-G15-H15-I15-J15-K15-L15)*0.027</f>
        <v>111772.33199999999</v>
      </c>
      <c r="N16" s="604">
        <f>(A15-F15-G15-H15-I15-J15-K15-L15-M15)*0.027</f>
        <v>103788.432</v>
      </c>
      <c r="O16" s="605">
        <f>(A15-F15-G15-H15-I15-J15-K15-L15-M15-N15)*0.027</f>
        <v>95804.531999999992</v>
      </c>
      <c r="P16" s="604">
        <f>(A15-E15-F15-G15-H15-I15-J15-K15-L15-M15-N15-O15)*0.027</f>
        <v>87820.631999999998</v>
      </c>
      <c r="Q16" s="606">
        <f>(A15-E15-F15-G15-H15-I15-J15-K15-L15-M15-N15-O15-P15)*0.027</f>
        <v>79836.732000000004</v>
      </c>
      <c r="R16" s="607">
        <f>71853+63869+55885+47901+39917+31933+23949+15966+7982</f>
        <v>359255</v>
      </c>
    </row>
    <row r="17" spans="1:21" ht="31.5" x14ac:dyDescent="0.25">
      <c r="A17" s="594">
        <f>2274277+1127482+510195</f>
        <v>3911954</v>
      </c>
      <c r="B17" s="595" t="s">
        <v>673</v>
      </c>
      <c r="C17" s="596" t="s">
        <v>674</v>
      </c>
      <c r="D17" s="639">
        <v>0</v>
      </c>
      <c r="E17" s="632">
        <v>0</v>
      </c>
      <c r="F17" s="632">
        <v>0</v>
      </c>
      <c r="G17" s="632">
        <f>593300+106700</f>
        <v>700000</v>
      </c>
      <c r="H17" s="632">
        <f>312000+202000</f>
        <v>514000</v>
      </c>
      <c r="I17" s="632">
        <f>312000+202000</f>
        <v>514000</v>
      </c>
      <c r="J17" s="632">
        <v>312000</v>
      </c>
      <c r="K17" s="632">
        <v>312000</v>
      </c>
      <c r="L17" s="632">
        <v>312000</v>
      </c>
      <c r="M17" s="632">
        <v>312000</v>
      </c>
      <c r="N17" s="632">
        <v>312000</v>
      </c>
      <c r="O17" s="631">
        <v>312000</v>
      </c>
      <c r="P17" s="632">
        <f>312459-505</f>
        <v>311954</v>
      </c>
      <c r="Q17" s="631"/>
      <c r="R17" s="633"/>
      <c r="U17" s="608"/>
    </row>
    <row r="18" spans="1:21" ht="16.5" thickBot="1" x14ac:dyDescent="0.3">
      <c r="A18" s="611"/>
      <c r="B18" s="1285"/>
      <c r="C18" s="613" t="s">
        <v>672</v>
      </c>
      <c r="D18" s="1286">
        <f>(A17/3/2)*0.027</f>
        <v>17603.793000000001</v>
      </c>
      <c r="E18" s="1286">
        <f>(D18+(A17/3)*2/2)*0.027</f>
        <v>35682.888411</v>
      </c>
      <c r="F18" s="1286">
        <f>(E18+(A17/2))*0.027</f>
        <v>53774.816987096994</v>
      </c>
      <c r="G18" s="1286">
        <f>A17*0.027</f>
        <v>105622.758</v>
      </c>
      <c r="H18" s="1286">
        <f>(A17-F17-G17)*0.027</f>
        <v>86722.758000000002</v>
      </c>
      <c r="I18" s="1286">
        <f>(A17-F17-G17-H17)*0.027</f>
        <v>72844.758000000002</v>
      </c>
      <c r="J18" s="1286">
        <f>(A17-F17-G17-H17-I17)*0.027</f>
        <v>58966.758000000002</v>
      </c>
      <c r="K18" s="1287">
        <f>(A17-F17-G17-H17-I17-J17)*0.027</f>
        <v>50542.758000000002</v>
      </c>
      <c r="L18" s="1286">
        <f>(A17-F17-G17-H17-I17-J17-K17)*0.027</f>
        <v>42118.758000000002</v>
      </c>
      <c r="M18" s="1287">
        <f>(A17-F17-G17-H17-I17-J17-K17-L17)*0.027</f>
        <v>33694.758000000002</v>
      </c>
      <c r="N18" s="1286">
        <f>(A17-F17-G17-H17-I17-J17-K17-L17-M17)*0.027</f>
        <v>25270.757999999998</v>
      </c>
      <c r="O18" s="1287">
        <f>(A17-F17-G17-H17-I17-J17-K17-L17-M17-N17)*0.027</f>
        <v>16846.757999999998</v>
      </c>
      <c r="P18" s="1286">
        <f>(A17-D17-E17-F17-G17-H17-I17-J17-K17-L17-M17-N17-O17)*0.027</f>
        <v>8422.7579999999998</v>
      </c>
      <c r="Q18" s="1287"/>
      <c r="R18" s="1288"/>
    </row>
    <row r="19" spans="1:21" ht="47.25" x14ac:dyDescent="0.25">
      <c r="A19" s="600">
        <f>1135705+129698-159468</f>
        <v>1105935</v>
      </c>
      <c r="B19" s="601" t="s">
        <v>675</v>
      </c>
      <c r="C19" s="609" t="s">
        <v>676</v>
      </c>
      <c r="D19" s="610">
        <v>0</v>
      </c>
      <c r="E19" s="610">
        <v>0</v>
      </c>
      <c r="F19" s="610">
        <v>372700</v>
      </c>
      <c r="G19" s="610">
        <v>110500</v>
      </c>
      <c r="H19" s="610">
        <v>170400</v>
      </c>
      <c r="I19" s="610">
        <v>226600</v>
      </c>
      <c r="J19" s="610">
        <v>225735</v>
      </c>
      <c r="K19" s="610"/>
      <c r="L19" s="606"/>
      <c r="M19" s="606"/>
      <c r="N19" s="606"/>
      <c r="O19" s="606"/>
      <c r="P19" s="610"/>
      <c r="Q19" s="606"/>
      <c r="R19" s="607"/>
    </row>
    <row r="20" spans="1:21" ht="16.5" thickBot="1" x14ac:dyDescent="0.3">
      <c r="A20" s="611"/>
      <c r="B20" s="612"/>
      <c r="C20" s="613" t="s">
        <v>672</v>
      </c>
      <c r="D20" s="614">
        <f>((A19/2)/2)*0.027</f>
        <v>7465.0612499999997</v>
      </c>
      <c r="E20" s="614">
        <f>(D20+A19/2)*0.027</f>
        <v>15131.679153750001</v>
      </c>
      <c r="F20" s="614">
        <f>(A19-E19)*0.027</f>
        <v>29860.244999999999</v>
      </c>
      <c r="G20" s="614">
        <f>(A19-E19-F19)*0.027</f>
        <v>19797.345000000001</v>
      </c>
      <c r="H20" s="614">
        <f>(A19-E19-F19-G19)*0.027</f>
        <v>16813.845000000001</v>
      </c>
      <c r="I20" s="614">
        <f>(A19-E19-F19-G19-H19)*0.027</f>
        <v>12213.045</v>
      </c>
      <c r="J20" s="614">
        <f>(A19-E19-F19-G19-H19-I19)*0.027</f>
        <v>6094.8450000000003</v>
      </c>
      <c r="K20" s="614"/>
      <c r="L20" s="614"/>
      <c r="M20" s="614"/>
      <c r="N20" s="614"/>
      <c r="O20" s="614"/>
      <c r="P20" s="615"/>
      <c r="Q20" s="614"/>
      <c r="R20" s="616"/>
    </row>
    <row r="21" spans="1:21" ht="47.25" x14ac:dyDescent="0.25">
      <c r="A21" s="617">
        <f>1423690+1297848+843282+4807578</f>
        <v>8372398</v>
      </c>
      <c r="B21" s="618" t="s">
        <v>677</v>
      </c>
      <c r="C21" s="619" t="s">
        <v>678</v>
      </c>
      <c r="D21" s="620"/>
      <c r="E21" s="620">
        <v>0</v>
      </c>
      <c r="F21" s="620">
        <v>0</v>
      </c>
      <c r="G21" s="620">
        <v>0</v>
      </c>
      <c r="H21" s="620">
        <v>418600</v>
      </c>
      <c r="I21" s="620">
        <v>418600</v>
      </c>
      <c r="J21" s="620">
        <v>418600</v>
      </c>
      <c r="K21" s="620">
        <v>418600</v>
      </c>
      <c r="L21" s="620">
        <v>418600</v>
      </c>
      <c r="M21" s="620">
        <v>418600</v>
      </c>
      <c r="N21" s="620">
        <v>418600</v>
      </c>
      <c r="O21" s="621">
        <v>418600</v>
      </c>
      <c r="P21" s="620">
        <v>418600</v>
      </c>
      <c r="Q21" s="621">
        <v>418600</v>
      </c>
      <c r="R21" s="622">
        <f>418600+418600+418600+418600+418600+418600+418600+418600+418600+418998</f>
        <v>4186398</v>
      </c>
    </row>
    <row r="22" spans="1:21" ht="16.5" thickBot="1" x14ac:dyDescent="0.3">
      <c r="A22" s="611"/>
      <c r="B22" s="612"/>
      <c r="C22" s="613" t="s">
        <v>672</v>
      </c>
      <c r="D22" s="615"/>
      <c r="E22" s="615">
        <f>(A21/3/2)*0.027</f>
        <v>37675.791000000005</v>
      </c>
      <c r="F22" s="615">
        <f>(E22+(A21/3)*2/2)*0.027</f>
        <v>76368.828357000006</v>
      </c>
      <c r="G22" s="615">
        <f>(F22+(A21/2))*0.027</f>
        <v>115089.33136563899</v>
      </c>
      <c r="H22" s="615">
        <f>(A21-G21)*0.027</f>
        <v>226054.74599999998</v>
      </c>
      <c r="I22" s="615">
        <f>(A21-G21-H21)*0.027</f>
        <v>214752.546</v>
      </c>
      <c r="J22" s="615">
        <f>(A21-G21-H21-I21)*0.027</f>
        <v>203450.34599999999</v>
      </c>
      <c r="K22" s="615">
        <f>(A21-G21-H21-I21-J21)*0.027</f>
        <v>192148.14600000001</v>
      </c>
      <c r="L22" s="615">
        <f>(A21-G21-H21-I21-J21-K21)*0.027</f>
        <v>180845.946</v>
      </c>
      <c r="M22" s="614">
        <f>(A21-G21-H21-I21-J21-K21-L21)*0.027</f>
        <v>169543.74599999998</v>
      </c>
      <c r="N22" s="614">
        <f>(A21-G21-H21-I21-J21-K21-L21-M21)*0.027</f>
        <v>158241.546</v>
      </c>
      <c r="O22" s="614">
        <f>(A21-G21-H21-I21-J21-K21-L21-M21-N21)*0.027</f>
        <v>146939.34599999999</v>
      </c>
      <c r="P22" s="615">
        <f>(A21-G21-H21-I21-J21-K21-L21-M21-N21-O21)*0.027</f>
        <v>135637.14600000001</v>
      </c>
      <c r="Q22" s="614">
        <f>SUM(A21-E21-F21-G21-H21-I21-J21-K21-L21-M21-N21-O21-P21)*0.027</f>
        <v>124334.946</v>
      </c>
      <c r="R22" s="616">
        <f>113033+101731+90428+79126+67824+56522+45220+33917+22615+11313</f>
        <v>621729</v>
      </c>
    </row>
    <row r="23" spans="1:21" ht="47.25" x14ac:dyDescent="0.25">
      <c r="A23" s="600">
        <f>534114+342953-261116+261116</f>
        <v>877067</v>
      </c>
      <c r="B23" s="601" t="s">
        <v>673</v>
      </c>
      <c r="C23" s="609" t="s">
        <v>679</v>
      </c>
      <c r="D23" s="610"/>
      <c r="E23" s="610"/>
      <c r="F23" s="610"/>
      <c r="G23" s="610">
        <v>87700</v>
      </c>
      <c r="H23" s="610">
        <v>87700</v>
      </c>
      <c r="I23" s="610">
        <v>87700</v>
      </c>
      <c r="J23" s="610">
        <v>87700</v>
      </c>
      <c r="K23" s="610">
        <v>87700</v>
      </c>
      <c r="L23" s="606">
        <v>87700</v>
      </c>
      <c r="M23" s="606">
        <v>87700</v>
      </c>
      <c r="N23" s="606">
        <v>87700</v>
      </c>
      <c r="O23" s="606">
        <v>87700</v>
      </c>
      <c r="P23" s="610">
        <v>87767</v>
      </c>
      <c r="Q23" s="606"/>
      <c r="R23" s="607"/>
    </row>
    <row r="24" spans="1:21" ht="16.5" thickBot="1" x14ac:dyDescent="0.3">
      <c r="A24" s="611"/>
      <c r="B24" s="612"/>
      <c r="C24" s="613" t="s">
        <v>672</v>
      </c>
      <c r="D24" s="614">
        <f>(A23/3/2)*0.027</f>
        <v>3946.8015</v>
      </c>
      <c r="E24" s="614">
        <f>(D24+(A23/3)*2/2)*0.027</f>
        <v>8000.1666405000005</v>
      </c>
      <c r="F24" s="614">
        <f>(E24+(A23/2))*0.027</f>
        <v>12056.408999293501</v>
      </c>
      <c r="G24" s="614">
        <f>(A23-D23-E23-F23)*0.027</f>
        <v>23680.809000000001</v>
      </c>
      <c r="H24" s="614">
        <f>(A23-D23-E23-F23-G23)*0.027</f>
        <v>21312.909</v>
      </c>
      <c r="I24" s="614">
        <f>(A23-D23-E23-F23-G23-H23)*0.027</f>
        <v>18945.008999999998</v>
      </c>
      <c r="J24" s="614">
        <f>(A23-D23-E23-F23-G23-H23-I23)*0.027</f>
        <v>16577.109</v>
      </c>
      <c r="K24" s="614">
        <f>(A23-D23-E23-F23-G23-H23-I23-J23)*0.027</f>
        <v>14209.209000000001</v>
      </c>
      <c r="L24" s="614">
        <f>(A23-D23-E23-F23-G23-H23-I23-J23-K23)*0.027</f>
        <v>11841.308999999999</v>
      </c>
      <c r="M24" s="614">
        <f>(A23-D23-E23-F23-G23-H23-I23-J23-K23-L23)*0.027</f>
        <v>9473.4089999999997</v>
      </c>
      <c r="N24" s="614">
        <f>(A23-D23-E23-F23-G23-H23-I23-J23-K23-L23-M23)*0.027</f>
        <v>7105.509</v>
      </c>
      <c r="O24" s="614">
        <f>(A23-D23-E23-F23-G23-H23-I23-J23-K23-L23-M23-N23)*0.027</f>
        <v>4737.6090000000004</v>
      </c>
      <c r="P24" s="615">
        <f>(A23-D23-E23-F23-G23-H23-I23-J23-K23-L23-M23-N23-O23)*0.027</f>
        <v>2369.7089999999998</v>
      </c>
      <c r="Q24" s="614"/>
      <c r="R24" s="616"/>
    </row>
    <row r="25" spans="1:21" ht="47.25" x14ac:dyDescent="0.25">
      <c r="A25" s="617">
        <f>1387873+480280+492399-493102-31711+74604+31711</f>
        <v>1942054</v>
      </c>
      <c r="B25" s="618" t="s">
        <v>673</v>
      </c>
      <c r="C25" s="619" t="s">
        <v>680</v>
      </c>
      <c r="D25" s="620">
        <v>0</v>
      </c>
      <c r="E25" s="620">
        <v>0</v>
      </c>
      <c r="F25" s="620">
        <v>0</v>
      </c>
      <c r="G25" s="620">
        <f>236100-123300-7900+7400+3200</f>
        <v>115500</v>
      </c>
      <c r="H25" s="620">
        <f>236100-123300-7900+7400+3200</f>
        <v>115500</v>
      </c>
      <c r="I25" s="620">
        <f>236100-123300-7900+7400+3200</f>
        <v>115500</v>
      </c>
      <c r="J25" s="620">
        <f>236100-123200-8000+7400+3200</f>
        <v>115500</v>
      </c>
      <c r="K25" s="620">
        <f>236100+7400+3200</f>
        <v>246700</v>
      </c>
      <c r="L25" s="620">
        <f>236100+7400+3200</f>
        <v>246700</v>
      </c>
      <c r="M25" s="620">
        <f>236100+7400+3200</f>
        <v>246700</v>
      </c>
      <c r="N25" s="620">
        <f>236100+7400+3200</f>
        <v>246700</v>
      </c>
      <c r="O25" s="621">
        <f>236100+7400+3200</f>
        <v>246700</v>
      </c>
      <c r="P25" s="620">
        <f>235639+7004+3911</f>
        <v>246554</v>
      </c>
      <c r="Q25" s="621"/>
      <c r="R25" s="622"/>
    </row>
    <row r="26" spans="1:21" ht="16.5" thickBot="1" x14ac:dyDescent="0.3">
      <c r="A26" s="611"/>
      <c r="B26" s="612"/>
      <c r="C26" s="613" t="s">
        <v>681</v>
      </c>
      <c r="D26" s="615">
        <f>(A25/3/2)*0.027</f>
        <v>8739.2430000000004</v>
      </c>
      <c r="E26" s="615">
        <f>(D26+(A25/3)*2/2)*0.027</f>
        <v>17714.445561</v>
      </c>
      <c r="F26" s="615">
        <f>(E26+(A25/2))*0.027</f>
        <v>26696.019030146999</v>
      </c>
      <c r="G26" s="615">
        <f>(A25-F25)*0.027</f>
        <v>52435.457999999999</v>
      </c>
      <c r="H26" s="615">
        <f>(A25-F25-G25)*0.027</f>
        <v>49316.957999999999</v>
      </c>
      <c r="I26" s="615">
        <f>(A25-F25-G25-H25)*0.027</f>
        <v>46198.457999999999</v>
      </c>
      <c r="J26" s="615">
        <f>(A25-F25-G25-H25-I25)*0.027</f>
        <v>43079.957999999999</v>
      </c>
      <c r="K26" s="614">
        <f>(A25-F25-G25-H25-I25-J25)*0.027</f>
        <v>39961.457999999999</v>
      </c>
      <c r="L26" s="614">
        <f>(A25-F25-G25-H25-I25-J25-K25)*0.027</f>
        <v>33300.557999999997</v>
      </c>
      <c r="M26" s="614">
        <f>(A25-F25-G25-H25-I25-J25-K25-L25)*0.027</f>
        <v>26639.657999999999</v>
      </c>
      <c r="N26" s="614">
        <f>(A25-F25-G25-H25-I25-J25-K25-L25-M25)*0.027</f>
        <v>19978.757999999998</v>
      </c>
      <c r="O26" s="614">
        <f>(A25-F25-G25-H25-I25-J25-K25-L25-M25-N25)*0.027</f>
        <v>13317.858</v>
      </c>
      <c r="P26" s="615">
        <f>(A25-E25-F25-G25-H25-I25-J25-K25-L25-M25-N25-O25)*0.027</f>
        <v>6656.9579999999996</v>
      </c>
      <c r="Q26" s="614"/>
      <c r="R26" s="616"/>
    </row>
    <row r="27" spans="1:21" ht="47.25" x14ac:dyDescent="0.25">
      <c r="A27" s="594">
        <v>1289745</v>
      </c>
      <c r="B27" s="595"/>
      <c r="C27" s="596" t="s">
        <v>682</v>
      </c>
      <c r="D27" s="598"/>
      <c r="E27" s="598"/>
      <c r="F27" s="598">
        <v>129000</v>
      </c>
      <c r="G27" s="598">
        <v>129000</v>
      </c>
      <c r="H27" s="598">
        <v>129000</v>
      </c>
      <c r="I27" s="598">
        <v>129000</v>
      </c>
      <c r="J27" s="598">
        <v>129000</v>
      </c>
      <c r="K27" s="598">
        <v>129000</v>
      </c>
      <c r="L27" s="598">
        <v>129000</v>
      </c>
      <c r="M27" s="598">
        <v>129000</v>
      </c>
      <c r="N27" s="598">
        <v>129000</v>
      </c>
      <c r="O27" s="598">
        <v>128745</v>
      </c>
      <c r="P27" s="598"/>
      <c r="Q27" s="598"/>
      <c r="R27" s="623"/>
    </row>
    <row r="28" spans="1:21" ht="16.5" thickBot="1" x14ac:dyDescent="0.3">
      <c r="A28" s="611"/>
      <c r="B28" s="612" t="s">
        <v>675</v>
      </c>
      <c r="C28" s="613" t="s">
        <v>681</v>
      </c>
      <c r="D28" s="614">
        <f>((A27/2)/2)*0.027</f>
        <v>8705.7787499999995</v>
      </c>
      <c r="E28" s="614">
        <f>(D28+A27/2)*0.027</f>
        <v>17646.613526250003</v>
      </c>
      <c r="F28" s="614">
        <f>(A27-D27-E27)*0.027</f>
        <v>34823.114999999998</v>
      </c>
      <c r="G28" s="614">
        <f>(A27-D27-E27-F27)*0.027</f>
        <v>31340.114999999998</v>
      </c>
      <c r="H28" s="614">
        <f>(A27-D27-E27-F27-G27)*0.027</f>
        <v>27857.114999999998</v>
      </c>
      <c r="I28" s="614">
        <f>(A27-D27-E27-F27-G27-H27)*0.027</f>
        <v>24374.114999999998</v>
      </c>
      <c r="J28" s="614">
        <f>(A27-D27-E27-F27-G27-H27-I27)*0.027</f>
        <v>20891.114999999998</v>
      </c>
      <c r="K28" s="614">
        <f>(A27-D27-E27-F27-G27-H27-I27-J27)*0.027</f>
        <v>17408.115000000002</v>
      </c>
      <c r="L28" s="614">
        <f>(A27-D27-E27-F27-G27-H27-I27-J27-K27)*0.027</f>
        <v>13925.115</v>
      </c>
      <c r="M28" s="614">
        <f>(A27-D27-E27-F27-G27-H27-I27-J27-K27-L27)*0.027</f>
        <v>10442.115</v>
      </c>
      <c r="N28" s="614">
        <f>(A27-D27-E27-F27-G27-H27-I27-J27-K27-L27-M27)*0.027</f>
        <v>6959.1149999999998</v>
      </c>
      <c r="O28" s="614">
        <f>(A27-D27-E27-F27-G27-H27-I27-J27-K27-L27-M27-N27)*0.027</f>
        <v>3476.1149999999998</v>
      </c>
      <c r="P28" s="614"/>
      <c r="Q28" s="614"/>
      <c r="R28" s="624"/>
    </row>
    <row r="29" spans="1:21" ht="47.25" x14ac:dyDescent="0.25">
      <c r="A29" s="594">
        <v>2223273</v>
      </c>
      <c r="B29" s="595" t="s">
        <v>683</v>
      </c>
      <c r="C29" s="596" t="s">
        <v>684</v>
      </c>
      <c r="D29" s="597"/>
      <c r="E29" s="597">
        <v>0</v>
      </c>
      <c r="F29" s="597">
        <v>0</v>
      </c>
      <c r="G29" s="597">
        <v>222300</v>
      </c>
      <c r="H29" s="597">
        <v>222300</v>
      </c>
      <c r="I29" s="597">
        <v>222300</v>
      </c>
      <c r="J29" s="597">
        <v>222300</v>
      </c>
      <c r="K29" s="597">
        <v>222300</v>
      </c>
      <c r="L29" s="597">
        <v>222300</v>
      </c>
      <c r="M29" s="597">
        <v>222300</v>
      </c>
      <c r="N29" s="598">
        <v>222300</v>
      </c>
      <c r="O29" s="598">
        <v>222300</v>
      </c>
      <c r="P29" s="597">
        <v>222573</v>
      </c>
      <c r="Q29" s="598"/>
      <c r="R29" s="599"/>
    </row>
    <row r="30" spans="1:21" ht="16.5" thickBot="1" x14ac:dyDescent="0.3">
      <c r="A30" s="611"/>
      <c r="B30" s="612"/>
      <c r="C30" s="613" t="s">
        <v>672</v>
      </c>
      <c r="D30" s="615"/>
      <c r="E30" s="615">
        <f>(A29/3/2)*0.027</f>
        <v>10004.728499999999</v>
      </c>
      <c r="F30" s="615">
        <f>(E30+A29/2)*0.027</f>
        <v>30284.313169499997</v>
      </c>
      <c r="G30" s="615">
        <f>A29*0.027</f>
        <v>60028.370999999999</v>
      </c>
      <c r="H30" s="615">
        <f>(A29-G29)*0.027</f>
        <v>54026.271000000001</v>
      </c>
      <c r="I30" s="615">
        <f>(A29-G29-H29)*0.027</f>
        <v>48024.171000000002</v>
      </c>
      <c r="J30" s="615">
        <f>(A29-G29-H29-I29)*0.027</f>
        <v>42022.070999999996</v>
      </c>
      <c r="K30" s="615">
        <f>(A29-G29-H29-I29-J29)*0.027</f>
        <v>36019.970999999998</v>
      </c>
      <c r="L30" s="615">
        <f>(A29-G29-H29-I29-J29-K29)*0.027</f>
        <v>30017.870999999999</v>
      </c>
      <c r="M30" s="614">
        <f>(A29-G29-H29-I29-J29-K29-L29)*0.027</f>
        <v>24015.771000000001</v>
      </c>
      <c r="N30" s="614">
        <f>(A29-G29-H29-I29-J29-K29-L29-M29)*0.027</f>
        <v>18013.670999999998</v>
      </c>
      <c r="O30" s="614">
        <f>(A29-G29-H29-I29-J29-K29-L29-M29-N29)*0.027</f>
        <v>12011.571</v>
      </c>
      <c r="P30" s="615">
        <f>(A29-G29-H29-I29-J29-K29-L29-M29-N29-O29)*0.027</f>
        <v>6009.4709999999995</v>
      </c>
      <c r="Q30" s="614"/>
      <c r="R30" s="616"/>
    </row>
    <row r="31" spans="1:21" ht="47.25" x14ac:dyDescent="0.25">
      <c r="A31" s="617">
        <f>280919+13590+222945</f>
        <v>517454</v>
      </c>
      <c r="B31" s="618" t="s">
        <v>683</v>
      </c>
      <c r="C31" s="619" t="s">
        <v>685</v>
      </c>
      <c r="D31" s="620"/>
      <c r="E31" s="620">
        <v>0</v>
      </c>
      <c r="F31" s="620">
        <v>0</v>
      </c>
      <c r="G31" s="620">
        <v>103500</v>
      </c>
      <c r="H31" s="620">
        <v>103500</v>
      </c>
      <c r="I31" s="620">
        <v>103500</v>
      </c>
      <c r="J31" s="620">
        <v>103500</v>
      </c>
      <c r="K31" s="620">
        <v>103454</v>
      </c>
      <c r="L31" s="621"/>
      <c r="M31" s="621"/>
      <c r="N31" s="621"/>
      <c r="O31" s="621"/>
      <c r="P31" s="620"/>
      <c r="Q31" s="621"/>
      <c r="R31" s="622"/>
    </row>
    <row r="32" spans="1:21" ht="16.5" thickBot="1" x14ac:dyDescent="0.3">
      <c r="A32" s="611"/>
      <c r="B32" s="612"/>
      <c r="C32" s="613" t="s">
        <v>672</v>
      </c>
      <c r="D32" s="615"/>
      <c r="E32" s="615">
        <f>(A31/3/2)*0.027</f>
        <v>2328.5429999999997</v>
      </c>
      <c r="F32" s="615">
        <f>(E32+A31/2)*0.027</f>
        <v>7048.4996609999998</v>
      </c>
      <c r="G32" s="615">
        <f>(A31-E31-F31)*0.027</f>
        <v>13971.258</v>
      </c>
      <c r="H32" s="615">
        <f>(A31-E31-F31-G31)*0.027</f>
        <v>11176.758</v>
      </c>
      <c r="I32" s="615">
        <f>(A31-E31-F31-G31-H31)*0.027</f>
        <v>8382.2579999999998</v>
      </c>
      <c r="J32" s="615">
        <f>(A31-E31-F31-G31-H31-I31)*0.027</f>
        <v>5587.7579999999998</v>
      </c>
      <c r="K32" s="615">
        <f>(A31-E31-F31-G31-H31-I31-J31)*0.027</f>
        <v>2793.2579999999998</v>
      </c>
      <c r="L32" s="614"/>
      <c r="M32" s="614"/>
      <c r="N32" s="614"/>
      <c r="O32" s="614"/>
      <c r="P32" s="615"/>
      <c r="Q32" s="614"/>
      <c r="R32" s="616"/>
    </row>
    <row r="33" spans="1:18" ht="47.25" x14ac:dyDescent="0.25">
      <c r="A33" s="617">
        <f>1495263-10268-502733</f>
        <v>982262</v>
      </c>
      <c r="B33" s="618" t="s">
        <v>686</v>
      </c>
      <c r="C33" s="619" t="s">
        <v>687</v>
      </c>
      <c r="D33" s="621">
        <v>0</v>
      </c>
      <c r="E33" s="621">
        <v>0</v>
      </c>
      <c r="F33" s="621">
        <v>0</v>
      </c>
      <c r="G33" s="621">
        <f t="shared" ref="G33:O33" si="8">149500-50200</f>
        <v>99300</v>
      </c>
      <c r="H33" s="621">
        <f t="shared" si="8"/>
        <v>99300</v>
      </c>
      <c r="I33" s="621">
        <f t="shared" si="8"/>
        <v>99300</v>
      </c>
      <c r="J33" s="621">
        <f t="shared" si="8"/>
        <v>99300</v>
      </c>
      <c r="K33" s="621">
        <f t="shared" si="8"/>
        <v>99300</v>
      </c>
      <c r="L33" s="621">
        <f t="shared" si="8"/>
        <v>99300</v>
      </c>
      <c r="M33" s="621">
        <f t="shared" si="8"/>
        <v>99300</v>
      </c>
      <c r="N33" s="621">
        <f t="shared" si="8"/>
        <v>99300</v>
      </c>
      <c r="O33" s="621">
        <f t="shared" si="8"/>
        <v>99300</v>
      </c>
      <c r="P33" s="620">
        <f>139495-50933</f>
        <v>88562</v>
      </c>
      <c r="Q33" s="621"/>
      <c r="R33" s="622"/>
    </row>
    <row r="34" spans="1:18" ht="16.5" thickBot="1" x14ac:dyDescent="0.3">
      <c r="A34" s="611"/>
      <c r="B34" s="612"/>
      <c r="C34" s="613" t="s">
        <v>672</v>
      </c>
      <c r="D34" s="614">
        <f>(A33/3/2)*0.027</f>
        <v>4420.1790000000001</v>
      </c>
      <c r="E34" s="614">
        <f>(D34+(A33/3)*2/2)*0.027</f>
        <v>8959.7028330000012</v>
      </c>
      <c r="F34" s="614">
        <f>(E34+(A33/2))*0.027</f>
        <v>13502.448976490999</v>
      </c>
      <c r="G34" s="614">
        <f>A33*0.027</f>
        <v>26521.074000000001</v>
      </c>
      <c r="H34" s="614">
        <f>(A33-G33)*0.027</f>
        <v>23839.973999999998</v>
      </c>
      <c r="I34" s="614">
        <f>(A33-G33-H33)*0.027</f>
        <v>21158.874</v>
      </c>
      <c r="J34" s="614">
        <f>(A33-G33-H33-I33)*0.027</f>
        <v>18477.774000000001</v>
      </c>
      <c r="K34" s="614">
        <f>(A33-G33-H33-I33-J33)*0.027</f>
        <v>15796.673999999999</v>
      </c>
      <c r="L34" s="614">
        <f>(A33-G33-H33-I33-J33-K33)*0.027</f>
        <v>13115.574000000001</v>
      </c>
      <c r="M34" s="614">
        <f>(A33-G33-H33-I33-J33-K33-L33)*0.027</f>
        <v>10434.474</v>
      </c>
      <c r="N34" s="614">
        <f>(A33-G33-H33-I33-J33-K33-L33-M33)*0.027</f>
        <v>7753.3739999999998</v>
      </c>
      <c r="O34" s="614">
        <f>(A33-G33-H33-I33-J33-K33-L33-M33-N33)*0.027</f>
        <v>5072.2740000000003</v>
      </c>
      <c r="P34" s="615">
        <f>(A33-G33-H33-I33-J33-K33-L33-M33-N33-O33)*0.027</f>
        <v>2391.174</v>
      </c>
      <c r="Q34" s="614"/>
      <c r="R34" s="616"/>
    </row>
    <row r="35" spans="1:18" ht="31.5" x14ac:dyDescent="0.25">
      <c r="A35" s="594">
        <v>6000000</v>
      </c>
      <c r="B35" s="595" t="s">
        <v>683</v>
      </c>
      <c r="C35" s="596" t="s">
        <v>688</v>
      </c>
      <c r="D35" s="597"/>
      <c r="E35" s="597"/>
      <c r="F35" s="597"/>
      <c r="G35" s="597">
        <v>225000</v>
      </c>
      <c r="H35" s="597">
        <v>375000</v>
      </c>
      <c r="I35" s="597">
        <v>375000</v>
      </c>
      <c r="J35" s="597">
        <v>375000</v>
      </c>
      <c r="K35" s="597">
        <v>375000</v>
      </c>
      <c r="L35" s="597">
        <v>375000</v>
      </c>
      <c r="M35" s="597">
        <v>375000</v>
      </c>
      <c r="N35" s="597">
        <v>375000</v>
      </c>
      <c r="O35" s="598">
        <v>375000</v>
      </c>
      <c r="P35" s="597">
        <v>375000</v>
      </c>
      <c r="Q35" s="598">
        <v>375000</v>
      </c>
      <c r="R35" s="599">
        <f>2550000-375000-375000+225000</f>
        <v>2025000</v>
      </c>
    </row>
    <row r="36" spans="1:18" ht="16.5" thickBot="1" x14ac:dyDescent="0.3">
      <c r="A36" s="625"/>
      <c r="B36" s="626"/>
      <c r="C36" s="627" t="s">
        <v>672</v>
      </c>
      <c r="D36" s="628"/>
      <c r="E36" s="628">
        <f>((A35/2)/2)*0.027</f>
        <v>40500</v>
      </c>
      <c r="F36" s="628">
        <f>(E36+A35/2)*0.027</f>
        <v>82093.5</v>
      </c>
      <c r="G36" s="628">
        <f>(A35-F35)*0.027</f>
        <v>162000</v>
      </c>
      <c r="H36" s="628">
        <f>(A35-F35-G35)*0.027</f>
        <v>155925</v>
      </c>
      <c r="I36" s="628">
        <f>(A35-F35-G35-H35)*0.027</f>
        <v>145800</v>
      </c>
      <c r="J36" s="628">
        <f>(A35-F35-G35-H35-I35)*0.027</f>
        <v>135675</v>
      </c>
      <c r="K36" s="628">
        <f>(A35-F35-G35-H35-I35-J35)*0.027</f>
        <v>125550</v>
      </c>
      <c r="L36" s="628">
        <f>(A35-F35-G35-H35-I35-J35-K35)*0.027</f>
        <v>115425</v>
      </c>
      <c r="M36" s="628">
        <f>(A35-F35-G35-H35-I35-J35-K35-L35)*0.027</f>
        <v>105300</v>
      </c>
      <c r="N36" s="628">
        <f>(A35-F35-G35-H35-I35-J35-K35-L35-M35)*0.027</f>
        <v>95175</v>
      </c>
      <c r="O36" s="629">
        <f>(A35-F35-G35-H35-I35-J35-K35-L35-M35-N35)*0.027</f>
        <v>85050</v>
      </c>
      <c r="P36" s="628">
        <f>(A35-F35-G35-H35-I35-J35-K35-L35-M35-N35-O35)*0.027</f>
        <v>74925</v>
      </c>
      <c r="Q36" s="629">
        <f>SUM(A35-F35-G35-H35-I35-J35-K35-L35-M35-N35-O35-P35)*0.027</f>
        <v>64800</v>
      </c>
      <c r="R36" s="630">
        <f>293625-58725+40500</f>
        <v>275400</v>
      </c>
    </row>
    <row r="37" spans="1:18" ht="63" x14ac:dyDescent="0.25">
      <c r="A37" s="617">
        <f>2152272+71001</f>
        <v>2223273</v>
      </c>
      <c r="B37" s="618" t="s">
        <v>683</v>
      </c>
      <c r="C37" s="619" t="s">
        <v>689</v>
      </c>
      <c r="D37" s="620"/>
      <c r="E37" s="620">
        <v>0</v>
      </c>
      <c r="F37" s="620">
        <v>0</v>
      </c>
      <c r="G37" s="620">
        <v>86400</v>
      </c>
      <c r="H37" s="620">
        <v>159600</v>
      </c>
      <c r="I37" s="620">
        <v>149600</v>
      </c>
      <c r="J37" s="620">
        <v>261200</v>
      </c>
      <c r="K37" s="620">
        <v>261200</v>
      </c>
      <c r="L37" s="620">
        <v>261200</v>
      </c>
      <c r="M37" s="621">
        <v>261200</v>
      </c>
      <c r="N37" s="621">
        <v>261200</v>
      </c>
      <c r="O37" s="621">
        <v>261200</v>
      </c>
      <c r="P37" s="620">
        <v>260473</v>
      </c>
      <c r="Q37" s="621"/>
      <c r="R37" s="622"/>
    </row>
    <row r="38" spans="1:18" ht="16.5" thickBot="1" x14ac:dyDescent="0.3">
      <c r="A38" s="611"/>
      <c r="B38" s="612"/>
      <c r="C38" s="613" t="s">
        <v>672</v>
      </c>
      <c r="D38" s="615"/>
      <c r="E38" s="615">
        <f>(A37/3/2)*0.027</f>
        <v>10004.728499999999</v>
      </c>
      <c r="F38" s="615">
        <f>(E38+A37/2)*0.027</f>
        <v>30284.313169499997</v>
      </c>
      <c r="G38" s="615">
        <f>(A37-E37-F37)*0.027</f>
        <v>60028.370999999999</v>
      </c>
      <c r="H38" s="615">
        <f>(A37-E37-F37-G37)*0.027</f>
        <v>57695.570999999996</v>
      </c>
      <c r="I38" s="615">
        <f>(A37-E37-F37-G37-H37)*0.027</f>
        <v>53386.370999999999</v>
      </c>
      <c r="J38" s="615">
        <f>(A37-E37-F37-G37-H37-I37)*0.027</f>
        <v>49347.171000000002</v>
      </c>
      <c r="K38" s="615">
        <f>(A37-E37-F37-G37-H37-I37-J37)*0.027</f>
        <v>42294.771000000001</v>
      </c>
      <c r="L38" s="615">
        <f>(A37-E37-F37-G37-H37-I37-J37-K37)*0.027</f>
        <v>35242.370999999999</v>
      </c>
      <c r="M38" s="614">
        <f>(A37-E37-F37-G37-H37-I37-J37-K37-L37)*0.027</f>
        <v>28189.971000000001</v>
      </c>
      <c r="N38" s="614">
        <f>(A37-E37-F37-G37-H37-I37-J37-K37-L37-M37)*0.027</f>
        <v>21137.571</v>
      </c>
      <c r="O38" s="614">
        <f>(A37-E37-F37-G37-H37-I37-J37-K37-L37-M37-N37)*0.027</f>
        <v>14085.171</v>
      </c>
      <c r="P38" s="615">
        <f>(A37-E37-F37-G37-H37-I37-J37-K37-L37-M37-N37-O37)*0.027</f>
        <v>7032.7709999999997</v>
      </c>
      <c r="Q38" s="614"/>
      <c r="R38" s="616"/>
    </row>
    <row r="39" spans="1:18" ht="31.5" x14ac:dyDescent="0.25">
      <c r="A39" s="594">
        <f>4924140-1215479+66663</f>
        <v>3775324</v>
      </c>
      <c r="B39" s="595">
        <v>2019</v>
      </c>
      <c r="C39" s="595" t="s">
        <v>690</v>
      </c>
      <c r="D39" s="631"/>
      <c r="E39" s="631">
        <f>492500-124900+8000</f>
        <v>375600</v>
      </c>
      <c r="F39" s="631">
        <f>692500-173400</f>
        <v>519100</v>
      </c>
      <c r="G39" s="632">
        <f>292500-68300</f>
        <v>224200</v>
      </c>
      <c r="H39" s="632">
        <f>492500-126900+8000</f>
        <v>373600</v>
      </c>
      <c r="I39" s="632">
        <f>492500-120900+8000</f>
        <v>379600</v>
      </c>
      <c r="J39" s="632">
        <f>492500-120900+8000</f>
        <v>379600</v>
      </c>
      <c r="K39" s="632">
        <f>492500-120900+8000</f>
        <v>379600</v>
      </c>
      <c r="L39" s="632">
        <f>492500-120900+8000</f>
        <v>379600</v>
      </c>
      <c r="M39" s="632">
        <f>492500-120900+9000</f>
        <v>380600</v>
      </c>
      <c r="N39" s="632">
        <f>491640-117479+9663</f>
        <v>383824</v>
      </c>
      <c r="O39" s="631"/>
      <c r="P39" s="632"/>
      <c r="Q39" s="631"/>
      <c r="R39" s="633"/>
    </row>
    <row r="40" spans="1:18" ht="16.5" thickBot="1" x14ac:dyDescent="0.3">
      <c r="A40" s="625"/>
      <c r="B40" s="634"/>
      <c r="C40" s="635" t="s">
        <v>672</v>
      </c>
      <c r="D40" s="636">
        <f>E40/12*8</f>
        <v>67955.831999999995</v>
      </c>
      <c r="E40" s="636">
        <f>A39*0.027</f>
        <v>101933.74799999999</v>
      </c>
      <c r="F40" s="604">
        <f>(A39-E39)*0.027</f>
        <v>91792.547999999995</v>
      </c>
      <c r="G40" s="604">
        <f>(A39-E39-F39)*0.027</f>
        <v>77776.847999999998</v>
      </c>
      <c r="H40" s="637">
        <f>(A39-E39-F39-G39)*0.027</f>
        <v>71723.448000000004</v>
      </c>
      <c r="I40" s="637">
        <f>(A39-E39-F39-G39-H39)*0.027</f>
        <v>61636.248</v>
      </c>
      <c r="J40" s="637">
        <f>(A39-E39-F39-G39-H39-I39)*0.027</f>
        <v>51387.048000000003</v>
      </c>
      <c r="K40" s="637">
        <f>(A39-E39-F39-G39-H39-I39-J39)*0.027</f>
        <v>41137.847999999998</v>
      </c>
      <c r="L40" s="637">
        <f>(A39-E39-F39-G39-H39-I39-J39-K39)*0.027</f>
        <v>30888.648000000001</v>
      </c>
      <c r="M40" s="637">
        <f>(A39-E39-F39-G39-H39-I39-J39-K39-L39)*0.027</f>
        <v>20639.448</v>
      </c>
      <c r="N40" s="637">
        <f>(A39-E39-F39-G39-H39-I39-J39-K39-L39-M39)*0.027</f>
        <v>10363.248</v>
      </c>
      <c r="O40" s="636"/>
      <c r="P40" s="637"/>
      <c r="Q40" s="636"/>
      <c r="R40" s="638"/>
    </row>
    <row r="41" spans="1:18" ht="15.75" x14ac:dyDescent="0.25">
      <c r="A41" s="594">
        <v>7000000</v>
      </c>
      <c r="B41" s="595" t="s">
        <v>683</v>
      </c>
      <c r="C41" s="596" t="s">
        <v>691</v>
      </c>
      <c r="D41" s="598"/>
      <c r="E41" s="598"/>
      <c r="F41" s="598"/>
      <c r="G41" s="598">
        <v>350000</v>
      </c>
      <c r="H41" s="598">
        <v>350000</v>
      </c>
      <c r="I41" s="598">
        <v>350000</v>
      </c>
      <c r="J41" s="598">
        <v>350000</v>
      </c>
      <c r="K41" s="598">
        <v>350000</v>
      </c>
      <c r="L41" s="598">
        <v>350000</v>
      </c>
      <c r="M41" s="598">
        <v>350000</v>
      </c>
      <c r="N41" s="598">
        <v>350000</v>
      </c>
      <c r="O41" s="598">
        <v>350000</v>
      </c>
      <c r="P41" s="597">
        <v>350000</v>
      </c>
      <c r="Q41" s="598">
        <v>350000</v>
      </c>
      <c r="R41" s="599">
        <f>3850000-350000-350000</f>
        <v>3150000</v>
      </c>
    </row>
    <row r="42" spans="1:18" ht="16.5" thickBot="1" x14ac:dyDescent="0.3">
      <c r="A42" s="625"/>
      <c r="B42" s="626"/>
      <c r="C42" s="627" t="s">
        <v>681</v>
      </c>
      <c r="D42" s="629"/>
      <c r="E42" s="629">
        <f>(A41/2/2)*0.027</f>
        <v>47250</v>
      </c>
      <c r="F42" s="629">
        <f>(E42+A41/2)*0.027</f>
        <v>95775.75</v>
      </c>
      <c r="G42" s="629">
        <f>A41*0.027</f>
        <v>189000</v>
      </c>
      <c r="H42" s="629">
        <f>(A41-G41)*0.027</f>
        <v>179550</v>
      </c>
      <c r="I42" s="629">
        <f>(A41-G41-H41)*0.027</f>
        <v>170100</v>
      </c>
      <c r="J42" s="629">
        <f>(A41-G41-H41-I41)*0.027</f>
        <v>160650</v>
      </c>
      <c r="K42" s="629">
        <f>(A41-G41-H41-I41-J41)*0.027</f>
        <v>151200</v>
      </c>
      <c r="L42" s="629">
        <f>(A41-G41-H41-I41-J41-K41)*0.027</f>
        <v>141750</v>
      </c>
      <c r="M42" s="629">
        <f>(A41-G41-H41-I41-J41-K41-L41)*0.027</f>
        <v>132300</v>
      </c>
      <c r="N42" s="629">
        <f>(A41-G41-H41-I41-J41-K41-L41-M41)*0.027</f>
        <v>122850</v>
      </c>
      <c r="O42" s="629">
        <f>(A41-G41-H41-I41-J41-K41-L41-M41-N41)*0.027</f>
        <v>113400</v>
      </c>
      <c r="P42" s="628">
        <f>(A41-G41-H41-I41-J41-K41-L41-M41-N41-O41)*0.027</f>
        <v>103950</v>
      </c>
      <c r="Q42" s="629">
        <f>SUM(A41-G41-H41-I41-J41-K41-L41-M41-N41-O41-P41)*0.027</f>
        <v>94500</v>
      </c>
      <c r="R42" s="630">
        <f>519750-94500</f>
        <v>425250</v>
      </c>
    </row>
    <row r="43" spans="1:18" s="640" customFormat="1" ht="63" x14ac:dyDescent="0.25">
      <c r="A43" s="594">
        <v>2469793</v>
      </c>
      <c r="B43" s="595" t="s">
        <v>677</v>
      </c>
      <c r="C43" s="596" t="s">
        <v>692</v>
      </c>
      <c r="D43" s="639"/>
      <c r="E43" s="639">
        <v>0</v>
      </c>
      <c r="F43" s="631">
        <v>0</v>
      </c>
      <c r="G43" s="632">
        <v>0</v>
      </c>
      <c r="H43" s="632">
        <v>247000</v>
      </c>
      <c r="I43" s="632">
        <v>247000</v>
      </c>
      <c r="J43" s="632">
        <v>247000</v>
      </c>
      <c r="K43" s="632">
        <v>247000</v>
      </c>
      <c r="L43" s="632">
        <v>247000</v>
      </c>
      <c r="M43" s="632">
        <v>247000</v>
      </c>
      <c r="N43" s="632">
        <v>247000</v>
      </c>
      <c r="O43" s="631">
        <v>247000</v>
      </c>
      <c r="P43" s="632">
        <v>247000</v>
      </c>
      <c r="Q43" s="631">
        <v>246793</v>
      </c>
      <c r="R43" s="633"/>
    </row>
    <row r="44" spans="1:18" s="640" customFormat="1" ht="16.5" thickBot="1" x14ac:dyDescent="0.3">
      <c r="A44" s="600"/>
      <c r="B44" s="609"/>
      <c r="C44" s="602" t="s">
        <v>672</v>
      </c>
      <c r="D44" s="604"/>
      <c r="E44" s="628">
        <f>(A43/3/2)*0.027</f>
        <v>11114.068500000001</v>
      </c>
      <c r="F44" s="628">
        <f>(E44+(A43/3)*2/2)*0.027</f>
        <v>22528.216849500001</v>
      </c>
      <c r="G44" s="628">
        <f>(F44+(A43/2))*0.027</f>
        <v>33950.467354936503</v>
      </c>
      <c r="H44" s="604">
        <f>(A43-F43-G43)*0.027</f>
        <v>66684.410999999993</v>
      </c>
      <c r="I44" s="604">
        <f>(A43-F43-G43-H43)*0.027</f>
        <v>60015.411</v>
      </c>
      <c r="J44" s="604">
        <f>(A43-F43-G43-H43-I43)*0.027</f>
        <v>53346.411</v>
      </c>
      <c r="K44" s="605">
        <f>(A43-F43-G43-H43-I43-J43)*0.027</f>
        <v>46677.411</v>
      </c>
      <c r="L44" s="604">
        <v>94069</v>
      </c>
      <c r="M44" s="605">
        <f>(A43-F43-G43-H43-I43-J43-K43-L43)*0.027</f>
        <v>33339.411</v>
      </c>
      <c r="N44" s="604">
        <f>(A43-F43-G43-H43-I43-J43-K43-L43-M43)*0.027</f>
        <v>26670.411</v>
      </c>
      <c r="O44" s="605">
        <f>(A43-F43-G43-H43-I43-J43-K43-L43-M43-N43)*0.027</f>
        <v>20001.411</v>
      </c>
      <c r="P44" s="604">
        <f>(A43-E43-F43-G43-H43-I43-J43-K43-L43-M43-N43-O43)*0.027</f>
        <v>13332.411</v>
      </c>
      <c r="Q44" s="605">
        <f>(A43-H43-I43-J43-K43-L43-M43-N43-O43-P43)*0.027</f>
        <v>6663.4110000000001</v>
      </c>
      <c r="R44" s="641"/>
    </row>
    <row r="45" spans="1:18" s="640" customFormat="1" ht="31.5" x14ac:dyDescent="0.25">
      <c r="A45" s="698">
        <f>261116+31711-74604+1209375+282993+327994+502733+1596300+289676+1157984+486236+1215479+66663+1029745-261116-31711-1289745-510195</f>
        <v>6290634</v>
      </c>
      <c r="B45" s="1289" t="s">
        <v>693</v>
      </c>
      <c r="C45" s="560" t="s">
        <v>694</v>
      </c>
      <c r="D45" s="1290"/>
      <c r="E45" s="1290">
        <v>410000</v>
      </c>
      <c r="F45" s="1290">
        <v>410000</v>
      </c>
      <c r="G45" s="1290">
        <f>505000-106700</f>
        <v>398300</v>
      </c>
      <c r="H45" s="1290">
        <f>505000-202000</f>
        <v>303000</v>
      </c>
      <c r="I45" s="1290">
        <f>505000-202000</f>
        <v>303000</v>
      </c>
      <c r="J45" s="1290">
        <v>505000</v>
      </c>
      <c r="K45" s="1290">
        <v>505000</v>
      </c>
      <c r="L45" s="1291">
        <v>505000</v>
      </c>
      <c r="M45" s="1291">
        <v>505000</v>
      </c>
      <c r="N45" s="1291">
        <v>505000</v>
      </c>
      <c r="O45" s="1291">
        <v>505000</v>
      </c>
      <c r="P45" s="1290">
        <f>505000+505</f>
        <v>505505</v>
      </c>
      <c r="Q45" s="1291">
        <v>505000</v>
      </c>
      <c r="R45" s="1292">
        <v>425829</v>
      </c>
    </row>
    <row r="46" spans="1:18" s="640" customFormat="1" ht="18" customHeight="1" thickBot="1" x14ac:dyDescent="0.3">
      <c r="A46" s="1293"/>
      <c r="B46" s="1294"/>
      <c r="C46" s="1294"/>
      <c r="D46" s="1295"/>
      <c r="E46" s="1295">
        <f>(A45-D45)*0.027</f>
        <v>169847.11799999999</v>
      </c>
      <c r="F46" s="1296">
        <f>(A45-D45-E45)*0.027</f>
        <v>158777.11799999999</v>
      </c>
      <c r="G46" s="1295">
        <f>(A45-D45-E45-F45)*0.027</f>
        <v>147707.11799999999</v>
      </c>
      <c r="H46" s="1295">
        <f>(A45-D45-E45-F45-G45)*0.027</f>
        <v>136953.01800000001</v>
      </c>
      <c r="I46" s="1295">
        <f>(A45-D45-E45-F45-G45-H45)*0.027</f>
        <v>128772.018</v>
      </c>
      <c r="J46" s="1295">
        <f>(A45-D45-E45-F45-G45-H45-I45)*0.027</f>
        <v>120591.018</v>
      </c>
      <c r="K46" s="1295">
        <f>(A45-D45-E45-F45-G45-H45-I45-J45)*0.027</f>
        <v>106956.018</v>
      </c>
      <c r="L46" s="1296">
        <f>(A45-D45-E45-F45-G45-H45-I45-J45-K45)*0.027</f>
        <v>93321.017999999996</v>
      </c>
      <c r="M46" s="1296">
        <f>(A45-D45-E45-F45-G45-H45-I45-J45-K45-L45)*0.027</f>
        <v>79686.017999999996</v>
      </c>
      <c r="N46" s="1296">
        <f>(A45-D45-E45-F45-G45-H45-I45-J45-K45-L45-M45)*0.027</f>
        <v>66051.017999999996</v>
      </c>
      <c r="O46" s="1296">
        <f>(A45-D45-E45-F45-G45-H45-I45-J45-K45-L45-M45-N45)*0.027</f>
        <v>52416.017999999996</v>
      </c>
      <c r="P46" s="1296">
        <f>(A45-D45-E45-F45-G45-H45-I45-J45-K45-L45-M45-N45-O45)*0.027</f>
        <v>38781.017999999996</v>
      </c>
      <c r="Q46" s="1296">
        <f>(A45-D45-E45-F45-G45-H45-I45-J45-K45-L45-M45-N45-O45-P45)*0.027</f>
        <v>25132.382999999998</v>
      </c>
      <c r="R46" s="1297">
        <f>(A45-D45-E45-F45-G45-H45-I45-J45-K45-L45-M45-N45-O45-P45-Q45)*0.027</f>
        <v>11497.383</v>
      </c>
    </row>
    <row r="47" spans="1:18" ht="16.5" thickBot="1" x14ac:dyDescent="0.3">
      <c r="A47" s="642"/>
      <c r="B47" s="643"/>
      <c r="C47" s="644" t="s">
        <v>695</v>
      </c>
      <c r="D47" s="645"/>
      <c r="E47" s="645"/>
      <c r="F47" s="646"/>
      <c r="G47" s="645"/>
      <c r="H47" s="646"/>
      <c r="I47" s="645"/>
      <c r="J47" s="647"/>
      <c r="K47" s="648"/>
      <c r="L47" s="648"/>
      <c r="M47" s="648"/>
      <c r="N47" s="648"/>
      <c r="O47" s="648"/>
      <c r="P47" s="647"/>
      <c r="Q47" s="648"/>
      <c r="R47" s="649"/>
    </row>
    <row r="48" spans="1:18" ht="15.75" x14ac:dyDescent="0.25">
      <c r="A48" s="650"/>
      <c r="B48" s="595"/>
      <c r="C48" s="651"/>
      <c r="D48" s="652"/>
      <c r="E48" s="652"/>
      <c r="F48" s="652"/>
      <c r="G48" s="652"/>
      <c r="H48" s="653"/>
      <c r="I48" s="652"/>
      <c r="J48" s="597"/>
      <c r="K48" s="598"/>
      <c r="L48" s="598"/>
      <c r="M48" s="598"/>
      <c r="N48" s="598"/>
      <c r="O48" s="598"/>
      <c r="P48" s="597"/>
      <c r="Q48" s="598"/>
      <c r="R48" s="599"/>
    </row>
    <row r="49" spans="1:18" ht="16.5" thickBot="1" x14ac:dyDescent="0.3">
      <c r="A49" s="654"/>
      <c r="B49" s="626"/>
      <c r="C49" s="635"/>
      <c r="D49" s="610"/>
      <c r="E49" s="610"/>
      <c r="F49" s="610"/>
      <c r="G49" s="610"/>
      <c r="H49" s="606"/>
      <c r="I49" s="610"/>
      <c r="J49" s="610"/>
      <c r="K49" s="606"/>
      <c r="L49" s="606"/>
      <c r="M49" s="606"/>
      <c r="N49" s="606"/>
      <c r="O49" s="606"/>
      <c r="P49" s="610"/>
      <c r="Q49" s="606"/>
      <c r="R49" s="607"/>
    </row>
    <row r="50" spans="1:18" s="640" customFormat="1" ht="50.25" customHeight="1" x14ac:dyDescent="0.25">
      <c r="A50" s="650">
        <v>2148174</v>
      </c>
      <c r="B50" s="655" t="s">
        <v>696</v>
      </c>
      <c r="C50" s="655" t="s">
        <v>697</v>
      </c>
      <c r="D50" s="656">
        <v>160586</v>
      </c>
      <c r="E50" s="597">
        <v>241889</v>
      </c>
      <c r="F50" s="657">
        <v>241888</v>
      </c>
      <c r="G50" s="656">
        <v>170377</v>
      </c>
      <c r="H50" s="657"/>
      <c r="I50" s="656"/>
      <c r="J50" s="656"/>
      <c r="K50" s="598"/>
      <c r="L50" s="598"/>
      <c r="M50" s="598"/>
      <c r="N50" s="598"/>
      <c r="O50" s="598"/>
      <c r="P50" s="597"/>
      <c r="Q50" s="598"/>
      <c r="R50" s="599"/>
    </row>
    <row r="51" spans="1:18" s="640" customFormat="1" ht="16.5" thickBot="1" x14ac:dyDescent="0.3">
      <c r="A51" s="654"/>
      <c r="B51" s="658"/>
      <c r="C51" s="659" t="s">
        <v>698</v>
      </c>
      <c r="D51" s="660">
        <v>16424</v>
      </c>
      <c r="E51" s="660">
        <v>11991</v>
      </c>
      <c r="F51" s="661">
        <v>7557</v>
      </c>
      <c r="G51" s="661">
        <v>3123</v>
      </c>
      <c r="H51" s="662"/>
      <c r="I51" s="661"/>
      <c r="J51" s="661"/>
      <c r="K51" s="629"/>
      <c r="L51" s="629"/>
      <c r="M51" s="629"/>
      <c r="N51" s="629"/>
      <c r="O51" s="629"/>
      <c r="P51" s="628"/>
      <c r="Q51" s="629"/>
      <c r="R51" s="630"/>
    </row>
    <row r="52" spans="1:18" s="640" customFormat="1" ht="47.25" x14ac:dyDescent="0.25">
      <c r="A52" s="650">
        <v>1244225</v>
      </c>
      <c r="B52" s="655" t="s">
        <v>699</v>
      </c>
      <c r="C52" s="655" t="s">
        <v>700</v>
      </c>
      <c r="D52" s="656">
        <v>217104</v>
      </c>
      <c r="E52" s="656">
        <v>100668</v>
      </c>
      <c r="F52" s="656">
        <v>82989</v>
      </c>
      <c r="G52" s="656">
        <v>16668</v>
      </c>
      <c r="H52" s="657"/>
      <c r="I52" s="656"/>
      <c r="J52" s="656"/>
      <c r="K52" s="598"/>
      <c r="L52" s="598"/>
      <c r="M52" s="598"/>
      <c r="N52" s="598"/>
      <c r="O52" s="598"/>
      <c r="P52" s="597"/>
      <c r="Q52" s="598"/>
      <c r="R52" s="599"/>
    </row>
    <row r="53" spans="1:18" s="640" customFormat="1" ht="16.5" thickBot="1" x14ac:dyDescent="0.3">
      <c r="A53" s="654"/>
      <c r="B53" s="658"/>
      <c r="C53" s="659" t="s">
        <v>701</v>
      </c>
      <c r="D53" s="661">
        <v>7497</v>
      </c>
      <c r="E53" s="661">
        <v>5409</v>
      </c>
      <c r="F53" s="661">
        <v>2691</v>
      </c>
      <c r="G53" s="661">
        <v>450</v>
      </c>
      <c r="H53" s="662"/>
      <c r="I53" s="661"/>
      <c r="J53" s="661"/>
      <c r="K53" s="629"/>
      <c r="L53" s="629"/>
      <c r="M53" s="629"/>
      <c r="N53" s="629"/>
      <c r="O53" s="629"/>
      <c r="P53" s="628"/>
      <c r="Q53" s="629"/>
      <c r="R53" s="630"/>
    </row>
    <row r="54" spans="1:18" s="640" customFormat="1" ht="51" customHeight="1" x14ac:dyDescent="0.25">
      <c r="A54" s="594">
        <v>12083954</v>
      </c>
      <c r="B54" s="595" t="s">
        <v>702</v>
      </c>
      <c r="C54" s="595" t="s">
        <v>703</v>
      </c>
      <c r="D54" s="597">
        <f>651688+1</f>
        <v>651689</v>
      </c>
      <c r="E54" s="656">
        <v>669388</v>
      </c>
      <c r="F54" s="656">
        <v>669388</v>
      </c>
      <c r="G54" s="656">
        <v>669388</v>
      </c>
      <c r="H54" s="656">
        <v>669388</v>
      </c>
      <c r="I54" s="656">
        <v>669388</v>
      </c>
      <c r="J54" s="656">
        <v>669388</v>
      </c>
      <c r="K54" s="656">
        <v>669388</v>
      </c>
      <c r="L54" s="656">
        <v>669388</v>
      </c>
      <c r="M54" s="656">
        <v>669388</v>
      </c>
      <c r="N54" s="656">
        <v>669388</v>
      </c>
      <c r="O54" s="657">
        <v>669388</v>
      </c>
      <c r="P54" s="656">
        <v>669388</v>
      </c>
      <c r="Q54" s="657">
        <v>669388</v>
      </c>
      <c r="R54" s="599">
        <f>2056851-669388-669388</f>
        <v>718075</v>
      </c>
    </row>
    <row r="55" spans="1:18" s="640" customFormat="1" ht="16.5" thickBot="1" x14ac:dyDescent="0.3">
      <c r="A55" s="625"/>
      <c r="B55" s="626">
        <v>2016</v>
      </c>
      <c r="C55" s="635" t="s">
        <v>704</v>
      </c>
      <c r="D55" s="628">
        <v>271938</v>
      </c>
      <c r="E55" s="628">
        <v>254343</v>
      </c>
      <c r="F55" s="628">
        <v>236269</v>
      </c>
      <c r="G55" s="628">
        <v>218196</v>
      </c>
      <c r="H55" s="628">
        <v>200122</v>
      </c>
      <c r="I55" s="628">
        <v>182049</v>
      </c>
      <c r="J55" s="628">
        <v>163976</v>
      </c>
      <c r="K55" s="628">
        <v>145902</v>
      </c>
      <c r="L55" s="628">
        <v>127829</v>
      </c>
      <c r="M55" s="628">
        <v>109755</v>
      </c>
      <c r="N55" s="628">
        <v>91682</v>
      </c>
      <c r="O55" s="629">
        <v>73608</v>
      </c>
      <c r="P55" s="628">
        <v>55535</v>
      </c>
      <c r="Q55" s="629">
        <v>37461</v>
      </c>
      <c r="R55" s="630">
        <f>137587-55535-37461</f>
        <v>44591</v>
      </c>
    </row>
    <row r="56" spans="1:18" s="640" customFormat="1" ht="15.75" x14ac:dyDescent="0.25">
      <c r="A56" s="650">
        <v>2985430</v>
      </c>
      <c r="B56" s="655" t="s">
        <v>705</v>
      </c>
      <c r="C56" s="655" t="s">
        <v>706</v>
      </c>
      <c r="D56" s="656">
        <v>284577</v>
      </c>
      <c r="E56" s="656">
        <v>284577</v>
      </c>
      <c r="F56" s="656">
        <v>376289</v>
      </c>
      <c r="G56" s="597">
        <v>562083</v>
      </c>
      <c r="H56" s="598">
        <v>27516</v>
      </c>
      <c r="I56" s="597">
        <v>27509</v>
      </c>
      <c r="J56" s="597"/>
      <c r="K56" s="598"/>
      <c r="L56" s="598"/>
      <c r="M56" s="598"/>
      <c r="N56" s="598"/>
      <c r="O56" s="598"/>
      <c r="P56" s="597"/>
      <c r="Q56" s="598"/>
      <c r="R56" s="599"/>
    </row>
    <row r="57" spans="1:18" s="640" customFormat="1" ht="18" customHeight="1" thickBot="1" x14ac:dyDescent="0.3">
      <c r="A57" s="654"/>
      <c r="B57" s="663"/>
      <c r="C57" s="659" t="s">
        <v>707</v>
      </c>
      <c r="D57" s="661">
        <v>42189</v>
      </c>
      <c r="E57" s="661">
        <v>34505</v>
      </c>
      <c r="F57" s="661">
        <v>26822</v>
      </c>
      <c r="G57" s="628">
        <v>16662</v>
      </c>
      <c r="H57" s="629">
        <v>1486</v>
      </c>
      <c r="I57" s="628">
        <v>743</v>
      </c>
      <c r="J57" s="628"/>
      <c r="K57" s="629"/>
      <c r="L57" s="629"/>
      <c r="M57" s="629"/>
      <c r="N57" s="629"/>
      <c r="O57" s="629"/>
      <c r="P57" s="628"/>
      <c r="Q57" s="629"/>
      <c r="R57" s="630"/>
    </row>
    <row r="58" spans="1:18" s="640" customFormat="1" ht="31.5" x14ac:dyDescent="0.25">
      <c r="A58" s="650">
        <v>546714</v>
      </c>
      <c r="B58" s="655" t="s">
        <v>705</v>
      </c>
      <c r="C58" s="655" t="s">
        <v>708</v>
      </c>
      <c r="D58" s="656">
        <v>6096</v>
      </c>
      <c r="E58" s="656"/>
      <c r="F58" s="656"/>
      <c r="G58" s="656"/>
      <c r="H58" s="657"/>
      <c r="I58" s="656"/>
      <c r="J58" s="656"/>
      <c r="K58" s="598"/>
      <c r="L58" s="598"/>
      <c r="M58" s="598"/>
      <c r="N58" s="598"/>
      <c r="O58" s="598"/>
      <c r="P58" s="597"/>
      <c r="Q58" s="598"/>
      <c r="R58" s="599"/>
    </row>
    <row r="59" spans="1:18" s="640" customFormat="1" ht="16.5" thickBot="1" x14ac:dyDescent="0.3">
      <c r="A59" s="654"/>
      <c r="B59" s="663"/>
      <c r="C59" s="659" t="s">
        <v>709</v>
      </c>
      <c r="D59" s="661">
        <v>38</v>
      </c>
      <c r="E59" s="661"/>
      <c r="F59" s="661"/>
      <c r="G59" s="661"/>
      <c r="H59" s="662"/>
      <c r="I59" s="661"/>
      <c r="J59" s="661"/>
      <c r="K59" s="606"/>
      <c r="L59" s="606"/>
      <c r="M59" s="606"/>
      <c r="N59" s="606"/>
      <c r="O59" s="606"/>
      <c r="P59" s="610"/>
      <c r="Q59" s="606"/>
      <c r="R59" s="607"/>
    </row>
    <row r="60" spans="1:18" s="640" customFormat="1" ht="63" x14ac:dyDescent="0.25">
      <c r="A60" s="594">
        <v>2178272</v>
      </c>
      <c r="B60" s="595" t="s">
        <v>710</v>
      </c>
      <c r="C60" s="595" t="s">
        <v>711</v>
      </c>
      <c r="D60" s="597">
        <v>202540</v>
      </c>
      <c r="E60" s="597">
        <v>242540</v>
      </c>
      <c r="F60" s="597">
        <v>262540</v>
      </c>
      <c r="G60" s="597">
        <v>207540</v>
      </c>
      <c r="H60" s="598">
        <v>209457</v>
      </c>
      <c r="I60" s="597">
        <v>189171</v>
      </c>
      <c r="J60" s="597">
        <v>33517</v>
      </c>
      <c r="K60" s="598"/>
      <c r="L60" s="598"/>
      <c r="M60" s="598"/>
      <c r="N60" s="598"/>
      <c r="O60" s="598"/>
      <c r="P60" s="597"/>
      <c r="Q60" s="598"/>
      <c r="R60" s="599"/>
    </row>
    <row r="61" spans="1:18" s="640" customFormat="1" ht="16.5" thickBot="1" x14ac:dyDescent="0.3">
      <c r="A61" s="625"/>
      <c r="B61" s="626"/>
      <c r="C61" s="635" t="s">
        <v>672</v>
      </c>
      <c r="D61" s="628">
        <v>36377</v>
      </c>
      <c r="E61" s="628">
        <v>30909</v>
      </c>
      <c r="F61" s="628">
        <v>24360</v>
      </c>
      <c r="G61" s="628">
        <v>17271</v>
      </c>
      <c r="H61" s="629">
        <v>11668</v>
      </c>
      <c r="I61" s="629">
        <v>6013</v>
      </c>
      <c r="J61" s="629">
        <v>905</v>
      </c>
      <c r="K61" s="629"/>
      <c r="L61" s="629"/>
      <c r="M61" s="629"/>
      <c r="N61" s="629"/>
      <c r="O61" s="629"/>
      <c r="P61" s="628"/>
      <c r="Q61" s="629"/>
      <c r="R61" s="630"/>
    </row>
    <row r="62" spans="1:18" s="640" customFormat="1" ht="47.25" x14ac:dyDescent="0.25">
      <c r="A62" s="594">
        <v>4986010</v>
      </c>
      <c r="B62" s="595" t="s">
        <v>712</v>
      </c>
      <c r="C62" s="595" t="s">
        <v>713</v>
      </c>
      <c r="D62" s="597">
        <v>500500</v>
      </c>
      <c r="E62" s="597">
        <v>500500</v>
      </c>
      <c r="F62" s="597">
        <v>550500</v>
      </c>
      <c r="G62" s="597">
        <v>600500</v>
      </c>
      <c r="H62" s="598">
        <v>600500</v>
      </c>
      <c r="I62" s="597">
        <v>532510</v>
      </c>
      <c r="J62" s="597"/>
      <c r="K62" s="598"/>
      <c r="L62" s="598"/>
      <c r="M62" s="598"/>
      <c r="N62" s="598"/>
      <c r="O62" s="598"/>
      <c r="P62" s="597"/>
      <c r="Q62" s="598"/>
      <c r="R62" s="599"/>
    </row>
    <row r="63" spans="1:18" s="640" customFormat="1" ht="16.5" thickBot="1" x14ac:dyDescent="0.3">
      <c r="A63" s="625"/>
      <c r="B63" s="626">
        <v>2016</v>
      </c>
      <c r="C63" s="635" t="s">
        <v>672</v>
      </c>
      <c r="D63" s="628">
        <v>88695</v>
      </c>
      <c r="E63" s="628">
        <v>75182</v>
      </c>
      <c r="F63" s="628">
        <v>61668</v>
      </c>
      <c r="G63" s="628">
        <v>46805</v>
      </c>
      <c r="H63" s="628">
        <v>30591</v>
      </c>
      <c r="I63" s="628">
        <v>14378</v>
      </c>
      <c r="J63" s="628"/>
      <c r="K63" s="629"/>
      <c r="L63" s="629"/>
      <c r="M63" s="629"/>
      <c r="N63" s="629"/>
      <c r="O63" s="629"/>
      <c r="P63" s="628"/>
      <c r="Q63" s="629"/>
      <c r="R63" s="630"/>
    </row>
    <row r="64" spans="1:18" s="640" customFormat="1" ht="15.75" x14ac:dyDescent="0.25">
      <c r="A64" s="594">
        <v>1082988</v>
      </c>
      <c r="B64" s="595">
        <v>2014</v>
      </c>
      <c r="C64" s="664" t="s">
        <v>714</v>
      </c>
      <c r="D64" s="597">
        <v>181883</v>
      </c>
      <c r="E64" s="597"/>
      <c r="F64" s="597"/>
      <c r="G64" s="597"/>
      <c r="H64" s="598"/>
      <c r="I64" s="597"/>
      <c r="J64" s="597"/>
      <c r="K64" s="598"/>
      <c r="L64" s="598"/>
      <c r="M64" s="598"/>
      <c r="N64" s="598"/>
      <c r="O64" s="598"/>
      <c r="P64" s="597"/>
      <c r="Q64" s="598"/>
      <c r="R64" s="599"/>
    </row>
    <row r="65" spans="1:18" s="640" customFormat="1" ht="19.5" customHeight="1" thickBot="1" x14ac:dyDescent="0.3">
      <c r="A65" s="625"/>
      <c r="B65" s="634"/>
      <c r="C65" s="626" t="s">
        <v>672</v>
      </c>
      <c r="D65" s="610">
        <v>5186</v>
      </c>
      <c r="E65" s="610"/>
      <c r="F65" s="610"/>
      <c r="G65" s="610"/>
      <c r="H65" s="606"/>
      <c r="I65" s="610"/>
      <c r="J65" s="610"/>
      <c r="K65" s="606"/>
      <c r="L65" s="606"/>
      <c r="M65" s="606"/>
      <c r="N65" s="606"/>
      <c r="O65" s="606"/>
      <c r="P65" s="610"/>
      <c r="Q65" s="606"/>
      <c r="R65" s="607"/>
    </row>
    <row r="66" spans="1:18" s="640" customFormat="1" ht="31.5" x14ac:dyDescent="0.25">
      <c r="A66" s="594">
        <v>5369974</v>
      </c>
      <c r="B66" s="655" t="s">
        <v>712</v>
      </c>
      <c r="C66" s="655" t="s">
        <v>715</v>
      </c>
      <c r="D66" s="597">
        <v>650000</v>
      </c>
      <c r="E66" s="656">
        <v>650000</v>
      </c>
      <c r="F66" s="656">
        <v>650000</v>
      </c>
      <c r="G66" s="656">
        <v>650000</v>
      </c>
      <c r="H66" s="656">
        <v>700000</v>
      </c>
      <c r="I66" s="657">
        <v>769974</v>
      </c>
      <c r="J66" s="656"/>
      <c r="K66" s="598"/>
      <c r="L66" s="598"/>
      <c r="M66" s="598"/>
      <c r="N66" s="598"/>
      <c r="O66" s="598"/>
      <c r="P66" s="597"/>
      <c r="Q66" s="598"/>
      <c r="R66" s="599"/>
    </row>
    <row r="67" spans="1:18" s="640" customFormat="1" ht="16.5" customHeight="1" thickBot="1" x14ac:dyDescent="0.3">
      <c r="A67" s="625"/>
      <c r="B67" s="663"/>
      <c r="C67" s="665" t="s">
        <v>716</v>
      </c>
      <c r="D67" s="661">
        <v>109889</v>
      </c>
      <c r="E67" s="661">
        <v>92339</v>
      </c>
      <c r="F67" s="661">
        <v>74789</v>
      </c>
      <c r="G67" s="661">
        <v>57239</v>
      </c>
      <c r="H67" s="662">
        <v>39689</v>
      </c>
      <c r="I67" s="661">
        <v>20789</v>
      </c>
      <c r="J67" s="661"/>
      <c r="K67" s="629"/>
      <c r="L67" s="629"/>
      <c r="M67" s="629"/>
      <c r="N67" s="629"/>
      <c r="O67" s="629"/>
      <c r="P67" s="628"/>
      <c r="Q67" s="629"/>
      <c r="R67" s="630"/>
    </row>
    <row r="68" spans="1:18" s="666" customFormat="1" ht="47.25" x14ac:dyDescent="0.25">
      <c r="A68" s="594">
        <v>662019</v>
      </c>
      <c r="B68" s="655" t="s">
        <v>712</v>
      </c>
      <c r="C68" s="655" t="s">
        <v>717</v>
      </c>
      <c r="D68" s="656">
        <v>87758</v>
      </c>
      <c r="E68" s="656"/>
      <c r="F68" s="656"/>
      <c r="G68" s="656"/>
      <c r="H68" s="656"/>
      <c r="I68" s="656"/>
      <c r="J68" s="656"/>
      <c r="K68" s="657"/>
      <c r="L68" s="657"/>
      <c r="M68" s="657"/>
      <c r="N68" s="657"/>
      <c r="O68" s="657"/>
      <c r="P68" s="656"/>
      <c r="Q68" s="657"/>
      <c r="R68" s="599"/>
    </row>
    <row r="69" spans="1:18" s="666" customFormat="1" ht="16.5" thickBot="1" x14ac:dyDescent="0.3">
      <c r="A69" s="625"/>
      <c r="B69" s="663"/>
      <c r="C69" s="667" t="s">
        <v>672</v>
      </c>
      <c r="D69" s="661">
        <v>2369</v>
      </c>
      <c r="E69" s="661"/>
      <c r="F69" s="661"/>
      <c r="G69" s="661"/>
      <c r="H69" s="661"/>
      <c r="I69" s="661"/>
      <c r="J69" s="661"/>
      <c r="K69" s="662"/>
      <c r="L69" s="662"/>
      <c r="M69" s="662"/>
      <c r="N69" s="662"/>
      <c r="O69" s="662"/>
      <c r="P69" s="661"/>
      <c r="Q69" s="662"/>
      <c r="R69" s="630"/>
    </row>
    <row r="70" spans="1:18" s="666" customFormat="1" ht="31.5" x14ac:dyDescent="0.25">
      <c r="A70" s="594">
        <f>3549134-88557+189120</f>
        <v>3649697</v>
      </c>
      <c r="B70" s="595" t="s">
        <v>712</v>
      </c>
      <c r="C70" s="595" t="s">
        <v>718</v>
      </c>
      <c r="D70" s="597">
        <f>300000-300000</f>
        <v>0</v>
      </c>
      <c r="E70" s="597">
        <f>300000-163982</f>
        <v>136018</v>
      </c>
      <c r="F70" s="597">
        <f>300000</f>
        <v>300000</v>
      </c>
      <c r="G70" s="597">
        <f>300000</f>
        <v>300000</v>
      </c>
      <c r="H70" s="598">
        <v>520000</v>
      </c>
      <c r="I70" s="597">
        <v>540577</v>
      </c>
      <c r="J70" s="656"/>
      <c r="K70" s="657"/>
      <c r="L70" s="657"/>
      <c r="M70" s="657"/>
      <c r="N70" s="657"/>
      <c r="O70" s="657"/>
      <c r="P70" s="656"/>
      <c r="Q70" s="657"/>
      <c r="R70" s="599"/>
    </row>
    <row r="71" spans="1:18" s="666" customFormat="1" ht="16.5" thickBot="1" x14ac:dyDescent="0.3">
      <c r="A71" s="625"/>
      <c r="B71" s="626"/>
      <c r="C71" s="635" t="s">
        <v>672</v>
      </c>
      <c r="D71" s="628">
        <v>48508</v>
      </c>
      <c r="E71" s="628">
        <v>40408</v>
      </c>
      <c r="F71" s="628">
        <v>32308</v>
      </c>
      <c r="G71" s="628">
        <v>24208</v>
      </c>
      <c r="H71" s="629">
        <v>16108</v>
      </c>
      <c r="I71" s="628">
        <v>7468</v>
      </c>
      <c r="J71" s="628"/>
      <c r="K71" s="662"/>
      <c r="L71" s="662"/>
      <c r="M71" s="662"/>
      <c r="N71" s="662"/>
      <c r="O71" s="662"/>
      <c r="P71" s="661"/>
      <c r="Q71" s="662"/>
      <c r="R71" s="630"/>
    </row>
    <row r="72" spans="1:18" s="666" customFormat="1" ht="31.5" x14ac:dyDescent="0.25">
      <c r="A72" s="617">
        <v>2404762</v>
      </c>
      <c r="B72" s="618">
        <v>2015</v>
      </c>
      <c r="C72" s="595" t="s">
        <v>719</v>
      </c>
      <c r="D72" s="620">
        <v>235000</v>
      </c>
      <c r="E72" s="620">
        <v>243000</v>
      </c>
      <c r="F72" s="620">
        <v>243000</v>
      </c>
      <c r="G72" s="620">
        <v>243000</v>
      </c>
      <c r="H72" s="620">
        <v>243000</v>
      </c>
      <c r="I72" s="620">
        <v>243000</v>
      </c>
      <c r="J72" s="620">
        <v>241762</v>
      </c>
      <c r="K72" s="668"/>
      <c r="L72" s="668"/>
      <c r="M72" s="668"/>
      <c r="N72" s="668"/>
      <c r="O72" s="668"/>
      <c r="P72" s="669"/>
      <c r="Q72" s="668"/>
      <c r="R72" s="607"/>
    </row>
    <row r="73" spans="1:18" s="666" customFormat="1" ht="16.5" thickBot="1" x14ac:dyDescent="0.3">
      <c r="A73" s="611"/>
      <c r="B73" s="612"/>
      <c r="C73" s="635" t="s">
        <v>716</v>
      </c>
      <c r="D73" s="615">
        <v>45678</v>
      </c>
      <c r="E73" s="615">
        <v>39333</v>
      </c>
      <c r="F73" s="615">
        <v>32772</v>
      </c>
      <c r="G73" s="615">
        <v>26211</v>
      </c>
      <c r="H73" s="614">
        <v>19650</v>
      </c>
      <c r="I73" s="615">
        <v>13089</v>
      </c>
      <c r="J73" s="615">
        <v>6528</v>
      </c>
      <c r="K73" s="670"/>
      <c r="L73" s="670"/>
      <c r="M73" s="670"/>
      <c r="N73" s="670"/>
      <c r="O73" s="670"/>
      <c r="P73" s="671"/>
      <c r="Q73" s="670"/>
      <c r="R73" s="616"/>
    </row>
    <row r="74" spans="1:18" s="666" customFormat="1" ht="47.25" x14ac:dyDescent="0.25">
      <c r="A74" s="594">
        <v>5274194</v>
      </c>
      <c r="B74" s="595" t="s">
        <v>720</v>
      </c>
      <c r="C74" s="672" t="s">
        <v>721</v>
      </c>
      <c r="D74" s="598">
        <f>546041+37949</f>
        <v>583990</v>
      </c>
      <c r="E74" s="598">
        <v>546041</v>
      </c>
      <c r="F74" s="598">
        <v>546041</v>
      </c>
      <c r="G74" s="598">
        <v>546041</v>
      </c>
      <c r="H74" s="598">
        <v>546041</v>
      </c>
      <c r="I74" s="598">
        <v>546041</v>
      </c>
      <c r="J74" s="598">
        <v>546041</v>
      </c>
      <c r="K74" s="598">
        <v>321875</v>
      </c>
      <c r="L74" s="597"/>
      <c r="M74" s="598"/>
      <c r="N74" s="597"/>
      <c r="O74" s="598"/>
      <c r="P74" s="597"/>
      <c r="Q74" s="598"/>
      <c r="R74" s="599"/>
    </row>
    <row r="75" spans="1:18" s="666" customFormat="1" ht="16.5" thickBot="1" x14ac:dyDescent="0.3">
      <c r="A75" s="625"/>
      <c r="B75" s="626"/>
      <c r="C75" s="673" t="s">
        <v>672</v>
      </c>
      <c r="D75" s="629">
        <v>117945</v>
      </c>
      <c r="E75" s="629">
        <v>103202</v>
      </c>
      <c r="F75" s="629">
        <v>88459</v>
      </c>
      <c r="G75" s="629">
        <v>73716</v>
      </c>
      <c r="H75" s="629">
        <v>58972</v>
      </c>
      <c r="I75" s="629">
        <v>44229</v>
      </c>
      <c r="J75" s="629">
        <v>29486</v>
      </c>
      <c r="K75" s="629">
        <v>14743</v>
      </c>
      <c r="L75" s="628"/>
      <c r="M75" s="629"/>
      <c r="N75" s="628"/>
      <c r="O75" s="629"/>
      <c r="P75" s="628"/>
      <c r="Q75" s="629"/>
      <c r="R75" s="630"/>
    </row>
    <row r="76" spans="1:18" s="666" customFormat="1" ht="31.5" x14ac:dyDescent="0.25">
      <c r="A76" s="594">
        <v>1156633</v>
      </c>
      <c r="B76" s="595">
        <v>2016</v>
      </c>
      <c r="C76" s="595" t="s">
        <v>722</v>
      </c>
      <c r="D76" s="597">
        <v>121216</v>
      </c>
      <c r="E76" s="597">
        <v>121216</v>
      </c>
      <c r="F76" s="597">
        <v>121216</v>
      </c>
      <c r="G76" s="597">
        <v>121216</v>
      </c>
      <c r="H76" s="597">
        <v>121216</v>
      </c>
      <c r="I76" s="597">
        <v>121216</v>
      </c>
      <c r="J76" s="597">
        <v>93452</v>
      </c>
      <c r="K76" s="597">
        <v>93453</v>
      </c>
      <c r="L76" s="597"/>
      <c r="M76" s="598"/>
      <c r="N76" s="597"/>
      <c r="O76" s="598"/>
      <c r="P76" s="597"/>
      <c r="Q76" s="598"/>
      <c r="R76" s="599"/>
    </row>
    <row r="77" spans="1:18" s="666" customFormat="1" ht="16.5" thickBot="1" x14ac:dyDescent="0.3">
      <c r="A77" s="625"/>
      <c r="B77" s="626"/>
      <c r="C77" s="635" t="s">
        <v>672</v>
      </c>
      <c r="D77" s="628">
        <v>24683</v>
      </c>
      <c r="E77" s="628">
        <v>21411</v>
      </c>
      <c r="F77" s="628">
        <v>18138</v>
      </c>
      <c r="G77" s="628">
        <v>14865</v>
      </c>
      <c r="H77" s="628">
        <v>11592</v>
      </c>
      <c r="I77" s="628">
        <v>8319</v>
      </c>
      <c r="J77" s="628">
        <v>5046</v>
      </c>
      <c r="K77" s="628">
        <v>2523</v>
      </c>
      <c r="L77" s="628"/>
      <c r="M77" s="629"/>
      <c r="N77" s="628"/>
      <c r="O77" s="629"/>
      <c r="P77" s="628"/>
      <c r="Q77" s="629"/>
      <c r="R77" s="630"/>
    </row>
    <row r="78" spans="1:18" s="640" customFormat="1" ht="39" customHeight="1" x14ac:dyDescent="0.25">
      <c r="A78" s="594">
        <v>722842.29</v>
      </c>
      <c r="B78" s="595">
        <v>2017</v>
      </c>
      <c r="C78" s="595" t="s">
        <v>723</v>
      </c>
      <c r="D78" s="597">
        <v>70000</v>
      </c>
      <c r="E78" s="597">
        <v>70000</v>
      </c>
      <c r="F78" s="597">
        <v>70000</v>
      </c>
      <c r="G78" s="597">
        <v>74000</v>
      </c>
      <c r="H78" s="597">
        <v>75000</v>
      </c>
      <c r="I78" s="597">
        <v>75000</v>
      </c>
      <c r="J78" s="597">
        <v>75000</v>
      </c>
      <c r="K78" s="597">
        <v>75000</v>
      </c>
      <c r="L78" s="597">
        <v>63842.29</v>
      </c>
      <c r="M78" s="597"/>
      <c r="N78" s="597"/>
      <c r="O78" s="598"/>
      <c r="P78" s="597"/>
      <c r="Q78" s="598"/>
      <c r="R78" s="599"/>
    </row>
    <row r="79" spans="1:18" s="640" customFormat="1" ht="17.25" customHeight="1" thickBot="1" x14ac:dyDescent="0.3">
      <c r="A79" s="625"/>
      <c r="B79" s="626"/>
      <c r="C79" s="635" t="s">
        <v>672</v>
      </c>
      <c r="D79" s="628">
        <v>17492</v>
      </c>
      <c r="E79" s="628">
        <v>15602</v>
      </c>
      <c r="F79" s="628">
        <v>13712</v>
      </c>
      <c r="G79" s="628">
        <v>11822</v>
      </c>
      <c r="H79" s="628">
        <v>9824</v>
      </c>
      <c r="I79" s="628">
        <v>7799</v>
      </c>
      <c r="J79" s="628">
        <v>5774</v>
      </c>
      <c r="K79" s="628">
        <v>3749</v>
      </c>
      <c r="L79" s="628">
        <v>1724</v>
      </c>
      <c r="M79" s="629"/>
      <c r="N79" s="629"/>
      <c r="O79" s="629"/>
      <c r="P79" s="628"/>
      <c r="Q79" s="629"/>
      <c r="R79" s="630"/>
    </row>
    <row r="80" spans="1:18" s="640" customFormat="1" ht="36" customHeight="1" x14ac:dyDescent="0.25">
      <c r="A80" s="594">
        <v>1950509</v>
      </c>
      <c r="B80" s="595">
        <v>2018</v>
      </c>
      <c r="C80" s="596" t="s">
        <v>724</v>
      </c>
      <c r="D80" s="598">
        <v>200000</v>
      </c>
      <c r="E80" s="598">
        <v>200000</v>
      </c>
      <c r="F80" s="598">
        <v>110000</v>
      </c>
      <c r="G80" s="598">
        <v>200000</v>
      </c>
      <c r="H80" s="598">
        <v>200000</v>
      </c>
      <c r="I80" s="598">
        <v>200000</v>
      </c>
      <c r="J80" s="598">
        <v>200000</v>
      </c>
      <c r="K80" s="598">
        <v>200000</v>
      </c>
      <c r="L80" s="598">
        <v>250000</v>
      </c>
      <c r="M80" s="598">
        <v>190509</v>
      </c>
      <c r="N80" s="598"/>
      <c r="O80" s="598"/>
      <c r="P80" s="597"/>
      <c r="Q80" s="598"/>
      <c r="R80" s="599"/>
    </row>
    <row r="81" spans="1:18" s="640" customFormat="1" ht="17.25" customHeight="1" thickBot="1" x14ac:dyDescent="0.3">
      <c r="A81" s="611"/>
      <c r="B81" s="612"/>
      <c r="C81" s="627" t="s">
        <v>672</v>
      </c>
      <c r="D81" s="614">
        <v>54380</v>
      </c>
      <c r="E81" s="614">
        <v>48979</v>
      </c>
      <c r="F81" s="614">
        <v>43579</v>
      </c>
      <c r="G81" s="614">
        <v>40610</v>
      </c>
      <c r="H81" s="614">
        <v>35209</v>
      </c>
      <c r="I81" s="614">
        <v>29809</v>
      </c>
      <c r="J81" s="614">
        <v>24409</v>
      </c>
      <c r="K81" s="614">
        <v>19009</v>
      </c>
      <c r="L81" s="614">
        <v>13610</v>
      </c>
      <c r="M81" s="614">
        <v>6860</v>
      </c>
      <c r="N81" s="614"/>
      <c r="O81" s="614"/>
      <c r="P81" s="615"/>
      <c r="Q81" s="614"/>
      <c r="R81" s="616"/>
    </row>
    <row r="82" spans="1:18" s="640" customFormat="1" ht="69.75" customHeight="1" x14ac:dyDescent="0.25">
      <c r="A82" s="594">
        <f>831574+674172</f>
        <v>1505746</v>
      </c>
      <c r="B82" s="595">
        <v>2018</v>
      </c>
      <c r="C82" s="596" t="s">
        <v>725</v>
      </c>
      <c r="D82" s="597">
        <v>809607</v>
      </c>
      <c r="E82" s="597">
        <f>301150-301150</f>
        <v>0</v>
      </c>
      <c r="F82" s="597">
        <f>301150-207307</f>
        <v>93843</v>
      </c>
      <c r="G82" s="597">
        <v>435981</v>
      </c>
      <c r="H82" s="597"/>
      <c r="I82" s="597"/>
      <c r="J82" s="597"/>
      <c r="K82" s="597"/>
      <c r="L82" s="597"/>
      <c r="M82" s="598"/>
      <c r="N82" s="597"/>
      <c r="O82" s="598"/>
      <c r="P82" s="597"/>
      <c r="Q82" s="598"/>
      <c r="R82" s="599"/>
    </row>
    <row r="83" spans="1:18" s="640" customFormat="1" ht="17.25" customHeight="1" thickBot="1" x14ac:dyDescent="0.3">
      <c r="A83" s="611"/>
      <c r="B83" s="612"/>
      <c r="C83" s="674" t="s">
        <v>672</v>
      </c>
      <c r="D83" s="615">
        <v>36165</v>
      </c>
      <c r="E83" s="615">
        <v>28033</v>
      </c>
      <c r="F83" s="615">
        <v>19903</v>
      </c>
      <c r="G83" s="615">
        <v>11771</v>
      </c>
      <c r="H83" s="615"/>
      <c r="I83" s="615"/>
      <c r="J83" s="615"/>
      <c r="K83" s="615"/>
      <c r="L83" s="615"/>
      <c r="M83" s="614"/>
      <c r="N83" s="615"/>
      <c r="O83" s="614"/>
      <c r="P83" s="615"/>
      <c r="Q83" s="614"/>
      <c r="R83" s="616"/>
    </row>
    <row r="84" spans="1:18" s="640" customFormat="1" ht="32.25" customHeight="1" x14ac:dyDescent="0.25">
      <c r="A84" s="650">
        <v>1014552</v>
      </c>
      <c r="B84" s="595" t="s">
        <v>726</v>
      </c>
      <c r="C84" s="596" t="s">
        <v>727</v>
      </c>
      <c r="D84" s="656"/>
      <c r="E84" s="656">
        <v>101456</v>
      </c>
      <c r="F84" s="656">
        <v>101456</v>
      </c>
      <c r="G84" s="656">
        <v>101455</v>
      </c>
      <c r="H84" s="656">
        <v>101455</v>
      </c>
      <c r="I84" s="656">
        <v>101455</v>
      </c>
      <c r="J84" s="656">
        <v>101455</v>
      </c>
      <c r="K84" s="656">
        <v>135274</v>
      </c>
      <c r="L84" s="656">
        <v>135273</v>
      </c>
      <c r="M84" s="657">
        <v>135273</v>
      </c>
      <c r="N84" s="597"/>
      <c r="O84" s="598"/>
      <c r="P84" s="597"/>
      <c r="Q84" s="598"/>
      <c r="R84" s="599"/>
    </row>
    <row r="85" spans="1:18" s="640" customFormat="1" ht="17.25" customHeight="1" thickBot="1" x14ac:dyDescent="0.3">
      <c r="A85" s="600"/>
      <c r="B85" s="601"/>
      <c r="C85" s="602" t="s">
        <v>672</v>
      </c>
      <c r="D85" s="669">
        <v>13881</v>
      </c>
      <c r="E85" s="669">
        <v>27393</v>
      </c>
      <c r="F85" s="669">
        <v>24654</v>
      </c>
      <c r="G85" s="669">
        <v>21914</v>
      </c>
      <c r="H85" s="669">
        <v>19175</v>
      </c>
      <c r="I85" s="669">
        <v>16436</v>
      </c>
      <c r="J85" s="669">
        <v>13696</v>
      </c>
      <c r="K85" s="669">
        <v>10957</v>
      </c>
      <c r="L85" s="669">
        <v>7305</v>
      </c>
      <c r="M85" s="668">
        <v>3652</v>
      </c>
      <c r="N85" s="610"/>
      <c r="O85" s="606"/>
      <c r="P85" s="610"/>
      <c r="Q85" s="606"/>
      <c r="R85" s="607"/>
    </row>
    <row r="86" spans="1:18" ht="47.25" x14ac:dyDescent="0.25">
      <c r="A86" s="675">
        <v>450058</v>
      </c>
      <c r="B86" s="676">
        <v>2019</v>
      </c>
      <c r="C86" s="619" t="s">
        <v>728</v>
      </c>
      <c r="D86" s="677"/>
      <c r="E86" s="677">
        <v>90012</v>
      </c>
      <c r="F86" s="677">
        <v>90012</v>
      </c>
      <c r="G86" s="677">
        <v>90012</v>
      </c>
      <c r="H86" s="677">
        <v>90011</v>
      </c>
      <c r="I86" s="677">
        <v>90011</v>
      </c>
      <c r="J86" s="677"/>
      <c r="K86" s="677"/>
      <c r="L86" s="677"/>
      <c r="M86" s="677"/>
      <c r="N86" s="677"/>
      <c r="O86" s="677"/>
      <c r="P86" s="677"/>
      <c r="Q86" s="677"/>
      <c r="R86" s="678"/>
    </row>
    <row r="87" spans="1:18" s="640" customFormat="1" ht="17.25" customHeight="1" thickBot="1" x14ac:dyDescent="0.3">
      <c r="A87" s="679"/>
      <c r="B87" s="612"/>
      <c r="C87" s="613" t="s">
        <v>672</v>
      </c>
      <c r="D87" s="614">
        <v>8101</v>
      </c>
      <c r="E87" s="614">
        <v>12152</v>
      </c>
      <c r="F87" s="614">
        <v>9721</v>
      </c>
      <c r="G87" s="614">
        <v>7291</v>
      </c>
      <c r="H87" s="614">
        <v>4861</v>
      </c>
      <c r="I87" s="614">
        <v>2430</v>
      </c>
      <c r="J87" s="614"/>
      <c r="K87" s="614"/>
      <c r="L87" s="614"/>
      <c r="M87" s="614"/>
      <c r="N87" s="614"/>
      <c r="O87" s="614"/>
      <c r="P87" s="614"/>
      <c r="Q87" s="614"/>
      <c r="R87" s="624"/>
    </row>
    <row r="88" spans="1:18" s="666" customFormat="1" ht="31.5" x14ac:dyDescent="0.25">
      <c r="A88" s="617">
        <v>6300200</v>
      </c>
      <c r="B88" s="680">
        <v>2015</v>
      </c>
      <c r="C88" s="680" t="s">
        <v>729</v>
      </c>
      <c r="D88" s="681">
        <v>320500</v>
      </c>
      <c r="E88" s="682">
        <v>320500</v>
      </c>
      <c r="F88" s="681">
        <v>320500</v>
      </c>
      <c r="G88" s="682">
        <v>320500</v>
      </c>
      <c r="H88" s="681">
        <v>320500</v>
      </c>
      <c r="I88" s="682">
        <v>320500</v>
      </c>
      <c r="J88" s="681">
        <v>320500</v>
      </c>
      <c r="K88" s="682">
        <v>320500</v>
      </c>
      <c r="L88" s="681">
        <v>320500</v>
      </c>
      <c r="M88" s="682">
        <v>320500</v>
      </c>
      <c r="N88" s="681">
        <v>320500</v>
      </c>
      <c r="O88" s="682">
        <v>320500</v>
      </c>
      <c r="P88" s="681">
        <v>320500</v>
      </c>
      <c r="Q88" s="682">
        <v>320500</v>
      </c>
      <c r="R88" s="622">
        <f>1492700-320500-320500</f>
        <v>851700</v>
      </c>
    </row>
    <row r="89" spans="1:18" s="666" customFormat="1" ht="16.5" thickBot="1" x14ac:dyDescent="0.3">
      <c r="A89" s="683"/>
      <c r="B89" s="684"/>
      <c r="C89" s="665" t="s">
        <v>716</v>
      </c>
      <c r="D89" s="671">
        <v>144145</v>
      </c>
      <c r="E89" s="671">
        <v>135491</v>
      </c>
      <c r="F89" s="671">
        <v>126838</v>
      </c>
      <c r="G89" s="671">
        <v>118184</v>
      </c>
      <c r="H89" s="670">
        <v>109531</v>
      </c>
      <c r="I89" s="671">
        <v>100877</v>
      </c>
      <c r="J89" s="671">
        <v>92224</v>
      </c>
      <c r="K89" s="685">
        <v>83570</v>
      </c>
      <c r="L89" s="685">
        <v>74917</v>
      </c>
      <c r="M89" s="685">
        <v>66263</v>
      </c>
      <c r="N89" s="685">
        <v>57610</v>
      </c>
      <c r="O89" s="614">
        <v>48956</v>
      </c>
      <c r="P89" s="615">
        <v>40303</v>
      </c>
      <c r="Q89" s="614">
        <v>31650</v>
      </c>
      <c r="R89" s="616">
        <f>114949-40303-31650</f>
        <v>42996</v>
      </c>
    </row>
    <row r="90" spans="1:18" s="640" customFormat="1" ht="20.25" customHeight="1" thickBot="1" x14ac:dyDescent="0.3">
      <c r="A90" s="686"/>
      <c r="B90" s="687"/>
      <c r="C90" s="688" t="s">
        <v>730</v>
      </c>
      <c r="D90" s="647"/>
      <c r="E90" s="647"/>
      <c r="F90" s="648"/>
      <c r="G90" s="647"/>
      <c r="H90" s="648"/>
      <c r="I90" s="647"/>
      <c r="J90" s="647"/>
      <c r="K90" s="648"/>
      <c r="L90" s="648"/>
      <c r="M90" s="648"/>
      <c r="N90" s="648"/>
      <c r="O90" s="648"/>
      <c r="P90" s="647"/>
      <c r="Q90" s="648"/>
      <c r="R90" s="649"/>
    </row>
    <row r="91" spans="1:18" s="640" customFormat="1" ht="16.5" customHeight="1" x14ac:dyDescent="0.25">
      <c r="A91" s="650">
        <v>2110000</v>
      </c>
      <c r="B91" s="689">
        <v>2003</v>
      </c>
      <c r="C91" s="689" t="s">
        <v>731</v>
      </c>
      <c r="D91" s="656">
        <v>100476</v>
      </c>
      <c r="E91" s="656"/>
      <c r="F91" s="656"/>
      <c r="G91" s="656"/>
      <c r="H91" s="657"/>
      <c r="I91" s="656"/>
      <c r="J91" s="656"/>
      <c r="K91" s="598"/>
      <c r="L91" s="598"/>
      <c r="M91" s="598"/>
      <c r="N91" s="598"/>
      <c r="O91" s="598"/>
      <c r="P91" s="597"/>
      <c r="Q91" s="598"/>
      <c r="R91" s="599"/>
    </row>
    <row r="92" spans="1:18" s="640" customFormat="1" ht="16.5" thickBot="1" x14ac:dyDescent="0.3">
      <c r="A92" s="654"/>
      <c r="B92" s="658"/>
      <c r="C92" s="690" t="s">
        <v>732</v>
      </c>
      <c r="D92" s="661">
        <v>3014</v>
      </c>
      <c r="E92" s="661"/>
      <c r="F92" s="661"/>
      <c r="G92" s="661"/>
      <c r="H92" s="662"/>
      <c r="I92" s="661"/>
      <c r="J92" s="661"/>
      <c r="K92" s="606"/>
      <c r="L92" s="606"/>
      <c r="M92" s="606"/>
      <c r="N92" s="606"/>
      <c r="O92" s="606"/>
      <c r="P92" s="610"/>
      <c r="Q92" s="606"/>
      <c r="R92" s="607"/>
    </row>
    <row r="93" spans="1:18" s="640" customFormat="1" ht="16.5" thickBot="1" x14ac:dyDescent="0.3">
      <c r="A93" s="691">
        <v>1280192</v>
      </c>
      <c r="B93" s="692" t="s">
        <v>733</v>
      </c>
      <c r="C93" s="692" t="s">
        <v>734</v>
      </c>
      <c r="D93" s="693">
        <v>79835.914422797825</v>
      </c>
      <c r="E93" s="693">
        <v>78672.005281700156</v>
      </c>
      <c r="F93" s="693">
        <v>77508</v>
      </c>
      <c r="G93" s="693">
        <v>76343</v>
      </c>
      <c r="H93" s="694">
        <v>75178</v>
      </c>
      <c r="I93" s="693">
        <v>74013</v>
      </c>
      <c r="J93" s="693">
        <v>72848</v>
      </c>
      <c r="K93" s="695">
        <v>71683</v>
      </c>
      <c r="L93" s="695">
        <v>70518</v>
      </c>
      <c r="M93" s="695">
        <v>46534</v>
      </c>
      <c r="N93" s="695"/>
      <c r="O93" s="695"/>
      <c r="P93" s="696"/>
      <c r="Q93" s="695"/>
      <c r="R93" s="697"/>
    </row>
    <row r="94" spans="1:18" s="640" customFormat="1" ht="31.5" x14ac:dyDescent="0.25">
      <c r="A94" s="650">
        <v>1708</v>
      </c>
      <c r="B94" s="655">
        <v>2015</v>
      </c>
      <c r="C94" s="655" t="s">
        <v>735</v>
      </c>
      <c r="D94" s="657">
        <v>171</v>
      </c>
      <c r="E94" s="657">
        <v>171</v>
      </c>
      <c r="F94" s="657">
        <v>171</v>
      </c>
      <c r="G94" s="657">
        <v>171</v>
      </c>
      <c r="H94" s="657">
        <v>171</v>
      </c>
      <c r="I94" s="657">
        <v>171</v>
      </c>
      <c r="J94" s="657">
        <v>171</v>
      </c>
      <c r="K94" s="657">
        <v>171</v>
      </c>
      <c r="L94" s="598">
        <v>71</v>
      </c>
      <c r="M94" s="598"/>
      <c r="N94" s="598"/>
      <c r="O94" s="598"/>
      <c r="P94" s="597"/>
      <c r="Q94" s="598"/>
      <c r="R94" s="599"/>
    </row>
    <row r="95" spans="1:18" s="640" customFormat="1" ht="16.5" thickBot="1" x14ac:dyDescent="0.3">
      <c r="A95" s="683"/>
      <c r="B95" s="684"/>
      <c r="C95" s="665" t="s">
        <v>736</v>
      </c>
      <c r="D95" s="670">
        <v>35</v>
      </c>
      <c r="E95" s="670">
        <v>30</v>
      </c>
      <c r="F95" s="670">
        <v>26</v>
      </c>
      <c r="G95" s="670">
        <v>22</v>
      </c>
      <c r="H95" s="670">
        <v>17</v>
      </c>
      <c r="I95" s="670">
        <v>13</v>
      </c>
      <c r="J95" s="670">
        <v>9</v>
      </c>
      <c r="K95" s="614">
        <v>4</v>
      </c>
      <c r="L95" s="614">
        <v>1</v>
      </c>
      <c r="M95" s="614"/>
      <c r="N95" s="614"/>
      <c r="O95" s="614"/>
      <c r="P95" s="615"/>
      <c r="Q95" s="614"/>
      <c r="R95" s="616"/>
    </row>
    <row r="96" spans="1:18" s="640" customFormat="1" ht="31.5" x14ac:dyDescent="0.25">
      <c r="A96" s="698">
        <v>1707</v>
      </c>
      <c r="B96" s="699">
        <v>2015</v>
      </c>
      <c r="C96" s="596" t="s">
        <v>737</v>
      </c>
      <c r="D96" s="639">
        <v>171</v>
      </c>
      <c r="E96" s="639">
        <v>171</v>
      </c>
      <c r="F96" s="639">
        <v>171</v>
      </c>
      <c r="G96" s="639">
        <v>171</v>
      </c>
      <c r="H96" s="639">
        <v>171</v>
      </c>
      <c r="I96" s="639">
        <v>171</v>
      </c>
      <c r="J96" s="639">
        <v>171</v>
      </c>
      <c r="K96" s="639">
        <v>171</v>
      </c>
      <c r="L96" s="639">
        <v>71</v>
      </c>
      <c r="M96" s="700"/>
      <c r="N96" s="700"/>
      <c r="O96" s="700"/>
      <c r="P96" s="701"/>
      <c r="Q96" s="700"/>
      <c r="R96" s="702"/>
    </row>
    <row r="97" spans="1:18" ht="17.25" customHeight="1" thickBot="1" x14ac:dyDescent="0.3">
      <c r="A97" s="703"/>
      <c r="B97" s="704"/>
      <c r="C97" s="665" t="s">
        <v>738</v>
      </c>
      <c r="D97" s="670">
        <v>35</v>
      </c>
      <c r="E97" s="670">
        <v>30</v>
      </c>
      <c r="F97" s="670">
        <v>26</v>
      </c>
      <c r="G97" s="670">
        <v>22</v>
      </c>
      <c r="H97" s="670">
        <v>17</v>
      </c>
      <c r="I97" s="670">
        <v>13</v>
      </c>
      <c r="J97" s="670">
        <v>9</v>
      </c>
      <c r="K97" s="614">
        <v>4</v>
      </c>
      <c r="L97" s="614">
        <v>1</v>
      </c>
      <c r="M97" s="614"/>
      <c r="N97" s="614"/>
      <c r="O97" s="614"/>
      <c r="P97" s="615"/>
      <c r="Q97" s="614"/>
      <c r="R97" s="616"/>
    </row>
    <row r="98" spans="1:18" ht="47.25" x14ac:dyDescent="0.25">
      <c r="A98" s="650">
        <v>13860510</v>
      </c>
      <c r="B98" s="705" t="s">
        <v>739</v>
      </c>
      <c r="C98" s="655" t="s">
        <v>740</v>
      </c>
      <c r="D98" s="656"/>
      <c r="E98" s="656"/>
      <c r="F98" s="656">
        <v>539992</v>
      </c>
      <c r="G98" s="656">
        <v>720028</v>
      </c>
      <c r="H98" s="656">
        <v>720028</v>
      </c>
      <c r="I98" s="656">
        <v>720028</v>
      </c>
      <c r="J98" s="656">
        <v>720028</v>
      </c>
      <c r="K98" s="656">
        <v>720028</v>
      </c>
      <c r="L98" s="656">
        <v>720028</v>
      </c>
      <c r="M98" s="656">
        <v>720028</v>
      </c>
      <c r="N98" s="656">
        <v>720028</v>
      </c>
      <c r="O98" s="656">
        <v>720028</v>
      </c>
      <c r="P98" s="656">
        <v>720028</v>
      </c>
      <c r="Q98" s="657">
        <v>720028</v>
      </c>
      <c r="R98" s="633">
        <f>A98-SUM(E98:Q98)</f>
        <v>5400210</v>
      </c>
    </row>
    <row r="99" spans="1:18" ht="17.25" customHeight="1" thickBot="1" x14ac:dyDescent="0.3">
      <c r="A99" s="654"/>
      <c r="B99" s="706"/>
      <c r="C99" s="635" t="s">
        <v>672</v>
      </c>
      <c r="D99" s="661">
        <v>126429</v>
      </c>
      <c r="E99" s="661">
        <v>190530</v>
      </c>
      <c r="F99" s="661">
        <v>374234</v>
      </c>
      <c r="G99" s="661">
        <v>359654</v>
      </c>
      <c r="H99" s="662">
        <v>340213</v>
      </c>
      <c r="I99" s="661">
        <v>320772</v>
      </c>
      <c r="J99" s="661">
        <v>301332</v>
      </c>
      <c r="K99" s="629">
        <v>281883</v>
      </c>
      <c r="L99" s="629">
        <v>262450</v>
      </c>
      <c r="M99" s="629">
        <v>243010</v>
      </c>
      <c r="N99" s="629">
        <v>223570</v>
      </c>
      <c r="O99" s="629">
        <v>204129</v>
      </c>
      <c r="P99" s="628">
        <v>184688</v>
      </c>
      <c r="Q99" s="629">
        <v>165247</v>
      </c>
      <c r="R99" s="630">
        <f>145806+126365+106924+87484+68044+48603+29161</f>
        <v>612387</v>
      </c>
    </row>
    <row r="100" spans="1:18" ht="18" customHeight="1" thickBot="1" x14ac:dyDescent="0.3">
      <c r="A100" s="654">
        <v>292094</v>
      </c>
      <c r="B100" s="663" t="s">
        <v>741</v>
      </c>
      <c r="C100" s="663" t="s">
        <v>742</v>
      </c>
      <c r="D100" s="693"/>
      <c r="E100" s="693"/>
      <c r="F100" s="661"/>
      <c r="G100" s="661"/>
      <c r="H100" s="662"/>
      <c r="I100" s="661"/>
      <c r="J100" s="661"/>
      <c r="K100" s="695"/>
      <c r="L100" s="695"/>
      <c r="M100" s="695"/>
      <c r="N100" s="695"/>
      <c r="O100" s="695"/>
      <c r="P100" s="696"/>
      <c r="Q100" s="695"/>
      <c r="R100" s="697"/>
    </row>
    <row r="101" spans="1:18" ht="16.5" thickBot="1" x14ac:dyDescent="0.3">
      <c r="A101" s="707"/>
      <c r="B101" s="708"/>
      <c r="C101" s="709" t="s">
        <v>743</v>
      </c>
      <c r="D101" s="629">
        <f>SUM(D15:D100)</f>
        <v>6830242.2249227976</v>
      </c>
      <c r="E101" s="629">
        <f t="shared" ref="E101:R101" si="9">SUM(E15:E100)</f>
        <v>7137429.0117012002</v>
      </c>
      <c r="F101" s="629">
        <f t="shared" si="9"/>
        <v>8943790.4893889651</v>
      </c>
      <c r="G101" s="629">
        <f t="shared" si="9"/>
        <v>11601535.055720575</v>
      </c>
      <c r="H101" s="629">
        <f t="shared" si="9"/>
        <v>11429901.614</v>
      </c>
      <c r="I101" s="629">
        <f t="shared" si="9"/>
        <v>11242672.214000002</v>
      </c>
      <c r="J101" s="629">
        <f t="shared" si="9"/>
        <v>8966730.4140000008</v>
      </c>
      <c r="K101" s="629">
        <f t="shared" si="9"/>
        <v>8212876.7690000003</v>
      </c>
      <c r="L101" s="629">
        <f t="shared" si="9"/>
        <v>7576558.4579999996</v>
      </c>
      <c r="M101" s="629">
        <f t="shared" si="9"/>
        <v>7237343.1109999996</v>
      </c>
      <c r="N101" s="629">
        <f t="shared" si="9"/>
        <v>6705460.4109999994</v>
      </c>
      <c r="O101" s="629">
        <f t="shared" si="9"/>
        <v>6169012.6630000006</v>
      </c>
      <c r="P101" s="629">
        <f t="shared" si="9"/>
        <v>5887459.0480000004</v>
      </c>
      <c r="Q101" s="629">
        <f t="shared" si="9"/>
        <v>4530634.4720000001</v>
      </c>
      <c r="R101" s="710">
        <f t="shared" si="9"/>
        <v>21811533.383000001</v>
      </c>
    </row>
    <row r="102" spans="1:18" ht="15.75" x14ac:dyDescent="0.25">
      <c r="A102" s="711"/>
      <c r="B102" s="711"/>
      <c r="C102" s="711"/>
      <c r="D102" s="712"/>
      <c r="E102" s="712"/>
      <c r="F102" s="712"/>
      <c r="G102" s="712"/>
      <c r="H102" s="713"/>
      <c r="I102" s="714"/>
      <c r="J102" s="714"/>
      <c r="K102" s="714"/>
      <c r="L102" s="714"/>
      <c r="M102" s="714"/>
      <c r="N102" s="714"/>
      <c r="O102" s="714"/>
      <c r="P102" s="715"/>
      <c r="Q102" s="715"/>
      <c r="R102" s="716"/>
    </row>
    <row r="103" spans="1:18" ht="15.75" hidden="1" x14ac:dyDescent="0.25">
      <c r="A103" s="717"/>
      <c r="B103" s="717"/>
      <c r="C103" s="718" t="s">
        <v>744</v>
      </c>
      <c r="D103" s="713" t="e">
        <f>SUM(D39,#REF!,D35,#REF!,#REF!,#REF!,#REF!,D41,D43,#REF!,#REF!,D33,D21,#REF!,D37,#REF!,D25,#REF!,D19,D23,#REF!,#REF!,D31,#REF!,D48,D50,D52,D54,D56,D58,D60,D62,D64,D66,D68,D70,D72,D74,D76,D78,D88)</f>
        <v>#REF!</v>
      </c>
      <c r="E103" s="713" t="e">
        <f>SUM(E39,#REF!,E35,#REF!,#REF!,#REF!,#REF!,E41,E43,#REF!,#REF!,E33,E21,#REF!,E37,#REF!,E25,#REF!,E19,E23,#REF!,#REF!,E31,#REF!,E48,E50,E52,E54,E56,E58,E60,E62,E64,E66,E68,E70,E72,E74,E76,E78,E88)</f>
        <v>#REF!</v>
      </c>
      <c r="F103" s="713" t="e">
        <f>SUM(F39,#REF!,F35,#REF!,#REF!,#REF!,#REF!,F41,F43,#REF!,#REF!,F33,F21,#REF!,F37,#REF!,F25,#REF!,F19,F23,#REF!,#REF!,F31,#REF!,F48,F50,F52,F54,F56,F58,F60,F62,F64,F66,F68,F70,F72,F74,F76,F78,F88)</f>
        <v>#REF!</v>
      </c>
      <c r="G103" s="713" t="e">
        <f>SUM(G39,#REF!,G35,#REF!,#REF!,#REF!,#REF!,G41,G43,#REF!,#REF!,G33,G21,#REF!,G37,#REF!,G25,#REF!,G19,G23,#REF!,#REF!,G31,#REF!,G48,G50,G52,G54,G56,G58,G60,G62,G64,G66,G68,G70,G72,G74,G76,G78,G88)</f>
        <v>#REF!</v>
      </c>
      <c r="H103" s="713" t="e">
        <f>SUM(H39,#REF!,H35,#REF!,#REF!,#REF!,#REF!,H41,H43,#REF!,#REF!,H33,H21,#REF!,H37,#REF!,H25,#REF!,H19,H23,#REF!,#REF!,H31,#REF!,H48,H50,H52,H54,H56,H58,H60,H62,H64,H66,H68,H70,H72,H74,H76,H78,H88)</f>
        <v>#REF!</v>
      </c>
      <c r="I103" s="713" t="e">
        <f>SUM(I39,#REF!,I35,#REF!,#REF!,#REF!,#REF!,I41,I43,#REF!,#REF!,I33,I21,#REF!,I37,#REF!,I25,#REF!,I19,I23,#REF!,#REF!,I31,#REF!,I48,I50,I52,I54,I56,I58,I60,I62,I64,I66,I68,I70,I72,I74,I76,I78,I88)</f>
        <v>#REF!</v>
      </c>
      <c r="J103" s="713" t="e">
        <f>SUM(J39,#REF!,J35,#REF!,#REF!,#REF!,#REF!,J41,J43,#REF!,#REF!,J33,J21,#REF!,J37,#REF!,J25,#REF!,J19,J23,#REF!,#REF!,J31,#REF!,J48,J50,J52,J54,J56,J58,J60,J62,J64,J66,J68,J70,J72,J74,J76,J78,J88)</f>
        <v>#REF!</v>
      </c>
      <c r="K103" s="713" t="e">
        <f>SUM(K39,#REF!,K35,#REF!,#REF!,#REF!,#REF!,K41,K43,#REF!,#REF!,K33,K21,#REF!,K37,#REF!,K25,#REF!,K19,K23,#REF!,#REF!,K31,#REF!,K48,K50,K52,K54,K56,K58,K60,K62,K64,K66,K68,K70,K72,K74,K76,K78,K88)</f>
        <v>#REF!</v>
      </c>
      <c r="L103" s="713" t="e">
        <f>SUM(L39,#REF!,L35,#REF!,#REF!,#REF!,#REF!,L41,L43,#REF!,#REF!,L33,L21,#REF!,L37,#REF!,L25,#REF!,L19,L23,#REF!,#REF!,L31,#REF!,L48,L50,L52,L54,L56,L58,L60,L62,L64,L66,L68,L70,L72,L74,L76,L78,L88)</f>
        <v>#REF!</v>
      </c>
      <c r="M103" s="713" t="e">
        <f>SUM(M39,#REF!,M35,#REF!,#REF!,#REF!,#REF!,M41,M43,#REF!,#REF!,M33,M21,#REF!,M37,#REF!,M25,#REF!,M19,M23,#REF!,#REF!,M31,#REF!,M48,M50,M52,M54,M56,M58,M60,M62,M64,M66,M68,M70,M72,M74,M76,M78,M88)</f>
        <v>#REF!</v>
      </c>
      <c r="N103" s="713" t="e">
        <f>SUM(N39,#REF!,N35,#REF!,#REF!,#REF!,#REF!,N41,N43,#REF!,#REF!,N33,N21,#REF!,N37,#REF!,N25,#REF!,N19,N23,#REF!,#REF!,N31,#REF!,N48,N50,N52,N54,N56,N58,N60,N62,N64,N66,N68,N70,N72,N74,N76,N78,N88)</f>
        <v>#REF!</v>
      </c>
      <c r="O103" s="713" t="e">
        <f>SUM(O39,#REF!,O35,#REF!,#REF!,#REF!,#REF!,O41,O43,#REF!,#REF!,O33,O21,#REF!,O37,#REF!,O25,#REF!,O19,O23,#REF!,#REF!,O31,#REF!,O48,O50,O52,O54,O56,O58,O60,O62,O64,O66,O68,O70,O72,O74,O76,O78,O88)</f>
        <v>#REF!</v>
      </c>
      <c r="P103" s="713" t="e">
        <f>SUM(P39,#REF!,P35,#REF!,#REF!,#REF!,#REF!,P41,P43,#REF!,#REF!,P33,P21,#REF!,P37,#REF!,P25,#REF!,P19,P23,#REF!,#REF!,P31,#REF!,P48,P50,P52,P54,P56,P58,P60,P62,P64,P66,P68,P70,P72,P74,P76,P78,P88)</f>
        <v>#REF!</v>
      </c>
      <c r="Q103" s="713"/>
      <c r="R103" s="713" t="e">
        <f>SUM(R39,#REF!,R35,#REF!,#REF!,#REF!,#REF!,R41,R43,#REF!,#REF!,R33,R21,#REF!,R37,#REF!,R25,#REF!,R19,R23,#REF!,#REF!,R31,#REF!,R48,R50,R52,R54,R56,R58,R60,R62,R64,R66,R68,R70,R72,R74,R76,R78,R88)</f>
        <v>#REF!</v>
      </c>
    </row>
    <row r="104" spans="1:18" ht="15.75" hidden="1" x14ac:dyDescent="0.25">
      <c r="A104" s="717"/>
      <c r="B104" s="717"/>
      <c r="C104" s="718" t="s">
        <v>745</v>
      </c>
      <c r="D104" s="718"/>
      <c r="E104" s="718"/>
      <c r="F104" s="718"/>
      <c r="G104" s="718"/>
      <c r="H104" s="713"/>
      <c r="I104" s="718"/>
      <c r="J104" s="718"/>
      <c r="K104" s="718"/>
      <c r="L104" s="718"/>
      <c r="M104" s="718"/>
      <c r="N104" s="718"/>
      <c r="O104" s="718"/>
      <c r="P104" s="718"/>
      <c r="Q104" s="718"/>
      <c r="R104" s="711"/>
    </row>
    <row r="105" spans="1:18" ht="15.75" hidden="1" x14ac:dyDescent="0.25">
      <c r="A105" s="717"/>
      <c r="B105" s="717"/>
      <c r="C105" s="718"/>
      <c r="D105" s="718"/>
      <c r="E105" s="718"/>
      <c r="F105" s="718"/>
      <c r="G105" s="718"/>
      <c r="H105" s="713"/>
      <c r="I105" s="718"/>
      <c r="J105" s="718"/>
      <c r="K105" s="718"/>
      <c r="L105" s="718"/>
      <c r="M105" s="718"/>
      <c r="N105" s="718"/>
      <c r="O105" s="718"/>
      <c r="P105" s="718"/>
      <c r="Q105" s="718"/>
      <c r="R105" s="711"/>
    </row>
    <row r="106" spans="1:18" ht="15.75" hidden="1" x14ac:dyDescent="0.25">
      <c r="A106" s="717"/>
      <c r="B106" s="717"/>
      <c r="C106" s="718"/>
      <c r="D106" s="718"/>
      <c r="E106" s="718"/>
      <c r="F106" s="718"/>
      <c r="G106" s="718"/>
      <c r="H106" s="713"/>
      <c r="I106" s="718"/>
      <c r="J106" s="718"/>
      <c r="K106" s="718"/>
      <c r="L106" s="718"/>
      <c r="M106" s="718"/>
      <c r="N106" s="718"/>
      <c r="O106" s="718"/>
      <c r="P106" s="718"/>
      <c r="Q106" s="718"/>
      <c r="R106" s="711"/>
    </row>
    <row r="107" spans="1:18" ht="15.75" hidden="1" x14ac:dyDescent="0.25">
      <c r="A107" s="717"/>
      <c r="B107" s="717"/>
      <c r="C107" s="719" t="s">
        <v>746</v>
      </c>
      <c r="D107" s="718"/>
      <c r="E107" s="718"/>
      <c r="F107" s="718"/>
      <c r="G107" s="718"/>
      <c r="H107" s="713"/>
      <c r="I107" s="718"/>
      <c r="J107" s="718"/>
      <c r="K107" s="718"/>
      <c r="L107" s="718"/>
      <c r="M107" s="718"/>
      <c r="N107" s="718"/>
      <c r="O107" s="718"/>
      <c r="P107" s="718"/>
      <c r="Q107" s="718"/>
      <c r="R107" s="711"/>
    </row>
    <row r="108" spans="1:18" hidden="1" x14ac:dyDescent="0.2">
      <c r="A108" s="717"/>
      <c r="B108" s="717"/>
      <c r="C108" s="717"/>
      <c r="D108" s="720"/>
      <c r="E108" s="720"/>
      <c r="F108" s="720"/>
      <c r="G108" s="720"/>
      <c r="H108" s="721"/>
      <c r="I108" s="720"/>
      <c r="J108" s="720"/>
      <c r="K108" s="720"/>
      <c r="L108" s="720"/>
      <c r="M108" s="720"/>
      <c r="N108" s="720"/>
      <c r="O108" s="720"/>
      <c r="P108" s="720"/>
      <c r="Q108" s="720"/>
      <c r="R108" s="722"/>
    </row>
    <row r="110" spans="1:18" x14ac:dyDescent="0.2">
      <c r="D110" s="723"/>
      <c r="E110" s="723"/>
      <c r="F110" s="723"/>
      <c r="G110" s="723"/>
      <c r="H110" s="723"/>
      <c r="I110" s="723"/>
      <c r="J110" s="723"/>
      <c r="K110" s="723"/>
      <c r="L110" s="723"/>
      <c r="M110" s="723"/>
      <c r="N110" s="723"/>
      <c r="O110" s="723"/>
      <c r="P110" s="723"/>
      <c r="Q110" s="723"/>
      <c r="R110" s="723"/>
    </row>
    <row r="111" spans="1:18" x14ac:dyDescent="0.2">
      <c r="D111" s="724"/>
      <c r="E111" s="724"/>
      <c r="F111" s="724"/>
      <c r="G111" s="724"/>
      <c r="H111" s="724"/>
      <c r="I111" s="723"/>
      <c r="J111" s="724"/>
      <c r="K111" s="724"/>
      <c r="L111" s="724"/>
      <c r="M111" s="724"/>
      <c r="N111" s="724"/>
      <c r="O111" s="724"/>
      <c r="P111" s="724"/>
      <c r="Q111" s="724"/>
      <c r="R111" s="724"/>
    </row>
    <row r="112" spans="1:18" x14ac:dyDescent="0.2">
      <c r="D112" s="723"/>
      <c r="E112" s="723"/>
      <c r="F112" s="723"/>
      <c r="G112" s="723"/>
      <c r="H112" s="723"/>
      <c r="I112" s="723"/>
      <c r="J112" s="723"/>
      <c r="K112" s="723"/>
      <c r="L112" s="723"/>
      <c r="M112" s="723"/>
      <c r="N112" s="723"/>
      <c r="O112" s="723"/>
      <c r="P112" s="723"/>
      <c r="Q112" s="723"/>
      <c r="R112" s="723"/>
    </row>
    <row r="113" spans="4:18" x14ac:dyDescent="0.2">
      <c r="D113" s="724"/>
      <c r="E113" s="724"/>
      <c r="F113" s="724"/>
      <c r="G113" s="724"/>
      <c r="H113" s="724"/>
      <c r="I113" s="724"/>
      <c r="J113" s="725"/>
      <c r="K113" s="724"/>
      <c r="L113" s="724"/>
      <c r="M113" s="724"/>
      <c r="N113" s="724"/>
      <c r="O113" s="724"/>
      <c r="P113" s="724"/>
      <c r="Q113" s="724"/>
      <c r="R113" s="724"/>
    </row>
    <row r="114" spans="4:18" x14ac:dyDescent="0.2">
      <c r="D114" s="723"/>
      <c r="E114" s="723"/>
      <c r="F114" s="723"/>
      <c r="G114" s="723"/>
      <c r="H114" s="723"/>
      <c r="I114" s="723"/>
      <c r="J114" s="723"/>
      <c r="K114" s="723"/>
      <c r="L114" s="723"/>
      <c r="M114" s="723"/>
      <c r="N114" s="723"/>
      <c r="O114" s="723"/>
      <c r="P114" s="723"/>
      <c r="Q114" s="723"/>
      <c r="R114" s="723"/>
    </row>
    <row r="115" spans="4:18" x14ac:dyDescent="0.2">
      <c r="J115" s="726"/>
    </row>
    <row r="116" spans="4:18" x14ac:dyDescent="0.2">
      <c r="J116" s="726"/>
    </row>
    <row r="117" spans="4:18" x14ac:dyDescent="0.2">
      <c r="J117" s="726"/>
    </row>
    <row r="118" spans="4:18" x14ac:dyDescent="0.2">
      <c r="J118" s="726"/>
    </row>
    <row r="119" spans="4:18" x14ac:dyDescent="0.2">
      <c r="J119" s="726"/>
    </row>
    <row r="120" spans="4:18" x14ac:dyDescent="0.2">
      <c r="J120" s="726"/>
    </row>
    <row r="121" spans="4:18" x14ac:dyDescent="0.2">
      <c r="J121" s="726"/>
    </row>
  </sheetData>
  <sheetProtection algorithmName="SHA-512" hashValue="JSEqk3/Hx+rVt4XLWH9q+xAkScK6CZanxTMEM426P+kx0KumZK9xQAM4YXBqz38nFjqhntUq0ANEDc+yyOFBBQ==" saltValue="f7eu/DITBzsp9ODxR0AgSg==" spinCount="100000" sheet="1" objects="1" scenarios="1"/>
  <mergeCells count="3">
    <mergeCell ref="A3:R3"/>
    <mergeCell ref="C9:C10"/>
    <mergeCell ref="C11:C12"/>
  </mergeCells>
  <pageMargins left="0.19685039370078741" right="0.19685039370078741" top="0.59055118110236227" bottom="0.39370078740157483" header="0.23622047244094491" footer="0.23622047244094491"/>
  <pageSetup paperSize="9" scale="50" orientation="landscape" cellComments="asDisplayed" r:id="rId1"/>
  <headerFooter differentFirst="1">
    <oddFooter>&amp;L&amp;"Times New Roman,Regular"&amp;9&amp;D; &amp;T&amp;R&amp;"Times New Roman,Regular"&amp;9&amp;P (&amp;N)</oddFooter>
    <firstHeader xml:space="preserve">&amp;R&amp;"Times New Roman,Regular"&amp;9 24.pielikums Jūrmalas pilsētas domes
2019.gada 25.jūlija saistošajiem noteikumiem Nr.27
(protokols Nr.10, 24.punkts)
 </firstHeader>
    <firstFooter>&amp;L&amp;9&amp;D; &amp;T&amp;R&amp;9&amp;P (&amp;N)</first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0"/>
  <sheetViews>
    <sheetView showGridLines="0" view="pageLayout" zoomScaleNormal="100" workbookViewId="0">
      <selection activeCell="T2" sqref="T2"/>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757</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369</v>
      </c>
      <c r="D3" s="1516"/>
      <c r="E3" s="1516"/>
      <c r="F3" s="1516"/>
      <c r="G3" s="1516"/>
      <c r="H3" s="1516"/>
      <c r="I3" s="1516"/>
      <c r="J3" s="1516"/>
      <c r="K3" s="1516"/>
      <c r="L3" s="1516"/>
      <c r="M3" s="1516"/>
      <c r="N3" s="1516"/>
      <c r="O3" s="1516"/>
      <c r="P3" s="1517"/>
      <c r="Q3" s="273"/>
    </row>
    <row r="4" spans="1:17" ht="12.75" customHeight="1" x14ac:dyDescent="0.25">
      <c r="A4" s="5" t="s">
        <v>4</v>
      </c>
      <c r="B4" s="6"/>
      <c r="C4" s="1516" t="s">
        <v>370</v>
      </c>
      <c r="D4" s="1516"/>
      <c r="E4" s="1516"/>
      <c r="F4" s="1516"/>
      <c r="G4" s="1516"/>
      <c r="H4" s="1516"/>
      <c r="I4" s="1516"/>
      <c r="J4" s="1516"/>
      <c r="K4" s="1516"/>
      <c r="L4" s="1516"/>
      <c r="M4" s="1516"/>
      <c r="N4" s="1516"/>
      <c r="O4" s="1516"/>
      <c r="P4" s="1517"/>
      <c r="Q4" s="273"/>
    </row>
    <row r="5" spans="1:17" ht="12.75" customHeight="1" x14ac:dyDescent="0.25">
      <c r="A5" s="7" t="s">
        <v>6</v>
      </c>
      <c r="B5" s="8"/>
      <c r="C5" s="1511" t="s">
        <v>352</v>
      </c>
      <c r="D5" s="1511"/>
      <c r="E5" s="1511"/>
      <c r="F5" s="1511"/>
      <c r="G5" s="1511"/>
      <c r="H5" s="1511"/>
      <c r="I5" s="1511"/>
      <c r="J5" s="1511"/>
      <c r="K5" s="1511"/>
      <c r="L5" s="1511"/>
      <c r="M5" s="1511"/>
      <c r="N5" s="1511"/>
      <c r="O5" s="1511"/>
      <c r="P5" s="1512"/>
      <c r="Q5" s="273"/>
    </row>
    <row r="6" spans="1:17" ht="12.75" customHeight="1" x14ac:dyDescent="0.25">
      <c r="A6" s="7" t="s">
        <v>8</v>
      </c>
      <c r="B6" s="8"/>
      <c r="C6" s="1511" t="s">
        <v>758</v>
      </c>
      <c r="D6" s="1511"/>
      <c r="E6" s="1511"/>
      <c r="F6" s="1511"/>
      <c r="G6" s="1511"/>
      <c r="H6" s="1511"/>
      <c r="I6" s="1511"/>
      <c r="J6" s="1511"/>
      <c r="K6" s="1511"/>
      <c r="L6" s="1511"/>
      <c r="M6" s="1511"/>
      <c r="N6" s="1511"/>
      <c r="O6" s="1511"/>
      <c r="P6" s="1512"/>
      <c r="Q6" s="273"/>
    </row>
    <row r="7" spans="1:17" ht="12" customHeight="1" x14ac:dyDescent="0.25">
      <c r="A7" s="7" t="s">
        <v>10</v>
      </c>
      <c r="B7" s="8"/>
      <c r="C7" s="1516" t="s">
        <v>759</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373</v>
      </c>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t="s">
        <v>760</v>
      </c>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197772</v>
      </c>
      <c r="D20" s="32">
        <f>SUM(D21,D24,D25,D41,D43)</f>
        <v>177754</v>
      </c>
      <c r="E20" s="33">
        <f t="shared" ref="E20:F20" si="1">SUM(E21,E24,E25,E41,E43)</f>
        <v>0</v>
      </c>
      <c r="F20" s="34">
        <f t="shared" si="1"/>
        <v>177754</v>
      </c>
      <c r="G20" s="32">
        <f>SUM(G21,G24,G43)</f>
        <v>0</v>
      </c>
      <c r="H20" s="33">
        <f t="shared" ref="H20:I20" si="2">SUM(H21,H24,H43)</f>
        <v>0</v>
      </c>
      <c r="I20" s="34">
        <f t="shared" si="2"/>
        <v>0</v>
      </c>
      <c r="J20" s="32">
        <f>SUM(J21,J26,J43)</f>
        <v>20018</v>
      </c>
      <c r="K20" s="33">
        <f t="shared" ref="K20:L20" si="3">SUM(K21,K26,K43)</f>
        <v>0</v>
      </c>
      <c r="L20" s="34">
        <f t="shared" si="3"/>
        <v>20018</v>
      </c>
      <c r="M20" s="32">
        <f>SUM(M21,M45)</f>
        <v>0</v>
      </c>
      <c r="N20" s="33">
        <f t="shared" ref="N20:O20" si="4">SUM(N21,N45)</f>
        <v>0</v>
      </c>
      <c r="O20" s="34">
        <f t="shared" si="4"/>
        <v>0</v>
      </c>
      <c r="P20" s="35"/>
    </row>
    <row r="21" spans="1:16" ht="12.75" thickTop="1" x14ac:dyDescent="0.25">
      <c r="A21" s="36"/>
      <c r="B21" s="37" t="s">
        <v>40</v>
      </c>
      <c r="C21" s="38">
        <f t="shared" si="0"/>
        <v>2498</v>
      </c>
      <c r="D21" s="39">
        <f>SUM(D22:D23)</f>
        <v>0</v>
      </c>
      <c r="E21" s="40">
        <f t="shared" ref="E21:F21" si="5">SUM(E22:E23)</f>
        <v>0</v>
      </c>
      <c r="F21" s="41">
        <f t="shared" si="5"/>
        <v>0</v>
      </c>
      <c r="G21" s="39">
        <f>SUM(G22:G23)</f>
        <v>0</v>
      </c>
      <c r="H21" s="40">
        <f t="shared" ref="H21:I21" si="6">SUM(H22:H23)</f>
        <v>0</v>
      </c>
      <c r="I21" s="41">
        <f t="shared" si="6"/>
        <v>0</v>
      </c>
      <c r="J21" s="39">
        <f>SUM(J22:J23)</f>
        <v>2498</v>
      </c>
      <c r="K21" s="40">
        <f t="shared" ref="K21:L21" si="7">SUM(K22:K23)</f>
        <v>0</v>
      </c>
      <c r="L21" s="41">
        <f t="shared" si="7"/>
        <v>2498</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2498</v>
      </c>
      <c r="D23" s="53"/>
      <c r="E23" s="54"/>
      <c r="F23" s="55">
        <f t="shared" ref="F23:F25" si="9">D23+E23</f>
        <v>0</v>
      </c>
      <c r="G23" s="53"/>
      <c r="H23" s="54"/>
      <c r="I23" s="55">
        <f t="shared" ref="I23:I24" si="10">G23+H23</f>
        <v>0</v>
      </c>
      <c r="J23" s="53">
        <v>2498</v>
      </c>
      <c r="K23" s="54"/>
      <c r="L23" s="56">
        <f>K23+J23</f>
        <v>2498</v>
      </c>
      <c r="M23" s="53"/>
      <c r="N23" s="54"/>
      <c r="O23" s="55">
        <f>N23+M23</f>
        <v>0</v>
      </c>
      <c r="P23" s="57"/>
    </row>
    <row r="24" spans="1:16" s="28" customFormat="1" ht="24.75" customHeight="1" thickBot="1" x14ac:dyDescent="0.3">
      <c r="A24" s="58">
        <v>19300</v>
      </c>
      <c r="B24" s="58" t="s">
        <v>43</v>
      </c>
      <c r="C24" s="59">
        <f>F24+I24</f>
        <v>177754</v>
      </c>
      <c r="D24" s="60">
        <v>177754</v>
      </c>
      <c r="E24" s="61"/>
      <c r="F24" s="62">
        <f t="shared" si="9"/>
        <v>177754</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17520</v>
      </c>
      <c r="D26" s="72" t="s">
        <v>44</v>
      </c>
      <c r="E26" s="73" t="s">
        <v>44</v>
      </c>
      <c r="F26" s="74" t="s">
        <v>44</v>
      </c>
      <c r="G26" s="72" t="s">
        <v>44</v>
      </c>
      <c r="H26" s="73" t="s">
        <v>44</v>
      </c>
      <c r="I26" s="74" t="s">
        <v>44</v>
      </c>
      <c r="J26" s="76">
        <f>SUM(J27,J31,J33,J36)</f>
        <v>17520</v>
      </c>
      <c r="K26" s="77">
        <f t="shared" ref="K26:L26" si="11">SUM(K27,K31,K33,K36)</f>
        <v>0</v>
      </c>
      <c r="L26" s="78">
        <f t="shared" si="11"/>
        <v>17520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customHeight="1" x14ac:dyDescent="0.25">
      <c r="A36" s="79">
        <v>21390</v>
      </c>
      <c r="B36" s="67" t="s">
        <v>56</v>
      </c>
      <c r="C36" s="68">
        <f t="shared" si="16"/>
        <v>17520</v>
      </c>
      <c r="D36" s="72" t="s">
        <v>44</v>
      </c>
      <c r="E36" s="73" t="s">
        <v>44</v>
      </c>
      <c r="F36" s="74" t="s">
        <v>44</v>
      </c>
      <c r="G36" s="72" t="s">
        <v>44</v>
      </c>
      <c r="H36" s="73" t="s">
        <v>44</v>
      </c>
      <c r="I36" s="74" t="s">
        <v>44</v>
      </c>
      <c r="J36" s="76">
        <f>SUM(J37:J40)</f>
        <v>17520</v>
      </c>
      <c r="K36" s="77">
        <f t="shared" ref="K36:L36" si="19">SUM(K37:K40)</f>
        <v>0</v>
      </c>
      <c r="L36" s="78">
        <f t="shared" si="19"/>
        <v>17520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17520</v>
      </c>
      <c r="D40" s="109" t="s">
        <v>44</v>
      </c>
      <c r="E40" s="110" t="s">
        <v>44</v>
      </c>
      <c r="F40" s="111" t="s">
        <v>44</v>
      </c>
      <c r="G40" s="109" t="s">
        <v>44</v>
      </c>
      <c r="H40" s="110" t="s">
        <v>44</v>
      </c>
      <c r="I40" s="111" t="s">
        <v>44</v>
      </c>
      <c r="J40" s="112">
        <v>17520</v>
      </c>
      <c r="K40" s="113"/>
      <c r="L40" s="114">
        <f t="shared" si="20"/>
        <v>17520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197772</v>
      </c>
      <c r="D50" s="157">
        <f>SUM(D51,D286)</f>
        <v>177754</v>
      </c>
      <c r="E50" s="158">
        <f t="shared" ref="E50:F50" si="26">SUM(E51,E286)</f>
        <v>0</v>
      </c>
      <c r="F50" s="159">
        <f t="shared" si="26"/>
        <v>177754</v>
      </c>
      <c r="G50" s="157">
        <f>SUM(G51,G286)</f>
        <v>0</v>
      </c>
      <c r="H50" s="158">
        <f>SUM(H51,H286)</f>
        <v>0</v>
      </c>
      <c r="I50" s="159">
        <f t="shared" ref="I50" si="27">SUM(I51,I286)</f>
        <v>0</v>
      </c>
      <c r="J50" s="32">
        <f>SUM(J51,J286)</f>
        <v>20018</v>
      </c>
      <c r="K50" s="33">
        <f t="shared" ref="K50:L50" si="28">SUM(K51,K286)</f>
        <v>0</v>
      </c>
      <c r="L50" s="34">
        <f t="shared" si="28"/>
        <v>20018</v>
      </c>
      <c r="M50" s="32">
        <f>SUM(M51,M286)</f>
        <v>0</v>
      </c>
      <c r="N50" s="33">
        <f t="shared" ref="N50:O50" si="29">SUM(N51,N286)</f>
        <v>0</v>
      </c>
      <c r="O50" s="34">
        <f t="shared" si="29"/>
        <v>0</v>
      </c>
      <c r="P50" s="35"/>
    </row>
    <row r="51" spans="1:16" s="28" customFormat="1" ht="36.75" thickTop="1" x14ac:dyDescent="0.25">
      <c r="A51" s="160"/>
      <c r="B51" s="161" t="s">
        <v>70</v>
      </c>
      <c r="C51" s="162">
        <f t="shared" si="0"/>
        <v>197772</v>
      </c>
      <c r="D51" s="163">
        <f>SUM(D52,D194)</f>
        <v>177754</v>
      </c>
      <c r="E51" s="164">
        <f t="shared" ref="E51:F51" si="30">SUM(E52,E194)</f>
        <v>0</v>
      </c>
      <c r="F51" s="165">
        <f t="shared" si="30"/>
        <v>177754</v>
      </c>
      <c r="G51" s="163">
        <f>SUM(G52,G194)</f>
        <v>0</v>
      </c>
      <c r="H51" s="164">
        <f t="shared" ref="H51:I51" si="31">SUM(H52,H194)</f>
        <v>0</v>
      </c>
      <c r="I51" s="165">
        <f t="shared" si="31"/>
        <v>0</v>
      </c>
      <c r="J51" s="166">
        <f>SUM(J52,J194)</f>
        <v>20018</v>
      </c>
      <c r="K51" s="167">
        <f t="shared" ref="K51:L51" si="32">SUM(K52,K194)</f>
        <v>0</v>
      </c>
      <c r="L51" s="168">
        <f t="shared" si="32"/>
        <v>20018</v>
      </c>
      <c r="M51" s="166">
        <f>SUM(M52,M194)</f>
        <v>0</v>
      </c>
      <c r="N51" s="167">
        <f t="shared" ref="N51:O51" si="33">SUM(N52,N194)</f>
        <v>0</v>
      </c>
      <c r="O51" s="168">
        <f t="shared" si="33"/>
        <v>0</v>
      </c>
      <c r="P51" s="169"/>
    </row>
    <row r="52" spans="1:16" s="28" customFormat="1" ht="24" x14ac:dyDescent="0.25">
      <c r="A52" s="24"/>
      <c r="B52" s="22" t="s">
        <v>71</v>
      </c>
      <c r="C52" s="170">
        <f t="shared" si="0"/>
        <v>58668</v>
      </c>
      <c r="D52" s="171">
        <f>SUM(D53,D75,D173,D187)</f>
        <v>36760</v>
      </c>
      <c r="E52" s="172">
        <f t="shared" ref="E52:F52" si="34">SUM(E53,E75,E173,E187)</f>
        <v>3200</v>
      </c>
      <c r="F52" s="173">
        <f t="shared" si="34"/>
        <v>39960</v>
      </c>
      <c r="G52" s="171">
        <f>SUM(G53,G75,G173,G187)</f>
        <v>0</v>
      </c>
      <c r="H52" s="172">
        <f t="shared" ref="H52:I52" si="35">SUM(H53,H75,H173,H187)</f>
        <v>0</v>
      </c>
      <c r="I52" s="173">
        <f t="shared" si="35"/>
        <v>0</v>
      </c>
      <c r="J52" s="171">
        <f>SUM(J53,J75,J173,J187)</f>
        <v>17938</v>
      </c>
      <c r="K52" s="172">
        <f t="shared" ref="K52:L52" si="36">SUM(K53,K75,K173,K187)</f>
        <v>770</v>
      </c>
      <c r="L52" s="173">
        <f t="shared" si="36"/>
        <v>18708</v>
      </c>
      <c r="M52" s="171">
        <f>SUM(M53,M75,M173,M187)</f>
        <v>0</v>
      </c>
      <c r="N52" s="172">
        <f t="shared" ref="N52:O52" si="37">SUM(N53,N75,N173,N187)</f>
        <v>0</v>
      </c>
      <c r="O52" s="173">
        <f t="shared" si="37"/>
        <v>0</v>
      </c>
      <c r="P52" s="174"/>
    </row>
    <row r="53" spans="1:16" s="28" customFormat="1" x14ac:dyDescent="0.25">
      <c r="A53" s="175">
        <v>1000</v>
      </c>
      <c r="B53" s="175" t="s">
        <v>72</v>
      </c>
      <c r="C53" s="176">
        <f t="shared" si="0"/>
        <v>18109</v>
      </c>
      <c r="D53" s="177">
        <f>SUM(D54,D67)</f>
        <v>5530</v>
      </c>
      <c r="E53" s="178">
        <f t="shared" ref="E53:F53" si="38">SUM(E54,E67)</f>
        <v>3200</v>
      </c>
      <c r="F53" s="179">
        <f t="shared" si="38"/>
        <v>8730</v>
      </c>
      <c r="G53" s="177">
        <f>SUM(G54,G67)</f>
        <v>0</v>
      </c>
      <c r="H53" s="178">
        <f t="shared" ref="H53:I53" si="39">SUM(H54,H67)</f>
        <v>0</v>
      </c>
      <c r="I53" s="179">
        <f t="shared" si="39"/>
        <v>0</v>
      </c>
      <c r="J53" s="177">
        <f>SUM(J54,J67)</f>
        <v>8609</v>
      </c>
      <c r="K53" s="178">
        <f t="shared" ref="K53:L53" si="40">SUM(K54,K67)</f>
        <v>770</v>
      </c>
      <c r="L53" s="179">
        <f t="shared" si="40"/>
        <v>9379</v>
      </c>
      <c r="M53" s="177">
        <f>SUM(M54,M67)</f>
        <v>0</v>
      </c>
      <c r="N53" s="178">
        <f t="shared" ref="N53:O53" si="41">SUM(N54,N67)</f>
        <v>0</v>
      </c>
      <c r="O53" s="179">
        <f t="shared" si="41"/>
        <v>0</v>
      </c>
      <c r="P53" s="180"/>
    </row>
    <row r="54" spans="1:16" x14ac:dyDescent="0.25">
      <c r="A54" s="67">
        <v>1100</v>
      </c>
      <c r="B54" s="181" t="s">
        <v>73</v>
      </c>
      <c r="C54" s="68">
        <f t="shared" si="0"/>
        <v>15700</v>
      </c>
      <c r="D54" s="182">
        <f>SUM(D55,D58,D66)</f>
        <v>5530</v>
      </c>
      <c r="E54" s="183">
        <f t="shared" ref="E54:F54" si="42">SUM(E55,E58,E66)</f>
        <v>3200</v>
      </c>
      <c r="F54" s="71">
        <f t="shared" si="42"/>
        <v>8730</v>
      </c>
      <c r="G54" s="182">
        <f>SUM(G55,G58,G66)</f>
        <v>0</v>
      </c>
      <c r="H54" s="183">
        <f t="shared" ref="H54:I54" si="43">SUM(H55,H58,H66)</f>
        <v>0</v>
      </c>
      <c r="I54" s="71">
        <f t="shared" si="43"/>
        <v>0</v>
      </c>
      <c r="J54" s="182">
        <f>SUM(J55,J58,J66)</f>
        <v>6970</v>
      </c>
      <c r="K54" s="183">
        <f t="shared" ref="K54:L54" si="44">SUM(K55,K58,K66)</f>
        <v>0</v>
      </c>
      <c r="L54" s="71">
        <f t="shared" si="44"/>
        <v>6970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x14ac:dyDescent="0.25">
      <c r="A58" s="187">
        <v>1140</v>
      </c>
      <c r="B58" s="87" t="s">
        <v>78</v>
      </c>
      <c r="C58" s="88">
        <f t="shared" si="0"/>
        <v>8900</v>
      </c>
      <c r="D58" s="188">
        <f>SUM(D59:D65)</f>
        <v>3000</v>
      </c>
      <c r="E58" s="189">
        <f>SUM(E59:E65)</f>
        <v>3200</v>
      </c>
      <c r="F58" s="55">
        <f t="shared" ref="F58" si="54">SUM(F59:F65)</f>
        <v>6200</v>
      </c>
      <c r="G58" s="188">
        <f>SUM(G59:G65)</f>
        <v>0</v>
      </c>
      <c r="H58" s="189">
        <f t="shared" ref="H58:I58" si="55">SUM(H59:H65)</f>
        <v>0</v>
      </c>
      <c r="I58" s="55">
        <f t="shared" si="55"/>
        <v>0</v>
      </c>
      <c r="J58" s="188">
        <f>SUM(J59:J65)</f>
        <v>2700</v>
      </c>
      <c r="K58" s="189">
        <f t="shared" ref="K58:L58" si="56">SUM(K59:K65)</f>
        <v>0</v>
      </c>
      <c r="L58" s="55">
        <f t="shared" si="56"/>
        <v>2700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8900</v>
      </c>
      <c r="D60" s="53">
        <v>3000</v>
      </c>
      <c r="E60" s="735">
        <v>3200</v>
      </c>
      <c r="F60" s="55">
        <f t="shared" si="58"/>
        <v>6200</v>
      </c>
      <c r="G60" s="53"/>
      <c r="H60" s="54"/>
      <c r="I60" s="55">
        <f t="shared" si="59"/>
        <v>0</v>
      </c>
      <c r="J60" s="53">
        <v>2700</v>
      </c>
      <c r="K60" s="54"/>
      <c r="L60" s="55">
        <f t="shared" si="60"/>
        <v>2700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87</v>
      </c>
      <c r="C66" s="141">
        <f t="shared" si="0"/>
        <v>6800</v>
      </c>
      <c r="D66" s="142">
        <v>2530</v>
      </c>
      <c r="E66" s="143"/>
      <c r="F66" s="139">
        <f t="shared" si="58"/>
        <v>2530</v>
      </c>
      <c r="G66" s="142"/>
      <c r="H66" s="143"/>
      <c r="I66" s="139">
        <f t="shared" si="59"/>
        <v>0</v>
      </c>
      <c r="J66" s="142">
        <v>4270</v>
      </c>
      <c r="K66" s="143"/>
      <c r="L66" s="139">
        <f t="shared" si="60"/>
        <v>4270</v>
      </c>
      <c r="M66" s="142"/>
      <c r="N66" s="143"/>
      <c r="O66" s="139">
        <f t="shared" si="61"/>
        <v>0</v>
      </c>
      <c r="P66" s="127"/>
    </row>
    <row r="67" spans="1:16" ht="24" x14ac:dyDescent="0.25">
      <c r="A67" s="67">
        <v>1200</v>
      </c>
      <c r="B67" s="181" t="s">
        <v>88</v>
      </c>
      <c r="C67" s="68">
        <f t="shared" si="0"/>
        <v>2409</v>
      </c>
      <c r="D67" s="182">
        <f>SUM(D68:D69)</f>
        <v>0</v>
      </c>
      <c r="E67" s="183">
        <f t="shared" ref="E67:F67" si="62">SUM(E68:E69)</f>
        <v>0</v>
      </c>
      <c r="F67" s="71">
        <f t="shared" si="62"/>
        <v>0</v>
      </c>
      <c r="G67" s="182">
        <f>SUM(G68:G69)</f>
        <v>0</v>
      </c>
      <c r="H67" s="183">
        <f t="shared" ref="H67:I67" si="63">SUM(H68:H69)</f>
        <v>0</v>
      </c>
      <c r="I67" s="71">
        <f t="shared" si="63"/>
        <v>0</v>
      </c>
      <c r="J67" s="182">
        <f>SUM(J68:J69)</f>
        <v>1639</v>
      </c>
      <c r="K67" s="183">
        <f t="shared" ref="K67:L67" si="64">SUM(K68:K69)</f>
        <v>770</v>
      </c>
      <c r="L67" s="71">
        <f t="shared" si="64"/>
        <v>2409</v>
      </c>
      <c r="M67" s="182">
        <f>SUM(M68:M69)</f>
        <v>0</v>
      </c>
      <c r="N67" s="183">
        <f t="shared" ref="N67:O67" si="65">SUM(N68:N69)</f>
        <v>0</v>
      </c>
      <c r="O67" s="71">
        <f t="shared" si="65"/>
        <v>0</v>
      </c>
      <c r="P67" s="75"/>
    </row>
    <row r="68" spans="1:16" ht="24" customHeight="1" x14ac:dyDescent="0.25">
      <c r="A68" s="552">
        <v>1210</v>
      </c>
      <c r="B68" s="80" t="s">
        <v>89</v>
      </c>
      <c r="C68" s="81">
        <f t="shared" si="0"/>
        <v>2409</v>
      </c>
      <c r="D68" s="46"/>
      <c r="E68" s="47"/>
      <c r="F68" s="132">
        <f>D68+E68</f>
        <v>0</v>
      </c>
      <c r="G68" s="46"/>
      <c r="H68" s="47"/>
      <c r="I68" s="132">
        <f>G68+H68</f>
        <v>0</v>
      </c>
      <c r="J68" s="46">
        <v>1639</v>
      </c>
      <c r="K68" s="281">
        <v>770</v>
      </c>
      <c r="L68" s="132">
        <f>K68+J68</f>
        <v>2409</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40559</v>
      </c>
      <c r="D75" s="177">
        <f>SUM(D76,D83,D130,D164,D165,D172)</f>
        <v>31230</v>
      </c>
      <c r="E75" s="178">
        <f t="shared" ref="E75:F75" si="74">SUM(E76,E83,E130,E164,E165,E172)</f>
        <v>0</v>
      </c>
      <c r="F75" s="179">
        <f t="shared" si="74"/>
        <v>31230</v>
      </c>
      <c r="G75" s="177">
        <f>SUM(G76,G83,G130,G164,G165,G172)</f>
        <v>0</v>
      </c>
      <c r="H75" s="178">
        <f t="shared" ref="H75:I75" si="75">SUM(H76,H83,H130,H164,H165,H172)</f>
        <v>0</v>
      </c>
      <c r="I75" s="179">
        <f t="shared" si="75"/>
        <v>0</v>
      </c>
      <c r="J75" s="177">
        <f>SUM(J76,J83,J130,J164,J165,J172)</f>
        <v>9329</v>
      </c>
      <c r="K75" s="178">
        <f t="shared" ref="K75:L75" si="76">SUM(K76,K83,K130,K164,K165,K172)</f>
        <v>0</v>
      </c>
      <c r="L75" s="179">
        <f t="shared" si="76"/>
        <v>9329</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552">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29040</v>
      </c>
      <c r="D83" s="182">
        <f>SUM(D84,D89,D95,D103,D112,D116,D122,D128)</f>
        <v>26230</v>
      </c>
      <c r="E83" s="183">
        <f t="shared" ref="E83:F83" si="98">SUM(E84,E89,E95,E103,E112,E116,E122,E128)</f>
        <v>0</v>
      </c>
      <c r="F83" s="71">
        <f t="shared" si="98"/>
        <v>26230</v>
      </c>
      <c r="G83" s="182">
        <f>SUM(G84,G89,G95,G103,G112,G116,G122,G128)</f>
        <v>0</v>
      </c>
      <c r="H83" s="183">
        <f t="shared" ref="H83:I83" si="99">SUM(H84,H89,H95,H103,H112,H116,H122,H128)</f>
        <v>0</v>
      </c>
      <c r="I83" s="71">
        <f t="shared" si="99"/>
        <v>0</v>
      </c>
      <c r="J83" s="182">
        <f>SUM(J84,J89,J95,J103,J112,J116,J122,J128)</f>
        <v>2810</v>
      </c>
      <c r="K83" s="183">
        <f t="shared" ref="K83:L83" si="100">SUM(K84,K89,K95,K103,K112,K116,K122,K128)</f>
        <v>0</v>
      </c>
      <c r="L83" s="71">
        <f t="shared" si="100"/>
        <v>2810</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500</v>
      </c>
      <c r="D84" s="185">
        <f>SUM(D85:D88)</f>
        <v>300</v>
      </c>
      <c r="E84" s="186">
        <f t="shared" ref="E84:F84" si="103">SUM(E85:E88)</f>
        <v>0</v>
      </c>
      <c r="F84" s="139">
        <f t="shared" si="103"/>
        <v>300</v>
      </c>
      <c r="G84" s="185">
        <f>SUM(G85:G88)</f>
        <v>0</v>
      </c>
      <c r="H84" s="186">
        <f t="shared" ref="H84:I84" si="104">SUM(H85:H88)</f>
        <v>0</v>
      </c>
      <c r="I84" s="139">
        <f t="shared" si="104"/>
        <v>0</v>
      </c>
      <c r="J84" s="185">
        <f>SUM(J85:J88)</f>
        <v>200</v>
      </c>
      <c r="K84" s="186">
        <f t="shared" ref="K84:L84" si="105">SUM(K85:K88)</f>
        <v>0</v>
      </c>
      <c r="L84" s="139">
        <f t="shared" si="105"/>
        <v>200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500</v>
      </c>
      <c r="D86" s="193">
        <v>300</v>
      </c>
      <c r="E86" s="194"/>
      <c r="F86" s="55">
        <f t="shared" si="107"/>
        <v>300</v>
      </c>
      <c r="G86" s="53"/>
      <c r="H86" s="54"/>
      <c r="I86" s="55">
        <f t="shared" si="108"/>
        <v>0</v>
      </c>
      <c r="J86" s="53">
        <v>200</v>
      </c>
      <c r="K86" s="54"/>
      <c r="L86" s="55">
        <f t="shared" si="109"/>
        <v>200</v>
      </c>
      <c r="M86" s="53"/>
      <c r="N86" s="54"/>
      <c r="O86" s="55">
        <f t="shared" si="110"/>
        <v>0</v>
      </c>
      <c r="P86" s="57"/>
    </row>
    <row r="87" spans="1:16"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x14ac:dyDescent="0.25">
      <c r="A89" s="187">
        <v>2220</v>
      </c>
      <c r="B89" s="87" t="s">
        <v>108</v>
      </c>
      <c r="C89" s="88">
        <f t="shared" si="102"/>
        <v>5000</v>
      </c>
      <c r="D89" s="188">
        <f>SUM(D90:D94)</f>
        <v>5000</v>
      </c>
      <c r="E89" s="189">
        <f t="shared" ref="E89:F89" si="111">SUM(E90:E94)</f>
        <v>0</v>
      </c>
      <c r="F89" s="55">
        <f t="shared" si="111"/>
        <v>5000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customHeight="1" x14ac:dyDescent="0.25">
      <c r="A92" s="51">
        <v>2223</v>
      </c>
      <c r="B92" s="87" t="s">
        <v>111</v>
      </c>
      <c r="C92" s="88">
        <f t="shared" si="102"/>
        <v>5000</v>
      </c>
      <c r="D92" s="193">
        <v>5000</v>
      </c>
      <c r="E92" s="194"/>
      <c r="F92" s="55">
        <f t="shared" si="115"/>
        <v>5000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12410</v>
      </c>
      <c r="D95" s="188">
        <f>SUM(D96:D102)</f>
        <v>12410</v>
      </c>
      <c r="E95" s="189">
        <f t="shared" ref="E95:F95" si="119">SUM(E96:E102)</f>
        <v>0</v>
      </c>
      <c r="F95" s="55">
        <f t="shared" si="119"/>
        <v>12410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x14ac:dyDescent="0.25">
      <c r="A101" s="51">
        <v>2236</v>
      </c>
      <c r="B101" s="87" t="s">
        <v>120</v>
      </c>
      <c r="C101" s="88">
        <f t="shared" si="102"/>
        <v>12410</v>
      </c>
      <c r="D101" s="193">
        <v>12410</v>
      </c>
      <c r="E101" s="194"/>
      <c r="F101" s="55">
        <f t="shared" si="123"/>
        <v>12410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6000</v>
      </c>
      <c r="D103" s="188">
        <f>SUM(D104:D111)</f>
        <v>3390</v>
      </c>
      <c r="E103" s="189">
        <f t="shared" ref="E103:F103" si="127">SUM(E104:E111)</f>
        <v>0</v>
      </c>
      <c r="F103" s="55">
        <f t="shared" si="127"/>
        <v>3390</v>
      </c>
      <c r="G103" s="188">
        <f>SUM(G104:G111)</f>
        <v>0</v>
      </c>
      <c r="H103" s="189">
        <f t="shared" ref="H103:I103" si="128">SUM(H104:H111)</f>
        <v>0</v>
      </c>
      <c r="I103" s="55">
        <f t="shared" si="128"/>
        <v>0</v>
      </c>
      <c r="J103" s="188">
        <f>SUM(J104:J111)</f>
        <v>2610</v>
      </c>
      <c r="K103" s="189">
        <f t="shared" ref="K103:L103" si="129">SUM(K104:K111)</f>
        <v>0</v>
      </c>
      <c r="L103" s="55">
        <f t="shared" si="129"/>
        <v>2610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4500</v>
      </c>
      <c r="D106" s="193">
        <v>1890</v>
      </c>
      <c r="E106" s="194"/>
      <c r="F106" s="55">
        <f t="shared" si="131"/>
        <v>1890</v>
      </c>
      <c r="G106" s="53"/>
      <c r="H106" s="54"/>
      <c r="I106" s="55">
        <f t="shared" si="132"/>
        <v>0</v>
      </c>
      <c r="J106" s="53">
        <v>2610</v>
      </c>
      <c r="K106" s="54"/>
      <c r="L106" s="55">
        <f t="shared" si="133"/>
        <v>2610</v>
      </c>
      <c r="M106" s="53"/>
      <c r="N106" s="54"/>
      <c r="O106" s="55">
        <f t="shared" si="134"/>
        <v>0</v>
      </c>
      <c r="P106" s="57"/>
    </row>
    <row r="107" spans="1:16" ht="12" customHeight="1" x14ac:dyDescent="0.25">
      <c r="A107" s="51">
        <v>2244</v>
      </c>
      <c r="B107" s="87" t="s">
        <v>126</v>
      </c>
      <c r="C107" s="88">
        <f t="shared" si="102"/>
        <v>1500</v>
      </c>
      <c r="D107" s="193">
        <v>1500</v>
      </c>
      <c r="E107" s="194"/>
      <c r="F107" s="55">
        <f t="shared" si="131"/>
        <v>1500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x14ac:dyDescent="0.25">
      <c r="A112" s="187">
        <v>2250</v>
      </c>
      <c r="B112" s="87" t="s">
        <v>131</v>
      </c>
      <c r="C112" s="88">
        <f t="shared" si="102"/>
        <v>2630</v>
      </c>
      <c r="D112" s="188">
        <f>SUM(D113:D115)</f>
        <v>2630</v>
      </c>
      <c r="E112" s="189">
        <f t="shared" ref="E112:F112" si="135">SUM(E113:E115)</f>
        <v>0</v>
      </c>
      <c r="F112" s="55">
        <f t="shared" si="135"/>
        <v>2630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customHeight="1" x14ac:dyDescent="0.25">
      <c r="A113" s="51">
        <v>2251</v>
      </c>
      <c r="B113" s="87" t="s">
        <v>132</v>
      </c>
      <c r="C113" s="88">
        <f t="shared" si="102"/>
        <v>1900</v>
      </c>
      <c r="D113" s="193">
        <v>1900</v>
      </c>
      <c r="E113" s="194"/>
      <c r="F113" s="55">
        <f t="shared" ref="F113:F115" si="139">D113+E113</f>
        <v>1900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730</v>
      </c>
      <c r="D115" s="193">
        <v>730</v>
      </c>
      <c r="E115" s="194"/>
      <c r="F115" s="55">
        <f t="shared" si="139"/>
        <v>730</v>
      </c>
      <c r="G115" s="53"/>
      <c r="H115" s="54"/>
      <c r="I115" s="55">
        <f t="shared" si="140"/>
        <v>0</v>
      </c>
      <c r="J115" s="53"/>
      <c r="K115" s="54"/>
      <c r="L115" s="55">
        <f t="shared" si="141"/>
        <v>0</v>
      </c>
      <c r="M115" s="53"/>
      <c r="N115" s="54"/>
      <c r="O115" s="55">
        <f t="shared" si="142"/>
        <v>0</v>
      </c>
      <c r="P115" s="57"/>
    </row>
    <row r="116" spans="1:16" x14ac:dyDescent="0.25">
      <c r="A116" s="187">
        <v>2260</v>
      </c>
      <c r="B116" s="87" t="s">
        <v>135</v>
      </c>
      <c r="C116" s="88">
        <f t="shared" si="102"/>
        <v>2500</v>
      </c>
      <c r="D116" s="188">
        <f>SUM(D117:D121)</f>
        <v>2500</v>
      </c>
      <c r="E116" s="189">
        <f t="shared" ref="E116:F116" si="143">SUM(E117:E121)</f>
        <v>0</v>
      </c>
      <c r="F116" s="55">
        <f t="shared" si="143"/>
        <v>2500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7" t="s">
        <v>139</v>
      </c>
      <c r="C120" s="88">
        <f t="shared" si="102"/>
        <v>2500</v>
      </c>
      <c r="D120" s="193">
        <v>2500</v>
      </c>
      <c r="E120" s="194"/>
      <c r="F120" s="55">
        <f t="shared" si="147"/>
        <v>2500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141</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552">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7262</v>
      </c>
      <c r="D130" s="182">
        <f>SUM(D131,D136,D140,D141,D144,D151,D159,D160,D163)</f>
        <v>5000</v>
      </c>
      <c r="E130" s="183">
        <f t="shared" ref="E130:F130" si="160">SUM(E131,E136,E140,E141,E144,E151,E159,E160,E163)</f>
        <v>0</v>
      </c>
      <c r="F130" s="71">
        <f t="shared" si="160"/>
        <v>5000</v>
      </c>
      <c r="G130" s="182">
        <f>SUM(G131,G136,G140,G141,G144,G151,G159,G160,G163)</f>
        <v>0</v>
      </c>
      <c r="H130" s="183">
        <f t="shared" ref="H130:I130" si="161">SUM(H131,H136,H140,H141,H144,H151,H159,H160,H163)</f>
        <v>0</v>
      </c>
      <c r="I130" s="71">
        <f t="shared" si="161"/>
        <v>0</v>
      </c>
      <c r="J130" s="182">
        <f>SUM(J131,J136,J140,J141,J144,J151,J159,J160,J163)</f>
        <v>2262</v>
      </c>
      <c r="K130" s="183">
        <f t="shared" ref="K130:L130" si="162">SUM(K131,K136,K140,K141,K144,K151,K159,K160,K163)</f>
        <v>0</v>
      </c>
      <c r="L130" s="71">
        <f t="shared" si="162"/>
        <v>2262</v>
      </c>
      <c r="M130" s="182">
        <f>SUM(M131,M136,M140,M141,M144,M151,M159,M160,M163)</f>
        <v>0</v>
      </c>
      <c r="N130" s="183">
        <f t="shared" ref="N130:O130" si="163">SUM(N131,N136,N140,N141,N144,N151,N159,N160,N163)</f>
        <v>0</v>
      </c>
      <c r="O130" s="71">
        <f t="shared" si="163"/>
        <v>0</v>
      </c>
      <c r="P130" s="75"/>
    </row>
    <row r="131" spans="1:16" ht="24" x14ac:dyDescent="0.25">
      <c r="A131" s="552">
        <v>2310</v>
      </c>
      <c r="B131" s="80" t="s">
        <v>150</v>
      </c>
      <c r="C131" s="81">
        <f t="shared" si="102"/>
        <v>7262</v>
      </c>
      <c r="D131" s="191">
        <f t="shared" ref="D131:O131" si="164">SUM(D132:D135)</f>
        <v>5000</v>
      </c>
      <c r="E131" s="192">
        <f t="shared" si="164"/>
        <v>0</v>
      </c>
      <c r="F131" s="132">
        <f t="shared" si="164"/>
        <v>5000</v>
      </c>
      <c r="G131" s="191">
        <f t="shared" si="164"/>
        <v>0</v>
      </c>
      <c r="H131" s="192">
        <f t="shared" si="164"/>
        <v>0</v>
      </c>
      <c r="I131" s="132">
        <f t="shared" si="164"/>
        <v>0</v>
      </c>
      <c r="J131" s="191">
        <f t="shared" si="164"/>
        <v>2262</v>
      </c>
      <c r="K131" s="192">
        <f t="shared" si="164"/>
        <v>0</v>
      </c>
      <c r="L131" s="132">
        <f t="shared" si="164"/>
        <v>2262</v>
      </c>
      <c r="M131" s="191">
        <f t="shared" si="164"/>
        <v>0</v>
      </c>
      <c r="N131" s="192">
        <f t="shared" si="164"/>
        <v>0</v>
      </c>
      <c r="O131" s="132">
        <f t="shared" si="164"/>
        <v>0</v>
      </c>
      <c r="P131" s="49"/>
    </row>
    <row r="132" spans="1:16" ht="12" customHeight="1" x14ac:dyDescent="0.25">
      <c r="A132" s="51">
        <v>2311</v>
      </c>
      <c r="B132" s="87" t="s">
        <v>151</v>
      </c>
      <c r="C132" s="88">
        <f t="shared" si="102"/>
        <v>6030</v>
      </c>
      <c r="D132" s="193">
        <v>5000</v>
      </c>
      <c r="E132" s="194"/>
      <c r="F132" s="55">
        <f t="shared" ref="F132:F135" si="165">D132+E132</f>
        <v>5000</v>
      </c>
      <c r="G132" s="53"/>
      <c r="H132" s="54"/>
      <c r="I132" s="55">
        <f t="shared" ref="I132:I135" si="166">G132+H132</f>
        <v>0</v>
      </c>
      <c r="J132" s="53">
        <v>1030</v>
      </c>
      <c r="K132" s="54"/>
      <c r="L132" s="55">
        <f t="shared" ref="L132:L135" si="167">K132+J132</f>
        <v>1030</v>
      </c>
      <c r="M132" s="53"/>
      <c r="N132" s="54"/>
      <c r="O132" s="55">
        <f t="shared" ref="O132:O135" si="168">N132+M132</f>
        <v>0</v>
      </c>
      <c r="P132" s="57"/>
    </row>
    <row r="133" spans="1:16" ht="12" customHeight="1" x14ac:dyDescent="0.25">
      <c r="A133" s="51">
        <v>2312</v>
      </c>
      <c r="B133" s="87" t="s">
        <v>152</v>
      </c>
      <c r="C133" s="88">
        <f t="shared" si="102"/>
        <v>752</v>
      </c>
      <c r="D133" s="193"/>
      <c r="E133" s="194"/>
      <c r="F133" s="55">
        <f t="shared" si="165"/>
        <v>0</v>
      </c>
      <c r="G133" s="53"/>
      <c r="H133" s="54"/>
      <c r="I133" s="55">
        <f t="shared" si="166"/>
        <v>0</v>
      </c>
      <c r="J133" s="53">
        <v>752</v>
      </c>
      <c r="K133" s="401"/>
      <c r="L133" s="55">
        <f>K133+J133</f>
        <v>752</v>
      </c>
      <c r="M133" s="53"/>
      <c r="N133" s="54"/>
      <c r="O133" s="55">
        <f t="shared" si="168"/>
        <v>0</v>
      </c>
      <c r="P133" s="57"/>
    </row>
    <row r="134" spans="1:16" x14ac:dyDescent="0.25">
      <c r="A134" s="51">
        <v>2313</v>
      </c>
      <c r="B134" s="87" t="s">
        <v>153</v>
      </c>
      <c r="C134" s="88">
        <f t="shared" si="102"/>
        <v>480</v>
      </c>
      <c r="D134" s="193"/>
      <c r="E134" s="194"/>
      <c r="F134" s="55">
        <f t="shared" si="165"/>
        <v>0</v>
      </c>
      <c r="G134" s="53"/>
      <c r="H134" s="54"/>
      <c r="I134" s="55">
        <f t="shared" si="166"/>
        <v>0</v>
      </c>
      <c r="J134" s="53">
        <v>480</v>
      </c>
      <c r="K134" s="54"/>
      <c r="L134" s="55">
        <f>K134+J134</f>
        <v>480</v>
      </c>
      <c r="M134" s="53"/>
      <c r="N134" s="54"/>
      <c r="O134" s="55">
        <f t="shared" si="168"/>
        <v>0</v>
      </c>
      <c r="P134" s="57"/>
    </row>
    <row r="135" spans="1:16"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x14ac:dyDescent="0.25">
      <c r="A165" s="213">
        <v>2500</v>
      </c>
      <c r="B165" s="204" t="s">
        <v>184</v>
      </c>
      <c r="C165" s="214">
        <f t="shared" si="193"/>
        <v>4257</v>
      </c>
      <c r="D165" s="182">
        <f>SUM(D166,D171)</f>
        <v>0</v>
      </c>
      <c r="E165" s="183">
        <f t="shared" ref="E165:O165" si="210">SUM(E166,E171)</f>
        <v>0</v>
      </c>
      <c r="F165" s="217">
        <f t="shared" si="210"/>
        <v>0</v>
      </c>
      <c r="G165" s="182">
        <f t="shared" si="210"/>
        <v>0</v>
      </c>
      <c r="H165" s="183">
        <f t="shared" si="210"/>
        <v>0</v>
      </c>
      <c r="I165" s="217">
        <f t="shared" si="210"/>
        <v>0</v>
      </c>
      <c r="J165" s="182">
        <f t="shared" si="210"/>
        <v>4257</v>
      </c>
      <c r="K165" s="183">
        <f t="shared" si="210"/>
        <v>0</v>
      </c>
      <c r="L165" s="217">
        <f t="shared" si="210"/>
        <v>4257</v>
      </c>
      <c r="M165" s="182">
        <f t="shared" si="210"/>
        <v>0</v>
      </c>
      <c r="N165" s="183">
        <f t="shared" si="210"/>
        <v>0</v>
      </c>
      <c r="O165" s="217">
        <f t="shared" si="210"/>
        <v>0</v>
      </c>
      <c r="P165" s="75"/>
    </row>
    <row r="166" spans="1:16" ht="24" x14ac:dyDescent="0.25">
      <c r="A166" s="984">
        <v>2510</v>
      </c>
      <c r="B166" s="95" t="s">
        <v>185</v>
      </c>
      <c r="C166" s="96">
        <f t="shared" si="193"/>
        <v>4257</v>
      </c>
      <c r="D166" s="191">
        <f>SUM(D167:D170)</f>
        <v>0</v>
      </c>
      <c r="E166" s="192">
        <f t="shared" ref="E166:O166" si="211">SUM(E167:E170)</f>
        <v>0</v>
      </c>
      <c r="F166" s="235">
        <f t="shared" si="211"/>
        <v>0</v>
      </c>
      <c r="G166" s="191">
        <f t="shared" si="211"/>
        <v>0</v>
      </c>
      <c r="H166" s="192">
        <f t="shared" si="211"/>
        <v>0</v>
      </c>
      <c r="I166" s="235">
        <f t="shared" si="211"/>
        <v>0</v>
      </c>
      <c r="J166" s="191">
        <f t="shared" si="211"/>
        <v>4257</v>
      </c>
      <c r="K166" s="192">
        <f t="shared" si="211"/>
        <v>0</v>
      </c>
      <c r="L166" s="235">
        <f t="shared" si="211"/>
        <v>4257</v>
      </c>
      <c r="M166" s="191">
        <f t="shared" si="211"/>
        <v>0</v>
      </c>
      <c r="N166" s="192">
        <f t="shared" si="211"/>
        <v>0</v>
      </c>
      <c r="O166" s="235">
        <f t="shared" si="211"/>
        <v>0</v>
      </c>
      <c r="P166" s="49"/>
    </row>
    <row r="167" spans="1:16" ht="24" customHeight="1" x14ac:dyDescent="0.25">
      <c r="A167" s="51">
        <v>2512</v>
      </c>
      <c r="B167" s="87" t="s">
        <v>186</v>
      </c>
      <c r="C167" s="88">
        <f t="shared" si="193"/>
        <v>4257</v>
      </c>
      <c r="D167" s="193"/>
      <c r="E167" s="194"/>
      <c r="F167" s="55">
        <f t="shared" ref="F167:F172" si="212">D167+E167</f>
        <v>0</v>
      </c>
      <c r="G167" s="53"/>
      <c r="H167" s="54"/>
      <c r="I167" s="55">
        <f t="shared" ref="I167:I172" si="213">G167+H167</f>
        <v>0</v>
      </c>
      <c r="J167" s="53">
        <f>3679+578</f>
        <v>4257</v>
      </c>
      <c r="K167" s="54"/>
      <c r="L167" s="55">
        <f t="shared" ref="L167:L172" si="214">K167+J167</f>
        <v>4257</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552">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552">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552">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552">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139104</v>
      </c>
      <c r="D194" s="171">
        <f t="shared" ref="D194:O194" si="259">SUM(D195,D230,D269,D283)</f>
        <v>140994</v>
      </c>
      <c r="E194" s="172">
        <f t="shared" si="259"/>
        <v>-3200</v>
      </c>
      <c r="F194" s="173">
        <f t="shared" si="259"/>
        <v>137794</v>
      </c>
      <c r="G194" s="171">
        <f t="shared" si="259"/>
        <v>0</v>
      </c>
      <c r="H194" s="172">
        <f t="shared" si="259"/>
        <v>0</v>
      </c>
      <c r="I194" s="173">
        <f t="shared" si="259"/>
        <v>0</v>
      </c>
      <c r="J194" s="171">
        <f t="shared" si="259"/>
        <v>2080</v>
      </c>
      <c r="K194" s="172">
        <f t="shared" si="259"/>
        <v>-770</v>
      </c>
      <c r="L194" s="173">
        <f t="shared" si="259"/>
        <v>1310</v>
      </c>
      <c r="M194" s="171">
        <f t="shared" si="259"/>
        <v>0</v>
      </c>
      <c r="N194" s="172">
        <f t="shared" si="259"/>
        <v>0</v>
      </c>
      <c r="O194" s="173">
        <f t="shared" si="259"/>
        <v>0</v>
      </c>
      <c r="P194" s="174"/>
    </row>
    <row r="195" spans="1:16" x14ac:dyDescent="0.25">
      <c r="A195" s="175">
        <v>5000</v>
      </c>
      <c r="B195" s="175" t="s">
        <v>214</v>
      </c>
      <c r="C195" s="176">
        <f t="shared" si="193"/>
        <v>139104</v>
      </c>
      <c r="D195" s="177">
        <f>D196+D204</f>
        <v>140994</v>
      </c>
      <c r="E195" s="178">
        <f t="shared" ref="E195:F195" si="260">E196+E204</f>
        <v>-3200</v>
      </c>
      <c r="F195" s="179">
        <f t="shared" si="260"/>
        <v>137794</v>
      </c>
      <c r="G195" s="177">
        <f>G196+G204</f>
        <v>0</v>
      </c>
      <c r="H195" s="178">
        <f t="shared" ref="H195:I195" si="261">H196+H204</f>
        <v>0</v>
      </c>
      <c r="I195" s="179">
        <f t="shared" si="261"/>
        <v>0</v>
      </c>
      <c r="J195" s="177">
        <f>J196+J204</f>
        <v>2080</v>
      </c>
      <c r="K195" s="178">
        <f t="shared" ref="K195:L195" si="262">K196+K204</f>
        <v>-770</v>
      </c>
      <c r="L195" s="179">
        <f t="shared" si="262"/>
        <v>1310</v>
      </c>
      <c r="M195" s="177">
        <f>M196+M204</f>
        <v>0</v>
      </c>
      <c r="N195" s="178">
        <f t="shared" ref="N195:O195" si="263">N196+N204</f>
        <v>0</v>
      </c>
      <c r="O195" s="179">
        <f t="shared" si="263"/>
        <v>0</v>
      </c>
      <c r="P195" s="180"/>
    </row>
    <row r="196" spans="1:16" x14ac:dyDescent="0.25">
      <c r="A196" s="67">
        <v>5100</v>
      </c>
      <c r="B196" s="181" t="s">
        <v>215</v>
      </c>
      <c r="C196" s="68">
        <f t="shared" si="193"/>
        <v>62600</v>
      </c>
      <c r="D196" s="182">
        <f>D197+D198+D201+D202+D203</f>
        <v>62600</v>
      </c>
      <c r="E196" s="183">
        <f t="shared" ref="E196:F196" si="264">E197+E198+E201+E202+E203</f>
        <v>0</v>
      </c>
      <c r="F196" s="71">
        <f t="shared" si="264"/>
        <v>62600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552">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x14ac:dyDescent="0.25">
      <c r="A198" s="187">
        <v>5120</v>
      </c>
      <c r="B198" s="87" t="s">
        <v>217</v>
      </c>
      <c r="C198" s="88">
        <f t="shared" si="193"/>
        <v>62600</v>
      </c>
      <c r="D198" s="188">
        <f>D199+D200</f>
        <v>62600</v>
      </c>
      <c r="E198" s="189">
        <f t="shared" ref="E198:F198" si="268">E199+E200</f>
        <v>0</v>
      </c>
      <c r="F198" s="55">
        <f t="shared" si="268"/>
        <v>62600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customHeight="1" x14ac:dyDescent="0.25">
      <c r="A199" s="51">
        <v>5121</v>
      </c>
      <c r="B199" s="87" t="s">
        <v>218</v>
      </c>
      <c r="C199" s="88">
        <f t="shared" si="193"/>
        <v>62600</v>
      </c>
      <c r="D199" s="193">
        <v>62600</v>
      </c>
      <c r="E199" s="194"/>
      <c r="F199" s="55">
        <f t="shared" ref="F199:F203" si="272">D199+E199</f>
        <v>62600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76504</v>
      </c>
      <c r="D204" s="182">
        <f>D205+D215+D216+D225+D226+D227+D229</f>
        <v>78394</v>
      </c>
      <c r="E204" s="183">
        <f t="shared" ref="E204:F204" si="276">E205+E215+E216+E225+E226+E227+E229</f>
        <v>-3200</v>
      </c>
      <c r="F204" s="71">
        <f t="shared" si="276"/>
        <v>75194</v>
      </c>
      <c r="G204" s="182">
        <f>G205+G215+G216+G225+G226+G227+G229</f>
        <v>0</v>
      </c>
      <c r="H204" s="183">
        <f t="shared" ref="H204:I204" si="277">H205+H215+H216+H225+H226+H227+H229</f>
        <v>0</v>
      </c>
      <c r="I204" s="71">
        <f t="shared" si="277"/>
        <v>0</v>
      </c>
      <c r="J204" s="182">
        <f>J205+J215+J216+J225+J226+J227+J229</f>
        <v>2080</v>
      </c>
      <c r="K204" s="183">
        <f t="shared" ref="K204:L204" si="278">K205+K215+K216+K225+K226+K227+K229</f>
        <v>-770</v>
      </c>
      <c r="L204" s="71">
        <f t="shared" si="278"/>
        <v>1310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27630</v>
      </c>
      <c r="D216" s="188">
        <f>SUM(D217:D224)</f>
        <v>29520</v>
      </c>
      <c r="E216" s="189">
        <f t="shared" ref="E216:F216" si="289">SUM(E217:E224)</f>
        <v>-3200</v>
      </c>
      <c r="F216" s="55">
        <f t="shared" si="289"/>
        <v>26320</v>
      </c>
      <c r="G216" s="188">
        <f>SUM(G217:G224)</f>
        <v>0</v>
      </c>
      <c r="H216" s="189">
        <f t="shared" ref="H216:I216" si="290">SUM(H217:H224)</f>
        <v>0</v>
      </c>
      <c r="I216" s="55">
        <f t="shared" si="290"/>
        <v>0</v>
      </c>
      <c r="J216" s="188">
        <f>SUM(J217:J224)</f>
        <v>2080</v>
      </c>
      <c r="K216" s="189">
        <f t="shared" ref="K216:L216" si="291">SUM(K217:K224)</f>
        <v>-770</v>
      </c>
      <c r="L216" s="55">
        <f t="shared" si="291"/>
        <v>1310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7" t="s">
        <v>242</v>
      </c>
      <c r="C223" s="88">
        <f t="shared" si="288"/>
        <v>12800</v>
      </c>
      <c r="D223" s="193">
        <v>16000</v>
      </c>
      <c r="E223" s="282">
        <v>-3200</v>
      </c>
      <c r="F223" s="55">
        <f t="shared" si="293"/>
        <v>12800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243</v>
      </c>
      <c r="C224" s="88">
        <f t="shared" si="288"/>
        <v>14830</v>
      </c>
      <c r="D224" s="193">
        <v>13520</v>
      </c>
      <c r="E224" s="194"/>
      <c r="F224" s="55">
        <f t="shared" si="293"/>
        <v>13520</v>
      </c>
      <c r="G224" s="53"/>
      <c r="H224" s="54"/>
      <c r="I224" s="55">
        <f t="shared" si="294"/>
        <v>0</v>
      </c>
      <c r="J224" s="53">
        <f>640+1440</f>
        <v>2080</v>
      </c>
      <c r="K224" s="735">
        <v>-770</v>
      </c>
      <c r="L224" s="55">
        <f t="shared" si="295"/>
        <v>1310</v>
      </c>
      <c r="M224" s="53"/>
      <c r="N224" s="54"/>
      <c r="O224" s="55">
        <f t="shared" si="296"/>
        <v>0</v>
      </c>
      <c r="P224" s="57"/>
    </row>
    <row r="225" spans="1:16" ht="24" customHeight="1" x14ac:dyDescent="0.25">
      <c r="A225" s="187">
        <v>5240</v>
      </c>
      <c r="B225" s="87" t="s">
        <v>244</v>
      </c>
      <c r="C225" s="88">
        <f t="shared" si="288"/>
        <v>48874</v>
      </c>
      <c r="D225" s="193">
        <v>48874</v>
      </c>
      <c r="E225" s="194"/>
      <c r="F225" s="55">
        <f t="shared" si="293"/>
        <v>48874</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552">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552">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552">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552">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552">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552">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197772</v>
      </c>
      <c r="D289" s="248">
        <f t="shared" ref="D289:O289" si="389">SUM(D286,D269,D230,D195,D187,D173,D75,D53,D283)</f>
        <v>177754</v>
      </c>
      <c r="E289" s="249">
        <f t="shared" si="389"/>
        <v>0</v>
      </c>
      <c r="F289" s="250">
        <f t="shared" si="389"/>
        <v>177754</v>
      </c>
      <c r="G289" s="248">
        <f t="shared" si="389"/>
        <v>0</v>
      </c>
      <c r="H289" s="249">
        <f t="shared" si="389"/>
        <v>0</v>
      </c>
      <c r="I289" s="250">
        <f t="shared" si="389"/>
        <v>0</v>
      </c>
      <c r="J289" s="248">
        <f t="shared" si="389"/>
        <v>20018</v>
      </c>
      <c r="K289" s="249">
        <f t="shared" si="389"/>
        <v>0</v>
      </c>
      <c r="L289" s="250">
        <f t="shared" si="389"/>
        <v>20018</v>
      </c>
      <c r="M289" s="248">
        <f t="shared" si="389"/>
        <v>0</v>
      </c>
      <c r="N289" s="249">
        <f t="shared" si="389"/>
        <v>0</v>
      </c>
      <c r="O289" s="250">
        <f t="shared" si="389"/>
        <v>0</v>
      </c>
      <c r="P289" s="251"/>
    </row>
    <row r="290" spans="1:16" s="28" customFormat="1" ht="13.5" thickTop="1" thickBot="1" x14ac:dyDescent="0.3">
      <c r="A290" s="1484" t="s">
        <v>311</v>
      </c>
      <c r="B290" s="1485"/>
      <c r="C290" s="252">
        <f t="shared" si="371"/>
        <v>-2498</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-2498</v>
      </c>
      <c r="K290" s="254">
        <f t="shared" ref="K290:L290" si="392">(K26+K43)-K51</f>
        <v>0</v>
      </c>
      <c r="L290" s="255">
        <f t="shared" si="392"/>
        <v>-2498</v>
      </c>
      <c r="M290" s="253">
        <f>M45-M51</f>
        <v>0</v>
      </c>
      <c r="N290" s="254">
        <f t="shared" ref="N290:O290" si="393">N45-N51</f>
        <v>0</v>
      </c>
      <c r="O290" s="255">
        <f t="shared" si="393"/>
        <v>0</v>
      </c>
      <c r="P290" s="256"/>
    </row>
    <row r="291" spans="1:16" s="28" customFormat="1" ht="12.75" thickTop="1" x14ac:dyDescent="0.25">
      <c r="A291" s="1486" t="s">
        <v>312</v>
      </c>
      <c r="B291" s="1487"/>
      <c r="C291" s="257">
        <f t="shared" si="371"/>
        <v>2498</v>
      </c>
      <c r="D291" s="258">
        <f t="shared" ref="D291:O291" si="394">SUM(D292,D293)-D300+D301</f>
        <v>0</v>
      </c>
      <c r="E291" s="259">
        <f t="shared" si="394"/>
        <v>0</v>
      </c>
      <c r="F291" s="260">
        <f t="shared" si="394"/>
        <v>0</v>
      </c>
      <c r="G291" s="258">
        <f t="shared" si="394"/>
        <v>0</v>
      </c>
      <c r="H291" s="259">
        <f t="shared" si="394"/>
        <v>0</v>
      </c>
      <c r="I291" s="260">
        <f t="shared" si="394"/>
        <v>0</v>
      </c>
      <c r="J291" s="258">
        <f t="shared" si="394"/>
        <v>2498</v>
      </c>
      <c r="K291" s="259">
        <f t="shared" si="394"/>
        <v>0</v>
      </c>
      <c r="L291" s="260">
        <f t="shared" si="394"/>
        <v>2498</v>
      </c>
      <c r="M291" s="258">
        <f t="shared" si="394"/>
        <v>0</v>
      </c>
      <c r="N291" s="259">
        <f t="shared" si="394"/>
        <v>0</v>
      </c>
      <c r="O291" s="260">
        <f t="shared" si="394"/>
        <v>0</v>
      </c>
      <c r="P291" s="261"/>
    </row>
    <row r="292" spans="1:16" s="28" customFormat="1" ht="12.75" thickBot="1" x14ac:dyDescent="0.3">
      <c r="A292" s="155" t="s">
        <v>313</v>
      </c>
      <c r="B292" s="155" t="s">
        <v>314</v>
      </c>
      <c r="C292" s="156">
        <f t="shared" si="371"/>
        <v>2498</v>
      </c>
      <c r="D292" s="157">
        <f t="shared" ref="D292:O292" si="395">D21-D286</f>
        <v>0</v>
      </c>
      <c r="E292" s="158">
        <f t="shared" si="395"/>
        <v>0</v>
      </c>
      <c r="F292" s="159">
        <f t="shared" si="395"/>
        <v>0</v>
      </c>
      <c r="G292" s="157">
        <f t="shared" si="395"/>
        <v>0</v>
      </c>
      <c r="H292" s="158">
        <f t="shared" si="395"/>
        <v>0</v>
      </c>
      <c r="I292" s="159">
        <f t="shared" si="395"/>
        <v>0</v>
      </c>
      <c r="J292" s="157">
        <f t="shared" si="395"/>
        <v>2498</v>
      </c>
      <c r="K292" s="158">
        <f t="shared" si="395"/>
        <v>0</v>
      </c>
      <c r="L292" s="159">
        <f t="shared" si="395"/>
        <v>2498</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row r="320" spans="1:13" x14ac:dyDescent="0.25">
      <c r="A320" s="4"/>
      <c r="B320" s="4"/>
      <c r="C320" s="4"/>
      <c r="D320" s="4"/>
      <c r="E320" s="4"/>
      <c r="F320" s="4"/>
      <c r="G320" s="4"/>
      <c r="H320" s="4"/>
      <c r="I320" s="4"/>
      <c r="J320" s="4"/>
      <c r="K320" s="4"/>
      <c r="L320" s="4"/>
      <c r="M320" s="4"/>
    </row>
  </sheetData>
  <sheetProtection algorithmName="SHA-512" hashValue="zZGba6dW1I6rOrDqTg+lArcJ5BFbi2tTQl24FsxS+kKkqM1eRwPVwpRriIyLuvhW9dIW1jWKDIjL62lJ0Vp6iw==" saltValue="cPEMXeZGKhBc7YPVypnlFg==" spinCount="100000" sheet="1" objects="1" scenarios="1" formatCells="0" formatColumns="0" formatRows="0" deleteColumns="0"/>
  <autoFilter ref="A18:P301">
    <filterColumn colId="2">
      <filters>
        <filter val="1 500"/>
        <filter val="1 900"/>
        <filter val="12 410"/>
        <filter val="12 800"/>
        <filter val="139 104"/>
        <filter val="14 830"/>
        <filter val="15 700"/>
        <filter val="17 520"/>
        <filter val="177 754"/>
        <filter val="18 109"/>
        <filter val="197 772"/>
        <filter val="2 409"/>
        <filter val="2 498"/>
        <filter val="-2 498"/>
        <filter val="2 500"/>
        <filter val="2 630"/>
        <filter val="27 630"/>
        <filter val="29 040"/>
        <filter val="4 257"/>
        <filter val="4 500"/>
        <filter val="40 559"/>
        <filter val="48 874"/>
        <filter val="480"/>
        <filter val="5 000"/>
        <filter val="500"/>
        <filter val="58 668"/>
        <filter val="6 000"/>
        <filter val="6 030"/>
        <filter val="6 800"/>
        <filter val="62 600"/>
        <filter val="7 262"/>
        <filter val="730"/>
        <filter val="752"/>
        <filter val="76 504"/>
        <filter val="8 9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28.pielikums Jūrmalas pilsētas domes
2019.gada 25.jūlija saistošajiem noteikumiem Nr.27
(protokols Nr.10, 24.punkts)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6" sqref="T6"/>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755</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369</v>
      </c>
      <c r="D3" s="1516"/>
      <c r="E3" s="1516"/>
      <c r="F3" s="1516"/>
      <c r="G3" s="1516"/>
      <c r="H3" s="1516"/>
      <c r="I3" s="1516"/>
      <c r="J3" s="1516"/>
      <c r="K3" s="1516"/>
      <c r="L3" s="1516"/>
      <c r="M3" s="1516"/>
      <c r="N3" s="1516"/>
      <c r="O3" s="1516"/>
      <c r="P3" s="1517"/>
      <c r="Q3" s="273"/>
    </row>
    <row r="4" spans="1:17" ht="12.75" customHeight="1" x14ac:dyDescent="0.25">
      <c r="A4" s="5" t="s">
        <v>4</v>
      </c>
      <c r="B4" s="6"/>
      <c r="C4" s="1516" t="s">
        <v>370</v>
      </c>
      <c r="D4" s="1516"/>
      <c r="E4" s="1516"/>
      <c r="F4" s="1516"/>
      <c r="G4" s="1516"/>
      <c r="H4" s="1516"/>
      <c r="I4" s="1516"/>
      <c r="J4" s="1516"/>
      <c r="K4" s="1516"/>
      <c r="L4" s="1516"/>
      <c r="M4" s="1516"/>
      <c r="N4" s="1516"/>
      <c r="O4" s="1516"/>
      <c r="P4" s="1517"/>
      <c r="Q4" s="273"/>
    </row>
    <row r="5" spans="1:17" ht="12.75" customHeight="1" x14ac:dyDescent="0.25">
      <c r="A5" s="7" t="s">
        <v>6</v>
      </c>
      <c r="B5" s="8"/>
      <c r="C5" s="1511" t="s">
        <v>352</v>
      </c>
      <c r="D5" s="1511"/>
      <c r="E5" s="1511"/>
      <c r="F5" s="1511"/>
      <c r="G5" s="1511"/>
      <c r="H5" s="1511"/>
      <c r="I5" s="1511"/>
      <c r="J5" s="1511"/>
      <c r="K5" s="1511"/>
      <c r="L5" s="1511"/>
      <c r="M5" s="1511"/>
      <c r="N5" s="1511"/>
      <c r="O5" s="1511"/>
      <c r="P5" s="1512"/>
      <c r="Q5" s="273"/>
    </row>
    <row r="6" spans="1:17" ht="12.75" customHeight="1" x14ac:dyDescent="0.25">
      <c r="A6" s="7" t="s">
        <v>8</v>
      </c>
      <c r="B6" s="8"/>
      <c r="C6" s="1511" t="s">
        <v>474</v>
      </c>
      <c r="D6" s="1511"/>
      <c r="E6" s="1511"/>
      <c r="F6" s="1511"/>
      <c r="G6" s="1511"/>
      <c r="H6" s="1511"/>
      <c r="I6" s="1511"/>
      <c r="J6" s="1511"/>
      <c r="K6" s="1511"/>
      <c r="L6" s="1511"/>
      <c r="M6" s="1511"/>
      <c r="N6" s="1511"/>
      <c r="O6" s="1511"/>
      <c r="P6" s="1512"/>
      <c r="Q6" s="273"/>
    </row>
    <row r="7" spans="1:17" ht="24" customHeight="1" x14ac:dyDescent="0.25">
      <c r="A7" s="7" t="s">
        <v>10</v>
      </c>
      <c r="B7" s="8"/>
      <c r="C7" s="1516" t="s">
        <v>756</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373</v>
      </c>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c r="Q16" s="274"/>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605936</v>
      </c>
      <c r="D20" s="32">
        <f>SUM(D21,D24,D25,D41,D43)</f>
        <v>605936</v>
      </c>
      <c r="E20" s="33">
        <f t="shared" ref="E20:F20" si="1">SUM(E21,E24,E25,E41,E43)</f>
        <v>0</v>
      </c>
      <c r="F20" s="34">
        <f t="shared" si="1"/>
        <v>605936</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605936</v>
      </c>
      <c r="D24" s="60">
        <f>589436+16500</f>
        <v>605936</v>
      </c>
      <c r="E24" s="61"/>
      <c r="F24" s="62">
        <f t="shared" si="9"/>
        <v>605936</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thickTop="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605936</v>
      </c>
      <c r="D50" s="157">
        <f>SUM(D51,D286)</f>
        <v>605936</v>
      </c>
      <c r="E50" s="158">
        <f t="shared" ref="E50:F50" si="26">SUM(E51,E286)</f>
        <v>0</v>
      </c>
      <c r="F50" s="159">
        <f t="shared" si="26"/>
        <v>605936</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605936</v>
      </c>
      <c r="D51" s="163">
        <f>SUM(D52,D194)</f>
        <v>605936</v>
      </c>
      <c r="E51" s="164">
        <f t="shared" ref="E51:F51" si="30">SUM(E52,E194)</f>
        <v>0</v>
      </c>
      <c r="F51" s="165">
        <f t="shared" si="30"/>
        <v>605936</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322867</v>
      </c>
      <c r="D52" s="171">
        <f>SUM(D53,D75,D173,D187)</f>
        <v>311467</v>
      </c>
      <c r="E52" s="172">
        <f t="shared" ref="E52:F52" si="34">SUM(E53,E75,E173,E187)</f>
        <v>11400</v>
      </c>
      <c r="F52" s="173">
        <f t="shared" si="34"/>
        <v>322867</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87</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88</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552">
        <v>1210</v>
      </c>
      <c r="B68" s="80" t="s">
        <v>89</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322867</v>
      </c>
      <c r="D75" s="177">
        <f>SUM(D76,D83,D130,D164,D165,D172)</f>
        <v>311467</v>
      </c>
      <c r="E75" s="178">
        <f t="shared" ref="E75:F75" si="74">SUM(E76,E83,E130,E164,E165,E172)</f>
        <v>11400</v>
      </c>
      <c r="F75" s="179">
        <f t="shared" si="74"/>
        <v>322867</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552">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314865</v>
      </c>
      <c r="D83" s="182">
        <f>SUM(D84,D89,D95,D103,D112,D116,D122,D128)</f>
        <v>303465</v>
      </c>
      <c r="E83" s="183">
        <f t="shared" ref="E83:F83" si="98">SUM(E84,E89,E95,E103,E112,E116,E122,E128)</f>
        <v>11400</v>
      </c>
      <c r="F83" s="71">
        <f t="shared" si="98"/>
        <v>314865</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51000</v>
      </c>
      <c r="D84" s="185">
        <f>SUM(D85:D88)</f>
        <v>40000</v>
      </c>
      <c r="E84" s="186">
        <f t="shared" ref="E84:F84" si="103">SUM(E85:E88)</f>
        <v>11000</v>
      </c>
      <c r="F84" s="139">
        <f t="shared" si="103"/>
        <v>51000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51000</v>
      </c>
      <c r="D86" s="193">
        <v>40000</v>
      </c>
      <c r="E86" s="282">
        <v>11000</v>
      </c>
      <c r="F86" s="55">
        <f t="shared" si="107"/>
        <v>51000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x14ac:dyDescent="0.25">
      <c r="A89" s="187">
        <v>2220</v>
      </c>
      <c r="B89" s="87" t="s">
        <v>108</v>
      </c>
      <c r="C89" s="88">
        <f t="shared" si="102"/>
        <v>250</v>
      </c>
      <c r="D89" s="188">
        <f>SUM(D90:D94)</f>
        <v>250</v>
      </c>
      <c r="E89" s="189">
        <f t="shared" ref="E89:F89" si="111">SUM(E90:E94)</f>
        <v>0</v>
      </c>
      <c r="F89" s="55">
        <f t="shared" si="111"/>
        <v>250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customHeight="1" x14ac:dyDescent="0.25">
      <c r="A92" s="51">
        <v>2223</v>
      </c>
      <c r="B92" s="87" t="s">
        <v>111</v>
      </c>
      <c r="C92" s="88">
        <f t="shared" si="102"/>
        <v>250</v>
      </c>
      <c r="D92" s="193">
        <v>250</v>
      </c>
      <c r="E92" s="194"/>
      <c r="F92" s="55">
        <f t="shared" si="115"/>
        <v>250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1200</v>
      </c>
      <c r="D103" s="188">
        <f>SUM(D104:D111)</f>
        <v>1200</v>
      </c>
      <c r="E103" s="189">
        <f t="shared" ref="E103:F103" si="127">SUM(E104:E111)</f>
        <v>0</v>
      </c>
      <c r="F103" s="55">
        <f t="shared" si="127"/>
        <v>1200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v>0</v>
      </c>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1200</v>
      </c>
      <c r="D106" s="193">
        <v>1200</v>
      </c>
      <c r="E106" s="194"/>
      <c r="F106" s="55">
        <f t="shared" si="131"/>
        <v>1200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x14ac:dyDescent="0.25">
      <c r="A112" s="187">
        <v>2250</v>
      </c>
      <c r="B112" s="87" t="s">
        <v>131</v>
      </c>
      <c r="C112" s="88">
        <f t="shared" si="102"/>
        <v>262415</v>
      </c>
      <c r="D112" s="188">
        <f>SUM(D113:D115)</f>
        <v>262015</v>
      </c>
      <c r="E112" s="189">
        <f t="shared" ref="E112:F112" si="135">SUM(E113:E115)</f>
        <v>400</v>
      </c>
      <c r="F112" s="55">
        <f t="shared" si="135"/>
        <v>262415</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customHeight="1" x14ac:dyDescent="0.25">
      <c r="A113" s="51">
        <v>2251</v>
      </c>
      <c r="B113" s="87" t="s">
        <v>132</v>
      </c>
      <c r="C113" s="88">
        <f t="shared" si="102"/>
        <v>117789</v>
      </c>
      <c r="D113" s="193">
        <f>118179-390</f>
        <v>117789</v>
      </c>
      <c r="E113" s="194"/>
      <c r="F113" s="55">
        <f t="shared" ref="F113:F115" si="139">D113+E113</f>
        <v>117789</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7" t="s">
        <v>133</v>
      </c>
      <c r="C114" s="88">
        <f t="shared" si="102"/>
        <v>135170</v>
      </c>
      <c r="D114" s="193">
        <f>134380+390</f>
        <v>134770</v>
      </c>
      <c r="E114" s="282">
        <v>400</v>
      </c>
      <c r="F114" s="55">
        <f t="shared" si="139"/>
        <v>135170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9456</v>
      </c>
      <c r="D115" s="193">
        <f>9456</f>
        <v>9456</v>
      </c>
      <c r="E115" s="194"/>
      <c r="F115" s="55">
        <f t="shared" si="139"/>
        <v>9456</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141</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552">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8002</v>
      </c>
      <c r="D130" s="182">
        <f>SUM(D131,D136,D140,D141,D144,D151,D159,D160,D163)</f>
        <v>8002</v>
      </c>
      <c r="E130" s="183">
        <f t="shared" ref="E130:F130" si="160">SUM(E131,E136,E140,E141,E144,E151,E159,E160,E163)</f>
        <v>0</v>
      </c>
      <c r="F130" s="71">
        <f t="shared" si="160"/>
        <v>8002</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552">
        <v>2310</v>
      </c>
      <c r="B131" s="80" t="s">
        <v>150</v>
      </c>
      <c r="C131" s="81">
        <f t="shared" si="102"/>
        <v>7000</v>
      </c>
      <c r="D131" s="191">
        <f t="shared" ref="D131:O131" si="164">SUM(D132:D135)</f>
        <v>7000</v>
      </c>
      <c r="E131" s="192">
        <f t="shared" si="164"/>
        <v>0</v>
      </c>
      <c r="F131" s="132">
        <f t="shared" si="164"/>
        <v>7000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customHeight="1" x14ac:dyDescent="0.25">
      <c r="A132" s="51">
        <v>2311</v>
      </c>
      <c r="B132" s="87" t="s">
        <v>151</v>
      </c>
      <c r="C132" s="88">
        <f t="shared" si="102"/>
        <v>7000</v>
      </c>
      <c r="D132" s="193">
        <f>7000</f>
        <v>7000</v>
      </c>
      <c r="E132" s="194"/>
      <c r="F132" s="55">
        <f t="shared" ref="F132:F135" si="165">D132+E132</f>
        <v>7000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3">
        <v>0</v>
      </c>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1002</v>
      </c>
      <c r="D144" s="185">
        <f>SUM(D145:D150)</f>
        <v>1002</v>
      </c>
      <c r="E144" s="186">
        <f t="shared" ref="E144:F144" si="185">SUM(E145:E150)</f>
        <v>0</v>
      </c>
      <c r="F144" s="139">
        <f t="shared" si="185"/>
        <v>1002</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168</v>
      </c>
      <c r="C149" s="88">
        <f t="shared" si="193"/>
        <v>1002</v>
      </c>
      <c r="D149" s="193">
        <f>1002</f>
        <v>1002</v>
      </c>
      <c r="E149" s="194"/>
      <c r="F149" s="55">
        <f t="shared" si="189"/>
        <v>1002</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552">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552">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552">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552">
        <v>4240</v>
      </c>
      <c r="B189" s="80" t="s">
        <v>208</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552">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283069</v>
      </c>
      <c r="D194" s="171">
        <f>SUM(D195,D230,D269,D283)</f>
        <v>294469</v>
      </c>
      <c r="E194" s="172">
        <f t="shared" ref="E194:O194" si="259">SUM(E195,E230,E269,E283)</f>
        <v>-11400</v>
      </c>
      <c r="F194" s="173">
        <f t="shared" si="259"/>
        <v>283069</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283069</v>
      </c>
      <c r="D195" s="177">
        <f>D196+D204</f>
        <v>294469</v>
      </c>
      <c r="E195" s="178">
        <f t="shared" ref="E195:F195" si="260">E196+E204</f>
        <v>-11400</v>
      </c>
      <c r="F195" s="179">
        <f t="shared" si="260"/>
        <v>283069</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x14ac:dyDescent="0.25">
      <c r="A196" s="67">
        <v>5100</v>
      </c>
      <c r="B196" s="181" t="s">
        <v>215</v>
      </c>
      <c r="C196" s="68">
        <f t="shared" si="193"/>
        <v>101949</v>
      </c>
      <c r="D196" s="182">
        <f>D197+D198+D201+D202+D203</f>
        <v>106349</v>
      </c>
      <c r="E196" s="183">
        <f t="shared" ref="E196:F196" si="264">E197+E198+E201+E202+E203</f>
        <v>-4400</v>
      </c>
      <c r="F196" s="71">
        <f t="shared" si="264"/>
        <v>101949</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552">
        <v>5110</v>
      </c>
      <c r="B197" s="80" t="s">
        <v>216</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x14ac:dyDescent="0.25">
      <c r="A198" s="187">
        <v>5120</v>
      </c>
      <c r="B198" s="87" t="s">
        <v>217</v>
      </c>
      <c r="C198" s="88">
        <f t="shared" si="193"/>
        <v>101949</v>
      </c>
      <c r="D198" s="188">
        <f>D199+D200</f>
        <v>106349</v>
      </c>
      <c r="E198" s="189">
        <f t="shared" ref="E198:F198" si="268">E199+E200</f>
        <v>-4400</v>
      </c>
      <c r="F198" s="55">
        <f t="shared" si="268"/>
        <v>101949</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customHeight="1" x14ac:dyDescent="0.25">
      <c r="A199" s="51">
        <v>5121</v>
      </c>
      <c r="B199" s="87" t="s">
        <v>218</v>
      </c>
      <c r="C199" s="88">
        <f t="shared" si="193"/>
        <v>101949</v>
      </c>
      <c r="D199" s="193">
        <f>106349</f>
        <v>106349</v>
      </c>
      <c r="E199" s="282">
        <v>-4400</v>
      </c>
      <c r="F199" s="55">
        <f t="shared" ref="F199:F203" si="272">D199+E199</f>
        <v>101949</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181120</v>
      </c>
      <c r="D204" s="182">
        <f>D205+D215+D216+D225+D226+D227+D229</f>
        <v>188120</v>
      </c>
      <c r="E204" s="183">
        <f t="shared" ref="E204:F204" si="276">E205+E215+E216+E225+E226+E227+E229</f>
        <v>-7000</v>
      </c>
      <c r="F204" s="71">
        <f t="shared" si="276"/>
        <v>181120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4520</v>
      </c>
      <c r="D216" s="188">
        <f>SUM(D217:D224)</f>
        <v>11520</v>
      </c>
      <c r="E216" s="189">
        <f t="shared" ref="E216:F216" si="289">SUM(E217:E224)</f>
        <v>-7000</v>
      </c>
      <c r="F216" s="55">
        <f t="shared" si="289"/>
        <v>4520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243</v>
      </c>
      <c r="C224" s="88">
        <f t="shared" si="288"/>
        <v>4520</v>
      </c>
      <c r="D224" s="193">
        <f>11520</f>
        <v>11520</v>
      </c>
      <c r="E224" s="282">
        <v>-7000</v>
      </c>
      <c r="F224" s="55">
        <f t="shared" si="293"/>
        <v>4520</v>
      </c>
      <c r="G224" s="53"/>
      <c r="H224" s="54"/>
      <c r="I224" s="55">
        <f t="shared" si="294"/>
        <v>0</v>
      </c>
      <c r="J224" s="53"/>
      <c r="K224" s="54"/>
      <c r="L224" s="55">
        <f t="shared" si="295"/>
        <v>0</v>
      </c>
      <c r="M224" s="53"/>
      <c r="N224" s="54"/>
      <c r="O224" s="55">
        <f t="shared" si="296"/>
        <v>0</v>
      </c>
      <c r="P224" s="57"/>
    </row>
    <row r="225" spans="1:16" ht="24" customHeight="1" x14ac:dyDescent="0.25">
      <c r="A225" s="187">
        <v>5240</v>
      </c>
      <c r="B225" s="87" t="s">
        <v>244</v>
      </c>
      <c r="C225" s="88">
        <f t="shared" si="288"/>
        <v>176600</v>
      </c>
      <c r="D225" s="193">
        <f>160100+16500</f>
        <v>176600</v>
      </c>
      <c r="E225" s="194"/>
      <c r="F225" s="55">
        <f t="shared" si="293"/>
        <v>176600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v>0</v>
      </c>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552">
        <v>6220</v>
      </c>
      <c r="B232" s="80" t="s">
        <v>251</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552">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552">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552">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552">
        <v>7210</v>
      </c>
      <c r="B271" s="80" t="s">
        <v>290</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552">
        <v>7260</v>
      </c>
      <c r="B280" s="80" t="s">
        <v>299</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605936</v>
      </c>
      <c r="D289" s="248">
        <f t="shared" ref="D289:O289" si="389">SUM(D286,D269,D230,D195,D187,D173,D75,D53,D283)</f>
        <v>605936</v>
      </c>
      <c r="E289" s="249">
        <f t="shared" si="389"/>
        <v>0</v>
      </c>
      <c r="F289" s="250">
        <f t="shared" si="389"/>
        <v>605936</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484" t="s">
        <v>311</v>
      </c>
      <c r="B290" s="1485"/>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486" t="s">
        <v>312</v>
      </c>
      <c r="B291" s="1487"/>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voBG4oxkwFhwsyvJpONn8La4OkfOVG4caycb+H0tyD62xwM4yxT+lGn5LaQT8/aCBQfCVumaJqntkqqsRk5lKQ==" saltValue="OJe0XWZPjqrWXjV2NGUCyA==" spinCount="100000" sheet="1" objects="1" scenarios="1" formatCells="0" formatColumns="0" formatRows="0" deleteColumns="0"/>
  <autoFilter ref="A18:P301">
    <filterColumn colId="2">
      <filters>
        <filter val="1 002"/>
        <filter val="1 200"/>
        <filter val="101 949"/>
        <filter val="117 789"/>
        <filter val="135 170"/>
        <filter val="176 600"/>
        <filter val="181 120"/>
        <filter val="250"/>
        <filter val="262 415"/>
        <filter val="283 069"/>
        <filter val="314 865"/>
        <filter val="322 867"/>
        <filter val="4 520"/>
        <filter val="51 000"/>
        <filter val="605 936"/>
        <filter val="7 000"/>
        <filter val="8 002"/>
        <filter val="9 45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29.pielikums Jūrmalas pilsētas domes
2019.gada 25.jūlija saistošajiem noteikumiem Nr.27
(protokols Nr.10, 24.punkts)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4" sqref="T4"/>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754</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369</v>
      </c>
      <c r="D3" s="1516"/>
      <c r="E3" s="1516"/>
      <c r="F3" s="1516"/>
      <c r="G3" s="1516"/>
      <c r="H3" s="1516"/>
      <c r="I3" s="1516"/>
      <c r="J3" s="1516"/>
      <c r="K3" s="1516"/>
      <c r="L3" s="1516"/>
      <c r="M3" s="1516"/>
      <c r="N3" s="1516"/>
      <c r="O3" s="1516"/>
      <c r="P3" s="1517"/>
      <c r="Q3" s="273"/>
    </row>
    <row r="4" spans="1:17" ht="12.75" customHeight="1" x14ac:dyDescent="0.25">
      <c r="A4" s="5" t="s">
        <v>4</v>
      </c>
      <c r="B4" s="6"/>
      <c r="C4" s="1516" t="s">
        <v>370</v>
      </c>
      <c r="D4" s="1516"/>
      <c r="E4" s="1516"/>
      <c r="F4" s="1516"/>
      <c r="G4" s="1516"/>
      <c r="H4" s="1516"/>
      <c r="I4" s="1516"/>
      <c r="J4" s="1516"/>
      <c r="K4" s="1516"/>
      <c r="L4" s="1516"/>
      <c r="M4" s="1516"/>
      <c r="N4" s="1516"/>
      <c r="O4" s="1516"/>
      <c r="P4" s="1517"/>
      <c r="Q4" s="273"/>
    </row>
    <row r="5" spans="1:17" ht="12.75" customHeight="1" x14ac:dyDescent="0.25">
      <c r="A5" s="7" t="s">
        <v>6</v>
      </c>
      <c r="B5" s="8"/>
      <c r="C5" s="1587" t="s">
        <v>747</v>
      </c>
      <c r="D5" s="1587"/>
      <c r="E5" s="1587"/>
      <c r="F5" s="1587"/>
      <c r="G5" s="1587"/>
      <c r="H5" s="1587"/>
      <c r="I5" s="1587"/>
      <c r="J5" s="1587"/>
      <c r="K5" s="1587"/>
      <c r="L5" s="1587"/>
      <c r="M5" s="1587"/>
      <c r="N5" s="1587"/>
      <c r="O5" s="1587"/>
      <c r="P5" s="1588"/>
      <c r="Q5" s="273"/>
    </row>
    <row r="6" spans="1:17" ht="12.75" customHeight="1" x14ac:dyDescent="0.25">
      <c r="A6" s="7" t="s">
        <v>8</v>
      </c>
      <c r="B6" s="8"/>
      <c r="C6" s="1587" t="s">
        <v>748</v>
      </c>
      <c r="D6" s="1587"/>
      <c r="E6" s="1587"/>
      <c r="F6" s="1587"/>
      <c r="G6" s="1587"/>
      <c r="H6" s="1587"/>
      <c r="I6" s="1587"/>
      <c r="J6" s="1587"/>
      <c r="K6" s="1587"/>
      <c r="L6" s="1587"/>
      <c r="M6" s="1587"/>
      <c r="N6" s="1587"/>
      <c r="O6" s="1587"/>
      <c r="P6" s="1588"/>
      <c r="Q6" s="273"/>
    </row>
    <row r="7" spans="1:17" x14ac:dyDescent="0.25">
      <c r="A7" s="7" t="s">
        <v>10</v>
      </c>
      <c r="B7" s="8"/>
      <c r="C7" s="1589" t="s">
        <v>749</v>
      </c>
      <c r="D7" s="1589"/>
      <c r="E7" s="1589"/>
      <c r="F7" s="1589"/>
      <c r="G7" s="1589"/>
      <c r="H7" s="1589"/>
      <c r="I7" s="1589"/>
      <c r="J7" s="1589"/>
      <c r="K7" s="1589"/>
      <c r="L7" s="1589"/>
      <c r="M7" s="1589"/>
      <c r="N7" s="1589"/>
      <c r="O7" s="1589"/>
      <c r="P7" s="1590"/>
      <c r="Q7" s="273"/>
    </row>
    <row r="8" spans="1:17" ht="12.75" customHeight="1" x14ac:dyDescent="0.25">
      <c r="A8" s="9" t="s">
        <v>11</v>
      </c>
      <c r="B8" s="8"/>
      <c r="C8" s="1591"/>
      <c r="D8" s="1591"/>
      <c r="E8" s="1591"/>
      <c r="F8" s="1591"/>
      <c r="G8" s="1591"/>
      <c r="H8" s="1591"/>
      <c r="I8" s="1591"/>
      <c r="J8" s="1591"/>
      <c r="K8" s="1591"/>
      <c r="L8" s="1591"/>
      <c r="M8" s="1591"/>
      <c r="N8" s="1591"/>
      <c r="O8" s="1591"/>
      <c r="P8" s="1592"/>
      <c r="Q8" s="273"/>
    </row>
    <row r="9" spans="1:17" ht="12.75" customHeight="1" x14ac:dyDescent="0.25">
      <c r="A9" s="7"/>
      <c r="B9" s="8" t="s">
        <v>12</v>
      </c>
      <c r="C9" s="1585"/>
      <c r="D9" s="1585"/>
      <c r="E9" s="1585"/>
      <c r="F9" s="1585"/>
      <c r="G9" s="1585"/>
      <c r="H9" s="1585"/>
      <c r="I9" s="1585"/>
      <c r="J9" s="1585"/>
      <c r="K9" s="1585"/>
      <c r="L9" s="1585"/>
      <c r="M9" s="1585"/>
      <c r="N9" s="1585"/>
      <c r="O9" s="1585"/>
      <c r="P9" s="1586"/>
      <c r="Q9" s="273"/>
    </row>
    <row r="10" spans="1:17" ht="12.75" customHeight="1" x14ac:dyDescent="0.25">
      <c r="A10" s="7"/>
      <c r="B10" s="8" t="s">
        <v>14</v>
      </c>
      <c r="C10" s="1585"/>
      <c r="D10" s="1585"/>
      <c r="E10" s="1585"/>
      <c r="F10" s="1585"/>
      <c r="G10" s="1585"/>
      <c r="H10" s="1585"/>
      <c r="I10" s="1585"/>
      <c r="J10" s="1585"/>
      <c r="K10" s="1585"/>
      <c r="L10" s="1585"/>
      <c r="M10" s="1585"/>
      <c r="N10" s="1585"/>
      <c r="O10" s="1585"/>
      <c r="P10" s="1586"/>
      <c r="Q10" s="273"/>
    </row>
    <row r="11" spans="1:17" ht="12.75" customHeight="1" x14ac:dyDescent="0.25">
      <c r="A11" s="7"/>
      <c r="B11" s="8" t="s">
        <v>16</v>
      </c>
      <c r="C11" s="1593" t="s">
        <v>750</v>
      </c>
      <c r="D11" s="1593"/>
      <c r="E11" s="1593"/>
      <c r="F11" s="1593"/>
      <c r="G11" s="1593"/>
      <c r="H11" s="1593"/>
      <c r="I11" s="1593"/>
      <c r="J11" s="1593"/>
      <c r="K11" s="1593"/>
      <c r="L11" s="1593"/>
      <c r="M11" s="1593"/>
      <c r="N11" s="1593"/>
      <c r="O11" s="1593"/>
      <c r="P11" s="1594"/>
      <c r="Q11" s="273"/>
    </row>
    <row r="12" spans="1:17" ht="12.75" customHeight="1" x14ac:dyDescent="0.25">
      <c r="A12" s="7"/>
      <c r="B12" s="8" t="s">
        <v>17</v>
      </c>
      <c r="C12" s="1585"/>
      <c r="D12" s="1585"/>
      <c r="E12" s="1585"/>
      <c r="F12" s="1585"/>
      <c r="G12" s="1585"/>
      <c r="H12" s="1585"/>
      <c r="I12" s="1585"/>
      <c r="J12" s="1585"/>
      <c r="K12" s="1585"/>
      <c r="L12" s="1585"/>
      <c r="M12" s="1585"/>
      <c r="N12" s="1585"/>
      <c r="O12" s="1585"/>
      <c r="P12" s="1586"/>
      <c r="Q12" s="273"/>
    </row>
    <row r="13" spans="1:17" ht="12.75" customHeight="1" x14ac:dyDescent="0.25">
      <c r="A13" s="7"/>
      <c r="B13" s="8" t="s">
        <v>19</v>
      </c>
      <c r="C13" s="1585"/>
      <c r="D13" s="1585"/>
      <c r="E13" s="1585"/>
      <c r="F13" s="1585"/>
      <c r="G13" s="1585"/>
      <c r="H13" s="1585"/>
      <c r="I13" s="1585"/>
      <c r="J13" s="1585"/>
      <c r="K13" s="1585"/>
      <c r="L13" s="1585"/>
      <c r="M13" s="1585"/>
      <c r="N13" s="1585"/>
      <c r="O13" s="1585"/>
      <c r="P13" s="1586"/>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1994609</v>
      </c>
      <c r="D20" s="32">
        <f>SUM(D21,D24,D25,D41,D43)</f>
        <v>0</v>
      </c>
      <c r="E20" s="33">
        <f t="shared" ref="E20:F20" si="1">SUM(E21,E24,E25,E41,E43)</f>
        <v>1994609</v>
      </c>
      <c r="F20" s="34">
        <f t="shared" si="1"/>
        <v>1994609</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s="381" customFormat="1" ht="12.75" hidden="1" thickTop="1" x14ac:dyDescent="0.25">
      <c r="A23" s="536"/>
      <c r="B23" s="537" t="s">
        <v>42</v>
      </c>
      <c r="C23" s="538">
        <f t="shared" si="0"/>
        <v>0</v>
      </c>
      <c r="D23" s="400"/>
      <c r="E23" s="401"/>
      <c r="F23" s="402">
        <f t="shared" ref="F23:F25" si="9">D23+E23</f>
        <v>0</v>
      </c>
      <c r="G23" s="400"/>
      <c r="H23" s="401"/>
      <c r="I23" s="402">
        <f t="shared" ref="I23:I24" si="10">G23+H23</f>
        <v>0</v>
      </c>
      <c r="J23" s="400"/>
      <c r="K23" s="401"/>
      <c r="L23" s="403">
        <f>K23+J23</f>
        <v>0</v>
      </c>
      <c r="M23" s="400"/>
      <c r="N23" s="401"/>
      <c r="O23" s="402">
        <f>N23+M23</f>
        <v>0</v>
      </c>
      <c r="P23" s="539"/>
    </row>
    <row r="24" spans="1:16" s="728" customFormat="1" ht="45" customHeight="1" thickTop="1" thickBot="1" x14ac:dyDescent="0.3">
      <c r="A24" s="540">
        <v>19300</v>
      </c>
      <c r="B24" s="540" t="s">
        <v>43</v>
      </c>
      <c r="C24" s="541">
        <f>F24+I24</f>
        <v>354793</v>
      </c>
      <c r="D24" s="542"/>
      <c r="E24" s="543">
        <v>354793</v>
      </c>
      <c r="F24" s="544">
        <f t="shared" si="9"/>
        <v>354793</v>
      </c>
      <c r="G24" s="542"/>
      <c r="H24" s="543"/>
      <c r="I24" s="544">
        <f t="shared" si="10"/>
        <v>0</v>
      </c>
      <c r="J24" s="545" t="s">
        <v>44</v>
      </c>
      <c r="K24" s="546" t="s">
        <v>44</v>
      </c>
      <c r="L24" s="547" t="s">
        <v>44</v>
      </c>
      <c r="M24" s="545" t="s">
        <v>44</v>
      </c>
      <c r="N24" s="546" t="s">
        <v>44</v>
      </c>
      <c r="O24" s="547" t="s">
        <v>44</v>
      </c>
      <c r="P24" s="727" t="s">
        <v>751</v>
      </c>
    </row>
    <row r="25" spans="1:16" s="728" customFormat="1" ht="53.25" customHeight="1" thickTop="1" x14ac:dyDescent="0.25">
      <c r="A25" s="729">
        <v>18630</v>
      </c>
      <c r="B25" s="730" t="s">
        <v>45</v>
      </c>
      <c r="C25" s="731">
        <f>F25</f>
        <v>1639816</v>
      </c>
      <c r="D25" s="404"/>
      <c r="E25" s="405">
        <v>1639816</v>
      </c>
      <c r="F25" s="406">
        <f t="shared" si="9"/>
        <v>1639816</v>
      </c>
      <c r="G25" s="407" t="s">
        <v>44</v>
      </c>
      <c r="H25" s="408" t="s">
        <v>44</v>
      </c>
      <c r="I25" s="409" t="s">
        <v>44</v>
      </c>
      <c r="J25" s="407" t="s">
        <v>44</v>
      </c>
      <c r="K25" s="408" t="s">
        <v>44</v>
      </c>
      <c r="L25" s="409" t="s">
        <v>44</v>
      </c>
      <c r="M25" s="407" t="s">
        <v>44</v>
      </c>
      <c r="N25" s="408" t="s">
        <v>44</v>
      </c>
      <c r="O25" s="409" t="s">
        <v>44</v>
      </c>
      <c r="P25" s="732" t="s">
        <v>752</v>
      </c>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1994609</v>
      </c>
      <c r="D50" s="157">
        <f>SUM(D51,D286)</f>
        <v>0</v>
      </c>
      <c r="E50" s="158">
        <f t="shared" ref="E50:F50" si="26">SUM(E51,E286)</f>
        <v>1994609</v>
      </c>
      <c r="F50" s="159">
        <f t="shared" si="26"/>
        <v>1994609</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1808662</v>
      </c>
      <c r="D51" s="163">
        <f>SUM(D52,D194)</f>
        <v>0</v>
      </c>
      <c r="E51" s="164">
        <f t="shared" ref="E51:F51" si="30">SUM(E52,E194)</f>
        <v>1808662</v>
      </c>
      <c r="F51" s="165">
        <f t="shared" si="30"/>
        <v>1808662</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hidden="1" x14ac:dyDescent="0.25">
      <c r="A52" s="24"/>
      <c r="B52" s="22" t="s">
        <v>71</v>
      </c>
      <c r="C52" s="170">
        <f t="shared" si="0"/>
        <v>0</v>
      </c>
      <c r="D52" s="171">
        <f>SUM(D53,D75,D173,D187)</f>
        <v>0</v>
      </c>
      <c r="E52" s="172">
        <f t="shared" ref="E52:F52" si="34">SUM(E53,E75,E173,E187)</f>
        <v>0</v>
      </c>
      <c r="F52" s="173">
        <f t="shared" si="34"/>
        <v>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87</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88</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552">
        <v>1210</v>
      </c>
      <c r="B68" s="80" t="s">
        <v>89</v>
      </c>
      <c r="C68" s="81">
        <f t="shared" si="0"/>
        <v>0</v>
      </c>
      <c r="D68" s="46"/>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5">
        <v>2000</v>
      </c>
      <c r="B75" s="175" t="s">
        <v>96</v>
      </c>
      <c r="C75" s="176">
        <f t="shared" si="0"/>
        <v>0</v>
      </c>
      <c r="D75" s="177">
        <f>SUM(D76,D83,D130,D164,D165,D172)</f>
        <v>0</v>
      </c>
      <c r="E75" s="178">
        <f t="shared" ref="E75:F75" si="74">SUM(E76,E83,E130,E164,E165,E172)</f>
        <v>0</v>
      </c>
      <c r="F75" s="179">
        <f t="shared" si="74"/>
        <v>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552">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hidden="1" x14ac:dyDescent="0.25">
      <c r="A83" s="67">
        <v>2200</v>
      </c>
      <c r="B83" s="181" t="s">
        <v>102</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141</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552">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552">
        <v>2310</v>
      </c>
      <c r="B131" s="80" t="s">
        <v>150</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552">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552">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552">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552">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552">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1808662</v>
      </c>
      <c r="D194" s="171">
        <f t="shared" ref="D194:O194" si="259">SUM(D195,D230,D269,D283)</f>
        <v>0</v>
      </c>
      <c r="E194" s="172">
        <f t="shared" si="259"/>
        <v>1808662</v>
      </c>
      <c r="F194" s="173">
        <f t="shared" si="259"/>
        <v>1808662</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1808662</v>
      </c>
      <c r="D195" s="177">
        <f>D196+D204</f>
        <v>0</v>
      </c>
      <c r="E195" s="178">
        <f t="shared" ref="E195:F195" si="260">E196+E204</f>
        <v>1808662</v>
      </c>
      <c r="F195" s="179">
        <f t="shared" si="260"/>
        <v>1808662</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552">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1808662</v>
      </c>
      <c r="D204" s="182">
        <f>D205+D215+D216+D225+D226+D227+D229</f>
        <v>0</v>
      </c>
      <c r="E204" s="183">
        <f t="shared" ref="E204:F204" si="276">E205+E215+E216+E225+E226+E227+E229</f>
        <v>1808662</v>
      </c>
      <c r="F204" s="71">
        <f t="shared" si="276"/>
        <v>1808662</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s="381" customFormat="1" ht="29.25" customHeight="1" x14ac:dyDescent="0.25">
      <c r="A226" s="733">
        <v>5250</v>
      </c>
      <c r="B226" s="550" t="s">
        <v>245</v>
      </c>
      <c r="C226" s="551">
        <f t="shared" si="288"/>
        <v>1808662</v>
      </c>
      <c r="D226" s="469"/>
      <c r="E226" s="470">
        <v>1808662</v>
      </c>
      <c r="F226" s="402">
        <f t="shared" si="293"/>
        <v>1808662</v>
      </c>
      <c r="G226" s="400"/>
      <c r="H226" s="401"/>
      <c r="I226" s="402">
        <f t="shared" si="294"/>
        <v>0</v>
      </c>
      <c r="J226" s="400"/>
      <c r="K226" s="401"/>
      <c r="L226" s="402">
        <f t="shared" si="295"/>
        <v>0</v>
      </c>
      <c r="M226" s="400"/>
      <c r="N226" s="401"/>
      <c r="O226" s="402">
        <f t="shared" si="296"/>
        <v>0</v>
      </c>
      <c r="P226" s="734" t="s">
        <v>753</v>
      </c>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552">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552">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552">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552">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552">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552">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185947</v>
      </c>
      <c r="D286" s="188">
        <f>SUM(D287:D288)</f>
        <v>0</v>
      </c>
      <c r="E286" s="189">
        <f t="shared" ref="E286:F286" si="381">SUM(E287:E288)</f>
        <v>185947</v>
      </c>
      <c r="F286" s="55">
        <f t="shared" si="381"/>
        <v>185947</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customHeight="1" x14ac:dyDescent="0.25">
      <c r="A287" s="197" t="s">
        <v>306</v>
      </c>
      <c r="B287" s="51" t="s">
        <v>307</v>
      </c>
      <c r="C287" s="88">
        <f t="shared" si="371"/>
        <v>185947</v>
      </c>
      <c r="D287" s="193"/>
      <c r="E287" s="194">
        <v>185947</v>
      </c>
      <c r="F287" s="55">
        <f t="shared" ref="F287:F288" si="385">D287+E287</f>
        <v>185947</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1994609</v>
      </c>
      <c r="D289" s="248">
        <f t="shared" ref="D289:O289" si="389">SUM(D286,D269,D230,D195,D187,D173,D75,D53,D283)</f>
        <v>0</v>
      </c>
      <c r="E289" s="249">
        <f t="shared" si="389"/>
        <v>1994609</v>
      </c>
      <c r="F289" s="250">
        <f t="shared" si="389"/>
        <v>1994609</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thickTop="1" thickBot="1" x14ac:dyDescent="0.3">
      <c r="A290" s="1484" t="s">
        <v>311</v>
      </c>
      <c r="B290" s="1485"/>
      <c r="C290" s="252">
        <f t="shared" si="371"/>
        <v>185947</v>
      </c>
      <c r="D290" s="253">
        <f>SUM(D24,D25,D41)-D51</f>
        <v>0</v>
      </c>
      <c r="E290" s="254">
        <f t="shared" ref="E290:F290" si="390">SUM(E24,E25,E41)-E51</f>
        <v>185947</v>
      </c>
      <c r="F290" s="255">
        <f t="shared" si="390"/>
        <v>185947</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thickTop="1" x14ac:dyDescent="0.25">
      <c r="A291" s="1486" t="s">
        <v>312</v>
      </c>
      <c r="B291" s="1487"/>
      <c r="C291" s="257">
        <f t="shared" si="371"/>
        <v>-185947</v>
      </c>
      <c r="D291" s="258">
        <f t="shared" ref="D291:O291" si="394">SUM(D292,D293)-D300+D301</f>
        <v>0</v>
      </c>
      <c r="E291" s="259">
        <f t="shared" si="394"/>
        <v>-185947</v>
      </c>
      <c r="F291" s="260">
        <f t="shared" si="394"/>
        <v>-185947</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2.75" thickBot="1" x14ac:dyDescent="0.3">
      <c r="A292" s="155" t="s">
        <v>313</v>
      </c>
      <c r="B292" s="155" t="s">
        <v>314</v>
      </c>
      <c r="C292" s="156">
        <f t="shared" si="371"/>
        <v>-185947</v>
      </c>
      <c r="D292" s="157">
        <f t="shared" ref="D292:O292" si="395">D21-D286</f>
        <v>0</v>
      </c>
      <c r="E292" s="158">
        <f t="shared" si="395"/>
        <v>-185947</v>
      </c>
      <c r="F292" s="159">
        <f t="shared" si="395"/>
        <v>-185947</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Mdr8hXRNgZIo7AYz02Dz2+2JQqDGqlTxZvVGg7tW6R20NebppWwdNsg0N2oE11gYmQh1EyjJGndNImRL8cyLrg==" saltValue="w5fhnidu7UFkDukte/fYNg==" spinCount="100000" sheet="1" objects="1" scenarios="1" formatCells="0" formatColumns="0" formatRows="0" deleteColumns="0"/>
  <autoFilter ref="A18:P301">
    <filterColumn colId="2">
      <filters>
        <filter val="1 639 816"/>
        <filter val="1 808 662"/>
        <filter val="1 994 609"/>
        <filter val="185 947"/>
        <filter val="-185 947"/>
        <filter val="354 79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30.pielikums Jūrmalas pilsētas domes
2019.gada 25.jūlija saistošajiem noteikumiem Nr.27
(protokols Nr.10, 24.punkts)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39"/>
  <sheetViews>
    <sheetView view="pageLayout" zoomScaleNormal="100" workbookViewId="0">
      <selection activeCell="N6" sqref="N6"/>
    </sheetView>
  </sheetViews>
  <sheetFormatPr defaultRowHeight="12" outlineLevelCol="1" x14ac:dyDescent="0.25"/>
  <cols>
    <col min="1" max="1" width="3.28515625" style="736" bestFit="1" customWidth="1"/>
    <col min="2" max="2" width="35.28515625" style="736" customWidth="1"/>
    <col min="3" max="3" width="11.5703125" style="736" customWidth="1"/>
    <col min="4" max="4" width="11" style="736" hidden="1" customWidth="1" outlineLevel="1"/>
    <col min="5" max="5" width="9.42578125" style="736" hidden="1" customWidth="1" outlineLevel="1"/>
    <col min="6" max="6" width="11.5703125" style="736" hidden="1" customWidth="1" outlineLevel="1"/>
    <col min="7" max="7" width="9.42578125" style="736" hidden="1" customWidth="1" outlineLevel="1"/>
    <col min="8" max="8" width="10.5703125" style="736" customWidth="1" collapsed="1"/>
    <col min="9" max="9" width="9.42578125" style="736" customWidth="1"/>
    <col min="10" max="10" width="29" style="736" hidden="1" customWidth="1" outlineLevel="1"/>
    <col min="11" max="11" width="19.140625" style="736" customWidth="1" collapsed="1"/>
    <col min="12" max="12" width="9.140625" style="736" customWidth="1"/>
    <col min="13" max="16384" width="9.140625" style="736"/>
  </cols>
  <sheetData>
    <row r="1" spans="1:12" x14ac:dyDescent="0.2">
      <c r="K1" s="284" t="s">
        <v>884</v>
      </c>
    </row>
    <row r="2" spans="1:12" x14ac:dyDescent="0.2">
      <c r="K2" s="284" t="s">
        <v>375</v>
      </c>
    </row>
    <row r="3" spans="1:12" x14ac:dyDescent="0.25">
      <c r="A3" s="1599" t="s">
        <v>2</v>
      </c>
      <c r="B3" s="1599"/>
      <c r="C3" s="736" t="s">
        <v>369</v>
      </c>
    </row>
    <row r="4" spans="1:12" x14ac:dyDescent="0.25">
      <c r="A4" s="1599" t="s">
        <v>4</v>
      </c>
      <c r="B4" s="1599"/>
      <c r="C4" s="737">
        <v>90000056357</v>
      </c>
    </row>
    <row r="5" spans="1:12" x14ac:dyDescent="0.25">
      <c r="A5" s="737"/>
      <c r="B5" s="737"/>
    </row>
    <row r="6" spans="1:12" ht="15.75" x14ac:dyDescent="0.25">
      <c r="A6" s="1601" t="s">
        <v>761</v>
      </c>
      <c r="B6" s="1601"/>
      <c r="C6" s="1601"/>
      <c r="D6" s="1601"/>
      <c r="E6" s="1601"/>
      <c r="F6" s="1601"/>
      <c r="G6" s="1601"/>
      <c r="H6" s="1601"/>
      <c r="I6" s="1601"/>
      <c r="J6" s="1601"/>
      <c r="K6" s="1601"/>
    </row>
    <row r="7" spans="1:12" ht="12" customHeight="1" x14ac:dyDescent="0.25">
      <c r="A7" s="738"/>
      <c r="B7" s="738"/>
      <c r="C7" s="738"/>
      <c r="D7" s="738"/>
      <c r="E7" s="738"/>
      <c r="F7" s="738"/>
      <c r="G7" s="738"/>
      <c r="H7" s="738"/>
      <c r="I7" s="738"/>
      <c r="J7" s="738"/>
      <c r="K7" s="738"/>
    </row>
    <row r="8" spans="1:12" ht="15.75" x14ac:dyDescent="0.25">
      <c r="A8" s="1599" t="s">
        <v>379</v>
      </c>
      <c r="B8" s="1599"/>
      <c r="C8" s="739" t="s">
        <v>762</v>
      </c>
      <c r="D8" s="739"/>
      <c r="E8" s="739"/>
      <c r="F8" s="739"/>
      <c r="G8" s="739"/>
      <c r="H8" s="739"/>
      <c r="I8" s="739"/>
      <c r="J8" s="739"/>
      <c r="K8" s="739"/>
    </row>
    <row r="9" spans="1:12" x14ac:dyDescent="0.2">
      <c r="A9" s="1599" t="s">
        <v>381</v>
      </c>
      <c r="B9" s="1599"/>
      <c r="C9" s="740" t="s">
        <v>759</v>
      </c>
      <c r="D9" s="740"/>
      <c r="E9" s="740"/>
      <c r="F9" s="740"/>
      <c r="G9" s="740"/>
      <c r="H9" s="740"/>
      <c r="I9" s="740"/>
      <c r="J9" s="740"/>
      <c r="K9" s="740"/>
    </row>
    <row r="10" spans="1:12" x14ac:dyDescent="0.2">
      <c r="A10" s="1599" t="s">
        <v>382</v>
      </c>
      <c r="B10" s="1599"/>
      <c r="C10" s="741" t="s">
        <v>758</v>
      </c>
      <c r="D10" s="741"/>
      <c r="E10" s="741"/>
      <c r="F10" s="741"/>
      <c r="G10" s="741"/>
      <c r="H10" s="741"/>
      <c r="I10" s="741"/>
      <c r="J10" s="741"/>
      <c r="K10" s="741"/>
    </row>
    <row r="11" spans="1:12" ht="28.5" customHeight="1" x14ac:dyDescent="0.25">
      <c r="A11" s="1597" t="s">
        <v>383</v>
      </c>
      <c r="B11" s="1597" t="s">
        <v>384</v>
      </c>
      <c r="C11" s="1597" t="s">
        <v>385</v>
      </c>
      <c r="D11" s="1595" t="s">
        <v>386</v>
      </c>
      <c r="E11" s="1596"/>
      <c r="F11" s="1595" t="s">
        <v>387</v>
      </c>
      <c r="G11" s="1596"/>
      <c r="H11" s="1595" t="s">
        <v>388</v>
      </c>
      <c r="I11" s="1596"/>
      <c r="J11" s="1580" t="s">
        <v>36</v>
      </c>
      <c r="K11" s="1602" t="s">
        <v>389</v>
      </c>
    </row>
    <row r="12" spans="1:12" ht="31.5" customHeight="1" x14ac:dyDescent="0.25">
      <c r="A12" s="1598"/>
      <c r="B12" s="1598"/>
      <c r="C12" s="1598"/>
      <c r="D12" s="742" t="s">
        <v>763</v>
      </c>
      <c r="E12" s="742" t="s">
        <v>764</v>
      </c>
      <c r="F12" s="742" t="s">
        <v>763</v>
      </c>
      <c r="G12" s="742" t="s">
        <v>764</v>
      </c>
      <c r="H12" s="742" t="s">
        <v>763</v>
      </c>
      <c r="I12" s="742" t="s">
        <v>764</v>
      </c>
      <c r="J12" s="1581"/>
      <c r="K12" s="1603"/>
    </row>
    <row r="13" spans="1:12" ht="12.75" customHeight="1" x14ac:dyDescent="0.25">
      <c r="A13" s="1604" t="s">
        <v>390</v>
      </c>
      <c r="B13" s="1605"/>
      <c r="C13" s="743"/>
      <c r="D13" s="743">
        <f>SUM(D14:D33)</f>
        <v>165344</v>
      </c>
      <c r="E13" s="743">
        <f>SUM(E14:E33)</f>
        <v>20018</v>
      </c>
      <c r="F13" s="743">
        <f>SUM(F14:F33)</f>
        <v>0</v>
      </c>
      <c r="G13" s="743">
        <f>SUM(G14:G33)</f>
        <v>0</v>
      </c>
      <c r="H13" s="743">
        <f>D13+F13</f>
        <v>165344</v>
      </c>
      <c r="I13" s="743">
        <f>E13+G13</f>
        <v>20018</v>
      </c>
      <c r="J13" s="744"/>
      <c r="K13" s="744"/>
    </row>
    <row r="14" spans="1:12" ht="13.5" customHeight="1" x14ac:dyDescent="0.25">
      <c r="A14" s="745">
        <v>1</v>
      </c>
      <c r="B14" s="746" t="s">
        <v>765</v>
      </c>
      <c r="C14" s="747">
        <v>2212</v>
      </c>
      <c r="D14" s="748">
        <v>300</v>
      </c>
      <c r="E14" s="748">
        <v>200</v>
      </c>
      <c r="F14" s="748"/>
      <c r="G14" s="748"/>
      <c r="H14" s="748">
        <f>D14+F14</f>
        <v>300</v>
      </c>
      <c r="I14" s="748">
        <f>E14+G14</f>
        <v>200</v>
      </c>
      <c r="J14" s="749"/>
      <c r="K14" s="750" t="s">
        <v>766</v>
      </c>
      <c r="L14" s="751"/>
    </row>
    <row r="15" spans="1:12" ht="53.25" customHeight="1" x14ac:dyDescent="0.25">
      <c r="A15" s="745">
        <v>2</v>
      </c>
      <c r="B15" s="752" t="s">
        <v>767</v>
      </c>
      <c r="C15" s="747">
        <v>2223</v>
      </c>
      <c r="D15" s="748">
        <v>5000</v>
      </c>
      <c r="E15" s="748"/>
      <c r="F15" s="748"/>
      <c r="G15" s="748"/>
      <c r="H15" s="748">
        <f t="shared" ref="H15:I33" si="0">D15+F15</f>
        <v>5000</v>
      </c>
      <c r="I15" s="748">
        <f t="shared" si="0"/>
        <v>0</v>
      </c>
      <c r="J15" s="749"/>
      <c r="K15" s="750" t="s">
        <v>768</v>
      </c>
    </row>
    <row r="16" spans="1:12" ht="44.25" customHeight="1" x14ac:dyDescent="0.25">
      <c r="A16" s="745">
        <v>3</v>
      </c>
      <c r="B16" s="752" t="s">
        <v>769</v>
      </c>
      <c r="C16" s="747">
        <v>2243</v>
      </c>
      <c r="D16" s="748">
        <v>1890</v>
      </c>
      <c r="E16" s="748">
        <v>2610</v>
      </c>
      <c r="F16" s="748"/>
      <c r="G16" s="748"/>
      <c r="H16" s="748">
        <f t="shared" si="0"/>
        <v>1890</v>
      </c>
      <c r="I16" s="748">
        <f t="shared" si="0"/>
        <v>2610</v>
      </c>
      <c r="J16" s="749"/>
      <c r="K16" s="750" t="s">
        <v>770</v>
      </c>
    </row>
    <row r="17" spans="1:11" ht="41.25" customHeight="1" x14ac:dyDescent="0.25">
      <c r="A17" s="745">
        <v>4</v>
      </c>
      <c r="B17" s="752" t="s">
        <v>771</v>
      </c>
      <c r="C17" s="747">
        <v>2244</v>
      </c>
      <c r="D17" s="748">
        <v>1500</v>
      </c>
      <c r="E17" s="748"/>
      <c r="F17" s="748"/>
      <c r="G17" s="748"/>
      <c r="H17" s="748">
        <f t="shared" si="0"/>
        <v>1500</v>
      </c>
      <c r="I17" s="748">
        <f t="shared" si="0"/>
        <v>0</v>
      </c>
      <c r="J17" s="749"/>
      <c r="K17" s="750" t="s">
        <v>770</v>
      </c>
    </row>
    <row r="18" spans="1:11" ht="32.25" customHeight="1" x14ac:dyDescent="0.25">
      <c r="A18" s="745">
        <v>5</v>
      </c>
      <c r="B18" s="752" t="s">
        <v>132</v>
      </c>
      <c r="C18" s="747">
        <v>2251</v>
      </c>
      <c r="D18" s="748">
        <v>1900</v>
      </c>
      <c r="E18" s="748"/>
      <c r="F18" s="748"/>
      <c r="G18" s="748"/>
      <c r="H18" s="748">
        <f t="shared" si="0"/>
        <v>1900</v>
      </c>
      <c r="I18" s="748">
        <f t="shared" si="0"/>
        <v>0</v>
      </c>
      <c r="J18" s="749"/>
      <c r="K18" s="750" t="s">
        <v>772</v>
      </c>
    </row>
    <row r="19" spans="1:11" ht="27" customHeight="1" x14ac:dyDescent="0.25">
      <c r="A19" s="745">
        <v>6</v>
      </c>
      <c r="B19" s="752" t="s">
        <v>773</v>
      </c>
      <c r="C19" s="747">
        <v>2259</v>
      </c>
      <c r="D19" s="748">
        <v>730</v>
      </c>
      <c r="E19" s="748"/>
      <c r="F19" s="748"/>
      <c r="G19" s="748"/>
      <c r="H19" s="748">
        <f t="shared" si="0"/>
        <v>730</v>
      </c>
      <c r="I19" s="748">
        <f t="shared" si="0"/>
        <v>0</v>
      </c>
      <c r="J19" s="749"/>
      <c r="K19" s="750" t="s">
        <v>772</v>
      </c>
    </row>
    <row r="20" spans="1:11" ht="24" x14ac:dyDescent="0.25">
      <c r="A20" s="745">
        <v>7</v>
      </c>
      <c r="B20" s="752" t="s">
        <v>139</v>
      </c>
      <c r="C20" s="747">
        <v>2264</v>
      </c>
      <c r="D20" s="748">
        <v>2500</v>
      </c>
      <c r="E20" s="748"/>
      <c r="F20" s="748"/>
      <c r="G20" s="748"/>
      <c r="H20" s="748">
        <f t="shared" si="0"/>
        <v>2500</v>
      </c>
      <c r="I20" s="748">
        <f t="shared" si="0"/>
        <v>0</v>
      </c>
      <c r="J20" s="749"/>
      <c r="K20" s="750" t="s">
        <v>772</v>
      </c>
    </row>
    <row r="21" spans="1:11" ht="41.25" customHeight="1" x14ac:dyDescent="0.25">
      <c r="A21" s="745">
        <v>8</v>
      </c>
      <c r="B21" s="752" t="s">
        <v>774</v>
      </c>
      <c r="C21" s="747">
        <v>2311</v>
      </c>
      <c r="D21" s="748">
        <v>5000</v>
      </c>
      <c r="E21" s="753">
        <v>1000</v>
      </c>
      <c r="F21" s="753"/>
      <c r="G21" s="753"/>
      <c r="H21" s="748">
        <f t="shared" si="0"/>
        <v>5000</v>
      </c>
      <c r="I21" s="748">
        <f t="shared" si="0"/>
        <v>1000</v>
      </c>
      <c r="J21" s="754"/>
      <c r="K21" s="750" t="s">
        <v>770</v>
      </c>
    </row>
    <row r="22" spans="1:11" ht="29.25" customHeight="1" x14ac:dyDescent="0.25">
      <c r="A22" s="745">
        <v>9</v>
      </c>
      <c r="B22" s="752" t="s">
        <v>775</v>
      </c>
      <c r="C22" s="747">
        <v>2311</v>
      </c>
      <c r="D22" s="755"/>
      <c r="E22" s="756">
        <v>30</v>
      </c>
      <c r="F22" s="753"/>
      <c r="G22" s="753"/>
      <c r="H22" s="748">
        <f t="shared" si="0"/>
        <v>0</v>
      </c>
      <c r="I22" s="748">
        <f t="shared" si="0"/>
        <v>30</v>
      </c>
      <c r="J22" s="754"/>
      <c r="K22" s="750" t="s">
        <v>772</v>
      </c>
    </row>
    <row r="23" spans="1:11" ht="29.25" customHeight="1" x14ac:dyDescent="0.25">
      <c r="A23" s="745">
        <v>10</v>
      </c>
      <c r="B23" s="752" t="s">
        <v>152</v>
      </c>
      <c r="C23" s="747">
        <v>2312</v>
      </c>
      <c r="D23" s="755"/>
      <c r="E23" s="756">
        <v>752</v>
      </c>
      <c r="F23" s="753"/>
      <c r="G23" s="753"/>
      <c r="H23" s="748">
        <f t="shared" si="0"/>
        <v>0</v>
      </c>
      <c r="I23" s="748">
        <f t="shared" si="0"/>
        <v>752</v>
      </c>
      <c r="J23" s="754"/>
      <c r="K23" s="750" t="s">
        <v>772</v>
      </c>
    </row>
    <row r="24" spans="1:11" ht="54" customHeight="1" x14ac:dyDescent="0.25">
      <c r="A24" s="745">
        <v>11</v>
      </c>
      <c r="B24" s="752" t="s">
        <v>153</v>
      </c>
      <c r="C24" s="747">
        <v>2313</v>
      </c>
      <c r="D24" s="755"/>
      <c r="E24" s="756">
        <v>480</v>
      </c>
      <c r="F24" s="753"/>
      <c r="G24" s="753"/>
      <c r="H24" s="748">
        <f t="shared" si="0"/>
        <v>0</v>
      </c>
      <c r="I24" s="748">
        <f t="shared" si="0"/>
        <v>480</v>
      </c>
      <c r="J24" s="757"/>
      <c r="K24" s="758" t="s">
        <v>772</v>
      </c>
    </row>
    <row r="25" spans="1:11" ht="37.5" customHeight="1" x14ac:dyDescent="0.25">
      <c r="A25" s="745">
        <v>12</v>
      </c>
      <c r="B25" s="752" t="s">
        <v>776</v>
      </c>
      <c r="C25" s="747">
        <v>2512</v>
      </c>
      <c r="D25" s="755"/>
      <c r="E25" s="756">
        <f>3679+578</f>
        <v>4257</v>
      </c>
      <c r="F25" s="753"/>
      <c r="G25" s="753"/>
      <c r="H25" s="748">
        <f t="shared" si="0"/>
        <v>0</v>
      </c>
      <c r="I25" s="748">
        <f t="shared" si="0"/>
        <v>4257</v>
      </c>
      <c r="J25" s="754"/>
      <c r="K25" s="750" t="s">
        <v>770</v>
      </c>
    </row>
    <row r="26" spans="1:11" ht="45.75" customHeight="1" x14ac:dyDescent="0.25">
      <c r="A26" s="745">
        <v>13</v>
      </c>
      <c r="B26" s="752" t="s">
        <v>218</v>
      </c>
      <c r="C26" s="747">
        <v>5121</v>
      </c>
      <c r="D26" s="755">
        <v>62600</v>
      </c>
      <c r="E26" s="756"/>
      <c r="F26" s="753"/>
      <c r="G26" s="753"/>
      <c r="H26" s="748">
        <f t="shared" si="0"/>
        <v>62600</v>
      </c>
      <c r="I26" s="748">
        <f t="shared" si="0"/>
        <v>0</v>
      </c>
      <c r="J26" s="754"/>
      <c r="K26" s="759" t="s">
        <v>777</v>
      </c>
    </row>
    <row r="27" spans="1:11" ht="30" customHeight="1" x14ac:dyDescent="0.25">
      <c r="A27" s="745">
        <v>14</v>
      </c>
      <c r="B27" s="752" t="s">
        <v>778</v>
      </c>
      <c r="C27" s="747">
        <v>5238</v>
      </c>
      <c r="D27" s="756">
        <v>16000</v>
      </c>
      <c r="E27" s="756"/>
      <c r="F27" s="760">
        <v>-3200</v>
      </c>
      <c r="G27" s="753"/>
      <c r="H27" s="748">
        <f t="shared" si="0"/>
        <v>12800</v>
      </c>
      <c r="I27" s="748">
        <f t="shared" si="0"/>
        <v>0</v>
      </c>
      <c r="J27" s="754"/>
      <c r="K27" s="750" t="s">
        <v>772</v>
      </c>
    </row>
    <row r="28" spans="1:11" ht="29.25" customHeight="1" x14ac:dyDescent="0.25">
      <c r="A28" s="745">
        <v>15</v>
      </c>
      <c r="B28" s="752" t="s">
        <v>235</v>
      </c>
      <c r="C28" s="747">
        <v>5239</v>
      </c>
      <c r="D28" s="756">
        <v>13520</v>
      </c>
      <c r="E28" s="756">
        <v>1440</v>
      </c>
      <c r="F28" s="761"/>
      <c r="G28" s="760">
        <v>-770</v>
      </c>
      <c r="H28" s="748">
        <f t="shared" si="0"/>
        <v>13520</v>
      </c>
      <c r="I28" s="748">
        <f t="shared" si="0"/>
        <v>670</v>
      </c>
      <c r="J28" s="762"/>
      <c r="K28" s="750" t="s">
        <v>772</v>
      </c>
    </row>
    <row r="29" spans="1:11" ht="28.5" customHeight="1" x14ac:dyDescent="0.25">
      <c r="A29" s="745">
        <v>16</v>
      </c>
      <c r="B29" s="752" t="s">
        <v>779</v>
      </c>
      <c r="C29" s="747">
        <v>5239</v>
      </c>
      <c r="D29" s="755"/>
      <c r="E29" s="755">
        <v>640</v>
      </c>
      <c r="F29" s="748"/>
      <c r="G29" s="748"/>
      <c r="H29" s="748">
        <f t="shared" si="0"/>
        <v>0</v>
      </c>
      <c r="I29" s="748">
        <f t="shared" si="0"/>
        <v>640</v>
      </c>
      <c r="J29" s="763"/>
      <c r="K29" s="750" t="s">
        <v>772</v>
      </c>
    </row>
    <row r="30" spans="1:11" ht="27.75" customHeight="1" x14ac:dyDescent="0.25">
      <c r="A30" s="745">
        <v>17</v>
      </c>
      <c r="B30" s="752" t="s">
        <v>780</v>
      </c>
      <c r="C30" s="747">
        <v>5240</v>
      </c>
      <c r="D30" s="748">
        <v>48874</v>
      </c>
      <c r="E30" s="748"/>
      <c r="F30" s="748"/>
      <c r="G30" s="748"/>
      <c r="H30" s="748">
        <f t="shared" si="0"/>
        <v>48874</v>
      </c>
      <c r="I30" s="748">
        <f t="shared" si="0"/>
        <v>0</v>
      </c>
      <c r="J30" s="749"/>
      <c r="K30" s="750" t="s">
        <v>772</v>
      </c>
    </row>
    <row r="31" spans="1:11" ht="65.25" customHeight="1" x14ac:dyDescent="0.25">
      <c r="A31" s="745">
        <v>18</v>
      </c>
      <c r="B31" s="752" t="s">
        <v>781</v>
      </c>
      <c r="C31" s="747">
        <v>1142</v>
      </c>
      <c r="D31" s="748">
        <v>3000</v>
      </c>
      <c r="E31" s="748">
        <v>2700</v>
      </c>
      <c r="F31" s="760">
        <v>3200</v>
      </c>
      <c r="G31" s="748"/>
      <c r="H31" s="748">
        <f t="shared" si="0"/>
        <v>6200</v>
      </c>
      <c r="I31" s="748">
        <f t="shared" si="0"/>
        <v>2700</v>
      </c>
      <c r="J31" s="749" t="s">
        <v>782</v>
      </c>
      <c r="K31" s="750" t="s">
        <v>772</v>
      </c>
    </row>
    <row r="32" spans="1:11" ht="24" customHeight="1" x14ac:dyDescent="0.25">
      <c r="A32" s="745">
        <v>19</v>
      </c>
      <c r="B32" s="752" t="s">
        <v>783</v>
      </c>
      <c r="C32" s="747">
        <v>1150</v>
      </c>
      <c r="D32" s="748">
        <v>2530</v>
      </c>
      <c r="E32" s="748">
        <v>4270</v>
      </c>
      <c r="F32" s="748"/>
      <c r="G32" s="748"/>
      <c r="H32" s="748">
        <f t="shared" si="0"/>
        <v>2530</v>
      </c>
      <c r="I32" s="748">
        <f t="shared" si="0"/>
        <v>4270</v>
      </c>
      <c r="J32" s="749"/>
      <c r="K32" s="750" t="s">
        <v>772</v>
      </c>
    </row>
    <row r="33" spans="1:14" ht="24.75" customHeight="1" x14ac:dyDescent="0.25">
      <c r="A33" s="745">
        <v>20</v>
      </c>
      <c r="B33" s="752" t="s">
        <v>784</v>
      </c>
      <c r="C33" s="747">
        <v>1210</v>
      </c>
      <c r="D33" s="748"/>
      <c r="E33" s="748">
        <v>1639</v>
      </c>
      <c r="F33" s="748"/>
      <c r="G33" s="760">
        <v>770</v>
      </c>
      <c r="H33" s="748">
        <f t="shared" si="0"/>
        <v>0</v>
      </c>
      <c r="I33" s="748">
        <f t="shared" si="0"/>
        <v>2409</v>
      </c>
      <c r="J33" s="749" t="s">
        <v>785</v>
      </c>
      <c r="K33" s="750" t="s">
        <v>772</v>
      </c>
    </row>
    <row r="34" spans="1:14" s="764" customFormat="1" x14ac:dyDescent="0.25">
      <c r="A34" s="1599"/>
      <c r="B34" s="1599"/>
      <c r="C34" s="736"/>
      <c r="D34" s="736"/>
      <c r="E34" s="736"/>
      <c r="F34" s="736"/>
      <c r="G34" s="736"/>
      <c r="H34" s="736"/>
      <c r="I34" s="736"/>
      <c r="J34" s="736"/>
      <c r="K34" s="736"/>
      <c r="L34" s="736"/>
      <c r="M34" s="736"/>
      <c r="N34" s="736"/>
    </row>
    <row r="35" spans="1:14" s="764" customFormat="1" x14ac:dyDescent="0.25">
      <c r="A35" s="736"/>
      <c r="B35" s="736"/>
      <c r="C35" s="736"/>
      <c r="D35" s="736"/>
      <c r="E35" s="736"/>
      <c r="F35" s="736"/>
      <c r="G35" s="736"/>
      <c r="H35" s="736"/>
      <c r="I35" s="736"/>
      <c r="J35" s="736"/>
      <c r="K35" s="736"/>
      <c r="L35" s="736"/>
      <c r="M35" s="736"/>
      <c r="N35" s="736"/>
    </row>
    <row r="36" spans="1:14" s="764" customFormat="1" x14ac:dyDescent="0.2">
      <c r="A36" s="765" t="s">
        <v>381</v>
      </c>
      <c r="B36" s="765"/>
      <c r="C36" s="740" t="s">
        <v>756</v>
      </c>
      <c r="D36" s="740"/>
      <c r="E36" s="740"/>
      <c r="F36" s="740"/>
      <c r="G36" s="740"/>
      <c r="H36" s="736"/>
      <c r="I36" s="736"/>
      <c r="J36" s="736"/>
      <c r="K36" s="736"/>
      <c r="L36" s="736"/>
      <c r="M36" s="736"/>
      <c r="N36" s="736"/>
    </row>
    <row r="37" spans="1:14" s="764" customFormat="1" x14ac:dyDescent="0.2">
      <c r="A37" s="766" t="s">
        <v>382</v>
      </c>
      <c r="B37" s="766"/>
      <c r="C37" s="741" t="s">
        <v>474</v>
      </c>
      <c r="D37" s="741"/>
      <c r="E37" s="741"/>
      <c r="F37" s="741"/>
      <c r="G37" s="741"/>
      <c r="H37" s="736"/>
      <c r="I37" s="736"/>
      <c r="J37" s="736"/>
      <c r="K37" s="736"/>
      <c r="L37" s="736"/>
      <c r="M37" s="736"/>
      <c r="N37" s="736"/>
    </row>
    <row r="38" spans="1:14" ht="28.5" customHeight="1" x14ac:dyDescent="0.25">
      <c r="A38" s="1597" t="s">
        <v>383</v>
      </c>
      <c r="B38" s="1597" t="s">
        <v>384</v>
      </c>
      <c r="C38" s="1597" t="s">
        <v>385</v>
      </c>
      <c r="D38" s="1595" t="s">
        <v>386</v>
      </c>
      <c r="E38" s="1596"/>
      <c r="F38" s="1595" t="s">
        <v>387</v>
      </c>
      <c r="G38" s="1596"/>
      <c r="H38" s="1595" t="s">
        <v>388</v>
      </c>
      <c r="I38" s="1596"/>
      <c r="J38" s="1580" t="s">
        <v>36</v>
      </c>
      <c r="K38" s="1602" t="s">
        <v>389</v>
      </c>
    </row>
    <row r="39" spans="1:14" ht="31.5" customHeight="1" x14ac:dyDescent="0.25">
      <c r="A39" s="1598"/>
      <c r="B39" s="1598"/>
      <c r="C39" s="1598"/>
      <c r="D39" s="742" t="s">
        <v>763</v>
      </c>
      <c r="E39" s="742" t="s">
        <v>764</v>
      </c>
      <c r="F39" s="742" t="s">
        <v>763</v>
      </c>
      <c r="G39" s="742" t="s">
        <v>764</v>
      </c>
      <c r="H39" s="742" t="s">
        <v>763</v>
      </c>
      <c r="I39" s="742" t="s">
        <v>764</v>
      </c>
      <c r="J39" s="1581"/>
      <c r="K39" s="1603"/>
    </row>
    <row r="40" spans="1:14" ht="12.75" customHeight="1" x14ac:dyDescent="0.25">
      <c r="A40" s="1604" t="s">
        <v>390</v>
      </c>
      <c r="B40" s="1605"/>
      <c r="C40" s="743"/>
      <c r="D40" s="743">
        <f>SUM(D41:D51)</f>
        <v>605936</v>
      </c>
      <c r="E40" s="743">
        <f t="shared" ref="E40:G40" si="1">SUM(E41:E51)</f>
        <v>0</v>
      </c>
      <c r="F40" s="743">
        <f>SUM(F41:F51)</f>
        <v>0</v>
      </c>
      <c r="G40" s="743">
        <f t="shared" si="1"/>
        <v>0</v>
      </c>
      <c r="H40" s="743">
        <f>D40+F40</f>
        <v>605936</v>
      </c>
      <c r="I40" s="743">
        <f>E40+G40</f>
        <v>0</v>
      </c>
      <c r="J40" s="744"/>
      <c r="K40" s="744"/>
    </row>
    <row r="41" spans="1:14" s="764" customFormat="1" ht="24" x14ac:dyDescent="0.25">
      <c r="A41" s="745">
        <v>1</v>
      </c>
      <c r="B41" s="767" t="s">
        <v>786</v>
      </c>
      <c r="C41" s="747">
        <v>2212</v>
      </c>
      <c r="D41" s="755">
        <f>40000</f>
        <v>40000</v>
      </c>
      <c r="E41" s="756"/>
      <c r="F41" s="760">
        <v>11000</v>
      </c>
      <c r="G41" s="753"/>
      <c r="H41" s="748">
        <f t="shared" ref="H41:I51" si="2">D41+F41</f>
        <v>51000</v>
      </c>
      <c r="I41" s="748">
        <f t="shared" si="2"/>
        <v>0</v>
      </c>
      <c r="J41" s="749" t="s">
        <v>787</v>
      </c>
      <c r="K41" s="750" t="s">
        <v>788</v>
      </c>
      <c r="L41" s="736"/>
      <c r="M41" s="736"/>
      <c r="N41" s="736"/>
    </row>
    <row r="42" spans="1:14" s="764" customFormat="1" ht="36" x14ac:dyDescent="0.25">
      <c r="A42" s="745">
        <v>2</v>
      </c>
      <c r="B42" s="767" t="s">
        <v>789</v>
      </c>
      <c r="C42" s="747">
        <v>2223</v>
      </c>
      <c r="D42" s="756">
        <v>250</v>
      </c>
      <c r="E42" s="756"/>
      <c r="F42" s="753"/>
      <c r="G42" s="753"/>
      <c r="H42" s="748">
        <f t="shared" si="2"/>
        <v>250</v>
      </c>
      <c r="I42" s="748">
        <f t="shared" si="2"/>
        <v>0</v>
      </c>
      <c r="J42" s="749"/>
      <c r="K42" s="750" t="s">
        <v>790</v>
      </c>
      <c r="L42" s="736"/>
      <c r="M42" s="736"/>
      <c r="N42" s="736"/>
    </row>
    <row r="43" spans="1:14" s="764" customFormat="1" ht="48" x14ac:dyDescent="0.25">
      <c r="A43" s="745">
        <v>3</v>
      </c>
      <c r="B43" s="767" t="s">
        <v>791</v>
      </c>
      <c r="C43" s="747">
        <v>2243</v>
      </c>
      <c r="D43" s="756">
        <v>1200</v>
      </c>
      <c r="E43" s="756"/>
      <c r="F43" s="753"/>
      <c r="G43" s="753"/>
      <c r="H43" s="748">
        <f t="shared" si="2"/>
        <v>1200</v>
      </c>
      <c r="I43" s="748">
        <f t="shared" si="2"/>
        <v>0</v>
      </c>
      <c r="J43" s="749"/>
      <c r="K43" s="750" t="s">
        <v>792</v>
      </c>
      <c r="L43" s="736"/>
      <c r="M43" s="736"/>
      <c r="N43" s="736"/>
    </row>
    <row r="44" spans="1:14" s="764" customFormat="1" ht="120" x14ac:dyDescent="0.25">
      <c r="A44" s="745">
        <v>4</v>
      </c>
      <c r="B44" s="767" t="s">
        <v>132</v>
      </c>
      <c r="C44" s="747">
        <v>2251</v>
      </c>
      <c r="D44" s="755">
        <f>118179-390</f>
        <v>117789</v>
      </c>
      <c r="E44" s="755"/>
      <c r="F44" s="761"/>
      <c r="G44" s="748"/>
      <c r="H44" s="748">
        <f t="shared" si="2"/>
        <v>117789</v>
      </c>
      <c r="I44" s="748">
        <f t="shared" si="2"/>
        <v>0</v>
      </c>
      <c r="J44" s="749"/>
      <c r="K44" s="768" t="s">
        <v>793</v>
      </c>
      <c r="L44" s="736"/>
      <c r="M44" s="736"/>
      <c r="N44" s="736"/>
    </row>
    <row r="45" spans="1:14" s="764" customFormat="1" ht="60" x14ac:dyDescent="0.25">
      <c r="A45" s="745">
        <v>5</v>
      </c>
      <c r="B45" s="767" t="s">
        <v>133</v>
      </c>
      <c r="C45" s="747">
        <v>2252</v>
      </c>
      <c r="D45" s="748">
        <f>134380+390</f>
        <v>134770</v>
      </c>
      <c r="E45" s="748"/>
      <c r="F45" s="760">
        <v>400</v>
      </c>
      <c r="G45" s="748"/>
      <c r="H45" s="748">
        <f t="shared" si="2"/>
        <v>135170</v>
      </c>
      <c r="I45" s="748">
        <f t="shared" si="2"/>
        <v>0</v>
      </c>
      <c r="J45" s="749" t="s">
        <v>794</v>
      </c>
      <c r="K45" s="750" t="s">
        <v>795</v>
      </c>
      <c r="L45" s="736"/>
      <c r="M45" s="736"/>
      <c r="N45" s="736"/>
    </row>
    <row r="46" spans="1:14" s="764" customFormat="1" ht="108" x14ac:dyDescent="0.25">
      <c r="A46" s="745">
        <v>6</v>
      </c>
      <c r="B46" s="767" t="s">
        <v>134</v>
      </c>
      <c r="C46" s="747">
        <v>2259</v>
      </c>
      <c r="D46" s="748">
        <v>9456</v>
      </c>
      <c r="E46" s="748"/>
      <c r="F46" s="748"/>
      <c r="G46" s="748"/>
      <c r="H46" s="748">
        <f t="shared" si="2"/>
        <v>9456</v>
      </c>
      <c r="I46" s="748">
        <f t="shared" si="2"/>
        <v>0</v>
      </c>
      <c r="J46" s="749"/>
      <c r="K46" s="750" t="s">
        <v>796</v>
      </c>
      <c r="L46" s="736"/>
      <c r="M46" s="736"/>
      <c r="N46" s="736"/>
    </row>
    <row r="47" spans="1:14" ht="24" x14ac:dyDescent="0.25">
      <c r="A47" s="745">
        <v>7</v>
      </c>
      <c r="B47" s="767" t="s">
        <v>797</v>
      </c>
      <c r="C47" s="747">
        <v>2311</v>
      </c>
      <c r="D47" s="748">
        <v>7000</v>
      </c>
      <c r="E47" s="748"/>
      <c r="F47" s="748"/>
      <c r="G47" s="748"/>
      <c r="H47" s="748">
        <f t="shared" si="2"/>
        <v>7000</v>
      </c>
      <c r="I47" s="748">
        <f t="shared" si="2"/>
        <v>0</v>
      </c>
      <c r="J47" s="749"/>
      <c r="K47" s="750" t="s">
        <v>798</v>
      </c>
    </row>
    <row r="48" spans="1:14" ht="24" x14ac:dyDescent="0.25">
      <c r="A48" s="745">
        <v>8</v>
      </c>
      <c r="B48" s="767" t="s">
        <v>799</v>
      </c>
      <c r="C48" s="747">
        <v>2355</v>
      </c>
      <c r="D48" s="748">
        <v>1002</v>
      </c>
      <c r="E48" s="748"/>
      <c r="F48" s="748"/>
      <c r="G48" s="748"/>
      <c r="H48" s="748">
        <f t="shared" si="2"/>
        <v>1002</v>
      </c>
      <c r="I48" s="748">
        <f t="shared" si="2"/>
        <v>0</v>
      </c>
      <c r="J48" s="749"/>
      <c r="K48" s="750" t="s">
        <v>798</v>
      </c>
    </row>
    <row r="49" spans="1:13" ht="264" x14ac:dyDescent="0.25">
      <c r="A49" s="745">
        <v>9</v>
      </c>
      <c r="B49" s="767" t="s">
        <v>218</v>
      </c>
      <c r="C49" s="747">
        <v>5121</v>
      </c>
      <c r="D49" s="748">
        <f>101349+5000</f>
        <v>106349</v>
      </c>
      <c r="E49" s="748"/>
      <c r="F49" s="760">
        <v>-4400</v>
      </c>
      <c r="G49" s="748"/>
      <c r="H49" s="748">
        <f t="shared" si="2"/>
        <v>101949</v>
      </c>
      <c r="I49" s="748">
        <f t="shared" si="2"/>
        <v>0</v>
      </c>
      <c r="J49" s="749"/>
      <c r="K49" s="750" t="s">
        <v>800</v>
      </c>
    </row>
    <row r="50" spans="1:13" ht="36" x14ac:dyDescent="0.25">
      <c r="A50" s="745">
        <v>10</v>
      </c>
      <c r="B50" s="767" t="s">
        <v>235</v>
      </c>
      <c r="C50" s="747">
        <v>5239</v>
      </c>
      <c r="D50" s="748">
        <v>11520</v>
      </c>
      <c r="E50" s="748"/>
      <c r="F50" s="760">
        <v>-7000</v>
      </c>
      <c r="G50" s="748"/>
      <c r="H50" s="748">
        <f t="shared" si="2"/>
        <v>4520</v>
      </c>
      <c r="I50" s="748">
        <f t="shared" si="2"/>
        <v>0</v>
      </c>
      <c r="J50" s="749"/>
      <c r="K50" s="750" t="s">
        <v>790</v>
      </c>
    </row>
    <row r="51" spans="1:13" ht="180" x14ac:dyDescent="0.25">
      <c r="A51" s="745">
        <v>11</v>
      </c>
      <c r="B51" s="769" t="s">
        <v>780</v>
      </c>
      <c r="C51" s="747">
        <v>5240</v>
      </c>
      <c r="D51" s="748">
        <f>160100+16500</f>
        <v>176600</v>
      </c>
      <c r="E51" s="748"/>
      <c r="F51" s="761"/>
      <c r="G51" s="748"/>
      <c r="H51" s="748">
        <f t="shared" si="2"/>
        <v>176600</v>
      </c>
      <c r="I51" s="748">
        <f t="shared" si="2"/>
        <v>0</v>
      </c>
      <c r="J51" s="749"/>
      <c r="K51" s="770" t="s">
        <v>801</v>
      </c>
    </row>
    <row r="53" spans="1:13" x14ac:dyDescent="0.2">
      <c r="A53" s="771" t="s">
        <v>436</v>
      </c>
      <c r="B53" s="772"/>
    </row>
    <row r="54" spans="1:13" x14ac:dyDescent="0.2">
      <c r="A54" s="771" t="s">
        <v>437</v>
      </c>
      <c r="B54" s="773"/>
    </row>
    <row r="55" spans="1:13" x14ac:dyDescent="0.2">
      <c r="A55" s="771"/>
      <c r="B55" s="774"/>
    </row>
    <row r="56" spans="1:13" x14ac:dyDescent="0.2">
      <c r="A56" s="775" t="s">
        <v>802</v>
      </c>
      <c r="B56" s="774"/>
    </row>
    <row r="57" spans="1:13" x14ac:dyDescent="0.2">
      <c r="A57" s="771" t="s">
        <v>803</v>
      </c>
      <c r="B57" s="774"/>
    </row>
    <row r="58" spans="1:13" x14ac:dyDescent="0.2">
      <c r="A58" s="776" t="s">
        <v>804</v>
      </c>
      <c r="B58" s="774"/>
    </row>
    <row r="59" spans="1:13" x14ac:dyDescent="0.2">
      <c r="A59" s="776" t="s">
        <v>805</v>
      </c>
      <c r="B59" s="774"/>
    </row>
    <row r="60" spans="1:13" x14ac:dyDescent="0.2">
      <c r="A60" s="776" t="s">
        <v>806</v>
      </c>
      <c r="B60" s="774"/>
    </row>
    <row r="61" spans="1:13" x14ac:dyDescent="0.2">
      <c r="A61" s="776" t="s">
        <v>807</v>
      </c>
      <c r="B61" s="774"/>
    </row>
    <row r="62" spans="1:13" ht="23.25" customHeight="1" x14ac:dyDescent="0.2">
      <c r="A62" s="1600" t="s">
        <v>808</v>
      </c>
      <c r="B62" s="1600"/>
      <c r="C62" s="1600"/>
      <c r="D62" s="1600"/>
      <c r="E62" s="1600"/>
      <c r="F62" s="1600"/>
      <c r="G62" s="1600"/>
      <c r="H62" s="1600"/>
      <c r="I62" s="1600"/>
      <c r="J62" s="1600"/>
      <c r="K62" s="1600"/>
      <c r="L62" s="1600"/>
      <c r="M62" s="1600"/>
    </row>
    <row r="63" spans="1:13" x14ac:dyDescent="0.2">
      <c r="A63" s="776" t="s">
        <v>809</v>
      </c>
      <c r="B63" s="774"/>
    </row>
    <row r="64" spans="1:13" x14ac:dyDescent="0.2">
      <c r="A64" s="776" t="s">
        <v>810</v>
      </c>
      <c r="B64" s="774"/>
    </row>
    <row r="65" spans="1:2" x14ac:dyDescent="0.2">
      <c r="A65" s="776" t="s">
        <v>811</v>
      </c>
      <c r="B65" s="774"/>
    </row>
    <row r="66" spans="1:2" x14ac:dyDescent="0.2">
      <c r="A66" s="776" t="s">
        <v>812</v>
      </c>
      <c r="B66" s="774"/>
    </row>
    <row r="67" spans="1:2" x14ac:dyDescent="0.2">
      <c r="A67" s="776" t="s">
        <v>813</v>
      </c>
      <c r="B67" s="774"/>
    </row>
    <row r="68" spans="1:2" x14ac:dyDescent="0.2">
      <c r="A68" s="776" t="s">
        <v>814</v>
      </c>
      <c r="B68" s="774"/>
    </row>
    <row r="69" spans="1:2" x14ac:dyDescent="0.2">
      <c r="A69" s="776" t="s">
        <v>815</v>
      </c>
      <c r="B69" s="774"/>
    </row>
    <row r="70" spans="1:2" x14ac:dyDescent="0.2">
      <c r="A70" s="776" t="s">
        <v>816</v>
      </c>
      <c r="B70" s="774"/>
    </row>
    <row r="71" spans="1:2" x14ac:dyDescent="0.2">
      <c r="A71" s="776" t="s">
        <v>817</v>
      </c>
      <c r="B71" s="774"/>
    </row>
    <row r="72" spans="1:2" x14ac:dyDescent="0.2">
      <c r="A72" s="776" t="s">
        <v>818</v>
      </c>
      <c r="B72" s="774"/>
    </row>
    <row r="73" spans="1:2" x14ac:dyDescent="0.2">
      <c r="A73" s="776" t="s">
        <v>819</v>
      </c>
      <c r="B73" s="774"/>
    </row>
    <row r="74" spans="1:2" x14ac:dyDescent="0.2">
      <c r="A74" s="776" t="s">
        <v>820</v>
      </c>
      <c r="B74" s="774"/>
    </row>
    <row r="75" spans="1:2" x14ac:dyDescent="0.2">
      <c r="A75" s="776" t="s">
        <v>821</v>
      </c>
      <c r="B75" s="774"/>
    </row>
    <row r="76" spans="1:2" x14ac:dyDescent="0.2">
      <c r="A76" s="776" t="s">
        <v>822</v>
      </c>
      <c r="B76" s="774"/>
    </row>
    <row r="77" spans="1:2" x14ac:dyDescent="0.2">
      <c r="A77" s="776" t="s">
        <v>823</v>
      </c>
      <c r="B77" s="774"/>
    </row>
    <row r="78" spans="1:2" x14ac:dyDescent="0.2">
      <c r="A78" s="776" t="s">
        <v>824</v>
      </c>
      <c r="B78" s="774"/>
    </row>
    <row r="79" spans="1:2" x14ac:dyDescent="0.2">
      <c r="A79" s="776" t="s">
        <v>825</v>
      </c>
      <c r="B79" s="774"/>
    </row>
    <row r="80" spans="1:2" x14ac:dyDescent="0.2">
      <c r="A80" s="776" t="s">
        <v>826</v>
      </c>
      <c r="B80" s="774"/>
    </row>
    <row r="81" spans="1:2" x14ac:dyDescent="0.2">
      <c r="A81" s="776" t="s">
        <v>827</v>
      </c>
      <c r="B81" s="774"/>
    </row>
    <row r="82" spans="1:2" x14ac:dyDescent="0.2">
      <c r="A82" s="776" t="s">
        <v>828</v>
      </c>
      <c r="B82" s="774"/>
    </row>
    <row r="83" spans="1:2" x14ac:dyDescent="0.2">
      <c r="A83" s="776" t="s">
        <v>829</v>
      </c>
      <c r="B83" s="774"/>
    </row>
    <row r="84" spans="1:2" x14ac:dyDescent="0.2">
      <c r="A84" s="776" t="s">
        <v>830</v>
      </c>
      <c r="B84" s="774"/>
    </row>
    <row r="85" spans="1:2" x14ac:dyDescent="0.2">
      <c r="A85" s="776" t="s">
        <v>831</v>
      </c>
      <c r="B85" s="774"/>
    </row>
    <row r="86" spans="1:2" x14ac:dyDescent="0.2">
      <c r="A86" s="776" t="s">
        <v>832</v>
      </c>
      <c r="B86" s="774"/>
    </row>
    <row r="87" spans="1:2" x14ac:dyDescent="0.2">
      <c r="A87" s="776" t="s">
        <v>833</v>
      </c>
      <c r="B87" s="774"/>
    </row>
    <row r="88" spans="1:2" x14ac:dyDescent="0.2">
      <c r="A88" s="776" t="s">
        <v>834</v>
      </c>
      <c r="B88" s="774"/>
    </row>
    <row r="89" spans="1:2" x14ac:dyDescent="0.2">
      <c r="A89" s="776" t="s">
        <v>835</v>
      </c>
      <c r="B89" s="774"/>
    </row>
    <row r="90" spans="1:2" x14ac:dyDescent="0.2">
      <c r="A90" s="776" t="s">
        <v>836</v>
      </c>
      <c r="B90" s="774"/>
    </row>
    <row r="91" spans="1:2" x14ac:dyDescent="0.2">
      <c r="A91" s="776" t="s">
        <v>837</v>
      </c>
      <c r="B91" s="774"/>
    </row>
    <row r="92" spans="1:2" x14ac:dyDescent="0.2">
      <c r="A92" s="776" t="s">
        <v>838</v>
      </c>
      <c r="B92" s="774"/>
    </row>
    <row r="93" spans="1:2" x14ac:dyDescent="0.2">
      <c r="A93" s="776" t="s">
        <v>839</v>
      </c>
      <c r="B93" s="774"/>
    </row>
    <row r="94" spans="1:2" x14ac:dyDescent="0.2">
      <c r="A94" s="776" t="s">
        <v>840</v>
      </c>
      <c r="B94" s="774"/>
    </row>
    <row r="95" spans="1:2" x14ac:dyDescent="0.2">
      <c r="A95" s="776" t="s">
        <v>841</v>
      </c>
      <c r="B95" s="774"/>
    </row>
    <row r="96" spans="1:2" x14ac:dyDescent="0.2">
      <c r="A96" s="776" t="s">
        <v>842</v>
      </c>
      <c r="B96" s="774"/>
    </row>
    <row r="97" spans="1:2" x14ac:dyDescent="0.2">
      <c r="A97" s="776" t="s">
        <v>843</v>
      </c>
      <c r="B97" s="774"/>
    </row>
    <row r="98" spans="1:2" x14ac:dyDescent="0.2">
      <c r="A98" s="776" t="s">
        <v>844</v>
      </c>
      <c r="B98" s="774"/>
    </row>
    <row r="99" spans="1:2" x14ac:dyDescent="0.2">
      <c r="A99" s="776" t="s">
        <v>845</v>
      </c>
      <c r="B99" s="774"/>
    </row>
    <row r="100" spans="1:2" x14ac:dyDescent="0.2">
      <c r="A100" s="776"/>
      <c r="B100" s="774"/>
    </row>
    <row r="101" spans="1:2" x14ac:dyDescent="0.2">
      <c r="A101" s="777" t="s">
        <v>846</v>
      </c>
      <c r="B101" s="774"/>
    </row>
    <row r="102" spans="1:2" x14ac:dyDescent="0.2">
      <c r="A102" s="776" t="s">
        <v>847</v>
      </c>
      <c r="B102" s="774"/>
    </row>
    <row r="103" spans="1:2" x14ac:dyDescent="0.2">
      <c r="A103" s="776" t="s">
        <v>848</v>
      </c>
      <c r="B103" s="774"/>
    </row>
    <row r="104" spans="1:2" x14ac:dyDescent="0.2">
      <c r="A104" s="776" t="s">
        <v>849</v>
      </c>
      <c r="B104" s="774"/>
    </row>
    <row r="105" spans="1:2" x14ac:dyDescent="0.2">
      <c r="A105" s="776" t="s">
        <v>850</v>
      </c>
      <c r="B105" s="774"/>
    </row>
    <row r="106" spans="1:2" x14ac:dyDescent="0.2">
      <c r="A106" s="776" t="s">
        <v>851</v>
      </c>
      <c r="B106" s="774"/>
    </row>
    <row r="107" spans="1:2" x14ac:dyDescent="0.2">
      <c r="A107" s="776" t="s">
        <v>852</v>
      </c>
      <c r="B107" s="774"/>
    </row>
    <row r="108" spans="1:2" x14ac:dyDescent="0.2">
      <c r="A108" s="776" t="s">
        <v>853</v>
      </c>
      <c r="B108" s="774"/>
    </row>
    <row r="109" spans="1:2" x14ac:dyDescent="0.2">
      <c r="A109" s="776" t="s">
        <v>854</v>
      </c>
      <c r="B109" s="774"/>
    </row>
    <row r="110" spans="1:2" x14ac:dyDescent="0.2">
      <c r="A110" s="776" t="s">
        <v>855</v>
      </c>
      <c r="B110" s="774"/>
    </row>
    <row r="111" spans="1:2" x14ac:dyDescent="0.2">
      <c r="A111" s="776" t="s">
        <v>856</v>
      </c>
      <c r="B111" s="774"/>
    </row>
    <row r="112" spans="1:2" x14ac:dyDescent="0.2">
      <c r="A112" s="776" t="s">
        <v>857</v>
      </c>
      <c r="B112" s="774"/>
    </row>
    <row r="113" spans="1:2" x14ac:dyDescent="0.2">
      <c r="A113" s="776" t="s">
        <v>858</v>
      </c>
      <c r="B113" s="774"/>
    </row>
    <row r="114" spans="1:2" x14ac:dyDescent="0.2">
      <c r="A114" s="776" t="s">
        <v>859</v>
      </c>
      <c r="B114" s="774"/>
    </row>
    <row r="115" spans="1:2" x14ac:dyDescent="0.2">
      <c r="A115" s="776" t="s">
        <v>860</v>
      </c>
      <c r="B115" s="774"/>
    </row>
    <row r="116" spans="1:2" x14ac:dyDescent="0.2">
      <c r="A116" s="776" t="s">
        <v>861</v>
      </c>
      <c r="B116" s="774"/>
    </row>
    <row r="117" spans="1:2" x14ac:dyDescent="0.2">
      <c r="A117" s="776" t="s">
        <v>862</v>
      </c>
      <c r="B117" s="774"/>
    </row>
    <row r="118" spans="1:2" x14ac:dyDescent="0.2">
      <c r="A118" s="776" t="s">
        <v>863</v>
      </c>
      <c r="B118" s="774"/>
    </row>
    <row r="119" spans="1:2" x14ac:dyDescent="0.2">
      <c r="A119" s="776" t="s">
        <v>864</v>
      </c>
      <c r="B119" s="774"/>
    </row>
    <row r="120" spans="1:2" x14ac:dyDescent="0.2">
      <c r="A120" s="776" t="s">
        <v>865</v>
      </c>
      <c r="B120" s="774"/>
    </row>
    <row r="121" spans="1:2" x14ac:dyDescent="0.2">
      <c r="A121" s="776" t="s">
        <v>866</v>
      </c>
      <c r="B121" s="774"/>
    </row>
    <row r="122" spans="1:2" x14ac:dyDescent="0.2">
      <c r="A122" s="776" t="s">
        <v>867</v>
      </c>
      <c r="B122" s="774"/>
    </row>
    <row r="123" spans="1:2" x14ac:dyDescent="0.2">
      <c r="A123" s="776" t="s">
        <v>868</v>
      </c>
      <c r="B123" s="774"/>
    </row>
    <row r="124" spans="1:2" x14ac:dyDescent="0.2">
      <c r="A124" s="776" t="s">
        <v>869</v>
      </c>
      <c r="B124" s="774"/>
    </row>
    <row r="125" spans="1:2" x14ac:dyDescent="0.2">
      <c r="A125" s="776" t="s">
        <v>832</v>
      </c>
      <c r="B125" s="774"/>
    </row>
    <row r="126" spans="1:2" x14ac:dyDescent="0.2">
      <c r="A126" s="776" t="s">
        <v>870</v>
      </c>
      <c r="B126" s="774"/>
    </row>
    <row r="127" spans="1:2" x14ac:dyDescent="0.2">
      <c r="A127" s="776" t="s">
        <v>871</v>
      </c>
      <c r="B127" s="774"/>
    </row>
    <row r="128" spans="1:2" x14ac:dyDescent="0.2">
      <c r="A128" s="776" t="s">
        <v>872</v>
      </c>
      <c r="B128" s="774"/>
    </row>
    <row r="129" spans="1:2" x14ac:dyDescent="0.2">
      <c r="A129" s="776" t="s">
        <v>873</v>
      </c>
      <c r="B129" s="774"/>
    </row>
    <row r="130" spans="1:2" x14ac:dyDescent="0.2">
      <c r="A130" s="776" t="s">
        <v>874</v>
      </c>
      <c r="B130" s="774"/>
    </row>
    <row r="131" spans="1:2" x14ac:dyDescent="0.2">
      <c r="A131" s="776" t="s">
        <v>875</v>
      </c>
      <c r="B131" s="774"/>
    </row>
    <row r="132" spans="1:2" x14ac:dyDescent="0.2">
      <c r="A132" s="776" t="s">
        <v>876</v>
      </c>
      <c r="B132" s="774"/>
    </row>
    <row r="133" spans="1:2" x14ac:dyDescent="0.2">
      <c r="A133" s="776" t="s">
        <v>877</v>
      </c>
      <c r="B133" s="774"/>
    </row>
    <row r="134" spans="1:2" x14ac:dyDescent="0.2">
      <c r="A134" s="776" t="s">
        <v>878</v>
      </c>
      <c r="B134" s="774"/>
    </row>
    <row r="135" spans="1:2" x14ac:dyDescent="0.2">
      <c r="A135" s="776" t="s">
        <v>879</v>
      </c>
      <c r="B135" s="774"/>
    </row>
    <row r="136" spans="1:2" x14ac:dyDescent="0.2">
      <c r="A136" s="776" t="s">
        <v>880</v>
      </c>
      <c r="B136" s="774"/>
    </row>
    <row r="137" spans="1:2" x14ac:dyDescent="0.2">
      <c r="A137" s="776" t="s">
        <v>881</v>
      </c>
      <c r="B137" s="774"/>
    </row>
    <row r="138" spans="1:2" x14ac:dyDescent="0.2">
      <c r="A138" s="776" t="s">
        <v>882</v>
      </c>
      <c r="B138" s="774"/>
    </row>
    <row r="139" spans="1:2" x14ac:dyDescent="0.2">
      <c r="A139" s="776" t="s">
        <v>883</v>
      </c>
      <c r="B139" s="774"/>
    </row>
  </sheetData>
  <sheetProtection algorithmName="SHA-512" hashValue="DD++BISPr6gCK9no6Tyslr9v6f9dGx88X26XQ70yKd3XlLAtlJSD5DSlGxtQGFgK7EAYfg03uB4R2EzmfUWTlA==" saltValue="OC99+rkhskRIRuKnzZE5nA==" spinCount="100000" sheet="1" objects="1" scenarios="1"/>
  <mergeCells count="26">
    <mergeCell ref="A62:M62"/>
    <mergeCell ref="D11:E11"/>
    <mergeCell ref="F11:G11"/>
    <mergeCell ref="H11:I11"/>
    <mergeCell ref="A3:B3"/>
    <mergeCell ref="A4:B4"/>
    <mergeCell ref="A6:K6"/>
    <mergeCell ref="A8:B8"/>
    <mergeCell ref="A9:B9"/>
    <mergeCell ref="A10:B10"/>
    <mergeCell ref="J38:J39"/>
    <mergeCell ref="K38:K39"/>
    <mergeCell ref="A40:B40"/>
    <mergeCell ref="J11:J12"/>
    <mergeCell ref="K11:K12"/>
    <mergeCell ref="A13:B13"/>
    <mergeCell ref="F38:G38"/>
    <mergeCell ref="H38:I38"/>
    <mergeCell ref="A11:A12"/>
    <mergeCell ref="B11:B12"/>
    <mergeCell ref="C11:C12"/>
    <mergeCell ref="A34:B34"/>
    <mergeCell ref="A38:A39"/>
    <mergeCell ref="B38:B39"/>
    <mergeCell ref="C38:C39"/>
    <mergeCell ref="D38:E3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31.pielikums Jūrmalas pilsētas domes
2019.gada 25.jūlija saistošajiem noteikumiem Nr.27
(protokols Nr.10, 24.punkts)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7"/>
  <sheetViews>
    <sheetView showGridLines="0" view="pageLayout" zoomScaleNormal="100" workbookViewId="0">
      <selection activeCell="R9" sqref="R9"/>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1049</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369</v>
      </c>
      <c r="D3" s="1516"/>
      <c r="E3" s="1516"/>
      <c r="F3" s="1516"/>
      <c r="G3" s="1516"/>
      <c r="H3" s="1516"/>
      <c r="I3" s="1516"/>
      <c r="J3" s="1516"/>
      <c r="K3" s="1516"/>
      <c r="L3" s="1516"/>
      <c r="M3" s="1516"/>
      <c r="N3" s="1516"/>
      <c r="O3" s="1516"/>
      <c r="P3" s="1517"/>
      <c r="Q3" s="273"/>
    </row>
    <row r="4" spans="1:17" ht="12.75" customHeight="1" x14ac:dyDescent="0.25">
      <c r="A4" s="5" t="s">
        <v>4</v>
      </c>
      <c r="B4" s="6"/>
      <c r="C4" s="1516" t="s">
        <v>370</v>
      </c>
      <c r="D4" s="1516"/>
      <c r="E4" s="1516"/>
      <c r="F4" s="1516"/>
      <c r="G4" s="1516"/>
      <c r="H4" s="1516"/>
      <c r="I4" s="1516"/>
      <c r="J4" s="1516"/>
      <c r="K4" s="1516"/>
      <c r="L4" s="1516"/>
      <c r="M4" s="1516"/>
      <c r="N4" s="1516"/>
      <c r="O4" s="1516"/>
      <c r="P4" s="1517"/>
      <c r="Q4" s="273"/>
    </row>
    <row r="5" spans="1:17" ht="12.75" customHeight="1" x14ac:dyDescent="0.25">
      <c r="A5" s="7" t="s">
        <v>6</v>
      </c>
      <c r="B5" s="8"/>
      <c r="C5" s="1511" t="s">
        <v>352</v>
      </c>
      <c r="D5" s="1511"/>
      <c r="E5" s="1511"/>
      <c r="F5" s="1511"/>
      <c r="G5" s="1511"/>
      <c r="H5" s="1511"/>
      <c r="I5" s="1511"/>
      <c r="J5" s="1511"/>
      <c r="K5" s="1511"/>
      <c r="L5" s="1511"/>
      <c r="M5" s="1511"/>
      <c r="N5" s="1511"/>
      <c r="O5" s="1511"/>
      <c r="P5" s="1512"/>
      <c r="Q5" s="273"/>
    </row>
    <row r="6" spans="1:17" ht="12.75" customHeight="1" x14ac:dyDescent="0.25">
      <c r="A6" s="7" t="s">
        <v>8</v>
      </c>
      <c r="B6" s="8"/>
      <c r="C6" s="1511" t="s">
        <v>1050</v>
      </c>
      <c r="D6" s="1511"/>
      <c r="E6" s="1511"/>
      <c r="F6" s="1511"/>
      <c r="G6" s="1511"/>
      <c r="H6" s="1511"/>
      <c r="I6" s="1511"/>
      <c r="J6" s="1511"/>
      <c r="K6" s="1511"/>
      <c r="L6" s="1511"/>
      <c r="M6" s="1511"/>
      <c r="N6" s="1511"/>
      <c r="O6" s="1511"/>
      <c r="P6" s="1512"/>
      <c r="Q6" s="273"/>
    </row>
    <row r="7" spans="1:17" x14ac:dyDescent="0.25">
      <c r="A7" s="7" t="s">
        <v>10</v>
      </c>
      <c r="B7" s="8"/>
      <c r="C7" s="1516" t="s">
        <v>1051</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373</v>
      </c>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t="s">
        <v>760</v>
      </c>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2285051</v>
      </c>
      <c r="D20" s="32">
        <f>SUM(D21,D24,D25,D41,D43)</f>
        <v>2093120</v>
      </c>
      <c r="E20" s="33">
        <f t="shared" ref="E20:F20" si="1">SUM(E21,E24,E25,E41,E43)</f>
        <v>-965</v>
      </c>
      <c r="F20" s="34">
        <f t="shared" si="1"/>
        <v>2092155</v>
      </c>
      <c r="G20" s="32">
        <f>SUM(G21,G24,G43)</f>
        <v>187000</v>
      </c>
      <c r="H20" s="33">
        <f t="shared" ref="H20:I20" si="2">SUM(H21,H24,H43)</f>
        <v>0</v>
      </c>
      <c r="I20" s="34">
        <f t="shared" si="2"/>
        <v>187000</v>
      </c>
      <c r="J20" s="32">
        <f>SUM(J21,J26,J43)</f>
        <v>5896</v>
      </c>
      <c r="K20" s="33">
        <f t="shared" ref="K20:L20" si="3">SUM(K21,K26,K43)</f>
        <v>0</v>
      </c>
      <c r="L20" s="34">
        <f t="shared" si="3"/>
        <v>5896</v>
      </c>
      <c r="M20" s="32">
        <f>SUM(M21,M45)</f>
        <v>0</v>
      </c>
      <c r="N20" s="33">
        <f t="shared" ref="N20:O20" si="4">SUM(N21,N45)</f>
        <v>0</v>
      </c>
      <c r="O20" s="34">
        <f t="shared" si="4"/>
        <v>0</v>
      </c>
      <c r="P20" s="35"/>
    </row>
    <row r="21" spans="1:16" ht="12.75" thickTop="1" x14ac:dyDescent="0.25">
      <c r="A21" s="36"/>
      <c r="B21" s="37" t="s">
        <v>40</v>
      </c>
      <c r="C21" s="38">
        <f t="shared" si="0"/>
        <v>4839</v>
      </c>
      <c r="D21" s="39">
        <f>SUM(D22:D23)</f>
        <v>0</v>
      </c>
      <c r="E21" s="40">
        <f t="shared" ref="E21:F21" si="5">SUM(E22:E23)</f>
        <v>0</v>
      </c>
      <c r="F21" s="41">
        <f t="shared" si="5"/>
        <v>0</v>
      </c>
      <c r="G21" s="39">
        <f>SUM(G22:G23)</f>
        <v>0</v>
      </c>
      <c r="H21" s="40">
        <f t="shared" ref="H21:I21" si="6">SUM(H22:H23)</f>
        <v>0</v>
      </c>
      <c r="I21" s="41">
        <f t="shared" si="6"/>
        <v>0</v>
      </c>
      <c r="J21" s="39">
        <f>SUM(J22:J23)</f>
        <v>4839</v>
      </c>
      <c r="K21" s="40">
        <f t="shared" ref="K21:L21" si="7">SUM(K22:K23)</f>
        <v>0</v>
      </c>
      <c r="L21" s="41">
        <f t="shared" si="7"/>
        <v>4839</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4839</v>
      </c>
      <c r="D23" s="53"/>
      <c r="E23" s="54"/>
      <c r="F23" s="55">
        <f t="shared" ref="F23:F25" si="9">D23+E23</f>
        <v>0</v>
      </c>
      <c r="G23" s="53"/>
      <c r="H23" s="54"/>
      <c r="I23" s="55">
        <f t="shared" ref="I23:I24" si="10">G23+H23</f>
        <v>0</v>
      </c>
      <c r="J23" s="53">
        <v>4839</v>
      </c>
      <c r="K23" s="54"/>
      <c r="L23" s="56">
        <f>K23+J23</f>
        <v>4839</v>
      </c>
      <c r="M23" s="53"/>
      <c r="N23" s="54"/>
      <c r="O23" s="55">
        <f>N23+M23</f>
        <v>0</v>
      </c>
      <c r="P23" s="57"/>
    </row>
    <row r="24" spans="1:16" s="28" customFormat="1" ht="24.75" customHeight="1" thickBot="1" x14ac:dyDescent="0.3">
      <c r="A24" s="58">
        <v>19300</v>
      </c>
      <c r="B24" s="58" t="s">
        <v>43</v>
      </c>
      <c r="C24" s="59">
        <f>F24+I24</f>
        <v>2279155</v>
      </c>
      <c r="D24" s="60">
        <f>D51</f>
        <v>2093120</v>
      </c>
      <c r="E24" s="279">
        <f>-965</f>
        <v>-965</v>
      </c>
      <c r="F24" s="62">
        <f t="shared" si="9"/>
        <v>2092155</v>
      </c>
      <c r="G24" s="60">
        <v>187000</v>
      </c>
      <c r="H24" s="61"/>
      <c r="I24" s="62">
        <f t="shared" si="10"/>
        <v>187000</v>
      </c>
      <c r="J24" s="63" t="s">
        <v>44</v>
      </c>
      <c r="K24" s="64" t="s">
        <v>44</v>
      </c>
      <c r="L24" s="65" t="s">
        <v>44</v>
      </c>
      <c r="M24" s="63" t="s">
        <v>44</v>
      </c>
      <c r="N24" s="64" t="s">
        <v>44</v>
      </c>
      <c r="O24" s="65" t="s">
        <v>44</v>
      </c>
      <c r="P24" s="66"/>
    </row>
    <row r="25" spans="1:16" s="28" customFormat="1" ht="24.75" hidden="1" customHeight="1" thickTop="1" x14ac:dyDescent="0.25">
      <c r="A25" s="27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1057</v>
      </c>
      <c r="D26" s="72" t="s">
        <v>44</v>
      </c>
      <c r="E26" s="73" t="s">
        <v>44</v>
      </c>
      <c r="F26" s="74" t="s">
        <v>44</v>
      </c>
      <c r="G26" s="72" t="s">
        <v>44</v>
      </c>
      <c r="H26" s="73" t="s">
        <v>44</v>
      </c>
      <c r="I26" s="74" t="s">
        <v>44</v>
      </c>
      <c r="J26" s="76">
        <f>SUM(J27,J31,J33,J36)</f>
        <v>1057</v>
      </c>
      <c r="K26" s="77">
        <f t="shared" ref="K26:L26" si="11">SUM(K27,K31,K33,K36)</f>
        <v>0</v>
      </c>
      <c r="L26" s="78">
        <f t="shared" si="11"/>
        <v>1057</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customHeight="1" x14ac:dyDescent="0.25">
      <c r="A31" s="79">
        <v>21370</v>
      </c>
      <c r="B31" s="67" t="s">
        <v>51</v>
      </c>
      <c r="C31" s="68">
        <f>L31</f>
        <v>1057</v>
      </c>
      <c r="D31" s="72" t="s">
        <v>44</v>
      </c>
      <c r="E31" s="73" t="s">
        <v>44</v>
      </c>
      <c r="F31" s="74" t="s">
        <v>44</v>
      </c>
      <c r="G31" s="72" t="s">
        <v>44</v>
      </c>
      <c r="H31" s="73" t="s">
        <v>44</v>
      </c>
      <c r="I31" s="74" t="s">
        <v>44</v>
      </c>
      <c r="J31" s="76">
        <f>SUM(J32)</f>
        <v>1057</v>
      </c>
      <c r="K31" s="77">
        <f t="shared" ref="K31:L31" si="15">SUM(K32)</f>
        <v>0</v>
      </c>
      <c r="L31" s="78">
        <f t="shared" si="15"/>
        <v>1057</v>
      </c>
      <c r="M31" s="76" t="s">
        <v>44</v>
      </c>
      <c r="N31" s="77" t="s">
        <v>44</v>
      </c>
      <c r="O31" s="78" t="s">
        <v>44</v>
      </c>
      <c r="P31" s="75"/>
    </row>
    <row r="32" spans="1:16" ht="36" customHeight="1" x14ac:dyDescent="0.25">
      <c r="A32" s="94">
        <v>21379</v>
      </c>
      <c r="B32" s="95" t="s">
        <v>52</v>
      </c>
      <c r="C32" s="96">
        <f t="shared" ref="C32:C40" si="16">L32</f>
        <v>1057</v>
      </c>
      <c r="D32" s="97" t="s">
        <v>44</v>
      </c>
      <c r="E32" s="98" t="s">
        <v>44</v>
      </c>
      <c r="F32" s="99" t="s">
        <v>44</v>
      </c>
      <c r="G32" s="97" t="s">
        <v>44</v>
      </c>
      <c r="H32" s="98" t="s">
        <v>44</v>
      </c>
      <c r="I32" s="99" t="s">
        <v>44</v>
      </c>
      <c r="J32" s="100">
        <v>1057</v>
      </c>
      <c r="K32" s="101"/>
      <c r="L32" s="102">
        <f>K32+J32</f>
        <v>1057</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2285051</v>
      </c>
      <c r="D50" s="157">
        <f>SUM(D51,D286)</f>
        <v>2093120</v>
      </c>
      <c r="E50" s="158">
        <f t="shared" ref="E50:F50" si="26">SUM(E51,E286)</f>
        <v>-965</v>
      </c>
      <c r="F50" s="159">
        <f t="shared" si="26"/>
        <v>2092155</v>
      </c>
      <c r="G50" s="157">
        <f>SUM(G51,G286)</f>
        <v>187000</v>
      </c>
      <c r="H50" s="158">
        <f>SUM(H51,H286)</f>
        <v>0</v>
      </c>
      <c r="I50" s="159">
        <f t="shared" ref="I50" si="27">SUM(I51,I286)</f>
        <v>187000</v>
      </c>
      <c r="J50" s="32">
        <f>SUM(J51,J286)</f>
        <v>5896</v>
      </c>
      <c r="K50" s="33">
        <f t="shared" ref="K50:L50" si="28">SUM(K51,K286)</f>
        <v>0</v>
      </c>
      <c r="L50" s="34">
        <f t="shared" si="28"/>
        <v>5896</v>
      </c>
      <c r="M50" s="32">
        <f>SUM(M51,M286)</f>
        <v>0</v>
      </c>
      <c r="N50" s="33">
        <f t="shared" ref="N50:O50" si="29">SUM(N51,N286)</f>
        <v>0</v>
      </c>
      <c r="O50" s="34">
        <f t="shared" si="29"/>
        <v>0</v>
      </c>
      <c r="P50" s="35"/>
    </row>
    <row r="51" spans="1:16" s="28" customFormat="1" ht="36.75" thickTop="1" x14ac:dyDescent="0.25">
      <c r="A51" s="160"/>
      <c r="B51" s="161" t="s">
        <v>70</v>
      </c>
      <c r="C51" s="162">
        <f t="shared" si="0"/>
        <v>2285051</v>
      </c>
      <c r="D51" s="163">
        <f>SUM(D52,D194)</f>
        <v>2093120</v>
      </c>
      <c r="E51" s="164">
        <f t="shared" ref="E51:F51" si="30">SUM(E52,E194)</f>
        <v>-965</v>
      </c>
      <c r="F51" s="165">
        <f t="shared" si="30"/>
        <v>2092155</v>
      </c>
      <c r="G51" s="163">
        <f>SUM(G52,G194)</f>
        <v>187000</v>
      </c>
      <c r="H51" s="164">
        <f t="shared" ref="H51:I51" si="31">SUM(H52,H194)</f>
        <v>0</v>
      </c>
      <c r="I51" s="165">
        <f t="shared" si="31"/>
        <v>187000</v>
      </c>
      <c r="J51" s="166">
        <f>SUM(J52,J194)</f>
        <v>5896</v>
      </c>
      <c r="K51" s="167">
        <f t="shared" ref="K51:L51" si="32">SUM(K52,K194)</f>
        <v>0</v>
      </c>
      <c r="L51" s="168">
        <f t="shared" si="32"/>
        <v>5896</v>
      </c>
      <c r="M51" s="166">
        <f>SUM(M52,M194)</f>
        <v>0</v>
      </c>
      <c r="N51" s="167">
        <f t="shared" ref="N51:O51" si="33">SUM(N52,N194)</f>
        <v>0</v>
      </c>
      <c r="O51" s="168">
        <f t="shared" si="33"/>
        <v>0</v>
      </c>
      <c r="P51" s="169"/>
    </row>
    <row r="52" spans="1:16" s="28" customFormat="1" ht="24" x14ac:dyDescent="0.25">
      <c r="A52" s="24"/>
      <c r="B52" s="22" t="s">
        <v>71</v>
      </c>
      <c r="C52" s="170">
        <f t="shared" si="0"/>
        <v>2250740</v>
      </c>
      <c r="D52" s="171">
        <f>SUM(D53,D75,D173,D187)</f>
        <v>2058809</v>
      </c>
      <c r="E52" s="172">
        <f t="shared" ref="E52:F52" si="34">SUM(E53,E75,E173,E187)</f>
        <v>-965</v>
      </c>
      <c r="F52" s="173">
        <f t="shared" si="34"/>
        <v>2057844</v>
      </c>
      <c r="G52" s="171">
        <f>SUM(G53,G75,G173,G187)</f>
        <v>187000</v>
      </c>
      <c r="H52" s="172">
        <f t="shared" ref="H52:I52" si="35">SUM(H53,H75,H173,H187)</f>
        <v>0</v>
      </c>
      <c r="I52" s="173">
        <f t="shared" si="35"/>
        <v>187000</v>
      </c>
      <c r="J52" s="171">
        <f>SUM(J53,J75,J173,J187)</f>
        <v>5896</v>
      </c>
      <c r="K52" s="172">
        <f t="shared" ref="K52:L52" si="36">SUM(K53,K75,K173,K187)</f>
        <v>0</v>
      </c>
      <c r="L52" s="173">
        <f t="shared" si="36"/>
        <v>5896</v>
      </c>
      <c r="M52" s="171">
        <f>SUM(M53,M75,M173,M187)</f>
        <v>0</v>
      </c>
      <c r="N52" s="172">
        <f t="shared" ref="N52:O52" si="37">SUM(N53,N75,N173,N187)</f>
        <v>0</v>
      </c>
      <c r="O52" s="173">
        <f t="shared" si="37"/>
        <v>0</v>
      </c>
      <c r="P52" s="174"/>
    </row>
    <row r="53" spans="1:16" s="28" customFormat="1" x14ac:dyDescent="0.25">
      <c r="A53" s="175">
        <v>1000</v>
      </c>
      <c r="B53" s="175" t="s">
        <v>72</v>
      </c>
      <c r="C53" s="176">
        <f t="shared" si="0"/>
        <v>5357</v>
      </c>
      <c r="D53" s="177">
        <f>SUM(D54,D67)</f>
        <v>6322</v>
      </c>
      <c r="E53" s="178">
        <f t="shared" ref="E53:F53" si="38">SUM(E54,E67)</f>
        <v>-965</v>
      </c>
      <c r="F53" s="179">
        <f t="shared" si="38"/>
        <v>5357</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4130</v>
      </c>
      <c r="D54" s="182">
        <f>SUM(D55,D58,D66)</f>
        <v>5095</v>
      </c>
      <c r="E54" s="183">
        <f t="shared" ref="E54:F54" si="42">SUM(E55,E58,E66)</f>
        <v>-965</v>
      </c>
      <c r="F54" s="71">
        <f t="shared" si="42"/>
        <v>4130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87</v>
      </c>
      <c r="C66" s="141">
        <f t="shared" si="0"/>
        <v>4130</v>
      </c>
      <c r="D66" s="142">
        <v>5095</v>
      </c>
      <c r="E66" s="280">
        <v>-965</v>
      </c>
      <c r="F66" s="139">
        <f t="shared" si="58"/>
        <v>4130</v>
      </c>
      <c r="G66" s="142"/>
      <c r="H66" s="143"/>
      <c r="I66" s="139">
        <f t="shared" si="59"/>
        <v>0</v>
      </c>
      <c r="J66" s="142"/>
      <c r="K66" s="143"/>
      <c r="L66" s="139">
        <f t="shared" si="60"/>
        <v>0</v>
      </c>
      <c r="M66" s="142"/>
      <c r="N66" s="143"/>
      <c r="O66" s="139">
        <f t="shared" si="61"/>
        <v>0</v>
      </c>
      <c r="P66" s="127"/>
    </row>
    <row r="67" spans="1:16" ht="24" x14ac:dyDescent="0.25">
      <c r="A67" s="67">
        <v>1200</v>
      </c>
      <c r="B67" s="181" t="s">
        <v>88</v>
      </c>
      <c r="C67" s="68">
        <f t="shared" si="0"/>
        <v>1227</v>
      </c>
      <c r="D67" s="182">
        <f>SUM(D68:D69)</f>
        <v>1227</v>
      </c>
      <c r="E67" s="183">
        <f t="shared" ref="E67:F67" si="62">SUM(E68:E69)</f>
        <v>0</v>
      </c>
      <c r="F67" s="71">
        <f t="shared" si="62"/>
        <v>1227</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778">
        <v>1210</v>
      </c>
      <c r="B68" s="80" t="s">
        <v>89</v>
      </c>
      <c r="C68" s="81">
        <f t="shared" si="0"/>
        <v>1227</v>
      </c>
      <c r="D68" s="46">
        <v>1227</v>
      </c>
      <c r="E68" s="47"/>
      <c r="F68" s="132">
        <f>D68+E68</f>
        <v>1227</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298383</v>
      </c>
      <c r="D75" s="177">
        <f>SUM(D76,D83,D130,D164,D165,D172)</f>
        <v>292487</v>
      </c>
      <c r="E75" s="178">
        <f t="shared" ref="E75:F75" si="74">SUM(E76,E83,E130,E164,E165,E172)</f>
        <v>0</v>
      </c>
      <c r="F75" s="179">
        <f t="shared" si="74"/>
        <v>292487</v>
      </c>
      <c r="G75" s="177">
        <f>SUM(G76,G83,G130,G164,G165,G172)</f>
        <v>0</v>
      </c>
      <c r="H75" s="178">
        <f t="shared" ref="H75:I75" si="75">SUM(H76,H83,H130,H164,H165,H172)</f>
        <v>0</v>
      </c>
      <c r="I75" s="179">
        <f t="shared" si="75"/>
        <v>0</v>
      </c>
      <c r="J75" s="177">
        <f>SUM(J76,J83,J130,J164,J165,J172)</f>
        <v>5896</v>
      </c>
      <c r="K75" s="178">
        <f t="shared" ref="K75:L75" si="76">SUM(K76,K83,K130,K164,K165,K172)</f>
        <v>0</v>
      </c>
      <c r="L75" s="179">
        <f t="shared" si="76"/>
        <v>5896</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778">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244340</v>
      </c>
      <c r="D83" s="182">
        <f>SUM(D84,D89,D95,D103,D112,D116,D122,D128)</f>
        <v>244340</v>
      </c>
      <c r="E83" s="183">
        <f t="shared" ref="E83:F83" si="98">SUM(E84,E89,E95,E103,E112,E116,E122,E128)</f>
        <v>0</v>
      </c>
      <c r="F83" s="71">
        <f t="shared" si="98"/>
        <v>244340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v>0</v>
      </c>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v>0</v>
      </c>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x14ac:dyDescent="0.25">
      <c r="A112" s="187">
        <v>2250</v>
      </c>
      <c r="B112" s="87" t="s">
        <v>131</v>
      </c>
      <c r="C112" s="88">
        <f t="shared" si="102"/>
        <v>84358</v>
      </c>
      <c r="D112" s="188">
        <f>SUM(D113:D115)</f>
        <v>84358</v>
      </c>
      <c r="E112" s="189">
        <f t="shared" ref="E112:F112" si="135">SUM(E113:E115)</f>
        <v>0</v>
      </c>
      <c r="F112" s="55">
        <f t="shared" si="135"/>
        <v>84358</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84358</v>
      </c>
      <c r="D115" s="193">
        <v>84358</v>
      </c>
      <c r="E115" s="194"/>
      <c r="F115" s="55">
        <f t="shared" si="139"/>
        <v>84358</v>
      </c>
      <c r="G115" s="53"/>
      <c r="H115" s="54"/>
      <c r="I115" s="55">
        <f t="shared" si="140"/>
        <v>0</v>
      </c>
      <c r="J115" s="53"/>
      <c r="K115" s="54"/>
      <c r="L115" s="55">
        <f t="shared" si="141"/>
        <v>0</v>
      </c>
      <c r="M115" s="53"/>
      <c r="N115" s="54"/>
      <c r="O115" s="55">
        <f t="shared" si="142"/>
        <v>0</v>
      </c>
      <c r="P115" s="57"/>
    </row>
    <row r="116" spans="1:16" x14ac:dyDescent="0.25">
      <c r="A116" s="187">
        <v>2260</v>
      </c>
      <c r="B116" s="87" t="s">
        <v>135</v>
      </c>
      <c r="C116" s="88">
        <f t="shared" si="102"/>
        <v>114400</v>
      </c>
      <c r="D116" s="188">
        <f>SUM(D117:D121)</f>
        <v>114400</v>
      </c>
      <c r="E116" s="189">
        <f t="shared" ref="E116:F116" si="143">SUM(E117:E121)</f>
        <v>0</v>
      </c>
      <c r="F116" s="55">
        <f t="shared" si="143"/>
        <v>114400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7" t="s">
        <v>137</v>
      </c>
      <c r="C118" s="88">
        <f t="shared" si="102"/>
        <v>114400</v>
      </c>
      <c r="D118" s="193">
        <v>114400</v>
      </c>
      <c r="E118" s="194"/>
      <c r="F118" s="55">
        <f t="shared" si="147"/>
        <v>114400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x14ac:dyDescent="0.25">
      <c r="A122" s="187">
        <v>2270</v>
      </c>
      <c r="B122" s="87" t="s">
        <v>141</v>
      </c>
      <c r="C122" s="88">
        <f t="shared" si="102"/>
        <v>45582</v>
      </c>
      <c r="D122" s="188">
        <f>SUM(D123:D127)</f>
        <v>45582</v>
      </c>
      <c r="E122" s="189">
        <f t="shared" ref="E122:F122" si="151">SUM(E123:E127)</f>
        <v>0</v>
      </c>
      <c r="F122" s="55">
        <f t="shared" si="151"/>
        <v>45582</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146</v>
      </c>
      <c r="C127" s="88">
        <f t="shared" si="102"/>
        <v>45582</v>
      </c>
      <c r="D127" s="193">
        <v>45582</v>
      </c>
      <c r="E127" s="194"/>
      <c r="F127" s="55">
        <f t="shared" si="155"/>
        <v>45582</v>
      </c>
      <c r="G127" s="53"/>
      <c r="H127" s="54"/>
      <c r="I127" s="55">
        <f t="shared" si="156"/>
        <v>0</v>
      </c>
      <c r="J127" s="53"/>
      <c r="K127" s="54"/>
      <c r="L127" s="55">
        <f t="shared" si="157"/>
        <v>0</v>
      </c>
      <c r="M127" s="53"/>
      <c r="N127" s="54"/>
      <c r="O127" s="55">
        <f t="shared" si="158"/>
        <v>0</v>
      </c>
      <c r="P127" s="57"/>
    </row>
    <row r="128" spans="1:16" ht="48" hidden="1" x14ac:dyDescent="0.25">
      <c r="A128" s="778">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54043</v>
      </c>
      <c r="D130" s="182">
        <f>SUM(D131,D136,D140,D141,D144,D151,D159,D160,D163)</f>
        <v>48147</v>
      </c>
      <c r="E130" s="183">
        <f t="shared" ref="E130:F130" si="160">SUM(E131,E136,E140,E141,E144,E151,E159,E160,E163)</f>
        <v>0</v>
      </c>
      <c r="F130" s="71">
        <f t="shared" si="160"/>
        <v>48147</v>
      </c>
      <c r="G130" s="182">
        <f>SUM(G131,G136,G140,G141,G144,G151,G159,G160,G163)</f>
        <v>0</v>
      </c>
      <c r="H130" s="183">
        <f t="shared" ref="H130:I130" si="161">SUM(H131,H136,H140,H141,H144,H151,H159,H160,H163)</f>
        <v>0</v>
      </c>
      <c r="I130" s="71">
        <f t="shared" si="161"/>
        <v>0</v>
      </c>
      <c r="J130" s="182">
        <f>SUM(J131,J136,J140,J141,J144,J151,J159,J160,J163)</f>
        <v>5896</v>
      </c>
      <c r="K130" s="183">
        <f t="shared" ref="K130:L130" si="162">SUM(K131,K136,K140,K141,K144,K151,K159,K160,K163)</f>
        <v>0</v>
      </c>
      <c r="L130" s="71">
        <f t="shared" si="162"/>
        <v>5896</v>
      </c>
      <c r="M130" s="182">
        <f>SUM(M131,M136,M140,M141,M144,M151,M159,M160,M163)</f>
        <v>0</v>
      </c>
      <c r="N130" s="183">
        <f t="shared" ref="N130:O130" si="163">SUM(N131,N136,N140,N141,N144,N151,N159,N160,N163)</f>
        <v>0</v>
      </c>
      <c r="O130" s="71">
        <f t="shared" si="163"/>
        <v>0</v>
      </c>
      <c r="P130" s="75"/>
    </row>
    <row r="131" spans="1:16" ht="24" x14ac:dyDescent="0.25">
      <c r="A131" s="778">
        <v>2310</v>
      </c>
      <c r="B131" s="80" t="s">
        <v>150</v>
      </c>
      <c r="C131" s="81">
        <f t="shared" si="102"/>
        <v>7338</v>
      </c>
      <c r="D131" s="191">
        <f t="shared" ref="D131:O131" si="164">SUM(D132:D135)</f>
        <v>7338</v>
      </c>
      <c r="E131" s="192">
        <f t="shared" si="164"/>
        <v>0</v>
      </c>
      <c r="F131" s="132">
        <f t="shared" si="164"/>
        <v>7338</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3">
        <v>0</v>
      </c>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7338</v>
      </c>
      <c r="D135" s="193">
        <v>7338</v>
      </c>
      <c r="E135" s="194"/>
      <c r="F135" s="55">
        <f t="shared" si="165"/>
        <v>7338</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4">
        <v>2390</v>
      </c>
      <c r="B163" s="136" t="s">
        <v>182</v>
      </c>
      <c r="C163" s="141">
        <f t="shared" si="193"/>
        <v>46705</v>
      </c>
      <c r="D163" s="199">
        <v>40809</v>
      </c>
      <c r="E163" s="200"/>
      <c r="F163" s="139">
        <f t="shared" si="206"/>
        <v>40809</v>
      </c>
      <c r="G163" s="142"/>
      <c r="H163" s="143"/>
      <c r="I163" s="139">
        <f t="shared" si="207"/>
        <v>0</v>
      </c>
      <c r="J163" s="142">
        <v>5896</v>
      </c>
      <c r="K163" s="143"/>
      <c r="L163" s="139">
        <f t="shared" si="208"/>
        <v>5896</v>
      </c>
      <c r="M163" s="142"/>
      <c r="N163" s="143"/>
      <c r="O163" s="139">
        <f t="shared" si="209"/>
        <v>0</v>
      </c>
      <c r="P163" s="127"/>
    </row>
    <row r="164" spans="1:16" ht="12" hidden="1" customHeight="1" x14ac:dyDescent="0.25">
      <c r="A164" s="67">
        <v>2400</v>
      </c>
      <c r="B164" s="181" t="s">
        <v>183</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27" hidden="1" customHeight="1" x14ac:dyDescent="0.25">
      <c r="A166" s="778">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x14ac:dyDescent="0.25">
      <c r="A173" s="175">
        <v>3000</v>
      </c>
      <c r="B173" s="175" t="s">
        <v>192</v>
      </c>
      <c r="C173" s="176">
        <f t="shared" si="193"/>
        <v>1947000</v>
      </c>
      <c r="D173" s="177">
        <f>SUM(D174,D184)</f>
        <v>1760000</v>
      </c>
      <c r="E173" s="178">
        <f t="shared" ref="E173:F173" si="216">SUM(E174,E184)</f>
        <v>0</v>
      </c>
      <c r="F173" s="179">
        <f t="shared" si="216"/>
        <v>1760000</v>
      </c>
      <c r="G173" s="177">
        <f>SUM(G174,G184)</f>
        <v>187000</v>
      </c>
      <c r="H173" s="178">
        <f t="shared" ref="H173:I173" si="217">SUM(H174,H184)</f>
        <v>0</v>
      </c>
      <c r="I173" s="179">
        <f t="shared" si="217"/>
        <v>187000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778">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778">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x14ac:dyDescent="0.25">
      <c r="A184" s="213">
        <v>3300</v>
      </c>
      <c r="B184" s="204" t="s">
        <v>203</v>
      </c>
      <c r="C184" s="214">
        <f t="shared" si="193"/>
        <v>1947000</v>
      </c>
      <c r="D184" s="215">
        <f>SUM(D185:D186)</f>
        <v>1760000</v>
      </c>
      <c r="E184" s="216">
        <f t="shared" ref="E184:O184" si="234">SUM(E185:E186)</f>
        <v>0</v>
      </c>
      <c r="F184" s="217">
        <f t="shared" si="234"/>
        <v>1760000</v>
      </c>
      <c r="G184" s="215">
        <f t="shared" si="234"/>
        <v>187000</v>
      </c>
      <c r="H184" s="216">
        <f t="shared" si="234"/>
        <v>0</v>
      </c>
      <c r="I184" s="217">
        <f t="shared" si="234"/>
        <v>187000</v>
      </c>
      <c r="J184" s="215">
        <f t="shared" si="234"/>
        <v>0</v>
      </c>
      <c r="K184" s="216">
        <f t="shared" si="234"/>
        <v>0</v>
      </c>
      <c r="L184" s="217">
        <f t="shared" si="234"/>
        <v>0</v>
      </c>
      <c r="M184" s="215">
        <f t="shared" si="234"/>
        <v>0</v>
      </c>
      <c r="N184" s="216">
        <f t="shared" si="234"/>
        <v>0</v>
      </c>
      <c r="O184" s="217">
        <f t="shared" si="234"/>
        <v>0</v>
      </c>
      <c r="P184" s="218"/>
    </row>
    <row r="185" spans="1:16" ht="48" customHeight="1" x14ac:dyDescent="0.25">
      <c r="A185" s="135">
        <v>3310</v>
      </c>
      <c r="B185" s="136" t="s">
        <v>204</v>
      </c>
      <c r="C185" s="141">
        <f t="shared" si="193"/>
        <v>187000</v>
      </c>
      <c r="D185" s="199">
        <v>0</v>
      </c>
      <c r="E185" s="200"/>
      <c r="F185" s="139">
        <f t="shared" ref="F185:F186" si="235">D185+E185</f>
        <v>0</v>
      </c>
      <c r="G185" s="142">
        <v>187000</v>
      </c>
      <c r="H185" s="143"/>
      <c r="I185" s="139">
        <f t="shared" ref="I185:I186" si="236">G185+H185</f>
        <v>187000</v>
      </c>
      <c r="J185" s="142"/>
      <c r="K185" s="143"/>
      <c r="L185" s="139">
        <f t="shared" ref="L185:L186" si="237">K185+J185</f>
        <v>0</v>
      </c>
      <c r="M185" s="142"/>
      <c r="N185" s="143"/>
      <c r="O185" s="139">
        <f t="shared" ref="O185:O186" si="238">N185+M185</f>
        <v>0</v>
      </c>
      <c r="P185" s="127"/>
    </row>
    <row r="186" spans="1:16" ht="48.75" customHeight="1" x14ac:dyDescent="0.25">
      <c r="A186" s="44">
        <v>3320</v>
      </c>
      <c r="B186" s="80" t="s">
        <v>205</v>
      </c>
      <c r="C186" s="81">
        <f t="shared" si="193"/>
        <v>1760000</v>
      </c>
      <c r="D186" s="195">
        <v>1760000</v>
      </c>
      <c r="E186" s="196"/>
      <c r="F186" s="132">
        <f t="shared" si="235"/>
        <v>1760000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778">
        <v>4240</v>
      </c>
      <c r="B189" s="80" t="s">
        <v>208</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778">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34311</v>
      </c>
      <c r="D194" s="171">
        <f>SUM(D195,D230,D269,D283)</f>
        <v>34311</v>
      </c>
      <c r="E194" s="172">
        <f t="shared" ref="E194:O194" si="259">SUM(E195,E230,E269,E283)</f>
        <v>0</v>
      </c>
      <c r="F194" s="173">
        <f t="shared" si="259"/>
        <v>34311</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34311</v>
      </c>
      <c r="D195" s="177">
        <f>D196+D204</f>
        <v>34311</v>
      </c>
      <c r="E195" s="178">
        <f t="shared" ref="E195:F195" si="260">E196+E204</f>
        <v>0</v>
      </c>
      <c r="F195" s="179">
        <f t="shared" si="260"/>
        <v>34311</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778">
        <v>5110</v>
      </c>
      <c r="B197" s="80" t="s">
        <v>216</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34311</v>
      </c>
      <c r="D204" s="182">
        <f>D205+D215+D216+D225+D226+D227+D229</f>
        <v>34311</v>
      </c>
      <c r="E204" s="183">
        <f t="shared" ref="E204:F204" si="276">E205+E215+E216+E225+E226+E227+E229</f>
        <v>0</v>
      </c>
      <c r="F204" s="71">
        <f t="shared" si="276"/>
        <v>34311</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2695</v>
      </c>
      <c r="D216" s="188">
        <f>SUM(D217:D224)</f>
        <v>2695</v>
      </c>
      <c r="E216" s="189">
        <f t="shared" ref="E216:F216" si="289">SUM(E217:E224)</f>
        <v>0</v>
      </c>
      <c r="F216" s="55">
        <f t="shared" si="289"/>
        <v>2695</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243</v>
      </c>
      <c r="C224" s="88">
        <f t="shared" si="288"/>
        <v>2695</v>
      </c>
      <c r="D224" s="193">
        <v>2695</v>
      </c>
      <c r="E224" s="194"/>
      <c r="F224" s="55">
        <f t="shared" si="293"/>
        <v>2695</v>
      </c>
      <c r="G224" s="53"/>
      <c r="H224" s="54"/>
      <c r="I224" s="55">
        <f t="shared" si="294"/>
        <v>0</v>
      </c>
      <c r="J224" s="53"/>
      <c r="K224" s="54"/>
      <c r="L224" s="55">
        <f t="shared" si="295"/>
        <v>0</v>
      </c>
      <c r="M224" s="53"/>
      <c r="N224" s="54"/>
      <c r="O224" s="55">
        <f t="shared" si="296"/>
        <v>0</v>
      </c>
      <c r="P224" s="57"/>
    </row>
    <row r="225" spans="1:16" ht="24" customHeight="1" x14ac:dyDescent="0.25">
      <c r="A225" s="187">
        <v>5240</v>
      </c>
      <c r="B225" s="87" t="s">
        <v>244</v>
      </c>
      <c r="C225" s="88">
        <f t="shared" si="288"/>
        <v>31616</v>
      </c>
      <c r="D225" s="193">
        <v>31616</v>
      </c>
      <c r="E225" s="194"/>
      <c r="F225" s="55">
        <f t="shared" si="293"/>
        <v>31616</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v>0</v>
      </c>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778">
        <v>6220</v>
      </c>
      <c r="B232" s="80" t="s">
        <v>251</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778">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778">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778">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778">
        <v>7210</v>
      </c>
      <c r="B271" s="80" t="s">
        <v>290</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778">
        <v>7260</v>
      </c>
      <c r="B280" s="80" t="s">
        <v>299</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2285051</v>
      </c>
      <c r="D289" s="248">
        <f t="shared" ref="D289:O289" si="389">SUM(D286,D269,D230,D195,D187,D173,D75,D53,D283)</f>
        <v>2093120</v>
      </c>
      <c r="E289" s="249">
        <f t="shared" si="389"/>
        <v>-965</v>
      </c>
      <c r="F289" s="250">
        <f t="shared" si="389"/>
        <v>2092155</v>
      </c>
      <c r="G289" s="248">
        <f t="shared" si="389"/>
        <v>187000</v>
      </c>
      <c r="H289" s="249">
        <f t="shared" si="389"/>
        <v>0</v>
      </c>
      <c r="I289" s="250">
        <f t="shared" si="389"/>
        <v>187000</v>
      </c>
      <c r="J289" s="248">
        <f t="shared" si="389"/>
        <v>5896</v>
      </c>
      <c r="K289" s="249">
        <f t="shared" si="389"/>
        <v>0</v>
      </c>
      <c r="L289" s="250">
        <f t="shared" si="389"/>
        <v>5896</v>
      </c>
      <c r="M289" s="248">
        <f t="shared" si="389"/>
        <v>0</v>
      </c>
      <c r="N289" s="249">
        <f t="shared" si="389"/>
        <v>0</v>
      </c>
      <c r="O289" s="250">
        <f t="shared" si="389"/>
        <v>0</v>
      </c>
      <c r="P289" s="251"/>
    </row>
    <row r="290" spans="1:16" s="28" customFormat="1" ht="13.5" thickTop="1" thickBot="1" x14ac:dyDescent="0.3">
      <c r="A290" s="1484" t="s">
        <v>311</v>
      </c>
      <c r="B290" s="1485"/>
      <c r="C290" s="252">
        <f t="shared" si="371"/>
        <v>-4839</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-4839</v>
      </c>
      <c r="K290" s="254">
        <f t="shared" ref="K290:L290" si="392">(K26+K43)-K51</f>
        <v>0</v>
      </c>
      <c r="L290" s="255">
        <f t="shared" si="392"/>
        <v>-4839</v>
      </c>
      <c r="M290" s="253">
        <f>M45-M51</f>
        <v>0</v>
      </c>
      <c r="N290" s="254">
        <f t="shared" ref="N290:O290" si="393">N45-N51</f>
        <v>0</v>
      </c>
      <c r="O290" s="255">
        <f t="shared" si="393"/>
        <v>0</v>
      </c>
      <c r="P290" s="256"/>
    </row>
    <row r="291" spans="1:16" s="28" customFormat="1" ht="12.75" thickTop="1" x14ac:dyDescent="0.25">
      <c r="A291" s="1486" t="s">
        <v>312</v>
      </c>
      <c r="B291" s="1487"/>
      <c r="C291" s="257">
        <f t="shared" si="371"/>
        <v>4839</v>
      </c>
      <c r="D291" s="258">
        <f t="shared" ref="D291:O291" si="394">SUM(D292,D293)-D300+D301</f>
        <v>0</v>
      </c>
      <c r="E291" s="259">
        <f t="shared" si="394"/>
        <v>0</v>
      </c>
      <c r="F291" s="260">
        <f t="shared" si="394"/>
        <v>0</v>
      </c>
      <c r="G291" s="258">
        <f t="shared" si="394"/>
        <v>0</v>
      </c>
      <c r="H291" s="259">
        <f t="shared" si="394"/>
        <v>0</v>
      </c>
      <c r="I291" s="260">
        <f t="shared" si="394"/>
        <v>0</v>
      </c>
      <c r="J291" s="258">
        <f t="shared" si="394"/>
        <v>4839</v>
      </c>
      <c r="K291" s="259">
        <f t="shared" si="394"/>
        <v>0</v>
      </c>
      <c r="L291" s="260">
        <f t="shared" si="394"/>
        <v>4839</v>
      </c>
      <c r="M291" s="258">
        <f t="shared" si="394"/>
        <v>0</v>
      </c>
      <c r="N291" s="259">
        <f t="shared" si="394"/>
        <v>0</v>
      </c>
      <c r="O291" s="260">
        <f t="shared" si="394"/>
        <v>0</v>
      </c>
      <c r="P291" s="261"/>
    </row>
    <row r="292" spans="1:16" s="28" customFormat="1" ht="12.75" thickBot="1" x14ac:dyDescent="0.3">
      <c r="A292" s="155" t="s">
        <v>313</v>
      </c>
      <c r="B292" s="155" t="s">
        <v>314</v>
      </c>
      <c r="C292" s="156">
        <f t="shared" si="371"/>
        <v>4839</v>
      </c>
      <c r="D292" s="157">
        <f t="shared" ref="D292:O292" si="395">D21-D286</f>
        <v>0</v>
      </c>
      <c r="E292" s="158">
        <f t="shared" si="395"/>
        <v>0</v>
      </c>
      <c r="F292" s="159">
        <f t="shared" si="395"/>
        <v>0</v>
      </c>
      <c r="G292" s="157">
        <f t="shared" si="395"/>
        <v>0</v>
      </c>
      <c r="H292" s="158">
        <f t="shared" si="395"/>
        <v>0</v>
      </c>
      <c r="I292" s="159">
        <f t="shared" si="395"/>
        <v>0</v>
      </c>
      <c r="J292" s="157">
        <f t="shared" si="395"/>
        <v>4839</v>
      </c>
      <c r="K292" s="158">
        <f t="shared" si="395"/>
        <v>0</v>
      </c>
      <c r="L292" s="159">
        <f t="shared" si="395"/>
        <v>4839</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sheetData>
  <sheetProtection algorithmName="SHA-512" hashValue="Ff/6v9tdl8G9zjpdglDVwgGZjtxiRVCIh7vEpw+Vbwo+fKfMkJsw+iwr8/9Z28u3fMtPJy5SMRL9lIK8Fi8NTw==" saltValue="Gpyiqw6/8gE1nWnFt+hECA==" spinCount="100000" sheet="1" objects="1" scenarios="1" formatCells="0" formatColumns="0" formatRows="0" deleteColumns="0"/>
  <autoFilter ref="A18:P301">
    <filterColumn colId="2">
      <filters>
        <filter val="1 057"/>
        <filter val="1 227"/>
        <filter val="1 760 000"/>
        <filter val="1 947 000"/>
        <filter val="114 400"/>
        <filter val="187 000"/>
        <filter val="2 250 740"/>
        <filter val="2 279 155"/>
        <filter val="2 285 051"/>
        <filter val="2 695"/>
        <filter val="244 340"/>
        <filter val="298 383"/>
        <filter val="31 616"/>
        <filter val="34 311"/>
        <filter val="4 130"/>
        <filter val="4 839"/>
        <filter val="-4 839"/>
        <filter val="45 582"/>
        <filter val="46 705"/>
        <filter val="5 357"/>
        <filter val="54 043"/>
        <filter val="7 338"/>
        <filter val="84 358"/>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32.pielikums Jūrmalas pilsētas domes
2019.gada 25.jūlija saistošajiem noteikumiem Nr.27
(protokols Nr.10, 24.punkts)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7" sqref="S7"/>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1052</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369</v>
      </c>
      <c r="D3" s="1516"/>
      <c r="E3" s="1516"/>
      <c r="F3" s="1516"/>
      <c r="G3" s="1516"/>
      <c r="H3" s="1516"/>
      <c r="I3" s="1516"/>
      <c r="J3" s="1516"/>
      <c r="K3" s="1516"/>
      <c r="L3" s="1516"/>
      <c r="M3" s="1516"/>
      <c r="N3" s="1516"/>
      <c r="O3" s="1516"/>
      <c r="P3" s="1517"/>
      <c r="Q3" s="273"/>
    </row>
    <row r="4" spans="1:17" ht="12.75" customHeight="1" x14ac:dyDescent="0.25">
      <c r="A4" s="5" t="s">
        <v>4</v>
      </c>
      <c r="B4" s="6"/>
      <c r="C4" s="1516" t="s">
        <v>370</v>
      </c>
      <c r="D4" s="1516"/>
      <c r="E4" s="1516"/>
      <c r="F4" s="1516"/>
      <c r="G4" s="1516"/>
      <c r="H4" s="1516"/>
      <c r="I4" s="1516"/>
      <c r="J4" s="1516"/>
      <c r="K4" s="1516"/>
      <c r="L4" s="1516"/>
      <c r="M4" s="1516"/>
      <c r="N4" s="1516"/>
      <c r="O4" s="1516"/>
      <c r="P4" s="1517"/>
      <c r="Q4" s="273"/>
    </row>
    <row r="5" spans="1:17" ht="12.75" customHeight="1" x14ac:dyDescent="0.25">
      <c r="A5" s="7" t="s">
        <v>6</v>
      </c>
      <c r="B5" s="8"/>
      <c r="C5" s="1511" t="s">
        <v>352</v>
      </c>
      <c r="D5" s="1511"/>
      <c r="E5" s="1511"/>
      <c r="F5" s="1511"/>
      <c r="G5" s="1511"/>
      <c r="H5" s="1511"/>
      <c r="I5" s="1511"/>
      <c r="J5" s="1511"/>
      <c r="K5" s="1511"/>
      <c r="L5" s="1511"/>
      <c r="M5" s="1511"/>
      <c r="N5" s="1511"/>
      <c r="O5" s="1511"/>
      <c r="P5" s="1512"/>
      <c r="Q5" s="273"/>
    </row>
    <row r="6" spans="1:17" ht="12.75" customHeight="1" x14ac:dyDescent="0.25">
      <c r="A6" s="7" t="s">
        <v>8</v>
      </c>
      <c r="B6" s="8"/>
      <c r="C6" s="1511" t="s">
        <v>474</v>
      </c>
      <c r="D6" s="1511"/>
      <c r="E6" s="1511"/>
      <c r="F6" s="1511"/>
      <c r="G6" s="1511"/>
      <c r="H6" s="1511"/>
      <c r="I6" s="1511"/>
      <c r="J6" s="1511"/>
      <c r="K6" s="1511"/>
      <c r="L6" s="1511"/>
      <c r="M6" s="1511"/>
      <c r="N6" s="1511"/>
      <c r="O6" s="1511"/>
      <c r="P6" s="1512"/>
      <c r="Q6" s="273"/>
    </row>
    <row r="7" spans="1:17" x14ac:dyDescent="0.25">
      <c r="A7" s="7" t="s">
        <v>10</v>
      </c>
      <c r="B7" s="8"/>
      <c r="C7" s="1516" t="s">
        <v>1053</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373</v>
      </c>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809116</v>
      </c>
      <c r="D20" s="32">
        <f>SUM(D21,D24,D25,D41,D43)</f>
        <v>802651</v>
      </c>
      <c r="E20" s="33">
        <f t="shared" ref="E20:F20" si="1">SUM(E21,E24,E25,E41,E43)</f>
        <v>6465</v>
      </c>
      <c r="F20" s="34">
        <f t="shared" si="1"/>
        <v>809116</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809116</v>
      </c>
      <c r="D24" s="60">
        <f>D51</f>
        <v>802651</v>
      </c>
      <c r="E24" s="279">
        <f>-26002-5400+145+6220+26002+5500</f>
        <v>6465</v>
      </c>
      <c r="F24" s="62">
        <f t="shared" si="9"/>
        <v>809116</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809116</v>
      </c>
      <c r="D50" s="157">
        <f>SUM(D51,D286)</f>
        <v>802651</v>
      </c>
      <c r="E50" s="158">
        <f t="shared" ref="E50:F50" si="26">SUM(E51,E286)</f>
        <v>6465</v>
      </c>
      <c r="F50" s="159">
        <f t="shared" si="26"/>
        <v>809116</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809116</v>
      </c>
      <c r="D51" s="163">
        <f>SUM(D52,D194)</f>
        <v>802651</v>
      </c>
      <c r="E51" s="164">
        <f t="shared" ref="E51:F51" si="30">SUM(E52,E194)</f>
        <v>6465</v>
      </c>
      <c r="F51" s="165">
        <f t="shared" si="30"/>
        <v>809116</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580069</v>
      </c>
      <c r="D52" s="171">
        <f>SUM(D53,D75,D173,D187)</f>
        <v>573604</v>
      </c>
      <c r="E52" s="172">
        <f t="shared" ref="E52:F52" si="34">SUM(E53,E75,E173,E187)</f>
        <v>6465</v>
      </c>
      <c r="F52" s="173">
        <f t="shared" si="34"/>
        <v>580069</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x14ac:dyDescent="0.25">
      <c r="A53" s="175">
        <v>1000</v>
      </c>
      <c r="B53" s="175" t="s">
        <v>72</v>
      </c>
      <c r="C53" s="176">
        <f t="shared" si="0"/>
        <v>5350</v>
      </c>
      <c r="D53" s="177">
        <f>SUM(D54,D67)</f>
        <v>5350</v>
      </c>
      <c r="E53" s="178">
        <f t="shared" ref="E53:F53" si="38">SUM(E54,E67)</f>
        <v>0</v>
      </c>
      <c r="F53" s="179">
        <f t="shared" si="38"/>
        <v>5350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5000</v>
      </c>
      <c r="D54" s="182">
        <f>SUM(D55,D58,D66)</f>
        <v>5000</v>
      </c>
      <c r="E54" s="183">
        <f t="shared" ref="E54:F54" si="42">SUM(E55,E58,E66)</f>
        <v>0</v>
      </c>
      <c r="F54" s="71">
        <f t="shared" si="42"/>
        <v>5000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87</v>
      </c>
      <c r="C66" s="141">
        <f t="shared" si="0"/>
        <v>5000</v>
      </c>
      <c r="D66" s="142">
        <v>5000</v>
      </c>
      <c r="E66" s="143"/>
      <c r="F66" s="139">
        <f t="shared" si="58"/>
        <v>5000</v>
      </c>
      <c r="G66" s="142"/>
      <c r="H66" s="143"/>
      <c r="I66" s="139">
        <f t="shared" si="59"/>
        <v>0</v>
      </c>
      <c r="J66" s="142"/>
      <c r="K66" s="143"/>
      <c r="L66" s="139">
        <f t="shared" si="60"/>
        <v>0</v>
      </c>
      <c r="M66" s="142"/>
      <c r="N66" s="143"/>
      <c r="O66" s="139">
        <f t="shared" si="61"/>
        <v>0</v>
      </c>
      <c r="P66" s="127"/>
    </row>
    <row r="67" spans="1:16" ht="24" x14ac:dyDescent="0.25">
      <c r="A67" s="67">
        <v>1200</v>
      </c>
      <c r="B67" s="181" t="s">
        <v>88</v>
      </c>
      <c r="C67" s="68">
        <f t="shared" si="0"/>
        <v>350</v>
      </c>
      <c r="D67" s="182">
        <f>SUM(D68:D69)</f>
        <v>350</v>
      </c>
      <c r="E67" s="183">
        <f t="shared" ref="E67:F67" si="62">SUM(E68:E69)</f>
        <v>0</v>
      </c>
      <c r="F67" s="71">
        <f t="shared" si="62"/>
        <v>350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778">
        <v>1210</v>
      </c>
      <c r="B68" s="80" t="s">
        <v>89</v>
      </c>
      <c r="C68" s="81">
        <f t="shared" si="0"/>
        <v>350</v>
      </c>
      <c r="D68" s="46">
        <v>350</v>
      </c>
      <c r="E68" s="47"/>
      <c r="F68" s="132">
        <f>D68+E68</f>
        <v>350</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517098</v>
      </c>
      <c r="D75" s="177">
        <f>SUM(D76,D83,D130,D164,D165,D172)</f>
        <v>505233</v>
      </c>
      <c r="E75" s="178">
        <f t="shared" ref="E75:F75" si="74">SUM(E76,E83,E130,E164,E165,E172)</f>
        <v>11865</v>
      </c>
      <c r="F75" s="179">
        <f t="shared" si="74"/>
        <v>517098</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778">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489616</v>
      </c>
      <c r="D83" s="182">
        <f>SUM(D84,D89,D95,D103,D112,D116,D122,D128)</f>
        <v>477751</v>
      </c>
      <c r="E83" s="183">
        <f t="shared" ref="E83:F83" si="98">SUM(E84,E89,E95,E103,E112,E116,E122,E128)</f>
        <v>11865</v>
      </c>
      <c r="F83" s="71">
        <f t="shared" si="98"/>
        <v>489616</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338600</v>
      </c>
      <c r="D95" s="188">
        <f>SUM(D96:D102)</f>
        <v>338600</v>
      </c>
      <c r="E95" s="189">
        <f t="shared" ref="E95:F95" si="119">SUM(E96:E102)</f>
        <v>0</v>
      </c>
      <c r="F95" s="55">
        <f t="shared" si="119"/>
        <v>338600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customHeight="1" x14ac:dyDescent="0.25">
      <c r="A96" s="51">
        <v>2231</v>
      </c>
      <c r="B96" s="87" t="s">
        <v>115</v>
      </c>
      <c r="C96" s="88">
        <f t="shared" si="102"/>
        <v>16500</v>
      </c>
      <c r="D96" s="193">
        <v>16500</v>
      </c>
      <c r="E96" s="194"/>
      <c r="F96" s="55">
        <f t="shared" ref="F96:F102" si="123">D96+E96</f>
        <v>16500</v>
      </c>
      <c r="G96" s="53"/>
      <c r="H96" s="54"/>
      <c r="I96" s="55">
        <f t="shared" ref="I96:I102" si="124">G96+H96</f>
        <v>0</v>
      </c>
      <c r="J96" s="53"/>
      <c r="K96" s="54"/>
      <c r="L96" s="55">
        <f t="shared" ref="L96:L102" si="125">K96+J96</f>
        <v>0</v>
      </c>
      <c r="M96" s="53"/>
      <c r="N96" s="54"/>
      <c r="O96" s="55">
        <f t="shared" ref="O96:O102" si="126">N96+M96</f>
        <v>0</v>
      </c>
      <c r="P96" s="57"/>
    </row>
    <row r="97" spans="1:16" ht="24.75" customHeight="1" x14ac:dyDescent="0.25">
      <c r="A97" s="51">
        <v>2232</v>
      </c>
      <c r="B97" s="87" t="s">
        <v>116</v>
      </c>
      <c r="C97" s="88">
        <f t="shared" si="102"/>
        <v>12100</v>
      </c>
      <c r="D97" s="193">
        <v>12100</v>
      </c>
      <c r="E97" s="194"/>
      <c r="F97" s="55">
        <f t="shared" si="123"/>
        <v>12100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310000</v>
      </c>
      <c r="D102" s="193">
        <v>310000</v>
      </c>
      <c r="E102" s="194"/>
      <c r="F102" s="55">
        <f t="shared" si="123"/>
        <v>310000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v>0</v>
      </c>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x14ac:dyDescent="0.25">
      <c r="A116" s="187">
        <v>2260</v>
      </c>
      <c r="B116" s="87" t="s">
        <v>135</v>
      </c>
      <c r="C116" s="88">
        <f t="shared" si="102"/>
        <v>5300</v>
      </c>
      <c r="D116" s="188">
        <f>SUM(D117:D121)</f>
        <v>5300</v>
      </c>
      <c r="E116" s="189">
        <f t="shared" ref="E116:F116" si="143">SUM(E117:E121)</f>
        <v>0</v>
      </c>
      <c r="F116" s="55">
        <f t="shared" si="143"/>
        <v>5300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customHeight="1" x14ac:dyDescent="0.25">
      <c r="A117" s="51">
        <v>2261</v>
      </c>
      <c r="B117" s="87" t="s">
        <v>136</v>
      </c>
      <c r="C117" s="88">
        <f t="shared" si="102"/>
        <v>3300</v>
      </c>
      <c r="D117" s="193">
        <v>3300</v>
      </c>
      <c r="E117" s="194"/>
      <c r="F117" s="55">
        <f t="shared" ref="F117:F121" si="147">D117+E117</f>
        <v>3300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7" t="s">
        <v>137</v>
      </c>
      <c r="C118" s="88">
        <f t="shared" si="102"/>
        <v>2000</v>
      </c>
      <c r="D118" s="193">
        <v>2000</v>
      </c>
      <c r="E118" s="194"/>
      <c r="F118" s="55">
        <f t="shared" si="147"/>
        <v>2000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x14ac:dyDescent="0.25">
      <c r="A122" s="187">
        <v>2270</v>
      </c>
      <c r="B122" s="87" t="s">
        <v>141</v>
      </c>
      <c r="C122" s="88">
        <f t="shared" si="102"/>
        <v>145716</v>
      </c>
      <c r="D122" s="188">
        <f>SUM(D123:D127)</f>
        <v>133851</v>
      </c>
      <c r="E122" s="189">
        <f t="shared" ref="E122:F122" si="151">SUM(E123:E127)</f>
        <v>11865</v>
      </c>
      <c r="F122" s="55">
        <f t="shared" si="151"/>
        <v>145716</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146</v>
      </c>
      <c r="C127" s="88">
        <f t="shared" si="102"/>
        <v>145716</v>
      </c>
      <c r="D127" s="193">
        <v>133851</v>
      </c>
      <c r="E127" s="282">
        <f>145+6220+5500</f>
        <v>11865</v>
      </c>
      <c r="F127" s="55">
        <f t="shared" si="155"/>
        <v>145716</v>
      </c>
      <c r="G127" s="53"/>
      <c r="H127" s="54"/>
      <c r="I127" s="55">
        <f t="shared" si="156"/>
        <v>0</v>
      </c>
      <c r="J127" s="53"/>
      <c r="K127" s="54"/>
      <c r="L127" s="55">
        <f t="shared" si="157"/>
        <v>0</v>
      </c>
      <c r="M127" s="53"/>
      <c r="N127" s="54"/>
      <c r="O127" s="55">
        <f t="shared" si="158"/>
        <v>0</v>
      </c>
      <c r="P127" s="57"/>
    </row>
    <row r="128" spans="1:16" ht="48" hidden="1" x14ac:dyDescent="0.25">
      <c r="A128" s="778">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27482</v>
      </c>
      <c r="D130" s="182">
        <f>SUM(D131,D136,D140,D141,D144,D151,D159,D160,D163)</f>
        <v>27482</v>
      </c>
      <c r="E130" s="183">
        <f t="shared" ref="E130:F130" si="160">SUM(E131,E136,E140,E141,E144,E151,E159,E160,E163)</f>
        <v>0</v>
      </c>
      <c r="F130" s="71">
        <f t="shared" si="160"/>
        <v>27482</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778">
        <v>2310</v>
      </c>
      <c r="B131" s="80" t="s">
        <v>150</v>
      </c>
      <c r="C131" s="81">
        <f t="shared" si="102"/>
        <v>27482</v>
      </c>
      <c r="D131" s="191">
        <f t="shared" ref="D131:O131" si="164">SUM(D132:D135)</f>
        <v>27482</v>
      </c>
      <c r="E131" s="192">
        <f t="shared" si="164"/>
        <v>0</v>
      </c>
      <c r="F131" s="132">
        <f t="shared" si="164"/>
        <v>27482</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3272</v>
      </c>
      <c r="D133" s="193">
        <v>3272</v>
      </c>
      <c r="E133" s="194"/>
      <c r="F133" s="55">
        <f t="shared" si="165"/>
        <v>3272</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24210</v>
      </c>
      <c r="D135" s="193">
        <v>24210</v>
      </c>
      <c r="E135" s="194"/>
      <c r="F135" s="55">
        <f t="shared" si="165"/>
        <v>24210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778">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x14ac:dyDescent="0.25">
      <c r="A173" s="175">
        <v>3000</v>
      </c>
      <c r="B173" s="175" t="s">
        <v>192</v>
      </c>
      <c r="C173" s="176">
        <f t="shared" si="193"/>
        <v>57621</v>
      </c>
      <c r="D173" s="177">
        <f>SUM(D174,D184)</f>
        <v>63021</v>
      </c>
      <c r="E173" s="178">
        <f t="shared" ref="E173:F173" si="216">SUM(E174,E184)</f>
        <v>-5400</v>
      </c>
      <c r="F173" s="179">
        <f t="shared" si="216"/>
        <v>57621</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x14ac:dyDescent="0.25">
      <c r="A174" s="67">
        <v>3200</v>
      </c>
      <c r="B174" s="204" t="s">
        <v>193</v>
      </c>
      <c r="C174" s="68">
        <f t="shared" si="193"/>
        <v>57621</v>
      </c>
      <c r="D174" s="182">
        <f>SUM(D175,D179)</f>
        <v>63021</v>
      </c>
      <c r="E174" s="183">
        <f t="shared" ref="E174:O174" si="220">SUM(E175,E179)</f>
        <v>-5400</v>
      </c>
      <c r="F174" s="71">
        <f t="shared" si="220"/>
        <v>57621</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x14ac:dyDescent="0.25">
      <c r="A175" s="778">
        <v>3260</v>
      </c>
      <c r="B175" s="80" t="s">
        <v>194</v>
      </c>
      <c r="C175" s="81">
        <f t="shared" si="193"/>
        <v>57621</v>
      </c>
      <c r="D175" s="191">
        <f>SUM(D176:D178)</f>
        <v>63021</v>
      </c>
      <c r="E175" s="192">
        <f t="shared" ref="E175:F175" si="221">SUM(E176:E178)</f>
        <v>-5400</v>
      </c>
      <c r="F175" s="132">
        <f t="shared" si="221"/>
        <v>57621</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customHeight="1" x14ac:dyDescent="0.25">
      <c r="A177" s="51">
        <v>3262</v>
      </c>
      <c r="B177" s="87" t="s">
        <v>196</v>
      </c>
      <c r="C177" s="88">
        <f t="shared" si="193"/>
        <v>42021</v>
      </c>
      <c r="D177" s="193">
        <v>42021</v>
      </c>
      <c r="E177" s="194"/>
      <c r="F177" s="55">
        <f t="shared" si="225"/>
        <v>42021</v>
      </c>
      <c r="G177" s="53"/>
      <c r="H177" s="54"/>
      <c r="I177" s="55">
        <f t="shared" si="226"/>
        <v>0</v>
      </c>
      <c r="J177" s="53"/>
      <c r="K177" s="54"/>
      <c r="L177" s="55">
        <f t="shared" si="227"/>
        <v>0</v>
      </c>
      <c r="M177" s="53"/>
      <c r="N177" s="54"/>
      <c r="O177" s="55">
        <f t="shared" si="228"/>
        <v>0</v>
      </c>
      <c r="P177" s="57"/>
    </row>
    <row r="178" spans="1:16" ht="24" customHeight="1" x14ac:dyDescent="0.25">
      <c r="A178" s="51">
        <v>3263</v>
      </c>
      <c r="B178" s="87" t="s">
        <v>197</v>
      </c>
      <c r="C178" s="88">
        <f t="shared" si="193"/>
        <v>15600</v>
      </c>
      <c r="D178" s="193">
        <v>21000</v>
      </c>
      <c r="E178" s="282">
        <f>-5400</f>
        <v>-5400</v>
      </c>
      <c r="F178" s="55">
        <f t="shared" si="225"/>
        <v>15600</v>
      </c>
      <c r="G178" s="53"/>
      <c r="H178" s="54"/>
      <c r="I178" s="55">
        <f t="shared" si="226"/>
        <v>0</v>
      </c>
      <c r="J178" s="53"/>
      <c r="K178" s="54"/>
      <c r="L178" s="55">
        <f t="shared" si="227"/>
        <v>0</v>
      </c>
      <c r="M178" s="53"/>
      <c r="N178" s="54"/>
      <c r="O178" s="55">
        <f t="shared" si="228"/>
        <v>0</v>
      </c>
      <c r="P178" s="57"/>
    </row>
    <row r="179" spans="1:16" ht="84" hidden="1" x14ac:dyDescent="0.25">
      <c r="A179" s="778">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778">
        <v>4240</v>
      </c>
      <c r="B189" s="80" t="s">
        <v>208</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778">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229047</v>
      </c>
      <c r="D194" s="171">
        <f>SUM(D195,D230,D269,D283)</f>
        <v>229047</v>
      </c>
      <c r="E194" s="172">
        <f t="shared" ref="E194:O194" si="259">SUM(E195,E230,E269,E283)</f>
        <v>0</v>
      </c>
      <c r="F194" s="173">
        <f t="shared" si="259"/>
        <v>229047</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229047</v>
      </c>
      <c r="D195" s="177">
        <f>D196+D204</f>
        <v>229047</v>
      </c>
      <c r="E195" s="178">
        <f t="shared" ref="E195:F195" si="260">E196+E204</f>
        <v>0</v>
      </c>
      <c r="F195" s="179">
        <f t="shared" si="260"/>
        <v>229047</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x14ac:dyDescent="0.25">
      <c r="A196" s="67">
        <v>5100</v>
      </c>
      <c r="B196" s="181" t="s">
        <v>215</v>
      </c>
      <c r="C196" s="68">
        <f t="shared" si="193"/>
        <v>82662</v>
      </c>
      <c r="D196" s="182">
        <f>D197+D198+D201+D202+D203</f>
        <v>82662</v>
      </c>
      <c r="E196" s="183">
        <f t="shared" ref="E196:F196" si="264">E197+E198+E201+E202+E203</f>
        <v>0</v>
      </c>
      <c r="F196" s="71">
        <f t="shared" si="264"/>
        <v>82662</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customHeight="1" x14ac:dyDescent="0.25">
      <c r="A197" s="778">
        <v>5110</v>
      </c>
      <c r="B197" s="80" t="s">
        <v>216</v>
      </c>
      <c r="C197" s="81">
        <f t="shared" si="193"/>
        <v>82662</v>
      </c>
      <c r="D197" s="195">
        <v>82662</v>
      </c>
      <c r="E197" s="196"/>
      <c r="F197" s="132">
        <f>D197+E197</f>
        <v>82662</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146385</v>
      </c>
      <c r="D204" s="182">
        <f>D205+D215+D216+D225+D226+D227+D229</f>
        <v>146385</v>
      </c>
      <c r="E204" s="183">
        <f t="shared" ref="E204:F204" si="276">E205+E215+E216+E225+E226+E227+E229</f>
        <v>0</v>
      </c>
      <c r="F204" s="71">
        <f t="shared" si="276"/>
        <v>146385</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5500</v>
      </c>
      <c r="D216" s="188">
        <f>SUM(D217:D224)</f>
        <v>5500</v>
      </c>
      <c r="E216" s="189">
        <f t="shared" ref="E216:F216" si="289">SUM(E217:E224)</f>
        <v>0</v>
      </c>
      <c r="F216" s="55">
        <f t="shared" si="289"/>
        <v>5500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243</v>
      </c>
      <c r="C224" s="88">
        <f t="shared" si="288"/>
        <v>5500</v>
      </c>
      <c r="D224" s="193">
        <v>5500</v>
      </c>
      <c r="E224" s="194"/>
      <c r="F224" s="55">
        <f t="shared" si="293"/>
        <v>5500</v>
      </c>
      <c r="G224" s="53"/>
      <c r="H224" s="54"/>
      <c r="I224" s="55">
        <f t="shared" si="294"/>
        <v>0</v>
      </c>
      <c r="J224" s="53"/>
      <c r="K224" s="54"/>
      <c r="L224" s="55">
        <f t="shared" si="295"/>
        <v>0</v>
      </c>
      <c r="M224" s="53"/>
      <c r="N224" s="54"/>
      <c r="O224" s="55">
        <f t="shared" si="296"/>
        <v>0</v>
      </c>
      <c r="P224" s="57"/>
    </row>
    <row r="225" spans="1:16" ht="24" customHeight="1" x14ac:dyDescent="0.25">
      <c r="A225" s="187">
        <v>5240</v>
      </c>
      <c r="B225" s="87" t="s">
        <v>244</v>
      </c>
      <c r="C225" s="88">
        <f t="shared" si="288"/>
        <v>88376</v>
      </c>
      <c r="D225" s="193">
        <v>88376</v>
      </c>
      <c r="E225" s="282">
        <f>26002-26002</f>
        <v>0</v>
      </c>
      <c r="F225" s="55">
        <f t="shared" si="293"/>
        <v>88376</v>
      </c>
      <c r="G225" s="53"/>
      <c r="H225" s="54"/>
      <c r="I225" s="55">
        <f t="shared" si="294"/>
        <v>0</v>
      </c>
      <c r="J225" s="53"/>
      <c r="K225" s="54"/>
      <c r="L225" s="55">
        <f t="shared" si="295"/>
        <v>0</v>
      </c>
      <c r="M225" s="53"/>
      <c r="N225" s="54"/>
      <c r="O225" s="55">
        <f t="shared" si="296"/>
        <v>0</v>
      </c>
      <c r="P225" s="57"/>
    </row>
    <row r="226" spans="1:16" ht="12" customHeight="1" x14ac:dyDescent="0.25">
      <c r="A226" s="187">
        <v>5250</v>
      </c>
      <c r="B226" s="87" t="s">
        <v>245</v>
      </c>
      <c r="C226" s="88">
        <f t="shared" si="288"/>
        <v>52509</v>
      </c>
      <c r="D226" s="193">
        <v>52509</v>
      </c>
      <c r="E226" s="194"/>
      <c r="F226" s="55">
        <f t="shared" si="293"/>
        <v>52509</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778">
        <v>6220</v>
      </c>
      <c r="B232" s="80" t="s">
        <v>251</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778">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778">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778">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778">
        <v>7210</v>
      </c>
      <c r="B271" s="80" t="s">
        <v>290</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778">
        <v>7260</v>
      </c>
      <c r="B280" s="80" t="s">
        <v>299</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809116</v>
      </c>
      <c r="D289" s="248">
        <f t="shared" ref="D289:O289" si="389">SUM(D286,D269,D230,D195,D187,D173,D75,D53,D283)</f>
        <v>802651</v>
      </c>
      <c r="E289" s="249">
        <f t="shared" si="389"/>
        <v>6465</v>
      </c>
      <c r="F289" s="250">
        <f t="shared" si="389"/>
        <v>809116</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484" t="s">
        <v>311</v>
      </c>
      <c r="B290" s="1485"/>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486" t="s">
        <v>312</v>
      </c>
      <c r="B291" s="1487"/>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neNRw2Dl+a43sptO6YknpduuMSz8QPLHdr4vnw3CwzEFvJ+/KUw7uMbmJ0nq0no0FVPqrtu7jFZPAJfS/2SHVQ==" saltValue="wmK2hiuKSTkHXNHhZZvVVw==" spinCount="100000" sheet="1" objects="1" scenarios="1" formatCells="0" formatColumns="0" formatRows="0" deleteColumns="0"/>
  <autoFilter ref="A18:P301">
    <filterColumn colId="2">
      <filters>
        <filter val="12 100"/>
        <filter val="145 716"/>
        <filter val="146 385"/>
        <filter val="15 600"/>
        <filter val="16 500"/>
        <filter val="2 000"/>
        <filter val="229 047"/>
        <filter val="24 210"/>
        <filter val="27 482"/>
        <filter val="3 272"/>
        <filter val="3 300"/>
        <filter val="310 000"/>
        <filter val="338 600"/>
        <filter val="350"/>
        <filter val="42 021"/>
        <filter val="489 616"/>
        <filter val="5 000"/>
        <filter val="5 300"/>
        <filter val="5 350"/>
        <filter val="5 500"/>
        <filter val="517 098"/>
        <filter val="52 509"/>
        <filter val="57 621"/>
        <filter val="580 069"/>
        <filter val="809 116"/>
        <filter val="82 662"/>
        <filter val="88 376"/>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33.pielikums Jūrmalas pilsētas domes
2019.gada 25.jūlija saistošajiem noteikumiem Nr.27
(protokols Nr.10, 24.punkts)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U302"/>
  <sheetViews>
    <sheetView showGridLines="0" view="pageLayout" zoomScaleNormal="100" workbookViewId="0">
      <selection activeCell="U5" sqref="U5"/>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1220</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351</v>
      </c>
      <c r="D3" s="1516"/>
      <c r="E3" s="1516"/>
      <c r="F3" s="1516"/>
      <c r="G3" s="1516"/>
      <c r="H3" s="1516"/>
      <c r="I3" s="1516"/>
      <c r="J3" s="1516"/>
      <c r="K3" s="1516"/>
      <c r="L3" s="1516"/>
      <c r="M3" s="1516"/>
      <c r="N3" s="1516"/>
      <c r="O3" s="1516"/>
      <c r="P3" s="1517"/>
      <c r="Q3" s="273"/>
    </row>
    <row r="4" spans="1:17" ht="12.75" customHeight="1" x14ac:dyDescent="0.25">
      <c r="A4" s="5" t="s">
        <v>4</v>
      </c>
      <c r="B4" s="6"/>
      <c r="C4" s="1516"/>
      <c r="D4" s="1516"/>
      <c r="E4" s="1516"/>
      <c r="F4" s="1516"/>
      <c r="G4" s="1516"/>
      <c r="H4" s="1516"/>
      <c r="I4" s="1516"/>
      <c r="J4" s="1516"/>
      <c r="K4" s="1516"/>
      <c r="L4" s="1516"/>
      <c r="M4" s="1516"/>
      <c r="N4" s="1516"/>
      <c r="O4" s="1516"/>
      <c r="P4" s="1517"/>
      <c r="Q4" s="273"/>
    </row>
    <row r="5" spans="1:17" ht="12.75" customHeight="1" x14ac:dyDescent="0.25">
      <c r="A5" s="7" t="s">
        <v>6</v>
      </c>
      <c r="B5" s="8"/>
      <c r="C5" s="1511" t="s">
        <v>352</v>
      </c>
      <c r="D5" s="1511"/>
      <c r="E5" s="1511"/>
      <c r="F5" s="1511"/>
      <c r="G5" s="1511"/>
      <c r="H5" s="1511"/>
      <c r="I5" s="1511"/>
      <c r="J5" s="1511"/>
      <c r="K5" s="1511"/>
      <c r="L5" s="1511"/>
      <c r="M5" s="1511"/>
      <c r="N5" s="1511"/>
      <c r="O5" s="1511"/>
      <c r="P5" s="1512"/>
      <c r="Q5" s="273"/>
    </row>
    <row r="6" spans="1:17" ht="12.75" customHeight="1" x14ac:dyDescent="0.25">
      <c r="A6" s="7" t="s">
        <v>8</v>
      </c>
      <c r="B6" s="8"/>
      <c r="C6" s="1511" t="s">
        <v>474</v>
      </c>
      <c r="D6" s="1511"/>
      <c r="E6" s="1511"/>
      <c r="F6" s="1511"/>
      <c r="G6" s="1511"/>
      <c r="H6" s="1511"/>
      <c r="I6" s="1511"/>
      <c r="J6" s="1511"/>
      <c r="K6" s="1511"/>
      <c r="L6" s="1511"/>
      <c r="M6" s="1511"/>
      <c r="N6" s="1511"/>
      <c r="O6" s="1511"/>
      <c r="P6" s="1512"/>
      <c r="Q6" s="273"/>
    </row>
    <row r="7" spans="1:17" ht="36" customHeight="1" x14ac:dyDescent="0.25">
      <c r="A7" s="7" t="s">
        <v>10</v>
      </c>
      <c r="B7" s="8"/>
      <c r="C7" s="1516" t="s">
        <v>1221</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355</v>
      </c>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21"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21"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21" s="28" customFormat="1" ht="12" hidden="1" customHeight="1" x14ac:dyDescent="0.25">
      <c r="A19" s="22"/>
      <c r="B19" s="23" t="s">
        <v>38</v>
      </c>
      <c r="C19" s="24"/>
      <c r="D19" s="25"/>
      <c r="E19" s="26"/>
      <c r="F19" s="27"/>
      <c r="G19" s="25"/>
      <c r="H19" s="26"/>
      <c r="I19" s="27"/>
      <c r="J19" s="25"/>
      <c r="K19" s="26"/>
      <c r="L19" s="27"/>
      <c r="M19" s="25"/>
      <c r="N19" s="26"/>
      <c r="O19" s="27"/>
      <c r="P19" s="27"/>
    </row>
    <row r="20" spans="1:21" s="28" customFormat="1" ht="12.75" thickBot="1" x14ac:dyDescent="0.3">
      <c r="A20" s="29"/>
      <c r="B20" s="30" t="s">
        <v>39</v>
      </c>
      <c r="C20" s="31">
        <f t="shared" ref="C20:C83" si="0">F20+I20+L20+O20</f>
        <v>26332</v>
      </c>
      <c r="D20" s="32">
        <f>SUM(D21,D24,D25,D41,D43)</f>
        <v>33187</v>
      </c>
      <c r="E20" s="33">
        <f t="shared" ref="E20:F20" si="1">SUM(E21,E24,E25,E41,E43)</f>
        <v>-6855</v>
      </c>
      <c r="F20" s="34">
        <f t="shared" si="1"/>
        <v>26332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c r="R20" s="363"/>
      <c r="S20" s="363"/>
      <c r="U20" s="363"/>
    </row>
    <row r="21" spans="1:21"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c r="R21" s="363"/>
      <c r="S21" s="363"/>
      <c r="U21" s="363"/>
    </row>
    <row r="22" spans="1:21"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c r="R22" s="363"/>
      <c r="S22" s="363"/>
      <c r="U22" s="363"/>
    </row>
    <row r="23" spans="1:21"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c r="R23" s="363"/>
      <c r="S23" s="363"/>
      <c r="U23" s="363"/>
    </row>
    <row r="24" spans="1:21" s="28" customFormat="1" ht="24.75" customHeight="1" thickTop="1" thickBot="1" x14ac:dyDescent="0.3">
      <c r="A24" s="58">
        <v>19300</v>
      </c>
      <c r="B24" s="58" t="s">
        <v>43</v>
      </c>
      <c r="C24" s="59">
        <f>F24+I24</f>
        <v>26332</v>
      </c>
      <c r="D24" s="60">
        <v>33187</v>
      </c>
      <c r="E24" s="61">
        <f>-5500-1355</f>
        <v>-6855</v>
      </c>
      <c r="F24" s="62">
        <f t="shared" si="9"/>
        <v>26332</v>
      </c>
      <c r="G24" s="60"/>
      <c r="H24" s="61"/>
      <c r="I24" s="62">
        <f t="shared" si="10"/>
        <v>0</v>
      </c>
      <c r="J24" s="63" t="s">
        <v>44</v>
      </c>
      <c r="K24" s="64" t="s">
        <v>44</v>
      </c>
      <c r="L24" s="65" t="s">
        <v>44</v>
      </c>
      <c r="M24" s="63" t="s">
        <v>44</v>
      </c>
      <c r="N24" s="64" t="s">
        <v>44</v>
      </c>
      <c r="O24" s="65" t="s">
        <v>44</v>
      </c>
      <c r="P24" s="66"/>
      <c r="R24" s="363"/>
      <c r="S24" s="363"/>
      <c r="U24" s="363"/>
    </row>
    <row r="25" spans="1:21"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c r="R25" s="363"/>
      <c r="S25" s="363"/>
      <c r="U25" s="363"/>
    </row>
    <row r="26" spans="1:21"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c r="R26" s="363"/>
      <c r="S26" s="363"/>
      <c r="U26" s="363"/>
    </row>
    <row r="27" spans="1:21"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c r="R27" s="363"/>
      <c r="S27" s="363"/>
      <c r="U27" s="363"/>
    </row>
    <row r="28" spans="1:21"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c r="R28" s="363"/>
      <c r="S28" s="363"/>
      <c r="U28" s="363"/>
    </row>
    <row r="29" spans="1:21"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c r="R29" s="363"/>
      <c r="S29" s="363"/>
      <c r="U29" s="363"/>
    </row>
    <row r="30" spans="1:21"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c r="R30" s="363"/>
      <c r="S30" s="363"/>
      <c r="U30" s="363"/>
    </row>
    <row r="31" spans="1:21"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c r="R31" s="363"/>
      <c r="S31" s="363"/>
      <c r="U31" s="363"/>
    </row>
    <row r="32" spans="1:21"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c r="R32" s="363"/>
      <c r="S32" s="363"/>
      <c r="U32" s="363"/>
    </row>
    <row r="33" spans="1:21"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c r="R33" s="363"/>
      <c r="S33" s="363"/>
      <c r="U33" s="363"/>
    </row>
    <row r="34" spans="1:21"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c r="R34" s="363"/>
      <c r="S34" s="363"/>
      <c r="U34" s="363"/>
    </row>
    <row r="35" spans="1:21"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c r="R35" s="363"/>
      <c r="S35" s="363"/>
      <c r="U35" s="363"/>
    </row>
    <row r="36" spans="1:21"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c r="R36" s="363"/>
      <c r="S36" s="363"/>
      <c r="U36" s="363"/>
    </row>
    <row r="37" spans="1:21"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c r="R37" s="363"/>
      <c r="S37" s="363"/>
      <c r="U37" s="363"/>
    </row>
    <row r="38" spans="1:21"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c r="R38" s="363"/>
      <c r="S38" s="363"/>
      <c r="U38" s="363"/>
    </row>
    <row r="39" spans="1:21"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c r="R39" s="363"/>
      <c r="S39" s="363"/>
      <c r="U39" s="363"/>
    </row>
    <row r="40" spans="1:21"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c r="R40" s="363"/>
      <c r="S40" s="363"/>
      <c r="U40" s="363"/>
    </row>
    <row r="41" spans="1:21"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c r="R41" s="363"/>
      <c r="S41" s="363"/>
      <c r="U41" s="363"/>
    </row>
    <row r="42" spans="1:21"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c r="R42" s="363"/>
      <c r="S42" s="363"/>
      <c r="U42" s="363"/>
    </row>
    <row r="43" spans="1:21"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c r="R43" s="363"/>
      <c r="S43" s="363"/>
      <c r="U43" s="363"/>
    </row>
    <row r="44" spans="1:21"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c r="R44" s="363"/>
      <c r="S44" s="363"/>
      <c r="U44" s="363"/>
    </row>
    <row r="45" spans="1:21"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c r="R45" s="363"/>
      <c r="S45" s="363"/>
      <c r="U45" s="363"/>
    </row>
    <row r="46" spans="1:21"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c r="R46" s="363"/>
      <c r="S46" s="363"/>
      <c r="U46" s="363"/>
    </row>
    <row r="47" spans="1:21"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c r="R47" s="363"/>
      <c r="S47" s="363"/>
      <c r="U47" s="363"/>
    </row>
    <row r="48" spans="1:21" ht="12" hidden="1" customHeight="1" x14ac:dyDescent="0.25">
      <c r="A48" s="140"/>
      <c r="B48" s="136"/>
      <c r="C48" s="141"/>
      <c r="D48" s="142"/>
      <c r="E48" s="143"/>
      <c r="F48" s="139"/>
      <c r="G48" s="142"/>
      <c r="H48" s="143"/>
      <c r="I48" s="139"/>
      <c r="J48" s="142"/>
      <c r="K48" s="143"/>
      <c r="L48" s="123"/>
      <c r="M48" s="142"/>
      <c r="N48" s="143"/>
      <c r="O48" s="139"/>
      <c r="P48" s="127"/>
      <c r="R48" s="363"/>
      <c r="S48" s="363"/>
      <c r="U48" s="363"/>
    </row>
    <row r="49" spans="1:21" s="28" customFormat="1" ht="12" hidden="1" customHeight="1" x14ac:dyDescent="0.25">
      <c r="A49" s="144"/>
      <c r="B49" s="145" t="s">
        <v>68</v>
      </c>
      <c r="C49" s="146"/>
      <c r="D49" s="147"/>
      <c r="E49" s="148"/>
      <c r="F49" s="149"/>
      <c r="G49" s="150"/>
      <c r="H49" s="151"/>
      <c r="I49" s="152"/>
      <c r="J49" s="150"/>
      <c r="K49" s="151"/>
      <c r="L49" s="153"/>
      <c r="M49" s="150"/>
      <c r="N49" s="151"/>
      <c r="O49" s="152"/>
      <c r="P49" s="154"/>
      <c r="R49" s="363"/>
      <c r="S49" s="363"/>
      <c r="U49" s="363"/>
    </row>
    <row r="50" spans="1:21" s="28" customFormat="1" ht="13.5" thickTop="1" thickBot="1" x14ac:dyDescent="0.3">
      <c r="A50" s="155"/>
      <c r="B50" s="29" t="s">
        <v>69</v>
      </c>
      <c r="C50" s="156">
        <f t="shared" si="0"/>
        <v>26332</v>
      </c>
      <c r="D50" s="157">
        <f>SUM(D51,D286)</f>
        <v>33187</v>
      </c>
      <c r="E50" s="158">
        <f t="shared" ref="E50:F50" si="26">SUM(E51,E286)</f>
        <v>-6855</v>
      </c>
      <c r="F50" s="159">
        <f t="shared" si="26"/>
        <v>26332</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c r="R50" s="363"/>
      <c r="S50" s="363"/>
      <c r="U50" s="363"/>
    </row>
    <row r="51" spans="1:21" s="28" customFormat="1" ht="36.75" thickTop="1" x14ac:dyDescent="0.25">
      <c r="A51" s="160"/>
      <c r="B51" s="161" t="s">
        <v>70</v>
      </c>
      <c r="C51" s="162">
        <f t="shared" si="0"/>
        <v>26332</v>
      </c>
      <c r="D51" s="163">
        <f>SUM(D52,D194)</f>
        <v>33187</v>
      </c>
      <c r="E51" s="164">
        <f t="shared" ref="E51:F51" si="30">SUM(E52,E194)</f>
        <v>-6855</v>
      </c>
      <c r="F51" s="165">
        <f t="shared" si="30"/>
        <v>26332</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c r="R51" s="363"/>
      <c r="S51" s="363"/>
      <c r="U51" s="363"/>
    </row>
    <row r="52" spans="1:21" s="28" customFormat="1" ht="24" x14ac:dyDescent="0.25">
      <c r="A52" s="24"/>
      <c r="B52" s="22" t="s">
        <v>71</v>
      </c>
      <c r="C52" s="170">
        <f t="shared" si="0"/>
        <v>26332</v>
      </c>
      <c r="D52" s="171">
        <f>SUM(D53,D75,D173,D187)</f>
        <v>33187</v>
      </c>
      <c r="E52" s="172">
        <f t="shared" ref="E52:F52" si="34">SUM(E53,E75,E173,E187)</f>
        <v>-6855</v>
      </c>
      <c r="F52" s="173">
        <f t="shared" si="34"/>
        <v>26332</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c r="R52" s="363"/>
      <c r="S52" s="363"/>
      <c r="U52" s="363"/>
    </row>
    <row r="53" spans="1:21"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c r="R53" s="363"/>
      <c r="S53" s="363"/>
      <c r="U53" s="363"/>
    </row>
    <row r="54" spans="1:21"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c r="R54" s="363"/>
      <c r="S54" s="363"/>
      <c r="U54" s="363"/>
    </row>
    <row r="55" spans="1:21"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c r="R55" s="363"/>
      <c r="S55" s="363"/>
      <c r="U55" s="363"/>
    </row>
    <row r="56" spans="1:21"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c r="R56" s="363"/>
      <c r="S56" s="363"/>
      <c r="U56" s="363"/>
    </row>
    <row r="57" spans="1:21"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c r="R57" s="363"/>
      <c r="S57" s="363"/>
      <c r="U57" s="363"/>
    </row>
    <row r="58" spans="1:21"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c r="R58" s="363"/>
      <c r="S58" s="363"/>
      <c r="U58" s="363"/>
    </row>
    <row r="59" spans="1:21"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c r="R59" s="363"/>
      <c r="S59" s="363"/>
      <c r="U59" s="363"/>
    </row>
    <row r="60" spans="1:21"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c r="R60" s="363"/>
      <c r="S60" s="363"/>
      <c r="U60" s="363"/>
    </row>
    <row r="61" spans="1:21"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c r="R61" s="363"/>
      <c r="S61" s="363"/>
      <c r="U61" s="363"/>
    </row>
    <row r="62" spans="1:21"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c r="R62" s="363"/>
      <c r="S62" s="363"/>
      <c r="U62" s="363"/>
    </row>
    <row r="63" spans="1:21"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c r="R63" s="363"/>
      <c r="S63" s="363"/>
      <c r="U63" s="363"/>
    </row>
    <row r="64" spans="1:21"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c r="R64" s="363"/>
      <c r="S64" s="363"/>
      <c r="U64" s="363"/>
    </row>
    <row r="65" spans="1:21"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c r="R65" s="363"/>
      <c r="S65" s="363"/>
      <c r="U65" s="363"/>
    </row>
    <row r="66" spans="1:21" ht="36" hidden="1" customHeight="1" x14ac:dyDescent="0.25">
      <c r="A66" s="184">
        <v>1150</v>
      </c>
      <c r="B66" s="136" t="s">
        <v>87</v>
      </c>
      <c r="C66" s="141">
        <f t="shared" si="0"/>
        <v>0</v>
      </c>
      <c r="D66" s="142"/>
      <c r="E66" s="143"/>
      <c r="F66" s="139">
        <f t="shared" si="58"/>
        <v>0</v>
      </c>
      <c r="G66" s="142"/>
      <c r="H66" s="143"/>
      <c r="I66" s="139">
        <f t="shared" si="59"/>
        <v>0</v>
      </c>
      <c r="J66" s="142"/>
      <c r="K66" s="143"/>
      <c r="L66" s="139">
        <f t="shared" si="60"/>
        <v>0</v>
      </c>
      <c r="M66" s="142"/>
      <c r="N66" s="143"/>
      <c r="O66" s="139">
        <f t="shared" si="61"/>
        <v>0</v>
      </c>
      <c r="P66" s="127"/>
      <c r="R66" s="363"/>
      <c r="S66" s="363"/>
      <c r="U66" s="363"/>
    </row>
    <row r="67" spans="1:21" ht="24" hidden="1" x14ac:dyDescent="0.25">
      <c r="A67" s="67">
        <v>1200</v>
      </c>
      <c r="B67" s="181" t="s">
        <v>88</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c r="R67" s="363"/>
      <c r="S67" s="363"/>
      <c r="U67" s="363"/>
    </row>
    <row r="68" spans="1:21" ht="24" hidden="1" customHeight="1" x14ac:dyDescent="0.25">
      <c r="A68" s="778">
        <v>1210</v>
      </c>
      <c r="B68" s="80" t="s">
        <v>89</v>
      </c>
      <c r="C68" s="81">
        <f t="shared" si="0"/>
        <v>0</v>
      </c>
      <c r="D68" s="46"/>
      <c r="E68" s="47"/>
      <c r="F68" s="132">
        <f>D68+E68</f>
        <v>0</v>
      </c>
      <c r="G68" s="46"/>
      <c r="H68" s="47"/>
      <c r="I68" s="132">
        <f>G68+H68</f>
        <v>0</v>
      </c>
      <c r="J68" s="46"/>
      <c r="K68" s="47"/>
      <c r="L68" s="132">
        <f>K68+J68</f>
        <v>0</v>
      </c>
      <c r="M68" s="46"/>
      <c r="N68" s="47"/>
      <c r="O68" s="132">
        <f>N68+M68</f>
        <v>0</v>
      </c>
      <c r="P68" s="49"/>
      <c r="R68" s="363"/>
      <c r="S68" s="363"/>
      <c r="U68" s="363"/>
    </row>
    <row r="69" spans="1:21"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c r="R69" s="363"/>
      <c r="S69" s="363"/>
      <c r="U69" s="363"/>
    </row>
    <row r="70" spans="1:21"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c r="R70" s="363"/>
      <c r="S70" s="363"/>
      <c r="U70" s="363"/>
    </row>
    <row r="71" spans="1:21"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c r="R71" s="363"/>
      <c r="S71" s="363"/>
      <c r="U71" s="363"/>
    </row>
    <row r="72" spans="1:21"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c r="R72" s="363"/>
      <c r="S72" s="363"/>
      <c r="U72" s="363"/>
    </row>
    <row r="73" spans="1:21"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c r="R73" s="363"/>
      <c r="S73" s="363"/>
      <c r="U73" s="363"/>
    </row>
    <row r="74" spans="1:21"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c r="R74" s="363"/>
      <c r="S74" s="363"/>
      <c r="U74" s="363"/>
    </row>
    <row r="75" spans="1:21" x14ac:dyDescent="0.25">
      <c r="A75" s="175">
        <v>2000</v>
      </c>
      <c r="B75" s="175" t="s">
        <v>96</v>
      </c>
      <c r="C75" s="176">
        <f t="shared" si="0"/>
        <v>26332</v>
      </c>
      <c r="D75" s="177">
        <f>SUM(D76,D83,D130,D164,D165,D172)</f>
        <v>33187</v>
      </c>
      <c r="E75" s="178">
        <f t="shared" ref="E75:F75" si="74">SUM(E76,E83,E130,E164,E165,E172)</f>
        <v>-6855</v>
      </c>
      <c r="F75" s="179">
        <f t="shared" si="74"/>
        <v>26332</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c r="R75" s="363"/>
      <c r="S75" s="363"/>
      <c r="U75" s="363"/>
    </row>
    <row r="76" spans="1:21"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c r="R76" s="363"/>
      <c r="S76" s="363"/>
      <c r="U76" s="363"/>
    </row>
    <row r="77" spans="1:21" ht="24" hidden="1" x14ac:dyDescent="0.25">
      <c r="A77" s="778">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c r="R77" s="363"/>
      <c r="S77" s="363"/>
      <c r="U77" s="363"/>
    </row>
    <row r="78" spans="1:21"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c r="R78" s="363"/>
      <c r="S78" s="363"/>
      <c r="U78" s="363"/>
    </row>
    <row r="79" spans="1:21"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c r="R79" s="363"/>
      <c r="S79" s="363"/>
      <c r="U79" s="363"/>
    </row>
    <row r="80" spans="1:21"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c r="R80" s="363"/>
      <c r="S80" s="363"/>
      <c r="U80" s="363"/>
    </row>
    <row r="81" spans="1:21"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c r="R81" s="363"/>
      <c r="S81" s="363"/>
      <c r="U81" s="363"/>
    </row>
    <row r="82" spans="1:21"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c r="R82" s="363"/>
      <c r="S82" s="363"/>
      <c r="U82" s="363"/>
    </row>
    <row r="83" spans="1:21" x14ac:dyDescent="0.25">
      <c r="A83" s="67">
        <v>2200</v>
      </c>
      <c r="B83" s="181" t="s">
        <v>102</v>
      </c>
      <c r="C83" s="68">
        <f t="shared" si="0"/>
        <v>26332</v>
      </c>
      <c r="D83" s="182">
        <f>SUM(D84,D89,D95,D103,D112,D116,D122,D128)</f>
        <v>33187</v>
      </c>
      <c r="E83" s="183">
        <f t="shared" ref="E83:F83" si="98">SUM(E84,E89,E95,E103,E112,E116,E122,E128)</f>
        <v>-6855</v>
      </c>
      <c r="F83" s="71">
        <f t="shared" si="98"/>
        <v>26332</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c r="R83" s="363"/>
      <c r="S83" s="363"/>
      <c r="U83" s="363"/>
    </row>
    <row r="84" spans="1:21"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c r="R84" s="363"/>
      <c r="S84" s="363"/>
      <c r="U84" s="363"/>
    </row>
    <row r="85" spans="1:21"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c r="R85" s="363"/>
      <c r="S85" s="363"/>
      <c r="U85" s="363"/>
    </row>
    <row r="86" spans="1:21"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c r="R86" s="363"/>
      <c r="S86" s="363"/>
      <c r="U86" s="363"/>
    </row>
    <row r="87" spans="1:21"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c r="R87" s="363"/>
      <c r="S87" s="363"/>
      <c r="U87" s="363"/>
    </row>
    <row r="88" spans="1:21"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c r="R88" s="363"/>
      <c r="S88" s="363"/>
      <c r="U88" s="363"/>
    </row>
    <row r="89" spans="1:21"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c r="R89" s="363"/>
      <c r="S89" s="363"/>
      <c r="U89" s="363"/>
    </row>
    <row r="90" spans="1:21"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c r="R90" s="363"/>
      <c r="S90" s="363"/>
      <c r="U90" s="363"/>
    </row>
    <row r="91" spans="1:21"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c r="R91" s="363"/>
      <c r="S91" s="363"/>
      <c r="U91" s="363"/>
    </row>
    <row r="92" spans="1:21"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c r="R92" s="363"/>
      <c r="S92" s="363"/>
      <c r="U92" s="363"/>
    </row>
    <row r="93" spans="1:21"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c r="R93" s="363"/>
      <c r="S93" s="363"/>
      <c r="U93" s="363"/>
    </row>
    <row r="94" spans="1:21"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c r="R94" s="363"/>
      <c r="S94" s="363"/>
      <c r="U94" s="363"/>
    </row>
    <row r="95" spans="1:21"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c r="R95" s="363"/>
      <c r="S95" s="363"/>
      <c r="U95" s="363"/>
    </row>
    <row r="96" spans="1:21"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c r="R96" s="363"/>
      <c r="S96" s="363"/>
      <c r="U96" s="363"/>
    </row>
    <row r="97" spans="1:21"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c r="R97" s="363"/>
      <c r="S97" s="363"/>
      <c r="U97" s="363"/>
    </row>
    <row r="98" spans="1:21"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c r="R98" s="363"/>
      <c r="S98" s="363"/>
      <c r="U98" s="363"/>
    </row>
    <row r="99" spans="1:21"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c r="R99" s="363"/>
      <c r="S99" s="363"/>
      <c r="U99" s="363"/>
    </row>
    <row r="100" spans="1:21"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c r="R100" s="363"/>
      <c r="S100" s="363"/>
      <c r="U100" s="363"/>
    </row>
    <row r="101" spans="1:21"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c r="R101" s="363"/>
      <c r="S101" s="363"/>
      <c r="U101" s="363"/>
    </row>
    <row r="102" spans="1:21"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c r="R102" s="363"/>
      <c r="S102" s="363"/>
      <c r="U102" s="363"/>
    </row>
    <row r="103" spans="1:21"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c r="R103" s="363"/>
      <c r="S103" s="363"/>
      <c r="U103" s="363"/>
    </row>
    <row r="104" spans="1:21"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c r="R104" s="363"/>
      <c r="S104" s="363"/>
      <c r="U104" s="363"/>
    </row>
    <row r="105" spans="1:21"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c r="R105" s="363"/>
      <c r="S105" s="363"/>
      <c r="U105" s="363"/>
    </row>
    <row r="106" spans="1:21"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c r="R106" s="363"/>
      <c r="S106" s="363"/>
      <c r="U106" s="363"/>
    </row>
    <row r="107" spans="1:21"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c r="R107" s="363"/>
      <c r="S107" s="363"/>
      <c r="U107" s="363"/>
    </row>
    <row r="108" spans="1:21"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c r="R108" s="363"/>
      <c r="S108" s="363"/>
      <c r="U108" s="363"/>
    </row>
    <row r="109" spans="1:21"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c r="R109" s="363"/>
      <c r="S109" s="363"/>
      <c r="U109" s="363"/>
    </row>
    <row r="110" spans="1:21"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c r="R110" s="363"/>
      <c r="S110" s="363"/>
      <c r="U110" s="363"/>
    </row>
    <row r="111" spans="1:21"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c r="R111" s="363"/>
      <c r="S111" s="363"/>
      <c r="U111" s="363"/>
    </row>
    <row r="112" spans="1:21"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c r="R112" s="363"/>
      <c r="S112" s="363"/>
      <c r="U112" s="363"/>
    </row>
    <row r="113" spans="1:21"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c r="R113" s="363"/>
      <c r="S113" s="363"/>
      <c r="U113" s="363"/>
    </row>
    <row r="114" spans="1:21"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c r="R114" s="363"/>
      <c r="S114" s="363"/>
      <c r="U114" s="363"/>
    </row>
    <row r="115" spans="1:21"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c r="R115" s="363"/>
      <c r="S115" s="363"/>
      <c r="U115" s="363"/>
    </row>
    <row r="116" spans="1:21"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c r="R116" s="363"/>
      <c r="S116" s="363"/>
      <c r="U116" s="363"/>
    </row>
    <row r="117" spans="1:21"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c r="R117" s="363"/>
      <c r="S117" s="363"/>
      <c r="U117" s="363"/>
    </row>
    <row r="118" spans="1:21"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c r="R118" s="363"/>
      <c r="S118" s="363"/>
      <c r="U118" s="363"/>
    </row>
    <row r="119" spans="1:21"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c r="R119" s="363"/>
      <c r="S119" s="363"/>
      <c r="U119" s="363"/>
    </row>
    <row r="120" spans="1:21"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c r="R120" s="363"/>
      <c r="S120" s="363"/>
      <c r="U120" s="363"/>
    </row>
    <row r="121" spans="1:21"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c r="R121" s="363"/>
      <c r="S121" s="363"/>
      <c r="U121" s="363"/>
    </row>
    <row r="122" spans="1:21" x14ac:dyDescent="0.25">
      <c r="A122" s="187">
        <v>2270</v>
      </c>
      <c r="B122" s="87" t="s">
        <v>141</v>
      </c>
      <c r="C122" s="88">
        <f t="shared" si="102"/>
        <v>26332</v>
      </c>
      <c r="D122" s="188">
        <f>SUM(D123:D127)</f>
        <v>33187</v>
      </c>
      <c r="E122" s="189">
        <f t="shared" ref="E122:F122" si="151">SUM(E123:E127)</f>
        <v>-6855</v>
      </c>
      <c r="F122" s="55">
        <f t="shared" si="151"/>
        <v>26332</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c r="R122" s="363"/>
      <c r="S122" s="363"/>
      <c r="U122" s="363"/>
    </row>
    <row r="123" spans="1:21"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c r="R123" s="363"/>
      <c r="S123" s="363"/>
      <c r="U123" s="363"/>
    </row>
    <row r="124" spans="1:21"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c r="R124" s="363"/>
      <c r="S124" s="363"/>
      <c r="U124" s="363"/>
    </row>
    <row r="125" spans="1:21" ht="24" customHeight="1" x14ac:dyDescent="0.25">
      <c r="A125" s="51">
        <v>2275</v>
      </c>
      <c r="B125" s="87" t="s">
        <v>144</v>
      </c>
      <c r="C125" s="88">
        <f t="shared" si="102"/>
        <v>26332</v>
      </c>
      <c r="D125" s="193">
        <v>33187</v>
      </c>
      <c r="E125" s="194">
        <f>-5500-1355</f>
        <v>-6855</v>
      </c>
      <c r="F125" s="55">
        <f t="shared" si="155"/>
        <v>26332</v>
      </c>
      <c r="G125" s="53"/>
      <c r="H125" s="54"/>
      <c r="I125" s="55">
        <f t="shared" si="156"/>
        <v>0</v>
      </c>
      <c r="J125" s="53"/>
      <c r="K125" s="54"/>
      <c r="L125" s="55">
        <f t="shared" si="157"/>
        <v>0</v>
      </c>
      <c r="M125" s="53"/>
      <c r="N125" s="54"/>
      <c r="O125" s="55">
        <f t="shared" si="158"/>
        <v>0</v>
      </c>
      <c r="P125" s="57"/>
      <c r="R125" s="363"/>
      <c r="S125" s="363"/>
      <c r="U125" s="363"/>
    </row>
    <row r="126" spans="1:21"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c r="R126" s="363"/>
      <c r="S126" s="363"/>
      <c r="U126" s="363"/>
    </row>
    <row r="127" spans="1:21" ht="24" hidden="1" customHeight="1" x14ac:dyDescent="0.25">
      <c r="A127" s="51">
        <v>2279</v>
      </c>
      <c r="B127" s="87" t="s">
        <v>146</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c r="R127" s="363"/>
      <c r="S127" s="363"/>
      <c r="U127" s="363"/>
    </row>
    <row r="128" spans="1:21" ht="48" hidden="1" x14ac:dyDescent="0.25">
      <c r="A128" s="778">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c r="R128" s="363"/>
      <c r="S128" s="363"/>
      <c r="U128" s="363"/>
    </row>
    <row r="129" spans="1:21"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c r="R129" s="363"/>
      <c r="S129" s="363"/>
      <c r="U129" s="363"/>
    </row>
    <row r="130" spans="1:21"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c r="R130" s="363"/>
      <c r="S130" s="363"/>
      <c r="U130" s="363"/>
    </row>
    <row r="131" spans="1:21" ht="24" hidden="1" x14ac:dyDescent="0.25">
      <c r="A131" s="778">
        <v>2310</v>
      </c>
      <c r="B131" s="80" t="s">
        <v>150</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c r="R131" s="363"/>
      <c r="S131" s="363"/>
      <c r="U131" s="363"/>
    </row>
    <row r="132" spans="1:21" ht="12" hidden="1" customHeight="1" x14ac:dyDescent="0.25">
      <c r="A132" s="51">
        <v>2311</v>
      </c>
      <c r="B132" s="87" t="s">
        <v>151</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c r="R132" s="363"/>
      <c r="S132" s="363"/>
      <c r="U132" s="363"/>
    </row>
    <row r="133" spans="1:21" ht="12" hidden="1" customHeight="1" x14ac:dyDescent="0.25">
      <c r="A133" s="51">
        <v>2312</v>
      </c>
      <c r="B133" s="87" t="s">
        <v>152</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c r="R133" s="363"/>
      <c r="S133" s="363"/>
      <c r="U133" s="363"/>
    </row>
    <row r="134" spans="1:21"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c r="R134" s="363"/>
      <c r="S134" s="363"/>
      <c r="U134" s="363"/>
    </row>
    <row r="135" spans="1:21"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c r="R135" s="363"/>
      <c r="S135" s="363"/>
      <c r="U135" s="363"/>
    </row>
    <row r="136" spans="1:21"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c r="R136" s="363"/>
      <c r="S136" s="363"/>
      <c r="U136" s="363"/>
    </row>
    <row r="137" spans="1:21"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c r="R137" s="363"/>
      <c r="S137" s="363"/>
      <c r="U137" s="363"/>
    </row>
    <row r="138" spans="1:21"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c r="R138" s="363"/>
      <c r="S138" s="363"/>
      <c r="U138" s="363"/>
    </row>
    <row r="139" spans="1:21"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c r="R139" s="363"/>
      <c r="S139" s="363"/>
      <c r="U139" s="363"/>
    </row>
    <row r="140" spans="1:21"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c r="R140" s="363"/>
      <c r="S140" s="363"/>
      <c r="U140" s="363"/>
    </row>
    <row r="141" spans="1:21"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c r="R141" s="363"/>
      <c r="S141" s="363"/>
      <c r="U141" s="363"/>
    </row>
    <row r="142" spans="1:21"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c r="R142" s="363"/>
      <c r="S142" s="363"/>
      <c r="U142" s="363"/>
    </row>
    <row r="143" spans="1:21"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c r="R143" s="363"/>
      <c r="S143" s="363"/>
      <c r="U143" s="363"/>
    </row>
    <row r="144" spans="1:21"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c r="R144" s="363"/>
      <c r="S144" s="363"/>
      <c r="U144" s="363"/>
    </row>
    <row r="145" spans="1:21"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c r="R145" s="363"/>
      <c r="S145" s="363"/>
      <c r="U145" s="363"/>
    </row>
    <row r="146" spans="1:21"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c r="R146" s="363"/>
      <c r="S146" s="363"/>
      <c r="U146" s="363"/>
    </row>
    <row r="147" spans="1:21"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c r="R147" s="363"/>
      <c r="S147" s="363"/>
      <c r="U147" s="363"/>
    </row>
    <row r="148" spans="1:21"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c r="R148" s="363"/>
      <c r="S148" s="363"/>
      <c r="U148" s="363"/>
    </row>
    <row r="149" spans="1:21"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c r="R149" s="363"/>
      <c r="S149" s="363"/>
      <c r="U149" s="363"/>
    </row>
    <row r="150" spans="1:21"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c r="R150" s="363"/>
      <c r="S150" s="363"/>
      <c r="U150" s="363"/>
    </row>
    <row r="151" spans="1:21"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c r="R151" s="363"/>
      <c r="S151" s="363"/>
      <c r="U151" s="363"/>
    </row>
    <row r="152" spans="1:21"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c r="R152" s="363"/>
      <c r="S152" s="363"/>
      <c r="U152" s="363"/>
    </row>
    <row r="153" spans="1:21"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c r="R153" s="363"/>
      <c r="S153" s="363"/>
      <c r="U153" s="363"/>
    </row>
    <row r="154" spans="1:21"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c r="R154" s="363"/>
      <c r="S154" s="363"/>
      <c r="U154" s="363"/>
    </row>
    <row r="155" spans="1:21"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c r="R155" s="363"/>
      <c r="S155" s="363"/>
      <c r="U155" s="363"/>
    </row>
    <row r="156" spans="1:21"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c r="R156" s="363"/>
      <c r="S156" s="363"/>
      <c r="U156" s="363"/>
    </row>
    <row r="157" spans="1:21"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c r="R157" s="363"/>
      <c r="S157" s="363"/>
      <c r="U157" s="363"/>
    </row>
    <row r="158" spans="1:21"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c r="R158" s="363"/>
      <c r="S158" s="363"/>
      <c r="U158" s="363"/>
    </row>
    <row r="159" spans="1:21"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c r="R159" s="363"/>
      <c r="S159" s="363"/>
      <c r="U159" s="363"/>
    </row>
    <row r="160" spans="1:21"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c r="R160" s="363"/>
      <c r="S160" s="363"/>
      <c r="U160" s="363"/>
    </row>
    <row r="161" spans="1:21"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c r="R161" s="363"/>
      <c r="S161" s="363"/>
      <c r="U161" s="363"/>
    </row>
    <row r="162" spans="1:21"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c r="R162" s="363"/>
      <c r="S162" s="363"/>
      <c r="U162" s="363"/>
    </row>
    <row r="163" spans="1:21"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c r="R163" s="363"/>
      <c r="S163" s="363"/>
      <c r="U163" s="363"/>
    </row>
    <row r="164" spans="1:21"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c r="R164" s="363"/>
      <c r="S164" s="363"/>
      <c r="U164" s="363"/>
    </row>
    <row r="165" spans="1:21"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c r="R165" s="363"/>
      <c r="S165" s="363"/>
      <c r="U165" s="363"/>
    </row>
    <row r="166" spans="1:21" ht="16.5" hidden="1" customHeight="1" x14ac:dyDescent="0.25">
      <c r="A166" s="778">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c r="R166" s="363"/>
      <c r="S166" s="363"/>
      <c r="U166" s="363"/>
    </row>
    <row r="167" spans="1:21"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c r="R167" s="363"/>
      <c r="S167" s="363"/>
      <c r="U167" s="363"/>
    </row>
    <row r="168" spans="1:21"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c r="R168" s="363"/>
      <c r="S168" s="363"/>
      <c r="U168" s="363"/>
    </row>
    <row r="169" spans="1:21"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c r="R169" s="363"/>
      <c r="S169" s="363"/>
      <c r="U169" s="363"/>
    </row>
    <row r="170" spans="1:21"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c r="R170" s="363"/>
      <c r="S170" s="363"/>
      <c r="U170" s="363"/>
    </row>
    <row r="171" spans="1:21"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c r="R171" s="363"/>
      <c r="S171" s="363"/>
      <c r="U171" s="363"/>
    </row>
    <row r="172" spans="1:21"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c r="R172" s="363"/>
      <c r="S172" s="363"/>
      <c r="U172" s="363"/>
    </row>
    <row r="173" spans="1:21"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c r="R173" s="363"/>
      <c r="S173" s="363"/>
      <c r="U173" s="363"/>
    </row>
    <row r="174" spans="1:21"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c r="R174" s="363"/>
      <c r="S174" s="363"/>
      <c r="U174" s="363"/>
    </row>
    <row r="175" spans="1:21" ht="36" hidden="1" x14ac:dyDescent="0.25">
      <c r="A175" s="778">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c r="R175" s="363"/>
      <c r="S175" s="363"/>
      <c r="U175" s="363"/>
    </row>
    <row r="176" spans="1:21"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c r="R176" s="363"/>
      <c r="S176" s="363"/>
      <c r="U176" s="363"/>
    </row>
    <row r="177" spans="1:21"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c r="R177" s="363"/>
      <c r="S177" s="363"/>
      <c r="U177" s="363"/>
    </row>
    <row r="178" spans="1:21"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c r="R178" s="363"/>
      <c r="S178" s="363"/>
      <c r="U178" s="363"/>
    </row>
    <row r="179" spans="1:21" ht="84" hidden="1" x14ac:dyDescent="0.25">
      <c r="A179" s="778">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c r="R179" s="363"/>
      <c r="S179" s="363"/>
      <c r="U179" s="363"/>
    </row>
    <row r="180" spans="1:21"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c r="R180" s="363"/>
      <c r="S180" s="363"/>
      <c r="U180" s="363"/>
    </row>
    <row r="181" spans="1:21"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c r="R181" s="363"/>
      <c r="S181" s="363"/>
      <c r="U181" s="363"/>
    </row>
    <row r="182" spans="1:21"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c r="R182" s="363"/>
      <c r="S182" s="363"/>
      <c r="U182" s="363"/>
    </row>
    <row r="183" spans="1:21"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c r="R183" s="363"/>
      <c r="S183" s="363"/>
      <c r="U183" s="363"/>
    </row>
    <row r="184" spans="1:21"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c r="R184" s="363"/>
      <c r="S184" s="363"/>
      <c r="U184" s="363"/>
    </row>
    <row r="185" spans="1:21"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c r="R185" s="363"/>
      <c r="S185" s="363"/>
      <c r="U185" s="363"/>
    </row>
    <row r="186" spans="1:21"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c r="R186" s="363"/>
      <c r="S186" s="363"/>
      <c r="U186" s="363"/>
    </row>
    <row r="187" spans="1:21"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c r="R187" s="363"/>
      <c r="S187" s="363"/>
      <c r="U187" s="363"/>
    </row>
    <row r="188" spans="1:21"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c r="R188" s="363"/>
      <c r="S188" s="363"/>
      <c r="U188" s="363"/>
    </row>
    <row r="189" spans="1:21" ht="36" hidden="1" customHeight="1" x14ac:dyDescent="0.25">
      <c r="A189" s="778">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c r="R189" s="363"/>
      <c r="S189" s="363"/>
      <c r="U189" s="363"/>
    </row>
    <row r="190" spans="1:21"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c r="R190" s="363"/>
      <c r="S190" s="363"/>
      <c r="U190" s="363"/>
    </row>
    <row r="191" spans="1:21"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c r="R191" s="363"/>
      <c r="S191" s="363"/>
      <c r="U191" s="363"/>
    </row>
    <row r="192" spans="1:21" ht="24" hidden="1" x14ac:dyDescent="0.25">
      <c r="A192" s="778">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c r="R192" s="363"/>
      <c r="S192" s="363"/>
      <c r="U192" s="363"/>
    </row>
    <row r="193" spans="1:21"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c r="R193" s="363"/>
      <c r="S193" s="363"/>
      <c r="U193" s="363"/>
    </row>
    <row r="194" spans="1:21" s="28" customFormat="1" ht="24" hidden="1" x14ac:dyDescent="0.25">
      <c r="A194" s="221"/>
      <c r="B194" s="23" t="s">
        <v>213</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c r="R194" s="363"/>
      <c r="S194" s="363"/>
      <c r="U194" s="363"/>
    </row>
    <row r="195" spans="1:21"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c r="R195" s="363"/>
      <c r="S195" s="363"/>
      <c r="U195" s="363"/>
    </row>
    <row r="196" spans="1:21"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c r="R196" s="363"/>
      <c r="S196" s="363"/>
      <c r="U196" s="363"/>
    </row>
    <row r="197" spans="1:21" ht="12" hidden="1" customHeight="1" x14ac:dyDescent="0.25">
      <c r="A197" s="778">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c r="R197" s="363"/>
      <c r="S197" s="363"/>
      <c r="U197" s="363"/>
    </row>
    <row r="198" spans="1:21"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c r="R198" s="363"/>
      <c r="S198" s="363"/>
      <c r="U198" s="363"/>
    </row>
    <row r="199" spans="1:21"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c r="R199" s="363"/>
      <c r="S199" s="363"/>
      <c r="U199" s="363"/>
    </row>
    <row r="200" spans="1:21"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c r="R200" s="363"/>
      <c r="S200" s="363"/>
      <c r="U200" s="363"/>
    </row>
    <row r="201" spans="1:21"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c r="R201" s="363"/>
      <c r="S201" s="363"/>
      <c r="U201" s="363"/>
    </row>
    <row r="202" spans="1:21"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c r="R202" s="363"/>
      <c r="S202" s="363"/>
      <c r="U202" s="363"/>
    </row>
    <row r="203" spans="1:21"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c r="R203" s="363"/>
      <c r="S203" s="363"/>
      <c r="U203" s="363"/>
    </row>
    <row r="204" spans="1:21"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c r="R204" s="363"/>
      <c r="S204" s="363"/>
      <c r="U204" s="363"/>
    </row>
    <row r="205" spans="1:21"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c r="R205" s="363"/>
      <c r="S205" s="363"/>
      <c r="U205" s="363"/>
    </row>
    <row r="206" spans="1:21"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c r="R206" s="363"/>
      <c r="S206" s="363"/>
      <c r="U206" s="363"/>
    </row>
    <row r="207" spans="1:21"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c r="R207" s="363"/>
      <c r="S207" s="363"/>
      <c r="U207" s="363"/>
    </row>
    <row r="208" spans="1:21"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c r="R208" s="363"/>
      <c r="S208" s="363"/>
      <c r="U208" s="363"/>
    </row>
    <row r="209" spans="1:21"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c r="R209" s="363"/>
      <c r="S209" s="363"/>
      <c r="U209" s="363"/>
    </row>
    <row r="210" spans="1:21"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c r="R210" s="363"/>
      <c r="S210" s="363"/>
      <c r="U210" s="363"/>
    </row>
    <row r="211" spans="1:21"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c r="R211" s="363"/>
      <c r="S211" s="363"/>
      <c r="U211" s="363"/>
    </row>
    <row r="212" spans="1:21"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c r="R212" s="363"/>
      <c r="S212" s="363"/>
      <c r="U212" s="363"/>
    </row>
    <row r="213" spans="1:21"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c r="R213" s="363"/>
      <c r="S213" s="363"/>
      <c r="U213" s="363"/>
    </row>
    <row r="214" spans="1:21"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c r="R214" s="363"/>
      <c r="S214" s="363"/>
      <c r="U214" s="363"/>
    </row>
    <row r="215" spans="1:21"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c r="R215" s="363"/>
      <c r="S215" s="363"/>
      <c r="U215" s="363"/>
    </row>
    <row r="216" spans="1:21"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c r="R216" s="363"/>
      <c r="S216" s="363"/>
      <c r="U216" s="363"/>
    </row>
    <row r="217" spans="1:21"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c r="R217" s="363"/>
      <c r="S217" s="363"/>
      <c r="U217" s="363"/>
    </row>
    <row r="218" spans="1:21"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c r="R218" s="363"/>
      <c r="S218" s="363"/>
      <c r="U218" s="363"/>
    </row>
    <row r="219" spans="1:21"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c r="R219" s="363"/>
      <c r="S219" s="363"/>
      <c r="U219" s="363"/>
    </row>
    <row r="220" spans="1:21"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c r="R220" s="363"/>
      <c r="S220" s="363"/>
      <c r="U220" s="363"/>
    </row>
    <row r="221" spans="1:21"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c r="R221" s="363"/>
      <c r="S221" s="363"/>
      <c r="U221" s="363"/>
    </row>
    <row r="222" spans="1:21"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c r="R222" s="363"/>
      <c r="S222" s="363"/>
      <c r="U222" s="363"/>
    </row>
    <row r="223" spans="1:21"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c r="R223" s="363"/>
      <c r="S223" s="363"/>
      <c r="U223" s="363"/>
    </row>
    <row r="224" spans="1:21"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c r="R224" s="363"/>
      <c r="S224" s="363"/>
      <c r="U224" s="363"/>
    </row>
    <row r="225" spans="1:21"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c r="R225" s="363"/>
      <c r="S225" s="363"/>
      <c r="U225" s="363"/>
    </row>
    <row r="226" spans="1:21"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c r="R226" s="363"/>
      <c r="S226" s="363"/>
      <c r="U226" s="363"/>
    </row>
    <row r="227" spans="1:21"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c r="R227" s="363"/>
      <c r="S227" s="363"/>
      <c r="U227" s="363"/>
    </row>
    <row r="228" spans="1:21"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c r="R228" s="363"/>
      <c r="S228" s="363"/>
      <c r="U228" s="363"/>
    </row>
    <row r="229" spans="1:21"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c r="R229" s="363"/>
      <c r="S229" s="363"/>
      <c r="U229" s="363"/>
    </row>
    <row r="230" spans="1:21"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c r="R230" s="363"/>
      <c r="S230" s="363"/>
      <c r="U230" s="363"/>
    </row>
    <row r="231" spans="1:21"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c r="R231" s="363"/>
      <c r="S231" s="363"/>
      <c r="U231" s="363"/>
    </row>
    <row r="232" spans="1:21" ht="24" hidden="1" customHeight="1" x14ac:dyDescent="0.25">
      <c r="A232" s="778">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c r="R232" s="363"/>
      <c r="S232" s="363"/>
      <c r="U232" s="363"/>
    </row>
    <row r="233" spans="1:21"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c r="R233" s="363"/>
      <c r="S233" s="363"/>
      <c r="U233" s="363"/>
    </row>
    <row r="234" spans="1:21"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c r="R234" s="363"/>
      <c r="S234" s="363"/>
      <c r="U234" s="363"/>
    </row>
    <row r="235" spans="1:21"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c r="R235" s="363"/>
      <c r="S235" s="363"/>
      <c r="U235" s="363"/>
    </row>
    <row r="236" spans="1:21"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c r="R236" s="363"/>
      <c r="S236" s="363"/>
      <c r="U236" s="363"/>
    </row>
    <row r="237" spans="1:21"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c r="R237" s="363"/>
      <c r="S237" s="363"/>
      <c r="U237" s="363"/>
    </row>
    <row r="238" spans="1:21"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c r="R238" s="363"/>
      <c r="S238" s="363"/>
      <c r="U238" s="363"/>
    </row>
    <row r="239" spans="1:21"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c r="R239" s="363"/>
      <c r="S239" s="363"/>
      <c r="U239" s="363"/>
    </row>
    <row r="240" spans="1:21"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c r="R240" s="363"/>
      <c r="S240" s="363"/>
      <c r="U240" s="363"/>
    </row>
    <row r="241" spans="1:21"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c r="R241" s="363"/>
      <c r="S241" s="363"/>
      <c r="U241" s="363"/>
    </row>
    <row r="242" spans="1:21"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c r="R242" s="363"/>
      <c r="S242" s="363"/>
      <c r="U242" s="363"/>
    </row>
    <row r="243" spans="1:21"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c r="R243" s="363"/>
      <c r="S243" s="363"/>
      <c r="U243" s="363"/>
    </row>
    <row r="244" spans="1:21"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c r="R244" s="363"/>
      <c r="S244" s="363"/>
      <c r="U244" s="363"/>
    </row>
    <row r="245" spans="1:21"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c r="R245" s="363"/>
      <c r="S245" s="363"/>
      <c r="U245" s="363"/>
    </row>
    <row r="246" spans="1:21" ht="24" hidden="1" x14ac:dyDescent="0.25">
      <c r="A246" s="778">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c r="R246" s="363"/>
      <c r="S246" s="363"/>
      <c r="U246" s="363"/>
    </row>
    <row r="247" spans="1:21"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c r="R247" s="363"/>
      <c r="S247" s="363"/>
      <c r="U247" s="363"/>
    </row>
    <row r="248" spans="1:21"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c r="R248" s="363"/>
      <c r="S248" s="363"/>
      <c r="U248" s="363"/>
    </row>
    <row r="249" spans="1:21"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c r="R249" s="363"/>
      <c r="S249" s="363"/>
      <c r="U249" s="363"/>
    </row>
    <row r="250" spans="1:21"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c r="R250" s="363"/>
      <c r="S250" s="363"/>
      <c r="U250" s="363"/>
    </row>
    <row r="251" spans="1:21"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c r="R251" s="363"/>
      <c r="S251" s="363"/>
      <c r="U251" s="363"/>
    </row>
    <row r="252" spans="1:21" ht="24" hidden="1" x14ac:dyDescent="0.25">
      <c r="A252" s="778">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c r="R252" s="363"/>
      <c r="S252" s="363"/>
      <c r="U252" s="363"/>
    </row>
    <row r="253" spans="1:21"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c r="R253" s="363"/>
      <c r="S253" s="363"/>
      <c r="U253" s="363"/>
    </row>
    <row r="254" spans="1:21"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c r="R254" s="363"/>
      <c r="S254" s="363"/>
      <c r="U254" s="363"/>
    </row>
    <row r="255" spans="1:21"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c r="R255" s="363"/>
      <c r="S255" s="363"/>
      <c r="U255" s="363"/>
    </row>
    <row r="256" spans="1:21"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c r="R256" s="363"/>
      <c r="S256" s="363"/>
      <c r="U256" s="363"/>
    </row>
    <row r="257" spans="1:21"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c r="R257" s="363"/>
      <c r="S257" s="363"/>
      <c r="U257" s="363"/>
    </row>
    <row r="258" spans="1:21"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c r="R258" s="363"/>
      <c r="S258" s="363"/>
      <c r="U258" s="363"/>
    </row>
    <row r="259" spans="1:21"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c r="R259" s="363"/>
      <c r="S259" s="363"/>
      <c r="U259" s="363"/>
    </row>
    <row r="260" spans="1:21" ht="24" hidden="1" x14ac:dyDescent="0.25">
      <c r="A260" s="778">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c r="R260" s="363"/>
      <c r="S260" s="363"/>
      <c r="U260" s="363"/>
    </row>
    <row r="261" spans="1:21"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c r="R261" s="363"/>
      <c r="S261" s="363"/>
      <c r="U261" s="363"/>
    </row>
    <row r="262" spans="1:21"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c r="R262" s="363"/>
      <c r="S262" s="363"/>
      <c r="U262" s="363"/>
    </row>
    <row r="263" spans="1:21"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c r="R263" s="363"/>
      <c r="S263" s="363"/>
      <c r="U263" s="363"/>
    </row>
    <row r="264" spans="1:21"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c r="R264" s="363"/>
      <c r="S264" s="363"/>
      <c r="U264" s="363"/>
    </row>
    <row r="265" spans="1:21"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c r="R265" s="363"/>
      <c r="S265" s="363"/>
      <c r="U265" s="363"/>
    </row>
    <row r="266" spans="1:21"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c r="R266" s="363"/>
      <c r="S266" s="363"/>
      <c r="U266" s="363"/>
    </row>
    <row r="267" spans="1:21"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c r="R267" s="363"/>
      <c r="S267" s="363"/>
      <c r="U267" s="363"/>
    </row>
    <row r="268" spans="1:21"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c r="R268" s="363"/>
      <c r="S268" s="363"/>
      <c r="U268" s="363"/>
    </row>
    <row r="269" spans="1:21"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c r="R269" s="363"/>
      <c r="S269" s="363"/>
      <c r="U269" s="363"/>
    </row>
    <row r="270" spans="1:21"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c r="R270" s="363"/>
      <c r="S270" s="363"/>
      <c r="U270" s="363"/>
    </row>
    <row r="271" spans="1:21" ht="24" hidden="1" customHeight="1" x14ac:dyDescent="0.25">
      <c r="A271" s="778">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c r="R271" s="363"/>
      <c r="S271" s="363"/>
      <c r="U271" s="363"/>
    </row>
    <row r="272" spans="1:21"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c r="R272" s="363"/>
      <c r="S272" s="363"/>
      <c r="U272" s="363"/>
    </row>
    <row r="273" spans="1:21"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c r="R273" s="363"/>
      <c r="S273" s="363"/>
      <c r="U273" s="363"/>
    </row>
    <row r="274" spans="1:21"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c r="R274" s="363"/>
      <c r="S274" s="363"/>
      <c r="U274" s="363"/>
    </row>
    <row r="275" spans="1:21"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c r="R275" s="363"/>
      <c r="S275" s="363"/>
      <c r="U275" s="363"/>
    </row>
    <row r="276" spans="1:21"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c r="R276" s="363"/>
      <c r="S276" s="363"/>
      <c r="U276" s="363"/>
    </row>
    <row r="277" spans="1:21"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c r="R277" s="363"/>
      <c r="S277" s="363"/>
      <c r="U277" s="363"/>
    </row>
    <row r="278" spans="1:21"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c r="R278" s="363"/>
      <c r="S278" s="363"/>
      <c r="U278" s="363"/>
    </row>
    <row r="279" spans="1:21"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c r="R279" s="363"/>
      <c r="S279" s="363"/>
      <c r="U279" s="363"/>
    </row>
    <row r="280" spans="1:21" ht="24" hidden="1" customHeight="1" x14ac:dyDescent="0.25">
      <c r="A280" s="778">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c r="R280" s="363"/>
      <c r="S280" s="363"/>
      <c r="U280" s="363"/>
    </row>
    <row r="281" spans="1:21"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c r="R281" s="363"/>
      <c r="S281" s="363"/>
      <c r="U281" s="363"/>
    </row>
    <row r="282" spans="1:21"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c r="R282" s="363"/>
      <c r="S282" s="363"/>
      <c r="U282" s="363"/>
    </row>
    <row r="283" spans="1:21"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c r="R283" s="363"/>
      <c r="S283" s="363"/>
      <c r="U283" s="363"/>
    </row>
    <row r="284" spans="1:21"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c r="R284" s="363"/>
      <c r="S284" s="363"/>
      <c r="U284" s="363"/>
    </row>
    <row r="285" spans="1:21"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c r="R285" s="363"/>
      <c r="S285" s="363"/>
      <c r="U285" s="363"/>
    </row>
    <row r="286" spans="1:21"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c r="R286" s="363"/>
      <c r="S286" s="363"/>
      <c r="U286" s="363"/>
    </row>
    <row r="287" spans="1:21"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c r="R287" s="363"/>
      <c r="S287" s="363"/>
      <c r="U287" s="363"/>
    </row>
    <row r="288" spans="1:21"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c r="R288" s="363"/>
      <c r="S288" s="363"/>
      <c r="U288" s="363"/>
    </row>
    <row r="289" spans="1:21" ht="12.75" thickBot="1" x14ac:dyDescent="0.3">
      <c r="A289" s="246"/>
      <c r="B289" s="246" t="s">
        <v>310</v>
      </c>
      <c r="C289" s="247">
        <f t="shared" si="371"/>
        <v>26332</v>
      </c>
      <c r="D289" s="248">
        <f t="shared" ref="D289:O289" si="389">SUM(D286,D269,D230,D195,D187,D173,D75,D53,D283)</f>
        <v>33187</v>
      </c>
      <c r="E289" s="249">
        <f t="shared" si="389"/>
        <v>-6855</v>
      </c>
      <c r="F289" s="250">
        <f t="shared" si="389"/>
        <v>26332</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c r="R289" s="363"/>
      <c r="S289" s="363"/>
      <c r="U289" s="363"/>
    </row>
    <row r="290" spans="1:21" s="28" customFormat="1" ht="13.5" hidden="1" thickTop="1" thickBot="1" x14ac:dyDescent="0.3">
      <c r="A290" s="1484" t="s">
        <v>311</v>
      </c>
      <c r="B290" s="1485"/>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c r="R290" s="363"/>
      <c r="S290" s="363"/>
      <c r="U290" s="363"/>
    </row>
    <row r="291" spans="1:21" s="28" customFormat="1" ht="12.75" hidden="1" thickTop="1" x14ac:dyDescent="0.25">
      <c r="A291" s="1486" t="s">
        <v>312</v>
      </c>
      <c r="B291" s="1487"/>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c r="R291" s="363"/>
      <c r="S291" s="363"/>
      <c r="U291" s="363"/>
    </row>
    <row r="292" spans="1:21"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c r="R292" s="363"/>
      <c r="S292" s="363"/>
      <c r="U292" s="363"/>
    </row>
    <row r="293" spans="1:21"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c r="R293" s="363"/>
      <c r="S293" s="363"/>
      <c r="U293" s="363"/>
    </row>
    <row r="294" spans="1:21"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c r="R294" s="363"/>
      <c r="S294" s="363"/>
      <c r="U294" s="363"/>
    </row>
    <row r="295" spans="1:21"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c r="R295" s="363"/>
      <c r="S295" s="363"/>
      <c r="U295" s="363"/>
    </row>
    <row r="296" spans="1:21"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c r="R296" s="363"/>
      <c r="S296" s="363"/>
      <c r="U296" s="363"/>
    </row>
    <row r="297" spans="1:21"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c r="R297" s="363"/>
      <c r="S297" s="363"/>
      <c r="U297" s="363"/>
    </row>
    <row r="298" spans="1:21"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c r="R298" s="363"/>
      <c r="S298" s="363"/>
      <c r="U298" s="363"/>
    </row>
    <row r="299" spans="1:21"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c r="R299" s="363"/>
      <c r="S299" s="363"/>
      <c r="U299" s="363"/>
    </row>
    <row r="300" spans="1:21"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c r="R300" s="363"/>
      <c r="S300" s="363"/>
      <c r="U300" s="363"/>
    </row>
    <row r="301" spans="1:21"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c r="R301" s="363"/>
      <c r="S301" s="363"/>
      <c r="U301" s="363"/>
    </row>
    <row r="302" spans="1:21" ht="12.75" thickTop="1" x14ac:dyDescent="0.25"/>
  </sheetData>
  <sheetProtection algorithmName="SHA-512" hashValue="yJHobMZKoJW2ZsqVHJLeNzROFzEOKu1Z6+M6Zti43wpzqNpIFzqYsooDBhVG/kiX2G6Czpdd+LhlE+C/yuQ1Dw==" saltValue="bYGTkfAJ2kXn6psSVqYmoA==" spinCount="100000" sheet="1" objects="1" scenarios="1" formatCells="0" formatColumns="0" formatRows="0" deleteColumns="0"/>
  <autoFilter ref="A18:P301">
    <filterColumn colId="2">
      <filters>
        <filter val="93 383"/>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34.pielikums Jūrmalas pilsētas domes
2019.gada 25.jūlija saistošajiem noteikumiem Nr.27
(protokols Nr.10, 24.punkts)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R307"/>
  <sheetViews>
    <sheetView showGridLines="0" view="pageLayout" zoomScaleNormal="100" workbookViewId="0">
      <selection activeCell="U7" sqref="U7"/>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558</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369</v>
      </c>
      <c r="D3" s="1516"/>
      <c r="E3" s="1516"/>
      <c r="F3" s="1516"/>
      <c r="G3" s="1516"/>
      <c r="H3" s="1516"/>
      <c r="I3" s="1516"/>
      <c r="J3" s="1516"/>
      <c r="K3" s="1516"/>
      <c r="L3" s="1516"/>
      <c r="M3" s="1516"/>
      <c r="N3" s="1516"/>
      <c r="O3" s="1516"/>
      <c r="P3" s="1517"/>
      <c r="Q3" s="273"/>
    </row>
    <row r="4" spans="1:17" ht="12.75" customHeight="1" x14ac:dyDescent="0.25">
      <c r="A4" s="5" t="s">
        <v>4</v>
      </c>
      <c r="B4" s="6"/>
      <c r="C4" s="1516" t="s">
        <v>370</v>
      </c>
      <c r="D4" s="1516"/>
      <c r="E4" s="1516"/>
      <c r="F4" s="1516"/>
      <c r="G4" s="1516"/>
      <c r="H4" s="1516"/>
      <c r="I4" s="1516"/>
      <c r="J4" s="1516"/>
      <c r="K4" s="1516"/>
      <c r="L4" s="1516"/>
      <c r="M4" s="1516"/>
      <c r="N4" s="1516"/>
      <c r="O4" s="1516"/>
      <c r="P4" s="1517"/>
      <c r="Q4" s="273"/>
    </row>
    <row r="5" spans="1:17" ht="12.75" customHeight="1" x14ac:dyDescent="0.25">
      <c r="A5" s="7" t="s">
        <v>6</v>
      </c>
      <c r="B5" s="8"/>
      <c r="C5" s="1511" t="s">
        <v>352</v>
      </c>
      <c r="D5" s="1511"/>
      <c r="E5" s="1511"/>
      <c r="F5" s="1511"/>
      <c r="G5" s="1511"/>
      <c r="H5" s="1511"/>
      <c r="I5" s="1511"/>
      <c r="J5" s="1511"/>
      <c r="K5" s="1511"/>
      <c r="L5" s="1511"/>
      <c r="M5" s="1511"/>
      <c r="N5" s="1511"/>
      <c r="O5" s="1511"/>
      <c r="P5" s="1512"/>
      <c r="Q5" s="273"/>
    </row>
    <row r="6" spans="1:17" ht="12.75" customHeight="1" x14ac:dyDescent="0.25">
      <c r="A6" s="7" t="s">
        <v>8</v>
      </c>
      <c r="B6" s="8"/>
      <c r="C6" s="1511" t="s">
        <v>489</v>
      </c>
      <c r="D6" s="1511"/>
      <c r="E6" s="1511"/>
      <c r="F6" s="1511"/>
      <c r="G6" s="1511"/>
      <c r="H6" s="1511"/>
      <c r="I6" s="1511"/>
      <c r="J6" s="1511"/>
      <c r="K6" s="1511"/>
      <c r="L6" s="1511"/>
      <c r="M6" s="1511"/>
      <c r="N6" s="1511"/>
      <c r="O6" s="1511"/>
      <c r="P6" s="1512"/>
      <c r="Q6" s="273"/>
    </row>
    <row r="7" spans="1:17" x14ac:dyDescent="0.25">
      <c r="A7" s="7" t="s">
        <v>10</v>
      </c>
      <c r="B7" s="8"/>
      <c r="C7" s="1516" t="s">
        <v>488</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373</v>
      </c>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8"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8"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8" s="28" customFormat="1" ht="12" hidden="1" customHeight="1" x14ac:dyDescent="0.25">
      <c r="A19" s="22"/>
      <c r="B19" s="23" t="s">
        <v>38</v>
      </c>
      <c r="C19" s="24"/>
      <c r="D19" s="25"/>
      <c r="E19" s="26"/>
      <c r="F19" s="27"/>
      <c r="G19" s="25"/>
      <c r="H19" s="26"/>
      <c r="I19" s="27"/>
      <c r="J19" s="25"/>
      <c r="K19" s="26"/>
      <c r="L19" s="27"/>
      <c r="M19" s="25"/>
      <c r="N19" s="26"/>
      <c r="O19" s="27"/>
      <c r="P19" s="27"/>
    </row>
    <row r="20" spans="1:18" s="28" customFormat="1" ht="12.75" thickBot="1" x14ac:dyDescent="0.3">
      <c r="A20" s="29"/>
      <c r="B20" s="30" t="s">
        <v>39</v>
      </c>
      <c r="C20" s="31">
        <f t="shared" ref="C20:C83" si="0">F20+I20+L20+O20</f>
        <v>37734</v>
      </c>
      <c r="D20" s="32">
        <f>SUM(D21,D24,D25,D41,D43)</f>
        <v>35534</v>
      </c>
      <c r="E20" s="33">
        <f t="shared" ref="E20:F20" si="1">SUM(E21,E24,E25,E41,E43)</f>
        <v>2200</v>
      </c>
      <c r="F20" s="34">
        <f t="shared" si="1"/>
        <v>37734</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c r="R20" s="363"/>
    </row>
    <row r="21" spans="1:18"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c r="R21" s="363"/>
    </row>
    <row r="22" spans="1:18"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c r="R22" s="363"/>
    </row>
    <row r="23" spans="1:18"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c r="R23" s="363"/>
    </row>
    <row r="24" spans="1:18" s="28" customFormat="1" ht="24.75" customHeight="1" thickTop="1" thickBot="1" x14ac:dyDescent="0.3">
      <c r="A24" s="58">
        <v>19300</v>
      </c>
      <c r="B24" s="58" t="s">
        <v>43</v>
      </c>
      <c r="C24" s="59">
        <f>F24+I24</f>
        <v>37734</v>
      </c>
      <c r="D24" s="60">
        <v>35534</v>
      </c>
      <c r="E24" s="61">
        <v>2200</v>
      </c>
      <c r="F24" s="62">
        <f t="shared" si="9"/>
        <v>37734</v>
      </c>
      <c r="G24" s="60"/>
      <c r="H24" s="61"/>
      <c r="I24" s="62">
        <f t="shared" si="10"/>
        <v>0</v>
      </c>
      <c r="J24" s="63" t="s">
        <v>44</v>
      </c>
      <c r="K24" s="64" t="s">
        <v>44</v>
      </c>
      <c r="L24" s="65" t="s">
        <v>44</v>
      </c>
      <c r="M24" s="63" t="s">
        <v>44</v>
      </c>
      <c r="N24" s="64" t="s">
        <v>44</v>
      </c>
      <c r="O24" s="65" t="s">
        <v>44</v>
      </c>
      <c r="P24" s="66"/>
      <c r="R24" s="363"/>
    </row>
    <row r="25" spans="1:18" s="28" customFormat="1" ht="24.75" hidden="1" customHeight="1" thickTop="1" x14ac:dyDescent="0.25">
      <c r="A25" s="27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c r="R25" s="363"/>
    </row>
    <row r="26" spans="1:18"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c r="R26" s="363"/>
    </row>
    <row r="27" spans="1:18"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c r="R27" s="363"/>
    </row>
    <row r="28" spans="1:18"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c r="R28" s="363"/>
    </row>
    <row r="29" spans="1:18"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c r="R29" s="363"/>
    </row>
    <row r="30" spans="1:18"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c r="R30" s="363"/>
    </row>
    <row r="31" spans="1:18"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c r="R31" s="363"/>
    </row>
    <row r="32" spans="1:18"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c r="R32" s="363"/>
    </row>
    <row r="33" spans="1:18"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c r="R33" s="363"/>
    </row>
    <row r="34" spans="1:18"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c r="R34" s="363"/>
    </row>
    <row r="35" spans="1:18"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c r="R35" s="363"/>
    </row>
    <row r="36" spans="1:18"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c r="R36" s="363"/>
    </row>
    <row r="37" spans="1:18"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c r="R37" s="363"/>
    </row>
    <row r="38" spans="1:18"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c r="R38" s="363"/>
    </row>
    <row r="39" spans="1:18"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c r="R39" s="363"/>
    </row>
    <row r="40" spans="1:18"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c r="R40" s="363"/>
    </row>
    <row r="41" spans="1:18"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c r="R41" s="363"/>
    </row>
    <row r="42" spans="1:18"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c r="R42" s="363"/>
    </row>
    <row r="43" spans="1:18"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c r="R43" s="363"/>
    </row>
    <row r="44" spans="1:18"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c r="R44" s="363"/>
    </row>
    <row r="45" spans="1:18"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c r="R45" s="363"/>
    </row>
    <row r="46" spans="1:18"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c r="R46" s="363"/>
    </row>
    <row r="47" spans="1:18"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c r="R47" s="363"/>
    </row>
    <row r="48" spans="1:18" ht="12" hidden="1" customHeight="1" x14ac:dyDescent="0.25">
      <c r="A48" s="140"/>
      <c r="B48" s="136"/>
      <c r="C48" s="141"/>
      <c r="D48" s="142"/>
      <c r="E48" s="143"/>
      <c r="F48" s="139"/>
      <c r="G48" s="142"/>
      <c r="H48" s="143"/>
      <c r="I48" s="139"/>
      <c r="J48" s="142"/>
      <c r="K48" s="143"/>
      <c r="L48" s="123"/>
      <c r="M48" s="142"/>
      <c r="N48" s="143"/>
      <c r="O48" s="139"/>
      <c r="P48" s="127"/>
      <c r="R48" s="363"/>
    </row>
    <row r="49" spans="1:18" s="28" customFormat="1" ht="12" hidden="1" customHeight="1" x14ac:dyDescent="0.25">
      <c r="A49" s="144"/>
      <c r="B49" s="145" t="s">
        <v>68</v>
      </c>
      <c r="C49" s="146"/>
      <c r="D49" s="147"/>
      <c r="E49" s="148"/>
      <c r="F49" s="149"/>
      <c r="G49" s="150"/>
      <c r="H49" s="151"/>
      <c r="I49" s="152"/>
      <c r="J49" s="150"/>
      <c r="K49" s="151"/>
      <c r="L49" s="153"/>
      <c r="M49" s="150"/>
      <c r="N49" s="151"/>
      <c r="O49" s="152"/>
      <c r="P49" s="154"/>
      <c r="R49" s="363"/>
    </row>
    <row r="50" spans="1:18" s="28" customFormat="1" ht="13.5" thickTop="1" thickBot="1" x14ac:dyDescent="0.3">
      <c r="A50" s="155"/>
      <c r="B50" s="29" t="s">
        <v>69</v>
      </c>
      <c r="C50" s="156">
        <f t="shared" si="0"/>
        <v>37734</v>
      </c>
      <c r="D50" s="157">
        <f>SUM(D51,D286)</f>
        <v>35534</v>
      </c>
      <c r="E50" s="158">
        <f t="shared" ref="E50:F50" si="26">SUM(E51,E286)</f>
        <v>2200</v>
      </c>
      <c r="F50" s="159">
        <f t="shared" si="26"/>
        <v>37734</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c r="R50" s="363"/>
    </row>
    <row r="51" spans="1:18" s="28" customFormat="1" ht="36.75" thickTop="1" x14ac:dyDescent="0.25">
      <c r="A51" s="160"/>
      <c r="B51" s="161" t="s">
        <v>70</v>
      </c>
      <c r="C51" s="162">
        <f t="shared" si="0"/>
        <v>37734</v>
      </c>
      <c r="D51" s="163">
        <f>SUM(D52,D194)</f>
        <v>35534</v>
      </c>
      <c r="E51" s="164">
        <f t="shared" ref="E51:F51" si="30">SUM(E52,E194)</f>
        <v>2200</v>
      </c>
      <c r="F51" s="165">
        <f t="shared" si="30"/>
        <v>37734</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c r="R51" s="363"/>
    </row>
    <row r="52" spans="1:18" s="28" customFormat="1" ht="24" x14ac:dyDescent="0.25">
      <c r="A52" s="24"/>
      <c r="B52" s="22" t="s">
        <v>71</v>
      </c>
      <c r="C52" s="170">
        <f t="shared" si="0"/>
        <v>37734</v>
      </c>
      <c r="D52" s="171">
        <f>SUM(D53,D75,D173,D187)</f>
        <v>35534</v>
      </c>
      <c r="E52" s="172">
        <f t="shared" ref="E52:F52" si="34">SUM(E53,E75,E173,E187)</f>
        <v>2200</v>
      </c>
      <c r="F52" s="173">
        <f t="shared" si="34"/>
        <v>37734</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c r="R52" s="363"/>
    </row>
    <row r="53" spans="1:18"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c r="R53" s="363"/>
    </row>
    <row r="54" spans="1:18"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c r="R54" s="363"/>
    </row>
    <row r="55" spans="1:18"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c r="R55" s="363"/>
    </row>
    <row r="56" spans="1:18"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c r="R56" s="363"/>
    </row>
    <row r="57" spans="1:18"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c r="R57" s="363"/>
    </row>
    <row r="58" spans="1:18"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c r="R58" s="363"/>
    </row>
    <row r="59" spans="1:18"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c r="R59" s="363"/>
    </row>
    <row r="60" spans="1:18"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c r="R60" s="363"/>
    </row>
    <row r="61" spans="1:18"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c r="R61" s="363"/>
    </row>
    <row r="62" spans="1:18"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c r="R62" s="363"/>
    </row>
    <row r="63" spans="1:18"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c r="R63" s="363"/>
    </row>
    <row r="64" spans="1:18"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c r="R64" s="363"/>
    </row>
    <row r="65" spans="1:18"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c r="R65" s="363"/>
    </row>
    <row r="66" spans="1:18" ht="36" hidden="1" customHeight="1" x14ac:dyDescent="0.25">
      <c r="A66" s="184">
        <v>1150</v>
      </c>
      <c r="B66" s="136" t="s">
        <v>87</v>
      </c>
      <c r="C66" s="141">
        <f t="shared" si="0"/>
        <v>0</v>
      </c>
      <c r="D66" s="142"/>
      <c r="E66" s="143"/>
      <c r="F66" s="139">
        <f t="shared" si="58"/>
        <v>0</v>
      </c>
      <c r="G66" s="142"/>
      <c r="H66" s="143"/>
      <c r="I66" s="139">
        <f t="shared" si="59"/>
        <v>0</v>
      </c>
      <c r="J66" s="142"/>
      <c r="K66" s="143"/>
      <c r="L66" s="139">
        <f t="shared" si="60"/>
        <v>0</v>
      </c>
      <c r="M66" s="142"/>
      <c r="N66" s="143"/>
      <c r="O66" s="139">
        <f t="shared" si="61"/>
        <v>0</v>
      </c>
      <c r="P66" s="127"/>
      <c r="R66" s="363"/>
    </row>
    <row r="67" spans="1:18" ht="24" hidden="1" x14ac:dyDescent="0.25">
      <c r="A67" s="67">
        <v>1200</v>
      </c>
      <c r="B67" s="181" t="s">
        <v>88</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c r="R67" s="363"/>
    </row>
    <row r="68" spans="1:18" ht="24" hidden="1" customHeight="1" x14ac:dyDescent="0.25">
      <c r="A68" s="278">
        <v>1210</v>
      </c>
      <c r="B68" s="80" t="s">
        <v>89</v>
      </c>
      <c r="C68" s="81">
        <f t="shared" si="0"/>
        <v>0</v>
      </c>
      <c r="D68" s="46"/>
      <c r="E68" s="47"/>
      <c r="F68" s="132">
        <f>D68+E68</f>
        <v>0</v>
      </c>
      <c r="G68" s="46"/>
      <c r="H68" s="47"/>
      <c r="I68" s="132">
        <f>G68+H68</f>
        <v>0</v>
      </c>
      <c r="J68" s="46"/>
      <c r="K68" s="47"/>
      <c r="L68" s="132">
        <f>K68+J68</f>
        <v>0</v>
      </c>
      <c r="M68" s="46"/>
      <c r="N68" s="47"/>
      <c r="O68" s="132">
        <f>N68+M68</f>
        <v>0</v>
      </c>
      <c r="P68" s="49"/>
      <c r="R68" s="363"/>
    </row>
    <row r="69" spans="1:18"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c r="R69" s="363"/>
    </row>
    <row r="70" spans="1:18"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c r="R70" s="363"/>
    </row>
    <row r="71" spans="1:18"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c r="R71" s="363"/>
    </row>
    <row r="72" spans="1:18"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c r="R72" s="363"/>
    </row>
    <row r="73" spans="1:18"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c r="R73" s="363"/>
    </row>
    <row r="74" spans="1:18"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c r="R74" s="363"/>
    </row>
    <row r="75" spans="1:18" x14ac:dyDescent="0.25">
      <c r="A75" s="175">
        <v>2000</v>
      </c>
      <c r="B75" s="175" t="s">
        <v>96</v>
      </c>
      <c r="C75" s="176">
        <f t="shared" si="0"/>
        <v>37734</v>
      </c>
      <c r="D75" s="177">
        <f>SUM(D76,D83,D130,D164,D165,D172)</f>
        <v>35534</v>
      </c>
      <c r="E75" s="178">
        <f t="shared" ref="E75:F75" si="74">SUM(E76,E83,E130,E164,E165,E172)</f>
        <v>2200</v>
      </c>
      <c r="F75" s="179">
        <f t="shared" si="74"/>
        <v>37734</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c r="R75" s="363"/>
    </row>
    <row r="76" spans="1:18"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c r="R76" s="363"/>
    </row>
    <row r="77" spans="1:18" ht="24" hidden="1" x14ac:dyDescent="0.25">
      <c r="A77" s="278">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c r="R77" s="363"/>
    </row>
    <row r="78" spans="1:18"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c r="R78" s="363"/>
    </row>
    <row r="79" spans="1:18"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c r="R79" s="363"/>
    </row>
    <row r="80" spans="1:18"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c r="R80" s="363"/>
    </row>
    <row r="81" spans="1:18"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c r="R81" s="363"/>
    </row>
    <row r="82" spans="1:18"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c r="R82" s="363"/>
    </row>
    <row r="83" spans="1:18" x14ac:dyDescent="0.25">
      <c r="A83" s="67">
        <v>2200</v>
      </c>
      <c r="B83" s="181" t="s">
        <v>102</v>
      </c>
      <c r="C83" s="68">
        <f t="shared" si="0"/>
        <v>37734</v>
      </c>
      <c r="D83" s="182">
        <f>SUM(D84,D89,D95,D103,D112,D116,D122,D128)</f>
        <v>35534</v>
      </c>
      <c r="E83" s="183">
        <f t="shared" ref="E83:F83" si="98">SUM(E84,E89,E95,E103,E112,E116,E122,E128)</f>
        <v>2200</v>
      </c>
      <c r="F83" s="71">
        <f t="shared" si="98"/>
        <v>37734</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c r="R83" s="363"/>
    </row>
    <row r="84" spans="1:18"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c r="R84" s="363"/>
    </row>
    <row r="85" spans="1:18"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c r="R85" s="363"/>
    </row>
    <row r="86" spans="1:18"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c r="R86" s="363"/>
    </row>
    <row r="87" spans="1:18"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c r="R87" s="363"/>
    </row>
    <row r="88" spans="1:18"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c r="R88" s="363"/>
    </row>
    <row r="89" spans="1:18"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c r="R89" s="363"/>
    </row>
    <row r="90" spans="1:18"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c r="R90" s="363"/>
    </row>
    <row r="91" spans="1:18"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c r="R91" s="363"/>
    </row>
    <row r="92" spans="1:18"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c r="R92" s="363"/>
    </row>
    <row r="93" spans="1:18"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c r="R93" s="363"/>
    </row>
    <row r="94" spans="1:18"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c r="R94" s="363"/>
    </row>
    <row r="95" spans="1:18"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c r="R95" s="363"/>
    </row>
    <row r="96" spans="1:18"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c r="R96" s="363"/>
    </row>
    <row r="97" spans="1:18"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c r="R97" s="363"/>
    </row>
    <row r="98" spans="1:18"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c r="R98" s="363"/>
    </row>
    <row r="99" spans="1:18"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c r="R99" s="363"/>
    </row>
    <row r="100" spans="1:18"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c r="R100" s="363"/>
    </row>
    <row r="101" spans="1:18"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c r="R101" s="363"/>
    </row>
    <row r="102" spans="1:18"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c r="R102" s="363"/>
    </row>
    <row r="103" spans="1:18" ht="36" x14ac:dyDescent="0.25">
      <c r="A103" s="187">
        <v>2240</v>
      </c>
      <c r="B103" s="87" t="s">
        <v>122</v>
      </c>
      <c r="C103" s="88">
        <f t="shared" si="102"/>
        <v>28460</v>
      </c>
      <c r="D103" s="188">
        <f>SUM(D104:D111)</f>
        <v>26260</v>
      </c>
      <c r="E103" s="189">
        <f t="shared" ref="E103:F103" si="127">SUM(E104:E111)</f>
        <v>2200</v>
      </c>
      <c r="F103" s="55">
        <f t="shared" si="127"/>
        <v>28460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c r="R103" s="363"/>
    </row>
    <row r="104" spans="1:18"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c r="R104" s="363"/>
    </row>
    <row r="105" spans="1:18"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c r="R105" s="363"/>
    </row>
    <row r="106" spans="1:18"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c r="R106" s="363"/>
    </row>
    <row r="107" spans="1:18" ht="12" customHeight="1" x14ac:dyDescent="0.25">
      <c r="A107" s="51">
        <v>2244</v>
      </c>
      <c r="B107" s="87" t="s">
        <v>126</v>
      </c>
      <c r="C107" s="88">
        <f t="shared" si="102"/>
        <v>28460</v>
      </c>
      <c r="D107" s="193">
        <v>26260</v>
      </c>
      <c r="E107" s="194">
        <v>2200</v>
      </c>
      <c r="F107" s="55">
        <f t="shared" si="131"/>
        <v>28460</v>
      </c>
      <c r="G107" s="53"/>
      <c r="H107" s="54"/>
      <c r="I107" s="55">
        <f t="shared" si="132"/>
        <v>0</v>
      </c>
      <c r="J107" s="53"/>
      <c r="K107" s="54"/>
      <c r="L107" s="55">
        <f t="shared" si="133"/>
        <v>0</v>
      </c>
      <c r="M107" s="53"/>
      <c r="N107" s="54"/>
      <c r="O107" s="55">
        <f t="shared" si="134"/>
        <v>0</v>
      </c>
      <c r="P107" s="57"/>
      <c r="R107" s="363"/>
    </row>
    <row r="108" spans="1:18"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c r="R108" s="363"/>
    </row>
    <row r="109" spans="1:18"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c r="R109" s="363"/>
    </row>
    <row r="110" spans="1:18"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c r="R110" s="363"/>
    </row>
    <row r="111" spans="1:18"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c r="R111" s="363"/>
    </row>
    <row r="112" spans="1:18"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c r="R112" s="363"/>
    </row>
    <row r="113" spans="1:18"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c r="R113" s="363"/>
    </row>
    <row r="114" spans="1:18"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c r="R114" s="363"/>
    </row>
    <row r="115" spans="1:18"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c r="R115" s="363"/>
    </row>
    <row r="116" spans="1:18"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c r="R116" s="363"/>
    </row>
    <row r="117" spans="1:18"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c r="R117" s="363"/>
    </row>
    <row r="118" spans="1:18"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c r="R118" s="363"/>
    </row>
    <row r="119" spans="1:18"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c r="R119" s="363"/>
    </row>
    <row r="120" spans="1:18"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c r="R120" s="363"/>
    </row>
    <row r="121" spans="1:18"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c r="R121" s="363"/>
    </row>
    <row r="122" spans="1:18" x14ac:dyDescent="0.25">
      <c r="A122" s="187">
        <v>2270</v>
      </c>
      <c r="B122" s="87" t="s">
        <v>141</v>
      </c>
      <c r="C122" s="88">
        <f t="shared" si="102"/>
        <v>9274</v>
      </c>
      <c r="D122" s="188">
        <f>SUM(D123:D127)</f>
        <v>9274</v>
      </c>
      <c r="E122" s="189">
        <f t="shared" ref="E122:F122" si="151">SUM(E123:E127)</f>
        <v>0</v>
      </c>
      <c r="F122" s="55">
        <f t="shared" si="151"/>
        <v>9274</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c r="R122" s="363"/>
    </row>
    <row r="123" spans="1:18"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c r="R123" s="363"/>
    </row>
    <row r="124" spans="1:18"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c r="R124" s="363"/>
    </row>
    <row r="125" spans="1:18"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c r="R125" s="363"/>
    </row>
    <row r="126" spans="1:18"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c r="R126" s="363"/>
    </row>
    <row r="127" spans="1:18" ht="24" customHeight="1" x14ac:dyDescent="0.25">
      <c r="A127" s="51">
        <v>2279</v>
      </c>
      <c r="B127" s="87" t="s">
        <v>146</v>
      </c>
      <c r="C127" s="88">
        <f t="shared" si="102"/>
        <v>9274</v>
      </c>
      <c r="D127" s="193">
        <v>9274</v>
      </c>
      <c r="E127" s="194"/>
      <c r="F127" s="55">
        <f t="shared" si="155"/>
        <v>9274</v>
      </c>
      <c r="G127" s="53"/>
      <c r="H127" s="54"/>
      <c r="I127" s="55">
        <f t="shared" si="156"/>
        <v>0</v>
      </c>
      <c r="J127" s="53"/>
      <c r="K127" s="54"/>
      <c r="L127" s="55">
        <f t="shared" si="157"/>
        <v>0</v>
      </c>
      <c r="M127" s="53"/>
      <c r="N127" s="54"/>
      <c r="O127" s="55">
        <f t="shared" si="158"/>
        <v>0</v>
      </c>
      <c r="P127" s="57"/>
      <c r="R127" s="363"/>
    </row>
    <row r="128" spans="1:18" ht="48" hidden="1" x14ac:dyDescent="0.25">
      <c r="A128" s="278">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c r="R128" s="363"/>
    </row>
    <row r="129" spans="1:18"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c r="R129" s="363"/>
    </row>
    <row r="130" spans="1:18"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c r="R130" s="363"/>
    </row>
    <row r="131" spans="1:18" ht="24" hidden="1" x14ac:dyDescent="0.25">
      <c r="A131" s="278">
        <v>2310</v>
      </c>
      <c r="B131" s="80" t="s">
        <v>150</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c r="R131" s="363"/>
    </row>
    <row r="132" spans="1:18" ht="12" hidden="1" customHeight="1" x14ac:dyDescent="0.25">
      <c r="A132" s="51">
        <v>2311</v>
      </c>
      <c r="B132" s="87" t="s">
        <v>151</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c r="R132" s="363"/>
    </row>
    <row r="133" spans="1:18" ht="12" hidden="1" customHeight="1" x14ac:dyDescent="0.25">
      <c r="A133" s="51">
        <v>2312</v>
      </c>
      <c r="B133" s="87" t="s">
        <v>152</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c r="R133" s="363"/>
    </row>
    <row r="134" spans="1:18"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c r="R134" s="363"/>
    </row>
    <row r="135" spans="1:18"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c r="R135" s="363"/>
    </row>
    <row r="136" spans="1:18"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c r="R136" s="363"/>
    </row>
    <row r="137" spans="1:18"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c r="R137" s="363"/>
    </row>
    <row r="138" spans="1:18"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c r="R138" s="363"/>
    </row>
    <row r="139" spans="1:18"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c r="R139" s="363"/>
    </row>
    <row r="140" spans="1:18"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c r="R140" s="363"/>
    </row>
    <row r="141" spans="1:18"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c r="R141" s="363"/>
    </row>
    <row r="142" spans="1:18"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c r="R142" s="363"/>
    </row>
    <row r="143" spans="1:18"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c r="R143" s="363"/>
    </row>
    <row r="144" spans="1:18"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c r="R144" s="363"/>
    </row>
    <row r="145" spans="1:18"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c r="R145" s="363"/>
    </row>
    <row r="146" spans="1:18"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c r="R146" s="363"/>
    </row>
    <row r="147" spans="1:18"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c r="R147" s="363"/>
    </row>
    <row r="148" spans="1:18"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c r="R148" s="363"/>
    </row>
    <row r="149" spans="1:18"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c r="R149" s="363"/>
    </row>
    <row r="150" spans="1:18"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c r="R150" s="363"/>
    </row>
    <row r="151" spans="1:18"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c r="R151" s="363"/>
    </row>
    <row r="152" spans="1:18"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c r="R152" s="363"/>
    </row>
    <row r="153" spans="1:18"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c r="R153" s="363"/>
    </row>
    <row r="154" spans="1:18"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c r="R154" s="363"/>
    </row>
    <row r="155" spans="1:18"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c r="R155" s="363"/>
    </row>
    <row r="156" spans="1:18"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c r="R156" s="363"/>
    </row>
    <row r="157" spans="1:18"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c r="R157" s="363"/>
    </row>
    <row r="158" spans="1:18"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c r="R158" s="363"/>
    </row>
    <row r="159" spans="1:18"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c r="R159" s="363"/>
    </row>
    <row r="160" spans="1:18"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c r="R160" s="363"/>
    </row>
    <row r="161" spans="1:18"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c r="R161" s="363"/>
    </row>
    <row r="162" spans="1:18"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c r="R162" s="363"/>
    </row>
    <row r="163" spans="1:18"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c r="R163" s="363"/>
    </row>
    <row r="164" spans="1:18"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c r="R164" s="363"/>
    </row>
    <row r="165" spans="1:18"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c r="R165" s="363"/>
    </row>
    <row r="166" spans="1:18" ht="16.5" hidden="1" customHeight="1" x14ac:dyDescent="0.25">
      <c r="A166" s="278">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c r="R166" s="363"/>
    </row>
    <row r="167" spans="1:18"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c r="R167" s="363"/>
    </row>
    <row r="168" spans="1:18"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c r="R168" s="363"/>
    </row>
    <row r="169" spans="1:18"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c r="R169" s="363"/>
    </row>
    <row r="170" spans="1:18"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c r="R170" s="363"/>
    </row>
    <row r="171" spans="1:18"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c r="R171" s="363"/>
    </row>
    <row r="172" spans="1:18"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c r="R172" s="363"/>
    </row>
    <row r="173" spans="1:18"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c r="R173" s="363"/>
    </row>
    <row r="174" spans="1:18"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c r="R174" s="363"/>
    </row>
    <row r="175" spans="1:18" ht="36" hidden="1" x14ac:dyDescent="0.25">
      <c r="A175" s="278">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c r="R175" s="363"/>
    </row>
    <row r="176" spans="1:18"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c r="R176" s="363"/>
    </row>
    <row r="177" spans="1:18"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c r="R177" s="363"/>
    </row>
    <row r="178" spans="1:18"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c r="R178" s="363"/>
    </row>
    <row r="179" spans="1:18" ht="84" hidden="1" x14ac:dyDescent="0.25">
      <c r="A179" s="278">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c r="R179" s="363"/>
    </row>
    <row r="180" spans="1:18"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c r="R180" s="363"/>
    </row>
    <row r="181" spans="1:18"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c r="R181" s="363"/>
    </row>
    <row r="182" spans="1:18"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c r="R182" s="363"/>
    </row>
    <row r="183" spans="1:18"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c r="R183" s="363"/>
    </row>
    <row r="184" spans="1:18"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c r="R184" s="363"/>
    </row>
    <row r="185" spans="1:18"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c r="R185" s="363"/>
    </row>
    <row r="186" spans="1:18"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c r="R186" s="363"/>
    </row>
    <row r="187" spans="1:18"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c r="R187" s="363"/>
    </row>
    <row r="188" spans="1:18"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c r="R188" s="363"/>
    </row>
    <row r="189" spans="1:18" ht="36" hidden="1" customHeight="1" x14ac:dyDescent="0.25">
      <c r="A189" s="278">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c r="R189" s="363"/>
    </row>
    <row r="190" spans="1:18"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c r="R190" s="363"/>
    </row>
    <row r="191" spans="1:18"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c r="R191" s="363"/>
    </row>
    <row r="192" spans="1:18" ht="24" hidden="1" x14ac:dyDescent="0.25">
      <c r="A192" s="278">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c r="R192" s="363"/>
    </row>
    <row r="193" spans="1:18"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c r="R193" s="363"/>
    </row>
    <row r="194" spans="1:18" s="28" customFormat="1" ht="24" hidden="1" x14ac:dyDescent="0.25">
      <c r="A194" s="221"/>
      <c r="B194" s="23" t="s">
        <v>213</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c r="R194" s="363"/>
    </row>
    <row r="195" spans="1:18"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c r="R195" s="363"/>
    </row>
    <row r="196" spans="1:18"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c r="R196" s="363"/>
    </row>
    <row r="197" spans="1:18" ht="12" hidden="1" customHeight="1" x14ac:dyDescent="0.25">
      <c r="A197" s="278">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c r="R197" s="363"/>
    </row>
    <row r="198" spans="1:18"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c r="R198" s="363"/>
    </row>
    <row r="199" spans="1:18"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c r="R199" s="363"/>
    </row>
    <row r="200" spans="1:18"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c r="R200" s="363"/>
    </row>
    <row r="201" spans="1:18"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c r="R201" s="363"/>
    </row>
    <row r="202" spans="1:18"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c r="R202" s="363"/>
    </row>
    <row r="203" spans="1:18"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c r="R203" s="363"/>
    </row>
    <row r="204" spans="1:18"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c r="R204" s="363"/>
    </row>
    <row r="205" spans="1:18"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c r="R205" s="363"/>
    </row>
    <row r="206" spans="1:18"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c r="R206" s="363"/>
    </row>
    <row r="207" spans="1:18"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c r="R207" s="363"/>
    </row>
    <row r="208" spans="1:18"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c r="R208" s="363"/>
    </row>
    <row r="209" spans="1:18"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c r="R209" s="363"/>
    </row>
    <row r="210" spans="1:18"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c r="R210" s="363"/>
    </row>
    <row r="211" spans="1:18"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c r="R211" s="363"/>
    </row>
    <row r="212" spans="1:18"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c r="R212" s="363"/>
    </row>
    <row r="213" spans="1:18"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c r="R213" s="363"/>
    </row>
    <row r="214" spans="1:18"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c r="R214" s="363"/>
    </row>
    <row r="215" spans="1:18"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c r="R215" s="363"/>
    </row>
    <row r="216" spans="1:18"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c r="R216" s="363"/>
    </row>
    <row r="217" spans="1:18"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c r="R217" s="363"/>
    </row>
    <row r="218" spans="1:18"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c r="R218" s="363"/>
    </row>
    <row r="219" spans="1:18"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c r="R219" s="363"/>
    </row>
    <row r="220" spans="1:18"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c r="R220" s="363"/>
    </row>
    <row r="221" spans="1:18"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c r="R221" s="363"/>
    </row>
    <row r="222" spans="1:18"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c r="R222" s="363"/>
    </row>
    <row r="223" spans="1:18"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c r="R223" s="363"/>
    </row>
    <row r="224" spans="1:18"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c r="R224" s="363"/>
    </row>
    <row r="225" spans="1:18"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c r="R225" s="363"/>
    </row>
    <row r="226" spans="1:18"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c r="R226" s="363"/>
    </row>
    <row r="227" spans="1:18"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c r="R227" s="363"/>
    </row>
    <row r="228" spans="1:18"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c r="R228" s="363"/>
    </row>
    <row r="229" spans="1:18"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c r="R229" s="363"/>
    </row>
    <row r="230" spans="1:18"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c r="R230" s="363"/>
    </row>
    <row r="231" spans="1:18"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c r="R231" s="363"/>
    </row>
    <row r="232" spans="1:18" ht="24" hidden="1" customHeight="1" x14ac:dyDescent="0.25">
      <c r="A232" s="278">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c r="R232" s="363"/>
    </row>
    <row r="233" spans="1:18"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c r="R233" s="363"/>
    </row>
    <row r="234" spans="1:18"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c r="R234" s="363"/>
    </row>
    <row r="235" spans="1:18"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c r="R235" s="363"/>
    </row>
    <row r="236" spans="1:18"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c r="R236" s="363"/>
    </row>
    <row r="237" spans="1:18"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c r="R237" s="363"/>
    </row>
    <row r="238" spans="1:18"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c r="R238" s="363"/>
    </row>
    <row r="239" spans="1:18"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c r="R239" s="363"/>
    </row>
    <row r="240" spans="1:18"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c r="R240" s="363"/>
    </row>
    <row r="241" spans="1:18"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c r="R241" s="363"/>
    </row>
    <row r="242" spans="1:18"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c r="R242" s="363"/>
    </row>
    <row r="243" spans="1:18"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c r="R243" s="363"/>
    </row>
    <row r="244" spans="1:18"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c r="R244" s="363"/>
    </row>
    <row r="245" spans="1:18"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c r="R245" s="363"/>
    </row>
    <row r="246" spans="1:18" ht="24" hidden="1" x14ac:dyDescent="0.25">
      <c r="A246" s="278">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c r="R246" s="363"/>
    </row>
    <row r="247" spans="1:18"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c r="R247" s="363"/>
    </row>
    <row r="248" spans="1:18"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c r="R248" s="363"/>
    </row>
    <row r="249" spans="1:18"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c r="R249" s="363"/>
    </row>
    <row r="250" spans="1:18"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c r="R250" s="363"/>
    </row>
    <row r="251" spans="1:18"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c r="R251" s="363"/>
    </row>
    <row r="252" spans="1:18" ht="24" hidden="1" x14ac:dyDescent="0.25">
      <c r="A252" s="278">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c r="R252" s="363"/>
    </row>
    <row r="253" spans="1:18"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c r="R253" s="363"/>
    </row>
    <row r="254" spans="1:18"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c r="R254" s="363"/>
    </row>
    <row r="255" spans="1:18"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c r="R255" s="363"/>
    </row>
    <row r="256" spans="1:18"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c r="R256" s="363"/>
    </row>
    <row r="257" spans="1:18"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c r="R257" s="363"/>
    </row>
    <row r="258" spans="1:18"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c r="R258" s="363"/>
    </row>
    <row r="259" spans="1:18"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c r="R259" s="363"/>
    </row>
    <row r="260" spans="1:18" ht="24" hidden="1" x14ac:dyDescent="0.25">
      <c r="A260" s="278">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c r="R260" s="363"/>
    </row>
    <row r="261" spans="1:18"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c r="R261" s="363"/>
    </row>
    <row r="262" spans="1:18"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c r="R262" s="363"/>
    </row>
    <row r="263" spans="1:18"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c r="R263" s="363"/>
    </row>
    <row r="264" spans="1:18"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c r="R264" s="363"/>
    </row>
    <row r="265" spans="1:18"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c r="R265" s="363"/>
    </row>
    <row r="266" spans="1:18"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c r="R266" s="363"/>
    </row>
    <row r="267" spans="1:18"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c r="R267" s="363"/>
    </row>
    <row r="268" spans="1:18"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c r="R268" s="363"/>
    </row>
    <row r="269" spans="1:18"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c r="R269" s="363"/>
    </row>
    <row r="270" spans="1:18"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c r="R270" s="363"/>
    </row>
    <row r="271" spans="1:18" ht="24" hidden="1" customHeight="1" x14ac:dyDescent="0.25">
      <c r="A271" s="278">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c r="R271" s="363"/>
    </row>
    <row r="272" spans="1:18"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c r="R272" s="363"/>
    </row>
    <row r="273" spans="1:18"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c r="R273" s="363"/>
    </row>
    <row r="274" spans="1:18"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c r="R274" s="363"/>
    </row>
    <row r="275" spans="1:18"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c r="R275" s="363"/>
    </row>
    <row r="276" spans="1:18"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c r="R276" s="363"/>
    </row>
    <row r="277" spans="1:18"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c r="R277" s="363"/>
    </row>
    <row r="278" spans="1:18"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c r="R278" s="363"/>
    </row>
    <row r="279" spans="1:18"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c r="R279" s="363"/>
    </row>
    <row r="280" spans="1:18" ht="24" hidden="1" customHeight="1" x14ac:dyDescent="0.25">
      <c r="A280" s="278">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c r="R280" s="363"/>
    </row>
    <row r="281" spans="1:18"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c r="R281" s="363"/>
    </row>
    <row r="282" spans="1:18"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c r="R282" s="363"/>
    </row>
    <row r="283" spans="1:18"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c r="R283" s="363"/>
    </row>
    <row r="284" spans="1:18"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c r="R284" s="363"/>
    </row>
    <row r="285" spans="1:18"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c r="R285" s="363"/>
    </row>
    <row r="286" spans="1:18"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c r="R286" s="363"/>
    </row>
    <row r="287" spans="1:18"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c r="R287" s="363"/>
    </row>
    <row r="288" spans="1:18"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c r="R288" s="363"/>
    </row>
    <row r="289" spans="1:18" ht="12.75" thickBot="1" x14ac:dyDescent="0.3">
      <c r="A289" s="246"/>
      <c r="B289" s="246" t="s">
        <v>310</v>
      </c>
      <c r="C289" s="247">
        <f t="shared" si="371"/>
        <v>37734</v>
      </c>
      <c r="D289" s="248">
        <f t="shared" ref="D289:O289" si="389">SUM(D286,D269,D230,D195,D187,D173,D75,D53,D283)</f>
        <v>35534</v>
      </c>
      <c r="E289" s="249">
        <f t="shared" si="389"/>
        <v>2200</v>
      </c>
      <c r="F289" s="250">
        <f t="shared" si="389"/>
        <v>37734</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c r="R289" s="363"/>
    </row>
    <row r="290" spans="1:18" s="28" customFormat="1" ht="13.5" hidden="1" thickTop="1" thickBot="1" x14ac:dyDescent="0.3">
      <c r="A290" s="1484" t="s">
        <v>311</v>
      </c>
      <c r="B290" s="1485"/>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c r="R290" s="363"/>
    </row>
    <row r="291" spans="1:18" s="28" customFormat="1" ht="12.75" hidden="1" thickTop="1" x14ac:dyDescent="0.25">
      <c r="A291" s="1486" t="s">
        <v>312</v>
      </c>
      <c r="B291" s="1487"/>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c r="R291" s="363"/>
    </row>
    <row r="292" spans="1:18"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c r="R292" s="363"/>
    </row>
    <row r="293" spans="1:18"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c r="R293" s="363"/>
    </row>
    <row r="294" spans="1:18"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c r="R294" s="363"/>
    </row>
    <row r="295" spans="1:18"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c r="R295" s="363"/>
    </row>
    <row r="296" spans="1:18"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c r="R296" s="363"/>
    </row>
    <row r="297" spans="1:18"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c r="R297" s="363"/>
    </row>
    <row r="298" spans="1:18"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c r="R298" s="363"/>
    </row>
    <row r="299" spans="1:18" ht="24.75" hidden="1" customHeight="1" thickBot="1" x14ac:dyDescent="0.25">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c r="R299" s="363"/>
    </row>
    <row r="300" spans="1:18"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c r="R300" s="363"/>
    </row>
    <row r="301" spans="1:18"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c r="R301" s="363"/>
    </row>
    <row r="302" spans="1:18" ht="12.75" thickTop="1" x14ac:dyDescent="0.25">
      <c r="A302" s="4"/>
      <c r="B302" s="4"/>
      <c r="C302" s="4"/>
      <c r="D302" s="4"/>
      <c r="E302" s="4"/>
      <c r="F302" s="4"/>
      <c r="G302" s="4"/>
      <c r="H302" s="4"/>
      <c r="I302" s="4"/>
      <c r="J302" s="4"/>
      <c r="K302" s="4"/>
      <c r="L302" s="4"/>
      <c r="M302" s="4"/>
    </row>
    <row r="303" spans="1:18" x14ac:dyDescent="0.25">
      <c r="A303" s="4"/>
      <c r="B303" s="4"/>
      <c r="C303" s="4"/>
      <c r="D303" s="4"/>
      <c r="E303" s="4"/>
      <c r="F303" s="4"/>
      <c r="G303" s="4"/>
      <c r="H303" s="4"/>
      <c r="I303" s="4"/>
      <c r="J303" s="4"/>
      <c r="K303" s="4"/>
      <c r="L303" s="4"/>
      <c r="M303" s="4"/>
    </row>
    <row r="304" spans="1:18"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sheetData>
  <sheetProtection algorithmName="SHA-512" hashValue="IJgAuR9fwUuJDnG+1IU4ilmf0Qms/FXiVSNxSDgHvh79Sh/WWkUYJ7fL688kttDOIsTUtMLR4mBuCwT+m7r3/g==" saltValue="4uYtsU7LpRAK+q+efH2aPg==" spinCount="100000" sheet="1" objects="1" scenarios="1" formatCells="0" formatColumns="0" formatRows="0" deleteColumns="0"/>
  <autoFilter ref="A18:P301">
    <filterColumn colId="2">
      <filters>
        <filter val="28 460"/>
        <filter val="37 734"/>
        <filter val="9 27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5.pielikums Jūrmalas pilsētas domes
2019.gada 25.jūlija saistošajiem noteikumiem Nr.27
(protokols Nr.10, 24.punkts)</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U5" sqref="U5"/>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885</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369</v>
      </c>
      <c r="D3" s="1516"/>
      <c r="E3" s="1516"/>
      <c r="F3" s="1516"/>
      <c r="G3" s="1516"/>
      <c r="H3" s="1516"/>
      <c r="I3" s="1516"/>
      <c r="J3" s="1516"/>
      <c r="K3" s="1516"/>
      <c r="L3" s="1516"/>
      <c r="M3" s="1516"/>
      <c r="N3" s="1516"/>
      <c r="O3" s="1516"/>
      <c r="P3" s="1517"/>
      <c r="Q3" s="273"/>
    </row>
    <row r="4" spans="1:17" ht="12.75" customHeight="1" x14ac:dyDescent="0.25">
      <c r="A4" s="5" t="s">
        <v>4</v>
      </c>
      <c r="B4" s="6"/>
      <c r="C4" s="1516" t="s">
        <v>370</v>
      </c>
      <c r="D4" s="1516"/>
      <c r="E4" s="1516"/>
      <c r="F4" s="1516"/>
      <c r="G4" s="1516"/>
      <c r="H4" s="1516"/>
      <c r="I4" s="1516"/>
      <c r="J4" s="1516"/>
      <c r="K4" s="1516"/>
      <c r="L4" s="1516"/>
      <c r="M4" s="1516"/>
      <c r="N4" s="1516"/>
      <c r="O4" s="1516"/>
      <c r="P4" s="1517"/>
      <c r="Q4" s="273"/>
    </row>
    <row r="5" spans="1:17" ht="12.75" customHeight="1" x14ac:dyDescent="0.25">
      <c r="A5" s="7" t="s">
        <v>6</v>
      </c>
      <c r="B5" s="8"/>
      <c r="C5" s="1511" t="s">
        <v>352</v>
      </c>
      <c r="D5" s="1511"/>
      <c r="E5" s="1511"/>
      <c r="F5" s="1511"/>
      <c r="G5" s="1511"/>
      <c r="H5" s="1511"/>
      <c r="I5" s="1511"/>
      <c r="J5" s="1511"/>
      <c r="K5" s="1511"/>
      <c r="L5" s="1511"/>
      <c r="M5" s="1511"/>
      <c r="N5" s="1511"/>
      <c r="O5" s="1511"/>
      <c r="P5" s="1512"/>
      <c r="Q5" s="273"/>
    </row>
    <row r="6" spans="1:17" ht="12.75" customHeight="1" x14ac:dyDescent="0.25">
      <c r="A6" s="7" t="s">
        <v>8</v>
      </c>
      <c r="B6" s="8"/>
      <c r="C6" s="1511" t="s">
        <v>886</v>
      </c>
      <c r="D6" s="1511"/>
      <c r="E6" s="1511"/>
      <c r="F6" s="1511"/>
      <c r="G6" s="1511"/>
      <c r="H6" s="1511"/>
      <c r="I6" s="1511"/>
      <c r="J6" s="1511"/>
      <c r="K6" s="1511"/>
      <c r="L6" s="1511"/>
      <c r="M6" s="1511"/>
      <c r="N6" s="1511"/>
      <c r="O6" s="1511"/>
      <c r="P6" s="1512"/>
      <c r="Q6" s="273"/>
    </row>
    <row r="7" spans="1:17" x14ac:dyDescent="0.25">
      <c r="A7" s="7" t="s">
        <v>10</v>
      </c>
      <c r="B7" s="8"/>
      <c r="C7" s="1516" t="s">
        <v>887</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373</v>
      </c>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t="s">
        <v>760</v>
      </c>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904842</v>
      </c>
      <c r="D20" s="32">
        <f>SUM(D21,D24,D25,D41,D43)</f>
        <v>867772</v>
      </c>
      <c r="E20" s="33">
        <f t="shared" ref="E20:F20" si="1">SUM(E21,E24,E25,E41,E43)</f>
        <v>0</v>
      </c>
      <c r="F20" s="34">
        <f t="shared" si="1"/>
        <v>867772</v>
      </c>
      <c r="G20" s="32">
        <f>SUM(G21,G24,G43)</f>
        <v>0</v>
      </c>
      <c r="H20" s="33">
        <f t="shared" ref="H20:I20" si="2">SUM(H21,H24,H43)</f>
        <v>0</v>
      </c>
      <c r="I20" s="34">
        <f t="shared" si="2"/>
        <v>0</v>
      </c>
      <c r="J20" s="32">
        <f>SUM(J21,J26,J43)</f>
        <v>37070</v>
      </c>
      <c r="K20" s="33">
        <f t="shared" ref="K20:L20" si="3">SUM(K21,K26,K43)</f>
        <v>0</v>
      </c>
      <c r="L20" s="34">
        <f t="shared" si="3"/>
        <v>37070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867772</v>
      </c>
      <c r="D24" s="60">
        <f>D51</f>
        <v>867772</v>
      </c>
      <c r="E24" s="279">
        <f>2000-4700+700-1000+2000-990+1990</f>
        <v>0</v>
      </c>
      <c r="F24" s="62">
        <f t="shared" si="9"/>
        <v>867772</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37070</v>
      </c>
      <c r="D26" s="72" t="s">
        <v>44</v>
      </c>
      <c r="E26" s="73" t="s">
        <v>44</v>
      </c>
      <c r="F26" s="74" t="s">
        <v>44</v>
      </c>
      <c r="G26" s="72" t="s">
        <v>44</v>
      </c>
      <c r="H26" s="73" t="s">
        <v>44</v>
      </c>
      <c r="I26" s="74" t="s">
        <v>44</v>
      </c>
      <c r="J26" s="76">
        <f>SUM(J27,J31,J33,J36)</f>
        <v>37070</v>
      </c>
      <c r="K26" s="77">
        <f t="shared" ref="K26:L26" si="11">SUM(K27,K31,K33,K36)</f>
        <v>0</v>
      </c>
      <c r="L26" s="78">
        <f t="shared" si="11"/>
        <v>37070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customHeight="1" x14ac:dyDescent="0.25">
      <c r="A36" s="79">
        <v>21390</v>
      </c>
      <c r="B36" s="67" t="s">
        <v>56</v>
      </c>
      <c r="C36" s="68">
        <f t="shared" si="16"/>
        <v>37070</v>
      </c>
      <c r="D36" s="72" t="s">
        <v>44</v>
      </c>
      <c r="E36" s="73" t="s">
        <v>44</v>
      </c>
      <c r="F36" s="74" t="s">
        <v>44</v>
      </c>
      <c r="G36" s="72" t="s">
        <v>44</v>
      </c>
      <c r="H36" s="73" t="s">
        <v>44</v>
      </c>
      <c r="I36" s="74" t="s">
        <v>44</v>
      </c>
      <c r="J36" s="76">
        <f>SUM(J37:J40)</f>
        <v>37070</v>
      </c>
      <c r="K36" s="77">
        <f t="shared" ref="K36:L36" si="19">SUM(K37:K40)</f>
        <v>0</v>
      </c>
      <c r="L36" s="78">
        <f t="shared" si="19"/>
        <v>37070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37070</v>
      </c>
      <c r="D40" s="109" t="s">
        <v>44</v>
      </c>
      <c r="E40" s="110" t="s">
        <v>44</v>
      </c>
      <c r="F40" s="111" t="s">
        <v>44</v>
      </c>
      <c r="G40" s="109" t="s">
        <v>44</v>
      </c>
      <c r="H40" s="110" t="s">
        <v>44</v>
      </c>
      <c r="I40" s="111" t="s">
        <v>44</v>
      </c>
      <c r="J40" s="112">
        <v>37070</v>
      </c>
      <c r="K40" s="113"/>
      <c r="L40" s="114">
        <f t="shared" si="20"/>
        <v>37070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904842</v>
      </c>
      <c r="D50" s="157">
        <f>SUM(D51,D286)</f>
        <v>867772</v>
      </c>
      <c r="E50" s="158">
        <f t="shared" ref="E50:F50" si="26">SUM(E51,E286)</f>
        <v>0</v>
      </c>
      <c r="F50" s="159">
        <f t="shared" si="26"/>
        <v>867772</v>
      </c>
      <c r="G50" s="157">
        <f>SUM(G51,G286)</f>
        <v>0</v>
      </c>
      <c r="H50" s="158">
        <f>SUM(H51,H286)</f>
        <v>0</v>
      </c>
      <c r="I50" s="159">
        <f t="shared" ref="I50" si="27">SUM(I51,I286)</f>
        <v>0</v>
      </c>
      <c r="J50" s="32">
        <f>SUM(J51,J286)</f>
        <v>37070</v>
      </c>
      <c r="K50" s="33">
        <f t="shared" ref="K50:L50" si="28">SUM(K51,K286)</f>
        <v>0</v>
      </c>
      <c r="L50" s="34">
        <f t="shared" si="28"/>
        <v>37070</v>
      </c>
      <c r="M50" s="32">
        <f>SUM(M51,M286)</f>
        <v>0</v>
      </c>
      <c r="N50" s="33">
        <f t="shared" ref="N50:O50" si="29">SUM(N51,N286)</f>
        <v>0</v>
      </c>
      <c r="O50" s="34">
        <f t="shared" si="29"/>
        <v>0</v>
      </c>
      <c r="P50" s="35"/>
    </row>
    <row r="51" spans="1:16" s="28" customFormat="1" ht="36.75" thickTop="1" x14ac:dyDescent="0.25">
      <c r="A51" s="160"/>
      <c r="B51" s="161" t="s">
        <v>70</v>
      </c>
      <c r="C51" s="162">
        <f t="shared" si="0"/>
        <v>904842</v>
      </c>
      <c r="D51" s="163">
        <f>SUM(D52,D194)</f>
        <v>867772</v>
      </c>
      <c r="E51" s="164">
        <f t="shared" ref="E51:F51" si="30">SUM(E52,E194)</f>
        <v>0</v>
      </c>
      <c r="F51" s="165">
        <f t="shared" si="30"/>
        <v>867772</v>
      </c>
      <c r="G51" s="163">
        <f>SUM(G52,G194)</f>
        <v>0</v>
      </c>
      <c r="H51" s="164">
        <f t="shared" ref="H51:I51" si="31">SUM(H52,H194)</f>
        <v>0</v>
      </c>
      <c r="I51" s="165">
        <f t="shared" si="31"/>
        <v>0</v>
      </c>
      <c r="J51" s="166">
        <f>SUM(J52,J194)</f>
        <v>37070</v>
      </c>
      <c r="K51" s="167">
        <f t="shared" ref="K51:L51" si="32">SUM(K52,K194)</f>
        <v>0</v>
      </c>
      <c r="L51" s="168">
        <f t="shared" si="32"/>
        <v>37070</v>
      </c>
      <c r="M51" s="166">
        <f>SUM(M52,M194)</f>
        <v>0</v>
      </c>
      <c r="N51" s="167">
        <f t="shared" ref="N51:O51" si="33">SUM(N52,N194)</f>
        <v>0</v>
      </c>
      <c r="O51" s="168">
        <f t="shared" si="33"/>
        <v>0</v>
      </c>
      <c r="P51" s="169"/>
    </row>
    <row r="52" spans="1:16" s="28" customFormat="1" ht="24" x14ac:dyDescent="0.25">
      <c r="A52" s="24"/>
      <c r="B52" s="22" t="s">
        <v>71</v>
      </c>
      <c r="C52" s="170">
        <f t="shared" si="0"/>
        <v>902294</v>
      </c>
      <c r="D52" s="171">
        <f>SUM(D53,D75,D173,D187)</f>
        <v>865224</v>
      </c>
      <c r="E52" s="172">
        <f t="shared" ref="E52:F52" si="34">SUM(E53,E75,E173,E187)</f>
        <v>0</v>
      </c>
      <c r="F52" s="173">
        <f t="shared" si="34"/>
        <v>865224</v>
      </c>
      <c r="G52" s="171">
        <f>SUM(G53,G75,G173,G187)</f>
        <v>0</v>
      </c>
      <c r="H52" s="172">
        <f t="shared" ref="H52:I52" si="35">SUM(H53,H75,H173,H187)</f>
        <v>0</v>
      </c>
      <c r="I52" s="173">
        <f t="shared" si="35"/>
        <v>0</v>
      </c>
      <c r="J52" s="171">
        <f>SUM(J53,J75,J173,J187)</f>
        <v>37070</v>
      </c>
      <c r="K52" s="172">
        <f t="shared" ref="K52:L52" si="36">SUM(K53,K75,K173,K187)</f>
        <v>0</v>
      </c>
      <c r="L52" s="173">
        <f t="shared" si="36"/>
        <v>37070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87</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88</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778">
        <v>1210</v>
      </c>
      <c r="B68" s="80" t="s">
        <v>89</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902294</v>
      </c>
      <c r="D75" s="177">
        <f>SUM(D76,D83,D130,D164,D165,D172)</f>
        <v>865224</v>
      </c>
      <c r="E75" s="178">
        <f t="shared" ref="E75:F75" si="74">SUM(E76,E83,E130,E164,E165,E172)</f>
        <v>0</v>
      </c>
      <c r="F75" s="179">
        <f t="shared" si="74"/>
        <v>865224</v>
      </c>
      <c r="G75" s="177">
        <f>SUM(G76,G83,G130,G164,G165,G172)</f>
        <v>0</v>
      </c>
      <c r="H75" s="178">
        <f t="shared" ref="H75:I75" si="75">SUM(H76,H83,H130,H164,H165,H172)</f>
        <v>0</v>
      </c>
      <c r="I75" s="179">
        <f t="shared" si="75"/>
        <v>0</v>
      </c>
      <c r="J75" s="177">
        <f>SUM(J76,J83,J130,J164,J165,J172)</f>
        <v>37070</v>
      </c>
      <c r="K75" s="178">
        <f t="shared" ref="K75:L75" si="76">SUM(K76,K83,K130,K164,K165,K172)</f>
        <v>0</v>
      </c>
      <c r="L75" s="179">
        <f t="shared" si="76"/>
        <v>37070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778">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895374</v>
      </c>
      <c r="D83" s="182">
        <f>SUM(D84,D89,D95,D103,D112,D116,D122,D128)</f>
        <v>858304</v>
      </c>
      <c r="E83" s="183">
        <f t="shared" ref="E83:F83" si="98">SUM(E84,E89,E95,E103,E112,E116,E122,E128)</f>
        <v>0</v>
      </c>
      <c r="F83" s="71">
        <f t="shared" si="98"/>
        <v>858304</v>
      </c>
      <c r="G83" s="182">
        <f>SUM(G84,G89,G95,G103,G112,G116,G122,G128)</f>
        <v>0</v>
      </c>
      <c r="H83" s="183">
        <f t="shared" ref="H83:I83" si="99">SUM(H84,H89,H95,H103,H112,H116,H122,H128)</f>
        <v>0</v>
      </c>
      <c r="I83" s="71">
        <f t="shared" si="99"/>
        <v>0</v>
      </c>
      <c r="J83" s="182">
        <f>SUM(J84,J89,J95,J103,J112,J116,J122,J128)</f>
        <v>37070</v>
      </c>
      <c r="K83" s="183">
        <f t="shared" ref="K83:L83" si="100">SUM(K84,K89,K95,K103,K112,K116,K122,K128)</f>
        <v>0</v>
      </c>
      <c r="L83" s="71">
        <f t="shared" si="100"/>
        <v>37070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x14ac:dyDescent="0.25">
      <c r="A89" s="187">
        <v>2220</v>
      </c>
      <c r="B89" s="87" t="s">
        <v>108</v>
      </c>
      <c r="C89" s="88">
        <f t="shared" si="102"/>
        <v>27006</v>
      </c>
      <c r="D89" s="188">
        <f>SUM(D90:D94)</f>
        <v>27006</v>
      </c>
      <c r="E89" s="189">
        <f t="shared" ref="E89:F89" si="111">SUM(E90:E94)</f>
        <v>0</v>
      </c>
      <c r="F89" s="55">
        <f t="shared" si="111"/>
        <v>27006</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customHeight="1" x14ac:dyDescent="0.25">
      <c r="A90" s="51">
        <v>2221</v>
      </c>
      <c r="B90" s="87" t="s">
        <v>109</v>
      </c>
      <c r="C90" s="88">
        <f t="shared" si="102"/>
        <v>12000</v>
      </c>
      <c r="D90" s="193">
        <v>12000</v>
      </c>
      <c r="E90" s="194"/>
      <c r="F90" s="55">
        <f t="shared" ref="F90:F94" si="115">D90+E90</f>
        <v>12000</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7" t="s">
        <v>110</v>
      </c>
      <c r="C91" s="88">
        <f t="shared" si="102"/>
        <v>2006</v>
      </c>
      <c r="D91" s="193">
        <v>2006</v>
      </c>
      <c r="E91" s="194"/>
      <c r="F91" s="55">
        <f t="shared" si="115"/>
        <v>2006</v>
      </c>
      <c r="G91" s="53"/>
      <c r="H91" s="54"/>
      <c r="I91" s="55">
        <f t="shared" si="116"/>
        <v>0</v>
      </c>
      <c r="J91" s="53"/>
      <c r="K91" s="54"/>
      <c r="L91" s="55">
        <f t="shared" si="117"/>
        <v>0</v>
      </c>
      <c r="M91" s="53"/>
      <c r="N91" s="54"/>
      <c r="O91" s="55">
        <f t="shared" si="118"/>
        <v>0</v>
      </c>
      <c r="P91" s="57"/>
    </row>
    <row r="92" spans="1:16" ht="12" customHeight="1" x14ac:dyDescent="0.25">
      <c r="A92" s="51">
        <v>2223</v>
      </c>
      <c r="B92" s="87" t="s">
        <v>111</v>
      </c>
      <c r="C92" s="88">
        <f t="shared" si="102"/>
        <v>13000</v>
      </c>
      <c r="D92" s="193">
        <v>13000</v>
      </c>
      <c r="E92" s="194"/>
      <c r="F92" s="55">
        <f t="shared" si="115"/>
        <v>13000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8000</v>
      </c>
      <c r="D95" s="188">
        <f>SUM(D96:D102)</f>
        <v>12700</v>
      </c>
      <c r="E95" s="189">
        <f t="shared" ref="E95:F95" si="119">SUM(E96:E102)</f>
        <v>-4700</v>
      </c>
      <c r="F95" s="55">
        <f t="shared" si="119"/>
        <v>8000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8000</v>
      </c>
      <c r="D102" s="193">
        <v>12700</v>
      </c>
      <c r="E102" s="282">
        <f>-4700</f>
        <v>-4700</v>
      </c>
      <c r="F102" s="55">
        <f t="shared" si="123"/>
        <v>8000</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617820</v>
      </c>
      <c r="D103" s="188">
        <f>SUM(D104:D111)</f>
        <v>618820</v>
      </c>
      <c r="E103" s="189">
        <f t="shared" ref="E103:F103" si="127">SUM(E104:E111)</f>
        <v>-1000</v>
      </c>
      <c r="F103" s="55">
        <f t="shared" si="127"/>
        <v>617820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v>0</v>
      </c>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500</v>
      </c>
      <c r="D106" s="193">
        <v>500</v>
      </c>
      <c r="E106" s="194"/>
      <c r="F106" s="55">
        <f t="shared" si="131"/>
        <v>500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126</v>
      </c>
      <c r="C107" s="88">
        <f t="shared" si="102"/>
        <v>605720</v>
      </c>
      <c r="D107" s="193">
        <v>605720</v>
      </c>
      <c r="E107" s="194"/>
      <c r="F107" s="55">
        <f t="shared" si="131"/>
        <v>605720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customHeight="1" x14ac:dyDescent="0.25">
      <c r="A109" s="51">
        <v>2247</v>
      </c>
      <c r="B109" s="87" t="s">
        <v>128</v>
      </c>
      <c r="C109" s="88">
        <f t="shared" si="102"/>
        <v>11600</v>
      </c>
      <c r="D109" s="193">
        <v>12600</v>
      </c>
      <c r="E109" s="282">
        <f>-1000</f>
        <v>-1000</v>
      </c>
      <c r="F109" s="55">
        <f t="shared" si="131"/>
        <v>11600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x14ac:dyDescent="0.25">
      <c r="A116" s="187">
        <v>2260</v>
      </c>
      <c r="B116" s="87" t="s">
        <v>135</v>
      </c>
      <c r="C116" s="88">
        <f t="shared" si="102"/>
        <v>176698</v>
      </c>
      <c r="D116" s="188">
        <f>SUM(D117:D121)</f>
        <v>139628</v>
      </c>
      <c r="E116" s="189">
        <f t="shared" ref="E116:F116" si="143">SUM(E117:E121)</f>
        <v>0</v>
      </c>
      <c r="F116" s="55">
        <f t="shared" si="143"/>
        <v>139628</v>
      </c>
      <c r="G116" s="188">
        <f>SUM(G117:G121)</f>
        <v>0</v>
      </c>
      <c r="H116" s="189">
        <f t="shared" ref="H116:I116" si="144">SUM(H117:H121)</f>
        <v>0</v>
      </c>
      <c r="I116" s="55">
        <f t="shared" si="144"/>
        <v>0</v>
      </c>
      <c r="J116" s="188">
        <f>SUM(J117:J121)</f>
        <v>37070</v>
      </c>
      <c r="K116" s="189">
        <f t="shared" ref="K116:L116" si="145">SUM(K117:K121)</f>
        <v>0</v>
      </c>
      <c r="L116" s="55">
        <f t="shared" si="145"/>
        <v>37070</v>
      </c>
      <c r="M116" s="188">
        <f>SUM(M117:M121)</f>
        <v>0</v>
      </c>
      <c r="N116" s="189">
        <f t="shared" ref="N116:O116" si="146">SUM(N117:N121)</f>
        <v>0</v>
      </c>
      <c r="O116" s="55">
        <f t="shared" si="146"/>
        <v>0</v>
      </c>
      <c r="P116" s="57"/>
    </row>
    <row r="117" spans="1:16" ht="12" customHeight="1" x14ac:dyDescent="0.25">
      <c r="A117" s="51">
        <v>2261</v>
      </c>
      <c r="B117" s="87" t="s">
        <v>136</v>
      </c>
      <c r="C117" s="88">
        <f t="shared" si="102"/>
        <v>143916</v>
      </c>
      <c r="D117" s="193">
        <v>106846</v>
      </c>
      <c r="E117" s="194"/>
      <c r="F117" s="55">
        <f t="shared" ref="F117:F121" si="147">D117+E117</f>
        <v>106846</v>
      </c>
      <c r="G117" s="53"/>
      <c r="H117" s="54"/>
      <c r="I117" s="55">
        <f t="shared" ref="I117:I121" si="148">G117+H117</f>
        <v>0</v>
      </c>
      <c r="J117" s="53">
        <v>37070</v>
      </c>
      <c r="K117" s="54"/>
      <c r="L117" s="55">
        <f t="shared" ref="L117:L121" si="149">K117+J117</f>
        <v>37070</v>
      </c>
      <c r="M117" s="53"/>
      <c r="N117" s="54"/>
      <c r="O117" s="55">
        <f t="shared" ref="O117:O121" si="150">N117+M117</f>
        <v>0</v>
      </c>
      <c r="P117" s="57"/>
    </row>
    <row r="118" spans="1:16" ht="12" hidden="1" customHeight="1" x14ac:dyDescent="0.25">
      <c r="A118" s="51">
        <v>2262</v>
      </c>
      <c r="B118" s="87" t="s">
        <v>137</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customHeight="1" x14ac:dyDescent="0.25">
      <c r="A119" s="51">
        <v>2263</v>
      </c>
      <c r="B119" s="87" t="s">
        <v>138</v>
      </c>
      <c r="C119" s="88">
        <f t="shared" si="102"/>
        <v>28826</v>
      </c>
      <c r="D119" s="193">
        <v>28826</v>
      </c>
      <c r="E119" s="194"/>
      <c r="F119" s="55">
        <f t="shared" si="147"/>
        <v>28826</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7" t="s">
        <v>140</v>
      </c>
      <c r="C121" s="88">
        <f t="shared" si="102"/>
        <v>3956</v>
      </c>
      <c r="D121" s="193">
        <v>3956</v>
      </c>
      <c r="E121" s="194"/>
      <c r="F121" s="55">
        <f t="shared" si="147"/>
        <v>3956</v>
      </c>
      <c r="G121" s="53"/>
      <c r="H121" s="54"/>
      <c r="I121" s="55">
        <f t="shared" si="148"/>
        <v>0</v>
      </c>
      <c r="J121" s="53"/>
      <c r="K121" s="54"/>
      <c r="L121" s="55">
        <f t="shared" si="149"/>
        <v>0</v>
      </c>
      <c r="M121" s="53"/>
      <c r="N121" s="54"/>
      <c r="O121" s="55">
        <f t="shared" si="150"/>
        <v>0</v>
      </c>
      <c r="P121" s="57"/>
    </row>
    <row r="122" spans="1:16" x14ac:dyDescent="0.25">
      <c r="A122" s="187">
        <v>2270</v>
      </c>
      <c r="B122" s="87" t="s">
        <v>141</v>
      </c>
      <c r="C122" s="88">
        <f t="shared" si="102"/>
        <v>65850</v>
      </c>
      <c r="D122" s="188">
        <f>SUM(D123:D127)</f>
        <v>60150</v>
      </c>
      <c r="E122" s="189">
        <f t="shared" ref="E122:F122" si="151">SUM(E123:E127)</f>
        <v>5700</v>
      </c>
      <c r="F122" s="55">
        <f t="shared" si="151"/>
        <v>65850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customHeight="1" x14ac:dyDescent="0.25">
      <c r="A126" s="51">
        <v>2276</v>
      </c>
      <c r="B126" s="87" t="s">
        <v>145</v>
      </c>
      <c r="C126" s="88">
        <f t="shared" si="102"/>
        <v>2950</v>
      </c>
      <c r="D126" s="193">
        <v>2950</v>
      </c>
      <c r="E126" s="194"/>
      <c r="F126" s="55">
        <f t="shared" si="155"/>
        <v>2950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146</v>
      </c>
      <c r="C127" s="88">
        <f t="shared" si="102"/>
        <v>62900</v>
      </c>
      <c r="D127" s="193">
        <v>57200</v>
      </c>
      <c r="E127" s="282">
        <f>2000+700+2000-990+1990</f>
        <v>5700</v>
      </c>
      <c r="F127" s="55">
        <f t="shared" si="155"/>
        <v>62900</v>
      </c>
      <c r="G127" s="53"/>
      <c r="H127" s="54"/>
      <c r="I127" s="55">
        <f t="shared" si="156"/>
        <v>0</v>
      </c>
      <c r="J127" s="53"/>
      <c r="K127" s="54"/>
      <c r="L127" s="55">
        <f t="shared" si="157"/>
        <v>0</v>
      </c>
      <c r="M127" s="53"/>
      <c r="N127" s="54"/>
      <c r="O127" s="55">
        <f t="shared" si="158"/>
        <v>0</v>
      </c>
      <c r="P127" s="57"/>
    </row>
    <row r="128" spans="1:16" ht="48" hidden="1" x14ac:dyDescent="0.25">
      <c r="A128" s="778">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4700</v>
      </c>
      <c r="D130" s="182">
        <f>SUM(D131,D136,D140,D141,D144,D151,D159,D160,D163)</f>
        <v>4700</v>
      </c>
      <c r="E130" s="183">
        <f t="shared" ref="E130:F130" si="160">SUM(E131,E136,E140,E141,E144,E151,E159,E160,E163)</f>
        <v>0</v>
      </c>
      <c r="F130" s="71">
        <f t="shared" si="160"/>
        <v>4700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778">
        <v>2310</v>
      </c>
      <c r="B131" s="80" t="s">
        <v>150</v>
      </c>
      <c r="C131" s="81">
        <f t="shared" si="102"/>
        <v>4700</v>
      </c>
      <c r="D131" s="191">
        <f t="shared" ref="D131:O131" si="164">SUM(D132:D135)</f>
        <v>4700</v>
      </c>
      <c r="E131" s="192">
        <f t="shared" si="164"/>
        <v>0</v>
      </c>
      <c r="F131" s="132">
        <f t="shared" si="164"/>
        <v>4700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4700</v>
      </c>
      <c r="D133" s="193">
        <v>4700</v>
      </c>
      <c r="E133" s="194"/>
      <c r="F133" s="55">
        <f t="shared" si="165"/>
        <v>4700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x14ac:dyDescent="0.25">
      <c r="A165" s="67">
        <v>2500</v>
      </c>
      <c r="B165" s="181" t="s">
        <v>184</v>
      </c>
      <c r="C165" s="68">
        <f t="shared" si="193"/>
        <v>2220</v>
      </c>
      <c r="D165" s="182">
        <f>SUM(D166,D171)</f>
        <v>2220</v>
      </c>
      <c r="E165" s="183">
        <f t="shared" ref="E165:O165" si="210">SUM(E166,E171)</f>
        <v>0</v>
      </c>
      <c r="F165" s="71">
        <f t="shared" si="210"/>
        <v>2220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customHeight="1" x14ac:dyDescent="0.25">
      <c r="A166" s="778">
        <v>2510</v>
      </c>
      <c r="B166" s="80" t="s">
        <v>185</v>
      </c>
      <c r="C166" s="81">
        <f t="shared" si="193"/>
        <v>2220</v>
      </c>
      <c r="D166" s="191">
        <f>SUM(D167:D170)</f>
        <v>2220</v>
      </c>
      <c r="E166" s="192">
        <f t="shared" ref="E166:O166" si="211">SUM(E167:E170)</f>
        <v>0</v>
      </c>
      <c r="F166" s="132">
        <f t="shared" si="211"/>
        <v>2220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7" t="s">
        <v>189</v>
      </c>
      <c r="C170" s="88">
        <f t="shared" si="193"/>
        <v>2220</v>
      </c>
      <c r="D170" s="193">
        <v>2220</v>
      </c>
      <c r="E170" s="194"/>
      <c r="F170" s="55">
        <f t="shared" si="212"/>
        <v>2220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778">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778">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778">
        <v>4240</v>
      </c>
      <c r="B189" s="80" t="s">
        <v>208</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778">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2548</v>
      </c>
      <c r="D194" s="171">
        <f>SUM(D195,D230,D269,D283)</f>
        <v>2548</v>
      </c>
      <c r="E194" s="172">
        <f t="shared" ref="E194:O194" si="259">SUM(E195,E230,E269,E283)</f>
        <v>0</v>
      </c>
      <c r="F194" s="173">
        <f t="shared" si="259"/>
        <v>2548</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2548</v>
      </c>
      <c r="D195" s="177">
        <f>D196+D204</f>
        <v>2548</v>
      </c>
      <c r="E195" s="178">
        <f t="shared" ref="E195:F195" si="260">E196+E204</f>
        <v>0</v>
      </c>
      <c r="F195" s="179">
        <f t="shared" si="260"/>
        <v>2548</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778">
        <v>5110</v>
      </c>
      <c r="B197" s="80" t="s">
        <v>216</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2548</v>
      </c>
      <c r="D204" s="182">
        <f>D205+D215+D216+D225+D226+D227+D229</f>
        <v>2548</v>
      </c>
      <c r="E204" s="183">
        <f t="shared" ref="E204:F204" si="276">E205+E215+E216+E225+E226+E227+E229</f>
        <v>0</v>
      </c>
      <c r="F204" s="71">
        <f t="shared" si="276"/>
        <v>2548</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2548</v>
      </c>
      <c r="D216" s="188">
        <f>SUM(D217:D224)</f>
        <v>2548</v>
      </c>
      <c r="E216" s="189">
        <f t="shared" ref="E216:F216" si="289">SUM(E217:E224)</f>
        <v>0</v>
      </c>
      <c r="F216" s="55">
        <f t="shared" si="289"/>
        <v>2548</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243</v>
      </c>
      <c r="C224" s="88">
        <f t="shared" si="288"/>
        <v>2548</v>
      </c>
      <c r="D224" s="193">
        <v>2548</v>
      </c>
      <c r="E224" s="194"/>
      <c r="F224" s="55">
        <f t="shared" si="293"/>
        <v>2548</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v>0</v>
      </c>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v>0</v>
      </c>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778">
        <v>6220</v>
      </c>
      <c r="B232" s="80" t="s">
        <v>251</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778">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778">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778">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778">
        <v>7210</v>
      </c>
      <c r="B271" s="80" t="s">
        <v>290</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778">
        <v>7260</v>
      </c>
      <c r="B280" s="80" t="s">
        <v>299</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904842</v>
      </c>
      <c r="D289" s="248">
        <f t="shared" ref="D289:O289" si="389">SUM(D286,D269,D230,D195,D187,D173,D75,D53,D283)</f>
        <v>867772</v>
      </c>
      <c r="E289" s="249">
        <f t="shared" si="389"/>
        <v>0</v>
      </c>
      <c r="F289" s="250">
        <f t="shared" si="389"/>
        <v>867772</v>
      </c>
      <c r="G289" s="248">
        <f t="shared" si="389"/>
        <v>0</v>
      </c>
      <c r="H289" s="249">
        <f t="shared" si="389"/>
        <v>0</v>
      </c>
      <c r="I289" s="250">
        <f t="shared" si="389"/>
        <v>0</v>
      </c>
      <c r="J289" s="248">
        <f t="shared" si="389"/>
        <v>37070</v>
      </c>
      <c r="K289" s="249">
        <f t="shared" si="389"/>
        <v>0</v>
      </c>
      <c r="L289" s="250">
        <f t="shared" si="389"/>
        <v>37070</v>
      </c>
      <c r="M289" s="248">
        <f t="shared" si="389"/>
        <v>0</v>
      </c>
      <c r="N289" s="249">
        <f t="shared" si="389"/>
        <v>0</v>
      </c>
      <c r="O289" s="250">
        <f t="shared" si="389"/>
        <v>0</v>
      </c>
      <c r="P289" s="251"/>
    </row>
    <row r="290" spans="1:16" s="28" customFormat="1" ht="13.5" hidden="1" thickTop="1" thickBot="1" x14ac:dyDescent="0.3">
      <c r="A290" s="1484" t="s">
        <v>311</v>
      </c>
      <c r="B290" s="1485"/>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486" t="s">
        <v>312</v>
      </c>
      <c r="B291" s="1487"/>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tFg2IIonUkUMIAtQvNcX22qsTFUBp0SRdKalhvPZW0lm2eeDIgm77Yd7s74yq6xbBNgk24C/QlZ5xh9A8KCutQ==" saltValue="mEXQJIZlKDwGQ/s+cXADig==" spinCount="100000" sheet="1" objects="1" scenarios="1" formatCells="0" formatColumns="0" formatRows="0" deleteColumns="0"/>
  <autoFilter ref="A18:P301">
    <filterColumn colId="2">
      <filters>
        <filter val="11 600"/>
        <filter val="12 000"/>
        <filter val="13 000"/>
        <filter val="143 916"/>
        <filter val="176 698"/>
        <filter val="2 006"/>
        <filter val="2 220"/>
        <filter val="2 548"/>
        <filter val="2 950"/>
        <filter val="27 006"/>
        <filter val="28 826"/>
        <filter val="3 956"/>
        <filter val="37 070"/>
        <filter val="4 700"/>
        <filter val="500"/>
        <filter val="605 720"/>
        <filter val="617 820"/>
        <filter val="62 900"/>
        <filter val="65 850"/>
        <filter val="8 000"/>
        <filter val="867 772"/>
        <filter val="895 374"/>
        <filter val="902 294"/>
        <filter val="904 842"/>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35.pielikums Jūrmalas pilsētas domes
2019.gada 25.jūlija saistošajiem noteikumiem Nr.27
(protokols Nr.10, 24.punkts)</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5" sqref="U5"/>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928</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369</v>
      </c>
      <c r="D3" s="1516"/>
      <c r="E3" s="1516"/>
      <c r="F3" s="1516"/>
      <c r="G3" s="1516"/>
      <c r="H3" s="1516"/>
      <c r="I3" s="1516"/>
      <c r="J3" s="1516"/>
      <c r="K3" s="1516"/>
      <c r="L3" s="1516"/>
      <c r="M3" s="1516"/>
      <c r="N3" s="1516"/>
      <c r="O3" s="1516"/>
      <c r="P3" s="1517"/>
      <c r="Q3" s="273"/>
    </row>
    <row r="4" spans="1:17" ht="12.75" customHeight="1" x14ac:dyDescent="0.25">
      <c r="A4" s="5" t="s">
        <v>4</v>
      </c>
      <c r="B4" s="6"/>
      <c r="C4" s="1516" t="s">
        <v>370</v>
      </c>
      <c r="D4" s="1516"/>
      <c r="E4" s="1516"/>
      <c r="F4" s="1516"/>
      <c r="G4" s="1516"/>
      <c r="H4" s="1516"/>
      <c r="I4" s="1516"/>
      <c r="J4" s="1516"/>
      <c r="K4" s="1516"/>
      <c r="L4" s="1516"/>
      <c r="M4" s="1516"/>
      <c r="N4" s="1516"/>
      <c r="O4" s="1516"/>
      <c r="P4" s="1517"/>
      <c r="Q4" s="273"/>
    </row>
    <row r="5" spans="1:17" ht="12.75" customHeight="1" x14ac:dyDescent="0.25">
      <c r="A5" s="7" t="s">
        <v>6</v>
      </c>
      <c r="B5" s="8"/>
      <c r="C5" s="1511" t="s">
        <v>352</v>
      </c>
      <c r="D5" s="1511"/>
      <c r="E5" s="1511"/>
      <c r="F5" s="1511"/>
      <c r="G5" s="1511"/>
      <c r="H5" s="1511"/>
      <c r="I5" s="1511"/>
      <c r="J5" s="1511"/>
      <c r="K5" s="1511"/>
      <c r="L5" s="1511"/>
      <c r="M5" s="1511"/>
      <c r="N5" s="1511"/>
      <c r="O5" s="1511"/>
      <c r="P5" s="1512"/>
      <c r="Q5" s="273"/>
    </row>
    <row r="6" spans="1:17" ht="12.75" customHeight="1" x14ac:dyDescent="0.25">
      <c r="A6" s="7" t="s">
        <v>8</v>
      </c>
      <c r="B6" s="8"/>
      <c r="C6" s="1511" t="s">
        <v>886</v>
      </c>
      <c r="D6" s="1511"/>
      <c r="E6" s="1511"/>
      <c r="F6" s="1511"/>
      <c r="G6" s="1511"/>
      <c r="H6" s="1511"/>
      <c r="I6" s="1511"/>
      <c r="J6" s="1511"/>
      <c r="K6" s="1511"/>
      <c r="L6" s="1511"/>
      <c r="M6" s="1511"/>
      <c r="N6" s="1511"/>
      <c r="O6" s="1511"/>
      <c r="P6" s="1512"/>
      <c r="Q6" s="273"/>
    </row>
    <row r="7" spans="1:17" ht="25.5" customHeight="1" x14ac:dyDescent="0.25">
      <c r="A7" s="7" t="s">
        <v>10</v>
      </c>
      <c r="B7" s="8"/>
      <c r="C7" s="1516" t="s">
        <v>929</v>
      </c>
      <c r="D7" s="1516"/>
      <c r="E7" s="1516"/>
      <c r="F7" s="1516"/>
      <c r="G7" s="1516"/>
      <c r="H7" s="1516"/>
      <c r="I7" s="1516"/>
      <c r="J7" s="1516"/>
      <c r="K7" s="1516"/>
      <c r="L7" s="1516"/>
      <c r="M7" s="1516"/>
      <c r="N7" s="1516"/>
      <c r="O7" s="1516"/>
      <c r="P7" s="1517"/>
      <c r="Q7" s="273"/>
    </row>
    <row r="8" spans="1:17" ht="12.75" customHeight="1" x14ac:dyDescent="0.25">
      <c r="A8" s="9" t="s">
        <v>11</v>
      </c>
      <c r="B8" s="8"/>
      <c r="C8" s="1518" t="s">
        <v>930</v>
      </c>
      <c r="D8" s="1518"/>
      <c r="E8" s="1518"/>
      <c r="F8" s="1518"/>
      <c r="G8" s="1518"/>
      <c r="H8" s="1518"/>
      <c r="I8" s="1518"/>
      <c r="J8" s="1518"/>
      <c r="K8" s="1518"/>
      <c r="L8" s="1518"/>
      <c r="M8" s="1518"/>
      <c r="N8" s="1518"/>
      <c r="O8" s="1518"/>
      <c r="P8" s="1519"/>
      <c r="Q8" s="273"/>
    </row>
    <row r="9" spans="1:17" ht="12.75" customHeight="1" x14ac:dyDescent="0.25">
      <c r="A9" s="7"/>
      <c r="B9" s="8" t="s">
        <v>12</v>
      </c>
      <c r="C9" s="1511" t="s">
        <v>373</v>
      </c>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710848</v>
      </c>
      <c r="D20" s="32">
        <f>SUM(D21,D24,D25,D41,D43)</f>
        <v>698655</v>
      </c>
      <c r="E20" s="33">
        <f t="shared" ref="E20:F20" si="1">SUM(E21,E24,E25,E41,E43)</f>
        <v>12193</v>
      </c>
      <c r="F20" s="34">
        <f t="shared" si="1"/>
        <v>710848</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710848</v>
      </c>
      <c r="D24" s="60">
        <f>D51</f>
        <v>698655</v>
      </c>
      <c r="E24" s="279">
        <f>12193</f>
        <v>12193</v>
      </c>
      <c r="F24" s="62">
        <f t="shared" si="9"/>
        <v>710848</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710848</v>
      </c>
      <c r="D50" s="157">
        <f>SUM(D51,D286)</f>
        <v>698655</v>
      </c>
      <c r="E50" s="158">
        <f t="shared" ref="E50:F50" si="26">SUM(E51,E286)</f>
        <v>12193</v>
      </c>
      <c r="F50" s="159">
        <f t="shared" si="26"/>
        <v>710848</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710848</v>
      </c>
      <c r="D51" s="163">
        <f>SUM(D52,D194)</f>
        <v>698655</v>
      </c>
      <c r="E51" s="164">
        <f t="shared" ref="E51:F51" si="30">SUM(E52,E194)</f>
        <v>12193</v>
      </c>
      <c r="F51" s="165">
        <f t="shared" si="30"/>
        <v>710848</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164812</v>
      </c>
      <c r="D52" s="171">
        <f>SUM(D53,D75,D173,D187)</f>
        <v>152619</v>
      </c>
      <c r="E52" s="172">
        <f t="shared" ref="E52:F52" si="34">SUM(E53,E75,E173,E187)</f>
        <v>12193</v>
      </c>
      <c r="F52" s="173">
        <f t="shared" si="34"/>
        <v>164812</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87</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88</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778">
        <v>1210</v>
      </c>
      <c r="B68" s="80" t="s">
        <v>89</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164812</v>
      </c>
      <c r="D75" s="177">
        <f>SUM(D76,D83,D130,D164,D165,D172)</f>
        <v>152619</v>
      </c>
      <c r="E75" s="178">
        <f t="shared" ref="E75:F75" si="74">SUM(E76,E83,E130,E164,E165,E172)</f>
        <v>12193</v>
      </c>
      <c r="F75" s="179">
        <f t="shared" si="74"/>
        <v>164812</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778">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164812</v>
      </c>
      <c r="D83" s="182">
        <f>SUM(D84,D89,D95,D103,D112,D116,D122,D128)</f>
        <v>152619</v>
      </c>
      <c r="E83" s="183">
        <f t="shared" ref="E83:F83" si="98">SUM(E84,E89,E95,E103,E112,E116,E122,E128)</f>
        <v>12193</v>
      </c>
      <c r="F83" s="71">
        <f t="shared" si="98"/>
        <v>164812</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8852</v>
      </c>
      <c r="D95" s="188">
        <f>SUM(D96:D102)</f>
        <v>8852</v>
      </c>
      <c r="E95" s="189">
        <f t="shared" ref="E95:F95" si="119">SUM(E96:E102)</f>
        <v>0</v>
      </c>
      <c r="F95" s="55">
        <f t="shared" si="119"/>
        <v>8852</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8852</v>
      </c>
      <c r="D102" s="193">
        <v>8852</v>
      </c>
      <c r="E102" s="194"/>
      <c r="F102" s="55">
        <f t="shared" si="123"/>
        <v>8852</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155960</v>
      </c>
      <c r="D103" s="188">
        <f>SUM(D104:D111)</f>
        <v>143767</v>
      </c>
      <c r="E103" s="189">
        <f t="shared" ref="E103:F103" si="127">SUM(E104:E111)</f>
        <v>12193</v>
      </c>
      <c r="F103" s="55">
        <f t="shared" si="127"/>
        <v>155960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customHeight="1" x14ac:dyDescent="0.25">
      <c r="A104" s="51">
        <v>2241</v>
      </c>
      <c r="B104" s="87" t="s">
        <v>123</v>
      </c>
      <c r="C104" s="88">
        <f t="shared" si="102"/>
        <v>149076</v>
      </c>
      <c r="D104" s="193">
        <v>136883</v>
      </c>
      <c r="E104" s="282">
        <v>12193</v>
      </c>
      <c r="F104" s="55">
        <f t="shared" ref="F104:F111" si="131">D104+E104</f>
        <v>149076</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126</v>
      </c>
      <c r="C107" s="88">
        <f t="shared" si="102"/>
        <v>6884</v>
      </c>
      <c r="D107" s="193">
        <v>6884</v>
      </c>
      <c r="E107" s="194"/>
      <c r="F107" s="55">
        <f t="shared" si="131"/>
        <v>6884</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141</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3">
        <v>0</v>
      </c>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778">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778">
        <v>2310</v>
      </c>
      <c r="B131" s="80" t="s">
        <v>150</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3">
        <v>0</v>
      </c>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778">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778">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778">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778">
        <v>4240</v>
      </c>
      <c r="B189" s="80" t="s">
        <v>208</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778">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546036</v>
      </c>
      <c r="D194" s="171">
        <f>SUM(D195,D230,D269,D283)</f>
        <v>546036</v>
      </c>
      <c r="E194" s="172">
        <f t="shared" ref="E194:O194" si="259">SUM(E195,E230,E269,E283)</f>
        <v>0</v>
      </c>
      <c r="F194" s="173">
        <f t="shared" si="259"/>
        <v>546036</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546036</v>
      </c>
      <c r="D195" s="177">
        <f>D196+D204</f>
        <v>546036</v>
      </c>
      <c r="E195" s="178">
        <f t="shared" ref="E195:F195" si="260">E196+E204</f>
        <v>0</v>
      </c>
      <c r="F195" s="179">
        <f t="shared" si="260"/>
        <v>546036</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778">
        <v>5110</v>
      </c>
      <c r="B197" s="80" t="s">
        <v>216</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546036</v>
      </c>
      <c r="D204" s="182">
        <f>D205+D215+D216+D225+D226+D227+D229</f>
        <v>546036</v>
      </c>
      <c r="E204" s="183">
        <f t="shared" ref="E204:F204" si="276">E205+E215+E216+E225+E226+E227+E229</f>
        <v>0</v>
      </c>
      <c r="F204" s="71">
        <f t="shared" si="276"/>
        <v>546036</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v>0</v>
      </c>
      <c r="E224" s="194"/>
      <c r="F224" s="55">
        <f t="shared" si="293"/>
        <v>0</v>
      </c>
      <c r="G224" s="53"/>
      <c r="H224" s="54"/>
      <c r="I224" s="55">
        <f t="shared" si="294"/>
        <v>0</v>
      </c>
      <c r="J224" s="53"/>
      <c r="K224" s="54"/>
      <c r="L224" s="55">
        <f t="shared" si="295"/>
        <v>0</v>
      </c>
      <c r="M224" s="53"/>
      <c r="N224" s="54"/>
      <c r="O224" s="55">
        <f t="shared" si="296"/>
        <v>0</v>
      </c>
      <c r="P224" s="57"/>
    </row>
    <row r="225" spans="1:16" ht="24" customHeight="1" x14ac:dyDescent="0.25">
      <c r="A225" s="187">
        <v>5240</v>
      </c>
      <c r="B225" s="87" t="s">
        <v>244</v>
      </c>
      <c r="C225" s="88">
        <f t="shared" si="288"/>
        <v>264609</v>
      </c>
      <c r="D225" s="193">
        <v>264609</v>
      </c>
      <c r="E225" s="194"/>
      <c r="F225" s="55">
        <f t="shared" si="293"/>
        <v>264609</v>
      </c>
      <c r="G225" s="53"/>
      <c r="H225" s="54"/>
      <c r="I225" s="55">
        <f t="shared" si="294"/>
        <v>0</v>
      </c>
      <c r="J225" s="53"/>
      <c r="K225" s="54"/>
      <c r="L225" s="55">
        <f t="shared" si="295"/>
        <v>0</v>
      </c>
      <c r="M225" s="53"/>
      <c r="N225" s="54"/>
      <c r="O225" s="55">
        <f t="shared" si="296"/>
        <v>0</v>
      </c>
      <c r="P225" s="57"/>
    </row>
    <row r="226" spans="1:16" ht="12" customHeight="1" x14ac:dyDescent="0.25">
      <c r="A226" s="187">
        <v>5250</v>
      </c>
      <c r="B226" s="87" t="s">
        <v>245</v>
      </c>
      <c r="C226" s="88">
        <f t="shared" si="288"/>
        <v>281427</v>
      </c>
      <c r="D226" s="193">
        <v>281427</v>
      </c>
      <c r="E226" s="194"/>
      <c r="F226" s="55">
        <f t="shared" si="293"/>
        <v>281427</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778">
        <v>6220</v>
      </c>
      <c r="B232" s="80" t="s">
        <v>251</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778">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778">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778">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778">
        <v>7210</v>
      </c>
      <c r="B271" s="80" t="s">
        <v>290</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778">
        <v>7260</v>
      </c>
      <c r="B280" s="80" t="s">
        <v>299</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710848</v>
      </c>
      <c r="D289" s="248">
        <f t="shared" ref="D289:O289" si="389">SUM(D286,D269,D230,D195,D187,D173,D75,D53,D283)</f>
        <v>698655</v>
      </c>
      <c r="E289" s="249">
        <f t="shared" si="389"/>
        <v>12193</v>
      </c>
      <c r="F289" s="250">
        <f t="shared" si="389"/>
        <v>710848</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484" t="s">
        <v>311</v>
      </c>
      <c r="B290" s="1485"/>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486" t="s">
        <v>312</v>
      </c>
      <c r="B291" s="1487"/>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gpQGlJ7dFyqwk8FaZppQcbrWZuvmb6wD8Sv/EXn8N+947FmHwCF4PB4xmcK8wOzTO8gjbq2d9njJa0CJptSZQQ==" saltValue="cigfzEzFfms48zd7EKPLvg==" spinCount="100000" sheet="1" objects="1" scenarios="1" formatCells="0" formatColumns="0" formatRows="0" deleteColumns="0"/>
  <autoFilter ref="A18:P301">
    <filterColumn colId="2">
      <filters>
        <filter val="149 076"/>
        <filter val="155 960"/>
        <filter val="164 812"/>
        <filter val="264 609"/>
        <filter val="281 427"/>
        <filter val="546 036"/>
        <filter val="6 884"/>
        <filter val="710 848"/>
        <filter val="8 852"/>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36.pielikums Jūrmalas pilsētas domes
2019.gada 25.jūlija saistošajiem noteikumiem Nr.27
(protokols Nr.10, 24.punkts)
 </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4" sqref="T4"/>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931</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369</v>
      </c>
      <c r="D3" s="1516"/>
      <c r="E3" s="1516"/>
      <c r="F3" s="1516"/>
      <c r="G3" s="1516"/>
      <c r="H3" s="1516"/>
      <c r="I3" s="1516"/>
      <c r="J3" s="1516"/>
      <c r="K3" s="1516"/>
      <c r="L3" s="1516"/>
      <c r="M3" s="1516"/>
      <c r="N3" s="1516"/>
      <c r="O3" s="1516"/>
      <c r="P3" s="1517"/>
      <c r="Q3" s="273"/>
    </row>
    <row r="4" spans="1:17" ht="12.75" customHeight="1" x14ac:dyDescent="0.25">
      <c r="A4" s="5" t="s">
        <v>4</v>
      </c>
      <c r="B4" s="6"/>
      <c r="C4" s="1516" t="s">
        <v>370</v>
      </c>
      <c r="D4" s="1516"/>
      <c r="E4" s="1516"/>
      <c r="F4" s="1516"/>
      <c r="G4" s="1516"/>
      <c r="H4" s="1516"/>
      <c r="I4" s="1516"/>
      <c r="J4" s="1516"/>
      <c r="K4" s="1516"/>
      <c r="L4" s="1516"/>
      <c r="M4" s="1516"/>
      <c r="N4" s="1516"/>
      <c r="O4" s="1516"/>
      <c r="P4" s="1517"/>
      <c r="Q4" s="273"/>
    </row>
    <row r="5" spans="1:17" ht="12.75" customHeight="1" x14ac:dyDescent="0.25">
      <c r="A5" s="7" t="s">
        <v>6</v>
      </c>
      <c r="B5" s="8"/>
      <c r="C5" s="1511" t="s">
        <v>352</v>
      </c>
      <c r="D5" s="1511"/>
      <c r="E5" s="1511"/>
      <c r="F5" s="1511"/>
      <c r="G5" s="1511"/>
      <c r="H5" s="1511"/>
      <c r="I5" s="1511"/>
      <c r="J5" s="1511"/>
      <c r="K5" s="1511"/>
      <c r="L5" s="1511"/>
      <c r="M5" s="1511"/>
      <c r="N5" s="1511"/>
      <c r="O5" s="1511"/>
      <c r="P5" s="1512"/>
      <c r="Q5" s="273"/>
    </row>
    <row r="6" spans="1:17" ht="12.75" customHeight="1" x14ac:dyDescent="0.25">
      <c r="A6" s="7" t="s">
        <v>8</v>
      </c>
      <c r="B6" s="8"/>
      <c r="C6" s="1511" t="s">
        <v>748</v>
      </c>
      <c r="D6" s="1511"/>
      <c r="E6" s="1511"/>
      <c r="F6" s="1511"/>
      <c r="G6" s="1511"/>
      <c r="H6" s="1511"/>
      <c r="I6" s="1511"/>
      <c r="J6" s="1511"/>
      <c r="K6" s="1511"/>
      <c r="L6" s="1511"/>
      <c r="M6" s="1511"/>
      <c r="N6" s="1511"/>
      <c r="O6" s="1511"/>
      <c r="P6" s="1512"/>
      <c r="Q6" s="273"/>
    </row>
    <row r="7" spans="1:17" ht="24" customHeight="1" x14ac:dyDescent="0.25">
      <c r="A7" s="7" t="s">
        <v>10</v>
      </c>
      <c r="B7" s="8"/>
      <c r="C7" s="1516" t="s">
        <v>932</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373</v>
      </c>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940799</v>
      </c>
      <c r="D20" s="32">
        <f>SUM(D21,D24,D25,D41,D43)</f>
        <v>958541</v>
      </c>
      <c r="E20" s="33">
        <f t="shared" ref="E20:F20" si="1">SUM(E21,E24,E25,E41,E43)</f>
        <v>-17742</v>
      </c>
      <c r="F20" s="34">
        <f t="shared" si="1"/>
        <v>940799</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940799</v>
      </c>
      <c r="D24" s="60">
        <f>D51</f>
        <v>958541</v>
      </c>
      <c r="E24" s="279">
        <f>-12398+205-5549</f>
        <v>-17742</v>
      </c>
      <c r="F24" s="62">
        <f t="shared" si="9"/>
        <v>940799</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940799</v>
      </c>
      <c r="D50" s="157">
        <f>SUM(D51,D286)</f>
        <v>958541</v>
      </c>
      <c r="E50" s="158">
        <f t="shared" ref="E50:F50" si="26">SUM(E51,E286)</f>
        <v>-17742</v>
      </c>
      <c r="F50" s="159">
        <f t="shared" si="26"/>
        <v>940799</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940799</v>
      </c>
      <c r="D51" s="163">
        <f>SUM(D52,D194)</f>
        <v>958541</v>
      </c>
      <c r="E51" s="164">
        <f t="shared" ref="E51:F51" si="30">SUM(E52,E194)</f>
        <v>-17742</v>
      </c>
      <c r="F51" s="165">
        <f t="shared" si="30"/>
        <v>940799</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79535</v>
      </c>
      <c r="D52" s="171">
        <f>SUM(D53,D75,D173,D187)</f>
        <v>79330</v>
      </c>
      <c r="E52" s="172">
        <f t="shared" ref="E52:F52" si="34">SUM(E53,E75,E173,E187)</f>
        <v>205</v>
      </c>
      <c r="F52" s="173">
        <f t="shared" si="34"/>
        <v>79535</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87</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88</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778">
        <v>1210</v>
      </c>
      <c r="B68" s="80" t="s">
        <v>89</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79535</v>
      </c>
      <c r="D75" s="177">
        <f>SUM(D76,D83,D130,D164,D165,D172)</f>
        <v>79330</v>
      </c>
      <c r="E75" s="178">
        <f t="shared" ref="E75:F75" si="74">SUM(E76,E83,E130,E164,E165,E172)</f>
        <v>205</v>
      </c>
      <c r="F75" s="179">
        <f t="shared" si="74"/>
        <v>79535</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778">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40235</v>
      </c>
      <c r="D83" s="182">
        <f>SUM(D84,D89,D95,D103,D112,D116,D122,D128)</f>
        <v>40030</v>
      </c>
      <c r="E83" s="183">
        <f t="shared" ref="E83:F83" si="98">SUM(E84,E89,E95,E103,E112,E116,E122,E128)</f>
        <v>205</v>
      </c>
      <c r="F83" s="71">
        <f t="shared" si="98"/>
        <v>40235</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v>0</v>
      </c>
      <c r="E102" s="194"/>
      <c r="F102" s="55">
        <f t="shared" si="123"/>
        <v>0</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38601</v>
      </c>
      <c r="D103" s="188">
        <f>SUM(D104:D111)</f>
        <v>38396</v>
      </c>
      <c r="E103" s="189">
        <f t="shared" ref="E103:F103" si="127">SUM(E104:E111)</f>
        <v>205</v>
      </c>
      <c r="F103" s="55">
        <f t="shared" si="127"/>
        <v>38601</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customHeight="1" x14ac:dyDescent="0.25">
      <c r="A104" s="51">
        <v>2241</v>
      </c>
      <c r="B104" s="87" t="s">
        <v>123</v>
      </c>
      <c r="C104" s="88">
        <f t="shared" si="102"/>
        <v>3205</v>
      </c>
      <c r="D104" s="193">
        <v>3000</v>
      </c>
      <c r="E104" s="282">
        <v>205</v>
      </c>
      <c r="F104" s="55">
        <f t="shared" ref="F104:F111" si="131">D104+E104</f>
        <v>3205</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10396</v>
      </c>
      <c r="D106" s="193">
        <v>10396</v>
      </c>
      <c r="E106" s="194"/>
      <c r="F106" s="55">
        <f t="shared" si="131"/>
        <v>10396</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126</v>
      </c>
      <c r="C107" s="88">
        <f t="shared" si="102"/>
        <v>25000</v>
      </c>
      <c r="D107" s="193">
        <v>25000</v>
      </c>
      <c r="E107" s="194"/>
      <c r="F107" s="55">
        <f t="shared" si="131"/>
        <v>25000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x14ac:dyDescent="0.25">
      <c r="A122" s="187">
        <v>2270</v>
      </c>
      <c r="B122" s="87" t="s">
        <v>141</v>
      </c>
      <c r="C122" s="88">
        <f t="shared" si="102"/>
        <v>1634</v>
      </c>
      <c r="D122" s="188">
        <f>SUM(D123:D127)</f>
        <v>1634</v>
      </c>
      <c r="E122" s="189">
        <f t="shared" ref="E122:F122" si="151">SUM(E123:E127)</f>
        <v>0</v>
      </c>
      <c r="F122" s="55">
        <f t="shared" si="151"/>
        <v>1634</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146</v>
      </c>
      <c r="C127" s="88">
        <f t="shared" si="102"/>
        <v>1634</v>
      </c>
      <c r="D127" s="193">
        <v>1634</v>
      </c>
      <c r="E127" s="194"/>
      <c r="F127" s="55">
        <f t="shared" si="155"/>
        <v>1634</v>
      </c>
      <c r="G127" s="53"/>
      <c r="H127" s="54"/>
      <c r="I127" s="55">
        <f t="shared" si="156"/>
        <v>0</v>
      </c>
      <c r="J127" s="53"/>
      <c r="K127" s="54"/>
      <c r="L127" s="55">
        <f t="shared" si="157"/>
        <v>0</v>
      </c>
      <c r="M127" s="53"/>
      <c r="N127" s="54"/>
      <c r="O127" s="55">
        <f t="shared" si="158"/>
        <v>0</v>
      </c>
      <c r="P127" s="57"/>
    </row>
    <row r="128" spans="1:16" ht="48" hidden="1" x14ac:dyDescent="0.25">
      <c r="A128" s="778">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39300</v>
      </c>
      <c r="D130" s="182">
        <f>SUM(D131,D136,D140,D141,D144,D151,D159,D160,D163)</f>
        <v>39300</v>
      </c>
      <c r="E130" s="183">
        <f t="shared" ref="E130:F130" si="160">SUM(E131,E136,E140,E141,E144,E151,E159,E160,E163)</f>
        <v>0</v>
      </c>
      <c r="F130" s="71">
        <f t="shared" si="160"/>
        <v>39300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778">
        <v>2310</v>
      </c>
      <c r="B131" s="80" t="s">
        <v>150</v>
      </c>
      <c r="C131" s="81">
        <f t="shared" si="102"/>
        <v>39100</v>
      </c>
      <c r="D131" s="191">
        <f t="shared" ref="D131:O131" si="164">SUM(D132:D135)</f>
        <v>39100</v>
      </c>
      <c r="E131" s="192">
        <f t="shared" si="164"/>
        <v>0</v>
      </c>
      <c r="F131" s="132">
        <f t="shared" si="164"/>
        <v>39100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39100</v>
      </c>
      <c r="D133" s="193">
        <v>39100</v>
      </c>
      <c r="E133" s="194"/>
      <c r="F133" s="55">
        <f t="shared" si="165"/>
        <v>39100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4">
        <v>2390</v>
      </c>
      <c r="B163" s="136" t="s">
        <v>182</v>
      </c>
      <c r="C163" s="141">
        <f t="shared" si="193"/>
        <v>200</v>
      </c>
      <c r="D163" s="199">
        <v>200</v>
      </c>
      <c r="E163" s="200"/>
      <c r="F163" s="139">
        <f t="shared" si="206"/>
        <v>200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778">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778">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778">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778">
        <v>4240</v>
      </c>
      <c r="B189" s="80" t="s">
        <v>208</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778">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861264</v>
      </c>
      <c r="D194" s="171">
        <f>SUM(D195,D230,D269,D283)</f>
        <v>879211</v>
      </c>
      <c r="E194" s="172">
        <f t="shared" ref="E194:O194" si="259">SUM(E195,E230,E269,E283)</f>
        <v>-17947</v>
      </c>
      <c r="F194" s="173">
        <f t="shared" si="259"/>
        <v>861264</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861264</v>
      </c>
      <c r="D195" s="177">
        <f>D196+D204</f>
        <v>879211</v>
      </c>
      <c r="E195" s="178">
        <f t="shared" ref="E195:F195" si="260">E196+E204</f>
        <v>-17947</v>
      </c>
      <c r="F195" s="179">
        <f t="shared" si="260"/>
        <v>861264</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778">
        <v>5110</v>
      </c>
      <c r="B197" s="80" t="s">
        <v>216</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861264</v>
      </c>
      <c r="D204" s="182">
        <f>D205+D215+D216+D225+D226+D227+D229</f>
        <v>879211</v>
      </c>
      <c r="E204" s="183">
        <f t="shared" ref="E204:F204" si="276">E205+E215+E216+E225+E226+E227+E229</f>
        <v>-17947</v>
      </c>
      <c r="F204" s="71">
        <f t="shared" si="276"/>
        <v>861264</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12592</v>
      </c>
      <c r="D216" s="188">
        <f>SUM(D217:D224)</f>
        <v>12592</v>
      </c>
      <c r="E216" s="189">
        <f t="shared" ref="E216:F216" si="289">SUM(E217:E224)</f>
        <v>0</v>
      </c>
      <c r="F216" s="55">
        <f t="shared" si="289"/>
        <v>12592</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243</v>
      </c>
      <c r="C224" s="88">
        <f t="shared" si="288"/>
        <v>12592</v>
      </c>
      <c r="D224" s="193">
        <v>12592</v>
      </c>
      <c r="E224" s="194"/>
      <c r="F224" s="55">
        <f t="shared" si="293"/>
        <v>12592</v>
      </c>
      <c r="G224" s="53"/>
      <c r="H224" s="54"/>
      <c r="I224" s="55">
        <f t="shared" si="294"/>
        <v>0</v>
      </c>
      <c r="J224" s="53"/>
      <c r="K224" s="54"/>
      <c r="L224" s="55">
        <f t="shared" si="295"/>
        <v>0</v>
      </c>
      <c r="M224" s="53"/>
      <c r="N224" s="54"/>
      <c r="O224" s="55">
        <f t="shared" si="296"/>
        <v>0</v>
      </c>
      <c r="P224" s="57"/>
    </row>
    <row r="225" spans="1:16" ht="24" customHeight="1" x14ac:dyDescent="0.25">
      <c r="A225" s="187">
        <v>5240</v>
      </c>
      <c r="B225" s="87" t="s">
        <v>244</v>
      </c>
      <c r="C225" s="88">
        <f t="shared" si="288"/>
        <v>548885</v>
      </c>
      <c r="D225" s="193">
        <v>548885</v>
      </c>
      <c r="E225" s="194"/>
      <c r="F225" s="55">
        <f t="shared" si="293"/>
        <v>548885</v>
      </c>
      <c r="G225" s="53"/>
      <c r="H225" s="54"/>
      <c r="I225" s="55">
        <f t="shared" si="294"/>
        <v>0</v>
      </c>
      <c r="J225" s="53"/>
      <c r="K225" s="54"/>
      <c r="L225" s="55">
        <f t="shared" si="295"/>
        <v>0</v>
      </c>
      <c r="M225" s="53"/>
      <c r="N225" s="54"/>
      <c r="O225" s="55">
        <f t="shared" si="296"/>
        <v>0</v>
      </c>
      <c r="P225" s="57"/>
    </row>
    <row r="226" spans="1:16" ht="12" customHeight="1" x14ac:dyDescent="0.25">
      <c r="A226" s="187">
        <v>5250</v>
      </c>
      <c r="B226" s="87" t="s">
        <v>245</v>
      </c>
      <c r="C226" s="88">
        <f t="shared" si="288"/>
        <v>299787</v>
      </c>
      <c r="D226" s="193">
        <v>317734</v>
      </c>
      <c r="E226" s="282">
        <f>-12398-5549</f>
        <v>-17947</v>
      </c>
      <c r="F226" s="55">
        <f t="shared" si="293"/>
        <v>299787</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778">
        <v>6220</v>
      </c>
      <c r="B232" s="80" t="s">
        <v>251</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778">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778">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778">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778">
        <v>7210</v>
      </c>
      <c r="B271" s="80" t="s">
        <v>290</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778">
        <v>7260</v>
      </c>
      <c r="B280" s="80" t="s">
        <v>299</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940799</v>
      </c>
      <c r="D289" s="248">
        <f t="shared" ref="D289:O289" si="389">SUM(D286,D269,D230,D195,D187,D173,D75,D53,D283)</f>
        <v>958541</v>
      </c>
      <c r="E289" s="249">
        <f t="shared" si="389"/>
        <v>-17742</v>
      </c>
      <c r="F289" s="250">
        <f t="shared" si="389"/>
        <v>940799</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484" t="s">
        <v>311</v>
      </c>
      <c r="B290" s="1485"/>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486" t="s">
        <v>312</v>
      </c>
      <c r="B291" s="1487"/>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bOuZ38FIL4DUN2wpDnsu44pmAG8hIuiot6eFsRgvHNQk3rxJI3/3Iu8FwC7+jX1ZUF+yM6QZVO9dAu/u6a8ZAA==" saltValue="AqWBN5dKzuJJl1HZNZtgfA==" spinCount="100000" sheet="1" objects="1" scenarios="1" formatCells="0" formatColumns="0" formatRows="0" deleteColumns="0"/>
  <autoFilter ref="A18:P301">
    <filterColumn colId="2">
      <filters>
        <filter val="1 634"/>
        <filter val="10 396"/>
        <filter val="12 592"/>
        <filter val="200"/>
        <filter val="25 000"/>
        <filter val="3 205"/>
        <filter val="305 336"/>
        <filter val="38 601"/>
        <filter val="39 100"/>
        <filter val="39 300"/>
        <filter val="40 235"/>
        <filter val="548 885"/>
        <filter val="79 535"/>
        <filter val="866 813"/>
        <filter val="946 348"/>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37.pielikums Jūrmalas pilsētas domes
2019.gada 25.jūlija saistošajiem noteikumiem Nr.27
(protokols Nr.10, 24.punkts)
 </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8"/>
  <sheetViews>
    <sheetView view="pageLayout" zoomScaleNormal="100" workbookViewId="0">
      <selection activeCell="L8" sqref="L8"/>
    </sheetView>
  </sheetViews>
  <sheetFormatPr defaultRowHeight="12" outlineLevelCol="1" x14ac:dyDescent="0.2"/>
  <cols>
    <col min="1" max="1" width="6.140625" style="324" customWidth="1"/>
    <col min="2" max="2" width="26.85546875" style="324" customWidth="1"/>
    <col min="3" max="3" width="10.5703125" style="324" customWidth="1"/>
    <col min="4" max="4" width="11.85546875" style="324" hidden="1" customWidth="1" outlineLevel="1"/>
    <col min="5" max="5" width="10.85546875" style="324" hidden="1" customWidth="1" outlineLevel="1"/>
    <col min="6" max="6" width="13" style="324" customWidth="1" collapsed="1"/>
    <col min="7" max="7" width="41.5703125" style="324" hidden="1" customWidth="1" outlineLevel="1"/>
    <col min="8" max="8" width="23.85546875" style="911" customWidth="1" collapsed="1"/>
    <col min="9" max="16384" width="9.140625" style="324"/>
  </cols>
  <sheetData>
    <row r="1" spans="1:8" x14ac:dyDescent="0.2">
      <c r="H1" s="903" t="s">
        <v>1054</v>
      </c>
    </row>
    <row r="2" spans="1:8" x14ac:dyDescent="0.2">
      <c r="H2" s="903" t="s">
        <v>375</v>
      </c>
    </row>
    <row r="3" spans="1:8" x14ac:dyDescent="0.2">
      <c r="A3" s="1541" t="s">
        <v>376</v>
      </c>
      <c r="B3" s="1541"/>
      <c r="C3" s="1541" t="s">
        <v>369</v>
      </c>
      <c r="D3" s="1541"/>
      <c r="E3" s="1541"/>
      <c r="F3" s="1541"/>
      <c r="G3" s="1541"/>
      <c r="H3" s="1541"/>
    </row>
    <row r="4" spans="1:8" x14ac:dyDescent="0.2">
      <c r="A4" s="1541" t="s">
        <v>377</v>
      </c>
      <c r="B4" s="1541"/>
      <c r="C4" s="1541">
        <v>90000056357</v>
      </c>
      <c r="D4" s="1541"/>
      <c r="E4" s="1541"/>
      <c r="F4" s="1541"/>
      <c r="G4" s="1541"/>
      <c r="H4" s="1541"/>
    </row>
    <row r="5" spans="1:8" ht="15.75" x14ac:dyDescent="0.25">
      <c r="A5" s="1551" t="s">
        <v>378</v>
      </c>
      <c r="B5" s="1551"/>
      <c r="C5" s="1551"/>
      <c r="D5" s="1551"/>
      <c r="E5" s="1551"/>
      <c r="F5" s="1551"/>
      <c r="G5" s="1551"/>
      <c r="H5" s="1551"/>
    </row>
    <row r="6" spans="1:8" ht="15.75" x14ac:dyDescent="0.25">
      <c r="A6" s="779"/>
      <c r="B6" s="779"/>
      <c r="C6" s="779"/>
      <c r="D6" s="779"/>
      <c r="E6" s="779"/>
      <c r="F6" s="779"/>
      <c r="G6" s="779"/>
      <c r="H6" s="904"/>
    </row>
    <row r="7" spans="1:8" ht="15.75" x14ac:dyDescent="0.25">
      <c r="A7" s="327" t="s">
        <v>379</v>
      </c>
      <c r="B7" s="327"/>
      <c r="C7" s="1550" t="s">
        <v>1055</v>
      </c>
      <c r="D7" s="1550"/>
      <c r="E7" s="1550"/>
      <c r="F7" s="1550"/>
      <c r="G7" s="1550"/>
      <c r="H7" s="1550"/>
    </row>
    <row r="8" spans="1:8" x14ac:dyDescent="0.2">
      <c r="A8" s="327" t="s">
        <v>381</v>
      </c>
      <c r="B8" s="327"/>
      <c r="C8" s="1541" t="s">
        <v>1053</v>
      </c>
      <c r="D8" s="1541"/>
      <c r="E8" s="1541"/>
      <c r="F8" s="1541"/>
      <c r="G8" s="1541"/>
      <c r="H8" s="1541"/>
    </row>
    <row r="9" spans="1:8" x14ac:dyDescent="0.2">
      <c r="A9" s="327" t="s">
        <v>382</v>
      </c>
      <c r="B9" s="327"/>
      <c r="C9" s="1542" t="s">
        <v>474</v>
      </c>
      <c r="D9" s="1542"/>
      <c r="E9" s="1542"/>
      <c r="F9" s="1542"/>
      <c r="G9" s="1542"/>
      <c r="H9" s="1542"/>
    </row>
    <row r="10" spans="1:8" ht="48" x14ac:dyDescent="0.2">
      <c r="A10" s="329" t="s">
        <v>383</v>
      </c>
      <c r="B10" s="329" t="s">
        <v>384</v>
      </c>
      <c r="C10" s="329" t="s">
        <v>385</v>
      </c>
      <c r="D10" s="329" t="s">
        <v>386</v>
      </c>
      <c r="E10" s="329" t="s">
        <v>387</v>
      </c>
      <c r="F10" s="329" t="s">
        <v>388</v>
      </c>
      <c r="G10" s="329" t="s">
        <v>36</v>
      </c>
      <c r="H10" s="329" t="s">
        <v>389</v>
      </c>
    </row>
    <row r="11" spans="1:8" ht="12.75" customHeight="1" x14ac:dyDescent="0.2">
      <c r="A11" s="1607" t="s">
        <v>390</v>
      </c>
      <c r="B11" s="1607"/>
      <c r="C11" s="332"/>
      <c r="D11" s="332">
        <f>SUM(D12:D17)</f>
        <v>26356</v>
      </c>
      <c r="E11" s="332">
        <f t="shared" ref="E11:F11" si="0">SUM(E12:E17)</f>
        <v>32467</v>
      </c>
      <c r="F11" s="332">
        <f t="shared" si="0"/>
        <v>58823</v>
      </c>
      <c r="G11" s="332"/>
      <c r="H11" s="905"/>
    </row>
    <row r="12" spans="1:8" ht="48" x14ac:dyDescent="0.2">
      <c r="A12" s="1543">
        <v>1</v>
      </c>
      <c r="B12" s="1535" t="s">
        <v>1056</v>
      </c>
      <c r="C12" s="356">
        <v>3263</v>
      </c>
      <c r="D12" s="906">
        <v>21000</v>
      </c>
      <c r="E12" s="907">
        <v>-5400</v>
      </c>
      <c r="F12" s="906">
        <f>D12+E12</f>
        <v>15600</v>
      </c>
      <c r="G12" s="906" t="s">
        <v>1057</v>
      </c>
      <c r="H12" s="908" t="s">
        <v>1058</v>
      </c>
    </row>
    <row r="13" spans="1:8" ht="31.5" customHeight="1" x14ac:dyDescent="0.2">
      <c r="A13" s="1545"/>
      <c r="B13" s="1536"/>
      <c r="C13" s="356">
        <v>2314</v>
      </c>
      <c r="D13" s="906">
        <v>210</v>
      </c>
      <c r="E13" s="906"/>
      <c r="F13" s="906">
        <f t="shared" ref="F13:F17" si="1">D13+E13</f>
        <v>210</v>
      </c>
      <c r="G13" s="906"/>
      <c r="H13" s="908" t="s">
        <v>1058</v>
      </c>
    </row>
    <row r="14" spans="1:8" ht="32.25" customHeight="1" x14ac:dyDescent="0.2">
      <c r="A14" s="780">
        <v>2</v>
      </c>
      <c r="B14" s="354" t="s">
        <v>1059</v>
      </c>
      <c r="C14" s="356">
        <v>2279</v>
      </c>
      <c r="D14" s="906">
        <v>146</v>
      </c>
      <c r="E14" s="907">
        <v>145</v>
      </c>
      <c r="F14" s="906">
        <f t="shared" si="1"/>
        <v>291</v>
      </c>
      <c r="G14" s="906" t="s">
        <v>1060</v>
      </c>
      <c r="H14" s="908" t="s">
        <v>1061</v>
      </c>
    </row>
    <row r="15" spans="1:8" ht="93.75" customHeight="1" x14ac:dyDescent="0.2">
      <c r="A15" s="780">
        <v>3</v>
      </c>
      <c r="B15" s="354" t="s">
        <v>1062</v>
      </c>
      <c r="C15" s="356">
        <v>2279</v>
      </c>
      <c r="D15" s="906">
        <v>5000</v>
      </c>
      <c r="E15" s="907">
        <v>6220</v>
      </c>
      <c r="F15" s="906">
        <f t="shared" si="1"/>
        <v>11220</v>
      </c>
      <c r="G15" s="906" t="s">
        <v>1063</v>
      </c>
      <c r="H15" s="908" t="s">
        <v>1064</v>
      </c>
    </row>
    <row r="16" spans="1:8" ht="72" customHeight="1" x14ac:dyDescent="0.2">
      <c r="A16" s="780">
        <v>4</v>
      </c>
      <c r="B16" s="354" t="s">
        <v>1065</v>
      </c>
      <c r="C16" s="356">
        <v>5240</v>
      </c>
      <c r="D16" s="906">
        <v>0</v>
      </c>
      <c r="E16" s="907">
        <v>26002</v>
      </c>
      <c r="F16" s="906">
        <f t="shared" si="1"/>
        <v>26002</v>
      </c>
      <c r="G16" s="906" t="s">
        <v>1066</v>
      </c>
      <c r="H16" s="908" t="s">
        <v>1067</v>
      </c>
    </row>
    <row r="17" spans="1:8" ht="67.5" customHeight="1" x14ac:dyDescent="0.2">
      <c r="A17" s="780">
        <v>5</v>
      </c>
      <c r="B17" s="354" t="s">
        <v>1068</v>
      </c>
      <c r="C17" s="356">
        <v>2279</v>
      </c>
      <c r="D17" s="906">
        <v>0</v>
      </c>
      <c r="E17" s="907">
        <v>5500</v>
      </c>
      <c r="F17" s="906">
        <f t="shared" si="1"/>
        <v>5500</v>
      </c>
      <c r="G17" s="909" t="s">
        <v>1069</v>
      </c>
      <c r="H17" s="908" t="s">
        <v>1070</v>
      </c>
    </row>
    <row r="18" spans="1:8" x14ac:dyDescent="0.2">
      <c r="A18" s="910"/>
      <c r="B18" s="910"/>
      <c r="C18" s="910"/>
      <c r="D18" s="910"/>
      <c r="E18" s="910"/>
      <c r="F18" s="910"/>
      <c r="G18" s="910"/>
      <c r="H18" s="782"/>
    </row>
    <row r="19" spans="1:8" x14ac:dyDescent="0.2">
      <c r="A19" s="324" t="s">
        <v>436</v>
      </c>
    </row>
    <row r="20" spans="1:8" ht="12" customHeight="1" x14ac:dyDescent="0.2">
      <c r="A20" s="1608" t="s">
        <v>1071</v>
      </c>
      <c r="B20" s="1608"/>
      <c r="C20" s="1608"/>
      <c r="D20" s="1608"/>
      <c r="E20" s="1608"/>
      <c r="F20" s="1608"/>
      <c r="G20" s="1608"/>
      <c r="H20" s="1608"/>
    </row>
    <row r="21" spans="1:8" ht="15" customHeight="1" x14ac:dyDescent="0.2">
      <c r="A21" s="1608"/>
      <c r="B21" s="1608"/>
      <c r="C21" s="1608"/>
      <c r="D21" s="1608"/>
      <c r="E21" s="1608"/>
      <c r="F21" s="1608"/>
      <c r="G21" s="1608"/>
      <c r="H21" s="1608"/>
    </row>
    <row r="22" spans="1:8" s="913" customFormat="1" x14ac:dyDescent="0.2">
      <c r="A22" s="885" t="s">
        <v>1072</v>
      </c>
      <c r="B22" s="885"/>
      <c r="C22" s="885"/>
      <c r="D22" s="885"/>
      <c r="E22" s="885"/>
      <c r="F22" s="885"/>
      <c r="G22" s="885"/>
      <c r="H22" s="912"/>
    </row>
    <row r="23" spans="1:8" s="885" customFormat="1" x14ac:dyDescent="0.2">
      <c r="A23" s="914" t="s">
        <v>1073</v>
      </c>
      <c r="B23" s="1609" t="s">
        <v>1074</v>
      </c>
      <c r="C23" s="1609"/>
      <c r="D23" s="1609"/>
      <c r="E23" s="1609"/>
      <c r="F23" s="1609"/>
      <c r="G23" s="1609"/>
      <c r="H23" s="1609"/>
    </row>
    <row r="24" spans="1:8" s="913" customFormat="1" x14ac:dyDescent="0.2">
      <c r="A24" s="914"/>
      <c r="B24" s="1609" t="s">
        <v>1075</v>
      </c>
      <c r="C24" s="1609"/>
      <c r="D24" s="1609"/>
      <c r="E24" s="1609"/>
      <c r="F24" s="1609"/>
      <c r="G24" s="1609"/>
      <c r="H24" s="1609"/>
    </row>
    <row r="25" spans="1:8" s="913" customFormat="1" x14ac:dyDescent="0.2">
      <c r="A25" s="885" t="s">
        <v>1076</v>
      </c>
      <c r="B25" s="885"/>
      <c r="C25" s="885"/>
      <c r="D25" s="885"/>
      <c r="E25" s="885"/>
      <c r="F25" s="885"/>
      <c r="G25" s="885"/>
      <c r="H25" s="912"/>
    </row>
    <row r="26" spans="1:8" s="913" customFormat="1" x14ac:dyDescent="0.2">
      <c r="A26" s="913" t="s">
        <v>1077</v>
      </c>
      <c r="B26" s="361" t="s">
        <v>1078</v>
      </c>
      <c r="H26" s="915"/>
    </row>
    <row r="27" spans="1:8" s="913" customFormat="1" x14ac:dyDescent="0.2">
      <c r="B27" s="1606" t="s">
        <v>1079</v>
      </c>
      <c r="C27" s="1610"/>
      <c r="D27" s="1610"/>
      <c r="E27" s="1610"/>
      <c r="F27" s="1610"/>
      <c r="G27" s="1610"/>
      <c r="H27" s="1610"/>
    </row>
    <row r="28" spans="1:8" s="913" customFormat="1" x14ac:dyDescent="0.2">
      <c r="A28" s="913" t="s">
        <v>1077</v>
      </c>
      <c r="B28" s="1606" t="s">
        <v>1078</v>
      </c>
      <c r="C28" s="1606"/>
      <c r="D28" s="1606"/>
      <c r="E28" s="1606"/>
      <c r="F28" s="1606"/>
      <c r="G28" s="1606"/>
      <c r="H28" s="1606"/>
    </row>
    <row r="29" spans="1:8" s="913" customFormat="1" x14ac:dyDescent="0.2">
      <c r="B29" s="1606" t="s">
        <v>1080</v>
      </c>
      <c r="C29" s="1606"/>
      <c r="D29" s="1606"/>
      <c r="E29" s="1606"/>
      <c r="F29" s="1606"/>
      <c r="G29" s="1606"/>
      <c r="H29" s="1606"/>
    </row>
    <row r="30" spans="1:8" s="913" customFormat="1" x14ac:dyDescent="0.2">
      <c r="A30" s="913" t="s">
        <v>803</v>
      </c>
      <c r="B30" s="916"/>
      <c r="C30" s="916"/>
      <c r="D30" s="916"/>
      <c r="E30" s="916"/>
      <c r="F30" s="916"/>
      <c r="G30" s="916"/>
      <c r="H30" s="917"/>
    </row>
    <row r="31" spans="1:8" s="913" customFormat="1" x14ac:dyDescent="0.2">
      <c r="A31" s="913" t="s">
        <v>1081</v>
      </c>
      <c r="B31" s="1606" t="s">
        <v>1082</v>
      </c>
      <c r="C31" s="1606"/>
      <c r="D31" s="1606"/>
      <c r="E31" s="1606"/>
      <c r="F31" s="1606"/>
      <c r="G31" s="1606"/>
      <c r="H31" s="1606"/>
    </row>
    <row r="32" spans="1:8" s="913" customFormat="1" ht="12" customHeight="1" x14ac:dyDescent="0.2">
      <c r="B32" s="1606" t="s">
        <v>1083</v>
      </c>
      <c r="C32" s="1606"/>
      <c r="D32" s="1606"/>
      <c r="E32" s="1606"/>
      <c r="F32" s="1606"/>
      <c r="G32" s="1606"/>
      <c r="H32" s="1606"/>
    </row>
    <row r="33" spans="1:11" s="913" customFormat="1" ht="12" customHeight="1" x14ac:dyDescent="0.2">
      <c r="A33" s="913" t="s">
        <v>806</v>
      </c>
      <c r="B33" s="916"/>
      <c r="C33" s="916"/>
      <c r="D33" s="916"/>
      <c r="E33" s="916"/>
      <c r="F33" s="916"/>
      <c r="G33" s="916"/>
      <c r="H33" s="917"/>
    </row>
    <row r="34" spans="1:11" s="913" customFormat="1" ht="12" customHeight="1" x14ac:dyDescent="0.2">
      <c r="A34" s="913" t="s">
        <v>1084</v>
      </c>
      <c r="B34" s="1606" t="s">
        <v>1085</v>
      </c>
      <c r="C34" s="1606"/>
      <c r="D34" s="1606"/>
      <c r="E34" s="1606"/>
      <c r="F34" s="1606"/>
      <c r="G34" s="1606"/>
      <c r="H34" s="1606"/>
    </row>
    <row r="35" spans="1:11" s="913" customFormat="1" x14ac:dyDescent="0.2">
      <c r="B35" s="1606" t="s">
        <v>1086</v>
      </c>
      <c r="C35" s="1606"/>
      <c r="D35" s="1606"/>
      <c r="E35" s="1606"/>
      <c r="F35" s="1606"/>
      <c r="G35" s="1606"/>
      <c r="H35" s="1606"/>
    </row>
    <row r="36" spans="1:11" s="913" customFormat="1" x14ac:dyDescent="0.2">
      <c r="A36" s="913" t="s">
        <v>806</v>
      </c>
      <c r="B36" s="918"/>
      <c r="C36" s="918"/>
      <c r="D36" s="918"/>
      <c r="E36" s="918"/>
      <c r="F36" s="918"/>
      <c r="G36" s="918"/>
      <c r="H36" s="918"/>
    </row>
    <row r="37" spans="1:11" s="913" customFormat="1" ht="12" customHeight="1" x14ac:dyDescent="0.2">
      <c r="A37" s="913" t="s">
        <v>1087</v>
      </c>
      <c r="B37" s="918" t="s">
        <v>1088</v>
      </c>
      <c r="C37" s="918"/>
      <c r="D37" s="918"/>
      <c r="E37" s="918"/>
      <c r="F37" s="918"/>
      <c r="G37" s="918"/>
      <c r="H37" s="918"/>
    </row>
    <row r="38" spans="1:11" s="913" customFormat="1" ht="23.25" customHeight="1" x14ac:dyDescent="0.2">
      <c r="B38" s="1611" t="s">
        <v>1089</v>
      </c>
      <c r="C38" s="1611"/>
      <c r="D38" s="1611"/>
      <c r="E38" s="1611"/>
      <c r="F38" s="1611"/>
      <c r="G38" s="1611"/>
      <c r="H38" s="1611"/>
      <c r="I38" s="1611"/>
      <c r="J38" s="1611"/>
      <c r="K38" s="1611"/>
    </row>
    <row r="39" spans="1:11" s="913" customFormat="1" x14ac:dyDescent="0.2">
      <c r="A39" s="913" t="s">
        <v>1090</v>
      </c>
      <c r="B39" s="916"/>
      <c r="C39" s="916"/>
      <c r="D39" s="916"/>
      <c r="E39" s="916"/>
      <c r="F39" s="916"/>
      <c r="G39" s="916"/>
      <c r="H39" s="917"/>
    </row>
    <row r="40" spans="1:11" s="885" customFormat="1" x14ac:dyDescent="0.2">
      <c r="A40" s="913" t="s">
        <v>1091</v>
      </c>
      <c r="B40" s="361" t="s">
        <v>1092</v>
      </c>
      <c r="C40" s="913"/>
      <c r="D40" s="913"/>
      <c r="E40" s="913"/>
      <c r="F40" s="913"/>
      <c r="G40" s="913"/>
      <c r="H40" s="915"/>
    </row>
    <row r="41" spans="1:11" s="913" customFormat="1" ht="12" customHeight="1" x14ac:dyDescent="0.2">
      <c r="B41" s="1612" t="s">
        <v>1093</v>
      </c>
      <c r="C41" s="1612"/>
      <c r="D41" s="1612"/>
      <c r="E41" s="1612"/>
      <c r="F41" s="1612"/>
      <c r="G41" s="1612"/>
      <c r="H41" s="1612"/>
    </row>
    <row r="42" spans="1:11" s="913" customFormat="1" x14ac:dyDescent="0.2">
      <c r="A42" s="913" t="s">
        <v>1094</v>
      </c>
      <c r="B42" s="916"/>
      <c r="C42" s="916"/>
      <c r="D42" s="916"/>
      <c r="E42" s="916"/>
      <c r="F42" s="916"/>
      <c r="G42" s="916"/>
      <c r="H42" s="917"/>
    </row>
    <row r="43" spans="1:11" s="913" customFormat="1" x14ac:dyDescent="0.2">
      <c r="A43" s="913" t="s">
        <v>1095</v>
      </c>
      <c r="B43" s="1606" t="s">
        <v>1096</v>
      </c>
      <c r="C43" s="1606"/>
      <c r="D43" s="1606"/>
      <c r="E43" s="1606"/>
      <c r="F43" s="1606"/>
      <c r="G43" s="1606"/>
      <c r="H43" s="1606"/>
    </row>
    <row r="44" spans="1:11" s="913" customFormat="1" ht="12" customHeight="1" x14ac:dyDescent="0.2">
      <c r="B44" s="1606" t="s">
        <v>1097</v>
      </c>
      <c r="C44" s="1606"/>
      <c r="D44" s="1606"/>
      <c r="E44" s="1606"/>
      <c r="F44" s="1606"/>
      <c r="G44" s="1606"/>
      <c r="H44" s="1606"/>
    </row>
    <row r="45" spans="1:11" ht="12" customHeight="1" x14ac:dyDescent="0.2">
      <c r="A45" s="913"/>
      <c r="B45" s="913"/>
      <c r="C45" s="913"/>
      <c r="D45" s="913"/>
      <c r="E45" s="913"/>
      <c r="F45" s="913"/>
      <c r="G45" s="913"/>
      <c r="H45" s="915"/>
    </row>
    <row r="46" spans="1:11" ht="12" customHeight="1" x14ac:dyDescent="0.2">
      <c r="A46" s="919"/>
      <c r="B46" s="919"/>
      <c r="C46" s="919"/>
      <c r="D46" s="919"/>
      <c r="E46" s="919"/>
      <c r="F46" s="919"/>
      <c r="G46" s="919"/>
      <c r="H46" s="920"/>
    </row>
    <row r="47" spans="1:11" x14ac:dyDescent="0.2">
      <c r="A47" s="921"/>
      <c r="B47" s="921"/>
      <c r="C47" s="921"/>
      <c r="D47" s="921"/>
      <c r="E47" s="921"/>
      <c r="F47" s="921"/>
      <c r="G47" s="921"/>
      <c r="H47" s="922"/>
    </row>
    <row r="48" spans="1:11" x14ac:dyDescent="0.2">
      <c r="A48" s="921"/>
      <c r="B48" s="921"/>
      <c r="C48" s="921"/>
      <c r="D48" s="921"/>
      <c r="E48" s="921"/>
      <c r="F48" s="921"/>
      <c r="G48" s="921"/>
      <c r="H48" s="922"/>
    </row>
  </sheetData>
  <sheetProtection algorithmName="SHA-512" hashValue="dAJDVKgRzogYAVU70dekPAr/29A56JVRKyjd1yEToJp6nl+ebxCBpwuWwxw9XyCaOFRHyXewi+HDMeQ3ir++lA==" saltValue="VA0z456ZUUNrR6OeCczO8Q==" spinCount="100000" sheet="1" objects="1" scenarios="1"/>
  <mergeCells count="25">
    <mergeCell ref="B44:H44"/>
    <mergeCell ref="B32:H32"/>
    <mergeCell ref="B34:H34"/>
    <mergeCell ref="B35:H35"/>
    <mergeCell ref="B38:K38"/>
    <mergeCell ref="B41:H41"/>
    <mergeCell ref="B43:H43"/>
    <mergeCell ref="B31:H31"/>
    <mergeCell ref="C8:H8"/>
    <mergeCell ref="C9:H9"/>
    <mergeCell ref="A11:B11"/>
    <mergeCell ref="A12:A13"/>
    <mergeCell ref="B12:B13"/>
    <mergeCell ref="A20:H21"/>
    <mergeCell ref="B23:H23"/>
    <mergeCell ref="B24:H24"/>
    <mergeCell ref="B27:H27"/>
    <mergeCell ref="B28:H28"/>
    <mergeCell ref="B29:H29"/>
    <mergeCell ref="C7:H7"/>
    <mergeCell ref="A3:B3"/>
    <mergeCell ref="C3:H3"/>
    <mergeCell ref="A4:B4"/>
    <mergeCell ref="C4:H4"/>
    <mergeCell ref="A5:H5"/>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38.pielikums Jūrmalas pilsētas domes
2019.gada 25.jūlija saistošajiem noteikumiem Nr.27
(protokols Nr.10, 24.punkts)
 </firstHeader>
    <firstFooter>&amp;L&amp;9&amp;D; &amp;T&amp;R&amp;9&amp;P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51"/>
  <sheetViews>
    <sheetView view="pageLayout" zoomScaleNormal="100" workbookViewId="0">
      <selection activeCell="O8" sqref="O8"/>
    </sheetView>
  </sheetViews>
  <sheetFormatPr defaultRowHeight="12" outlineLevelCol="1" x14ac:dyDescent="0.2"/>
  <cols>
    <col min="1" max="1" width="4.85546875" style="324" customWidth="1"/>
    <col min="2" max="2" width="26.85546875" style="324" customWidth="1"/>
    <col min="3" max="3" width="10.42578125" style="324" customWidth="1"/>
    <col min="4" max="4" width="10.7109375" style="324" hidden="1" customWidth="1" outlineLevel="1"/>
    <col min="5" max="5" width="9.5703125" style="324" hidden="1" customWidth="1" outlineLevel="1"/>
    <col min="6" max="6" width="12.42578125" style="324" hidden="1" customWidth="1" outlineLevel="1"/>
    <col min="7" max="7" width="9.5703125" style="324" hidden="1" customWidth="1" outlineLevel="1"/>
    <col min="8" max="8" width="10.5703125" style="324" customWidth="1" collapsed="1"/>
    <col min="9" max="9" width="9.5703125" style="324" customWidth="1"/>
    <col min="10" max="10" width="41.28515625" style="324" hidden="1" customWidth="1" outlineLevel="1"/>
    <col min="11" max="11" width="19.42578125" style="324" customWidth="1" collapsed="1"/>
    <col min="12" max="16384" width="9.140625" style="324"/>
  </cols>
  <sheetData>
    <row r="1" spans="1:11" x14ac:dyDescent="0.2">
      <c r="K1" s="325" t="s">
        <v>1098</v>
      </c>
    </row>
    <row r="2" spans="1:11" x14ac:dyDescent="0.2">
      <c r="K2" s="325" t="s">
        <v>375</v>
      </c>
    </row>
    <row r="3" spans="1:11" ht="12.75" customHeight="1" x14ac:dyDescent="0.2">
      <c r="A3" s="923" t="s">
        <v>376</v>
      </c>
      <c r="B3" s="924"/>
      <c r="C3" s="925" t="s">
        <v>369</v>
      </c>
      <c r="D3" s="925"/>
      <c r="E3" s="925"/>
      <c r="F3" s="925"/>
      <c r="G3" s="925"/>
      <c r="H3" s="925"/>
      <c r="I3" s="925"/>
      <c r="J3" s="925"/>
      <c r="K3" s="925"/>
    </row>
    <row r="4" spans="1:11" ht="12.75" customHeight="1" x14ac:dyDescent="0.2">
      <c r="A4" s="923" t="s">
        <v>1099</v>
      </c>
      <c r="B4" s="924"/>
      <c r="C4" s="926">
        <v>90000056357</v>
      </c>
      <c r="D4" s="926"/>
      <c r="E4" s="926"/>
      <c r="F4" s="926"/>
      <c r="G4" s="926"/>
      <c r="H4" s="926"/>
      <c r="I4" s="926"/>
      <c r="J4" s="926"/>
      <c r="K4" s="926"/>
    </row>
    <row r="5" spans="1:11" ht="12.75" customHeight="1" x14ac:dyDescent="0.2">
      <c r="A5" s="923"/>
      <c r="B5" s="924"/>
      <c r="C5" s="927"/>
      <c r="D5" s="927"/>
      <c r="E5" s="927"/>
      <c r="F5" s="927"/>
      <c r="G5" s="927"/>
      <c r="H5" s="927"/>
      <c r="I5" s="927"/>
      <c r="J5" s="927"/>
      <c r="K5" s="928"/>
    </row>
    <row r="6" spans="1:11" ht="15.75" x14ac:dyDescent="0.25">
      <c r="A6" s="1613" t="s">
        <v>761</v>
      </c>
      <c r="B6" s="1613"/>
      <c r="C6" s="1613"/>
      <c r="D6" s="1613"/>
      <c r="E6" s="1613"/>
      <c r="F6" s="1613"/>
      <c r="G6" s="1613"/>
      <c r="H6" s="1613"/>
      <c r="I6" s="1613"/>
      <c r="J6" s="1613"/>
      <c r="K6" s="1613"/>
    </row>
    <row r="7" spans="1:11" ht="10.5" customHeight="1" x14ac:dyDescent="0.25">
      <c r="A7" s="929"/>
      <c r="B7" s="929"/>
      <c r="C7" s="929"/>
      <c r="D7" s="929"/>
      <c r="E7" s="929"/>
      <c r="F7" s="929"/>
      <c r="G7" s="929"/>
      <c r="H7" s="929"/>
      <c r="I7" s="929"/>
      <c r="J7" s="929"/>
      <c r="K7" s="929"/>
    </row>
    <row r="8" spans="1:11" ht="17.25" customHeight="1" x14ac:dyDescent="0.25">
      <c r="A8" s="1614" t="s">
        <v>379</v>
      </c>
      <c r="B8" s="1614"/>
      <c r="C8" s="930" t="s">
        <v>1100</v>
      </c>
      <c r="D8" s="930"/>
      <c r="E8" s="930"/>
      <c r="F8" s="930"/>
      <c r="G8" s="930"/>
      <c r="H8" s="930"/>
      <c r="I8" s="930"/>
      <c r="J8" s="930"/>
      <c r="K8" s="930"/>
    </row>
    <row r="9" spans="1:11" ht="12.75" customHeight="1" x14ac:dyDescent="0.2">
      <c r="A9" s="923" t="s">
        <v>381</v>
      </c>
      <c r="B9" s="923"/>
      <c r="C9" s="925" t="s">
        <v>1051</v>
      </c>
      <c r="D9" s="925"/>
      <c r="E9" s="925"/>
      <c r="F9" s="925"/>
      <c r="G9" s="925"/>
      <c r="H9" s="925"/>
      <c r="I9" s="925"/>
      <c r="J9" s="925"/>
      <c r="K9" s="925"/>
    </row>
    <row r="10" spans="1:11" ht="12.75" customHeight="1" x14ac:dyDescent="0.2">
      <c r="A10" s="931" t="s">
        <v>382</v>
      </c>
      <c r="B10" s="931"/>
      <c r="C10" s="932" t="s">
        <v>1050</v>
      </c>
      <c r="D10" s="932"/>
      <c r="E10" s="932"/>
      <c r="F10" s="932"/>
      <c r="G10" s="932"/>
      <c r="H10" s="932"/>
      <c r="I10" s="932"/>
      <c r="J10" s="932"/>
      <c r="K10" s="932"/>
    </row>
    <row r="11" spans="1:11" ht="25.5" customHeight="1" x14ac:dyDescent="0.2">
      <c r="A11" s="1615" t="s">
        <v>383</v>
      </c>
      <c r="B11" s="1615" t="s">
        <v>384</v>
      </c>
      <c r="C11" s="1615" t="s">
        <v>385</v>
      </c>
      <c r="D11" s="1616" t="s">
        <v>386</v>
      </c>
      <c r="E11" s="1616"/>
      <c r="F11" s="1616" t="s">
        <v>387</v>
      </c>
      <c r="G11" s="1616"/>
      <c r="H11" s="1616" t="s">
        <v>388</v>
      </c>
      <c r="I11" s="1616"/>
      <c r="J11" s="1616" t="s">
        <v>36</v>
      </c>
      <c r="K11" s="1615" t="s">
        <v>389</v>
      </c>
    </row>
    <row r="12" spans="1:11" ht="24" x14ac:dyDescent="0.2">
      <c r="A12" s="1615"/>
      <c r="B12" s="1615"/>
      <c r="C12" s="1615"/>
      <c r="D12" s="742" t="s">
        <v>763</v>
      </c>
      <c r="E12" s="742" t="s">
        <v>764</v>
      </c>
      <c r="F12" s="742" t="s">
        <v>763</v>
      </c>
      <c r="G12" s="742" t="s">
        <v>764</v>
      </c>
      <c r="H12" s="742" t="s">
        <v>763</v>
      </c>
      <c r="I12" s="742" t="s">
        <v>764</v>
      </c>
      <c r="J12" s="1616"/>
      <c r="K12" s="1615"/>
    </row>
    <row r="13" spans="1:11" ht="17.25" customHeight="1" x14ac:dyDescent="0.2">
      <c r="A13" s="1607" t="s">
        <v>1101</v>
      </c>
      <c r="B13" s="1607"/>
      <c r="C13" s="933"/>
      <c r="D13" s="934">
        <f>SUM(D14:D26)</f>
        <v>2280120</v>
      </c>
      <c r="E13" s="934">
        <f t="shared" ref="E13:I13" si="0">SUM(E14:E26)</f>
        <v>5896</v>
      </c>
      <c r="F13" s="934">
        <f t="shared" si="0"/>
        <v>-965</v>
      </c>
      <c r="G13" s="934">
        <f t="shared" si="0"/>
        <v>0</v>
      </c>
      <c r="H13" s="934">
        <f t="shared" si="0"/>
        <v>2279155</v>
      </c>
      <c r="I13" s="934">
        <f t="shared" si="0"/>
        <v>5896</v>
      </c>
      <c r="J13" s="934"/>
      <c r="K13" s="332"/>
    </row>
    <row r="14" spans="1:11" ht="55.5" customHeight="1" x14ac:dyDescent="0.2">
      <c r="A14" s="780">
        <v>1</v>
      </c>
      <c r="B14" s="354" t="s">
        <v>1102</v>
      </c>
      <c r="C14" s="337">
        <v>3320</v>
      </c>
      <c r="D14" s="355">
        <v>1760000</v>
      </c>
      <c r="E14" s="346"/>
      <c r="F14" s="346"/>
      <c r="G14" s="346"/>
      <c r="H14" s="346">
        <f>D14+F14</f>
        <v>1760000</v>
      </c>
      <c r="I14" s="346">
        <f>E14+G14</f>
        <v>0</v>
      </c>
      <c r="J14" s="346"/>
      <c r="K14" s="935" t="s">
        <v>1103</v>
      </c>
    </row>
    <row r="15" spans="1:11" ht="58.5" customHeight="1" x14ac:dyDescent="0.2">
      <c r="A15" s="780">
        <v>2</v>
      </c>
      <c r="B15" s="354" t="s">
        <v>1104</v>
      </c>
      <c r="C15" s="337">
        <v>3310</v>
      </c>
      <c r="D15" s="355">
        <v>187000</v>
      </c>
      <c r="E15" s="346"/>
      <c r="F15" s="346"/>
      <c r="G15" s="346"/>
      <c r="H15" s="346">
        <f t="shared" ref="H15:I26" si="1">D15+F15</f>
        <v>187000</v>
      </c>
      <c r="I15" s="346">
        <f t="shared" si="1"/>
        <v>0</v>
      </c>
      <c r="J15" s="346"/>
      <c r="K15" s="935" t="s">
        <v>1105</v>
      </c>
    </row>
    <row r="16" spans="1:11" ht="29.25" customHeight="1" x14ac:dyDescent="0.2">
      <c r="A16" s="780">
        <v>3</v>
      </c>
      <c r="B16" s="354" t="s">
        <v>1106</v>
      </c>
      <c r="C16" s="337">
        <v>2232</v>
      </c>
      <c r="D16" s="355">
        <v>0</v>
      </c>
      <c r="E16" s="346"/>
      <c r="F16" s="936"/>
      <c r="G16" s="346"/>
      <c r="H16" s="346">
        <f t="shared" si="1"/>
        <v>0</v>
      </c>
      <c r="I16" s="346">
        <f t="shared" si="1"/>
        <v>0</v>
      </c>
      <c r="J16" s="346"/>
      <c r="K16" s="323" t="s">
        <v>1105</v>
      </c>
    </row>
    <row r="17" spans="1:11" ht="27.75" customHeight="1" x14ac:dyDescent="0.2">
      <c r="A17" s="780">
        <v>4</v>
      </c>
      <c r="B17" s="354" t="s">
        <v>1107</v>
      </c>
      <c r="C17" s="356">
        <v>2314</v>
      </c>
      <c r="D17" s="355">
        <v>7338</v>
      </c>
      <c r="E17" s="346"/>
      <c r="F17" s="936"/>
      <c r="G17" s="346"/>
      <c r="H17" s="346">
        <f t="shared" si="1"/>
        <v>7338</v>
      </c>
      <c r="I17" s="346">
        <f t="shared" si="1"/>
        <v>0</v>
      </c>
      <c r="J17" s="935"/>
      <c r="K17" s="935" t="s">
        <v>1105</v>
      </c>
    </row>
    <row r="18" spans="1:11" ht="29.25" customHeight="1" x14ac:dyDescent="0.2">
      <c r="A18" s="780">
        <v>5</v>
      </c>
      <c r="B18" s="354" t="s">
        <v>137</v>
      </c>
      <c r="C18" s="937">
        <v>2262</v>
      </c>
      <c r="D18" s="355">
        <v>114400</v>
      </c>
      <c r="E18" s="346"/>
      <c r="F18" s="938"/>
      <c r="G18" s="346"/>
      <c r="H18" s="346">
        <f t="shared" si="1"/>
        <v>114400</v>
      </c>
      <c r="I18" s="346">
        <f t="shared" si="1"/>
        <v>0</v>
      </c>
      <c r="J18" s="346"/>
      <c r="K18" s="908" t="s">
        <v>1108</v>
      </c>
    </row>
    <row r="19" spans="1:11" ht="24.75" customHeight="1" x14ac:dyDescent="0.2">
      <c r="A19" s="780">
        <v>6</v>
      </c>
      <c r="B19" s="354" t="s">
        <v>1109</v>
      </c>
      <c r="C19" s="937">
        <v>2279</v>
      </c>
      <c r="D19" s="355">
        <v>7582</v>
      </c>
      <c r="E19" s="346"/>
      <c r="F19" s="936"/>
      <c r="G19" s="346"/>
      <c r="H19" s="346">
        <f t="shared" si="1"/>
        <v>7582</v>
      </c>
      <c r="I19" s="346">
        <f t="shared" si="1"/>
        <v>0</v>
      </c>
      <c r="J19" s="346"/>
      <c r="K19" s="348" t="s">
        <v>1105</v>
      </c>
    </row>
    <row r="20" spans="1:11" ht="14.25" customHeight="1" x14ac:dyDescent="0.2">
      <c r="A20" s="1531">
        <v>7</v>
      </c>
      <c r="B20" s="1617" t="s">
        <v>1110</v>
      </c>
      <c r="C20" s="337">
        <v>5240</v>
      </c>
      <c r="D20" s="355">
        <v>31616</v>
      </c>
      <c r="E20" s="346"/>
      <c r="F20" s="346"/>
      <c r="G20" s="346"/>
      <c r="H20" s="346">
        <f t="shared" si="1"/>
        <v>31616</v>
      </c>
      <c r="I20" s="346">
        <f t="shared" si="1"/>
        <v>0</v>
      </c>
      <c r="J20" s="346"/>
      <c r="K20" s="1618" t="s">
        <v>1111</v>
      </c>
    </row>
    <row r="21" spans="1:11" ht="15" customHeight="1" x14ac:dyDescent="0.2">
      <c r="A21" s="1531"/>
      <c r="B21" s="1617"/>
      <c r="C21" s="337">
        <v>2390</v>
      </c>
      <c r="D21" s="355">
        <v>40809</v>
      </c>
      <c r="E21" s="346">
        <v>5896</v>
      </c>
      <c r="F21" s="346"/>
      <c r="G21" s="346"/>
      <c r="H21" s="346">
        <f t="shared" si="1"/>
        <v>40809</v>
      </c>
      <c r="I21" s="346">
        <f t="shared" si="1"/>
        <v>5896</v>
      </c>
      <c r="J21" s="346"/>
      <c r="K21" s="1619"/>
    </row>
    <row r="22" spans="1:11" ht="15" customHeight="1" x14ac:dyDescent="0.2">
      <c r="A22" s="1531"/>
      <c r="B22" s="1617"/>
      <c r="C22" s="337">
        <v>5239</v>
      </c>
      <c r="D22" s="355">
        <v>2695</v>
      </c>
      <c r="E22" s="346"/>
      <c r="F22" s="346"/>
      <c r="G22" s="346"/>
      <c r="H22" s="346">
        <f t="shared" si="1"/>
        <v>2695</v>
      </c>
      <c r="I22" s="346">
        <f t="shared" si="1"/>
        <v>0</v>
      </c>
      <c r="J22" s="346"/>
      <c r="K22" s="1619"/>
    </row>
    <row r="23" spans="1:11" ht="15" customHeight="1" x14ac:dyDescent="0.2">
      <c r="A23" s="1531"/>
      <c r="B23" s="1617"/>
      <c r="C23" s="337">
        <v>2259</v>
      </c>
      <c r="D23" s="355">
        <v>84358</v>
      </c>
      <c r="E23" s="346"/>
      <c r="F23" s="346"/>
      <c r="G23" s="346"/>
      <c r="H23" s="346">
        <f t="shared" si="1"/>
        <v>84358</v>
      </c>
      <c r="I23" s="346">
        <f t="shared" si="1"/>
        <v>0</v>
      </c>
      <c r="J23" s="346"/>
      <c r="K23" s="1619"/>
    </row>
    <row r="24" spans="1:11" ht="15" customHeight="1" x14ac:dyDescent="0.2">
      <c r="A24" s="1531"/>
      <c r="B24" s="1617"/>
      <c r="C24" s="337">
        <v>2279</v>
      </c>
      <c r="D24" s="355">
        <v>38000</v>
      </c>
      <c r="E24" s="346"/>
      <c r="F24" s="346"/>
      <c r="G24" s="346"/>
      <c r="H24" s="346">
        <f t="shared" si="1"/>
        <v>38000</v>
      </c>
      <c r="I24" s="346">
        <f t="shared" si="1"/>
        <v>0</v>
      </c>
      <c r="J24" s="346"/>
      <c r="K24" s="1619"/>
    </row>
    <row r="25" spans="1:11" ht="15.75" customHeight="1" x14ac:dyDescent="0.2">
      <c r="A25" s="1531"/>
      <c r="B25" s="1617"/>
      <c r="C25" s="337">
        <v>1150</v>
      </c>
      <c r="D25" s="355">
        <v>5095</v>
      </c>
      <c r="E25" s="346"/>
      <c r="F25" s="939">
        <v>-965</v>
      </c>
      <c r="G25" s="346"/>
      <c r="H25" s="346">
        <f t="shared" si="1"/>
        <v>4130</v>
      </c>
      <c r="I25" s="346">
        <f t="shared" si="1"/>
        <v>0</v>
      </c>
      <c r="J25" s="935" t="s">
        <v>1112</v>
      </c>
      <c r="K25" s="1619"/>
    </row>
    <row r="26" spans="1:11" ht="14.25" customHeight="1" x14ac:dyDescent="0.2">
      <c r="A26" s="1531"/>
      <c r="B26" s="1617"/>
      <c r="C26" s="337">
        <v>1210</v>
      </c>
      <c r="D26" s="355">
        <v>1227</v>
      </c>
      <c r="E26" s="346"/>
      <c r="F26" s="346"/>
      <c r="G26" s="346"/>
      <c r="H26" s="346">
        <f t="shared" si="1"/>
        <v>1227</v>
      </c>
      <c r="I26" s="346">
        <f t="shared" si="1"/>
        <v>0</v>
      </c>
      <c r="J26" s="346"/>
      <c r="K26" s="1619"/>
    </row>
    <row r="27" spans="1:11" x14ac:dyDescent="0.2">
      <c r="A27" s="940"/>
      <c r="B27" s="941"/>
      <c r="C27" s="942"/>
      <c r="D27" s="943"/>
      <c r="E27" s="944"/>
      <c r="F27" s="944"/>
      <c r="G27" s="944"/>
      <c r="H27" s="944"/>
      <c r="I27" s="944"/>
      <c r="J27" s="944"/>
      <c r="K27" s="945"/>
    </row>
    <row r="28" spans="1:11" s="923" customFormat="1" x14ac:dyDescent="0.2">
      <c r="A28" s="923" t="s">
        <v>381</v>
      </c>
      <c r="C28" s="925" t="s">
        <v>1113</v>
      </c>
      <c r="D28" s="925"/>
      <c r="E28" s="925"/>
      <c r="F28" s="925"/>
      <c r="G28" s="925"/>
      <c r="H28" s="925"/>
      <c r="I28" s="925"/>
      <c r="J28" s="925"/>
      <c r="K28" s="925"/>
    </row>
    <row r="29" spans="1:11" s="923" customFormat="1" x14ac:dyDescent="0.2">
      <c r="A29" s="931" t="s">
        <v>382</v>
      </c>
      <c r="B29" s="931"/>
      <c r="C29" s="946" t="s">
        <v>1114</v>
      </c>
      <c r="D29" s="946"/>
      <c r="E29" s="946"/>
      <c r="F29" s="946"/>
      <c r="G29" s="946"/>
      <c r="H29" s="946"/>
      <c r="I29" s="946"/>
      <c r="J29" s="946"/>
      <c r="K29" s="946"/>
    </row>
    <row r="30" spans="1:11" s="923" customFormat="1" ht="27" customHeight="1" x14ac:dyDescent="0.2">
      <c r="A30" s="1615" t="s">
        <v>383</v>
      </c>
      <c r="B30" s="1615" t="s">
        <v>384</v>
      </c>
      <c r="C30" s="1615" t="s">
        <v>385</v>
      </c>
      <c r="D30" s="1616" t="s">
        <v>386</v>
      </c>
      <c r="E30" s="1616"/>
      <c r="F30" s="1616" t="s">
        <v>387</v>
      </c>
      <c r="G30" s="1616"/>
      <c r="H30" s="1616" t="s">
        <v>388</v>
      </c>
      <c r="I30" s="1616"/>
      <c r="J30" s="1616" t="s">
        <v>36</v>
      </c>
      <c r="K30" s="1615" t="s">
        <v>389</v>
      </c>
    </row>
    <row r="31" spans="1:11" s="923" customFormat="1" ht="31.5" customHeight="1" x14ac:dyDescent="0.2">
      <c r="A31" s="1615"/>
      <c r="B31" s="1615"/>
      <c r="C31" s="1615"/>
      <c r="D31" s="742" t="s">
        <v>763</v>
      </c>
      <c r="E31" s="742" t="s">
        <v>764</v>
      </c>
      <c r="F31" s="742" t="s">
        <v>763</v>
      </c>
      <c r="G31" s="742" t="s">
        <v>764</v>
      </c>
      <c r="H31" s="742" t="s">
        <v>763</v>
      </c>
      <c r="I31" s="742" t="s">
        <v>764</v>
      </c>
      <c r="J31" s="1616"/>
      <c r="K31" s="1615"/>
    </row>
    <row r="32" spans="1:11" s="923" customFormat="1" x14ac:dyDescent="0.2">
      <c r="A32" s="1607" t="s">
        <v>1101</v>
      </c>
      <c r="B32" s="1607"/>
      <c r="C32" s="934"/>
      <c r="D32" s="934">
        <f>SUM(D33:D48)</f>
        <v>153248</v>
      </c>
      <c r="E32" s="934">
        <f t="shared" ref="E32:I32" si="2">SUM(E33:E48)</f>
        <v>0</v>
      </c>
      <c r="F32" s="934">
        <f t="shared" si="2"/>
        <v>0</v>
      </c>
      <c r="G32" s="934">
        <f t="shared" si="2"/>
        <v>0</v>
      </c>
      <c r="H32" s="934">
        <f t="shared" si="2"/>
        <v>153248</v>
      </c>
      <c r="I32" s="934">
        <f t="shared" si="2"/>
        <v>0</v>
      </c>
      <c r="J32" s="934"/>
      <c r="K32" s="332"/>
    </row>
    <row r="33" spans="1:11" s="923" customFormat="1" ht="22.5" customHeight="1" x14ac:dyDescent="0.2">
      <c r="A33" s="1531">
        <v>1</v>
      </c>
      <c r="B33" s="1568" t="s">
        <v>1115</v>
      </c>
      <c r="C33" s="337">
        <v>2279</v>
      </c>
      <c r="D33" s="355">
        <v>16800</v>
      </c>
      <c r="E33" s="355"/>
      <c r="F33" s="947"/>
      <c r="G33" s="355"/>
      <c r="H33" s="346">
        <f t="shared" ref="H33:I48" si="3">D33+F33</f>
        <v>16800</v>
      </c>
      <c r="I33" s="346">
        <f t="shared" si="3"/>
        <v>0</v>
      </c>
      <c r="J33" s="935"/>
      <c r="K33" s="1618" t="s">
        <v>1116</v>
      </c>
    </row>
    <row r="34" spans="1:11" s="923" customFormat="1" ht="22.5" customHeight="1" x14ac:dyDescent="0.2">
      <c r="A34" s="1531"/>
      <c r="B34" s="1568"/>
      <c r="C34" s="356">
        <v>1150</v>
      </c>
      <c r="D34" s="355">
        <v>0</v>
      </c>
      <c r="E34" s="355"/>
      <c r="F34" s="947"/>
      <c r="G34" s="355"/>
      <c r="H34" s="346">
        <f t="shared" si="3"/>
        <v>0</v>
      </c>
      <c r="I34" s="346">
        <f t="shared" si="3"/>
        <v>0</v>
      </c>
      <c r="J34" s="355"/>
      <c r="K34" s="1618"/>
    </row>
    <row r="35" spans="1:11" s="923" customFormat="1" ht="18.75" customHeight="1" x14ac:dyDescent="0.2">
      <c r="A35" s="1531">
        <v>2</v>
      </c>
      <c r="B35" s="1620" t="s">
        <v>1117</v>
      </c>
      <c r="C35" s="337">
        <v>2121</v>
      </c>
      <c r="D35" s="355">
        <v>330</v>
      </c>
      <c r="E35" s="355"/>
      <c r="F35" s="948"/>
      <c r="G35" s="355"/>
      <c r="H35" s="346">
        <f t="shared" si="3"/>
        <v>330</v>
      </c>
      <c r="I35" s="346">
        <f t="shared" si="3"/>
        <v>0</v>
      </c>
      <c r="J35" s="355"/>
      <c r="K35" s="1618" t="s">
        <v>1118</v>
      </c>
    </row>
    <row r="36" spans="1:11" s="923" customFormat="1" ht="18.75" customHeight="1" x14ac:dyDescent="0.2">
      <c r="A36" s="1531"/>
      <c r="B36" s="1620"/>
      <c r="C36" s="337">
        <v>2279</v>
      </c>
      <c r="D36" s="355">
        <v>500</v>
      </c>
      <c r="E36" s="355"/>
      <c r="F36" s="947"/>
      <c r="G36" s="355"/>
      <c r="H36" s="346">
        <f t="shared" si="3"/>
        <v>500</v>
      </c>
      <c r="I36" s="346">
        <f t="shared" si="3"/>
        <v>0</v>
      </c>
      <c r="J36" s="935"/>
      <c r="K36" s="1618"/>
    </row>
    <row r="37" spans="1:11" s="923" customFormat="1" ht="18.75" customHeight="1" x14ac:dyDescent="0.2">
      <c r="A37" s="1531"/>
      <c r="B37" s="1620"/>
      <c r="C37" s="337">
        <v>2122</v>
      </c>
      <c r="D37" s="355">
        <v>1200</v>
      </c>
      <c r="E37" s="355"/>
      <c r="F37" s="355"/>
      <c r="G37" s="355"/>
      <c r="H37" s="346">
        <f t="shared" si="3"/>
        <v>1200</v>
      </c>
      <c r="I37" s="346">
        <f t="shared" si="3"/>
        <v>0</v>
      </c>
      <c r="J37" s="355"/>
      <c r="K37" s="1618"/>
    </row>
    <row r="38" spans="1:11" s="923" customFormat="1" ht="48" customHeight="1" x14ac:dyDescent="0.2">
      <c r="A38" s="949">
        <v>3</v>
      </c>
      <c r="B38" s="950" t="s">
        <v>1119</v>
      </c>
      <c r="C38" s="337">
        <v>2279</v>
      </c>
      <c r="D38" s="355">
        <v>14900</v>
      </c>
      <c r="E38" s="355"/>
      <c r="F38" s="355"/>
      <c r="G38" s="355"/>
      <c r="H38" s="346">
        <f t="shared" si="3"/>
        <v>14900</v>
      </c>
      <c r="I38" s="346">
        <f t="shared" si="3"/>
        <v>0</v>
      </c>
      <c r="J38" s="355"/>
      <c r="K38" s="908" t="s">
        <v>1120</v>
      </c>
    </row>
    <row r="39" spans="1:11" s="923" customFormat="1" ht="45" customHeight="1" x14ac:dyDescent="0.2">
      <c r="A39" s="949">
        <v>4</v>
      </c>
      <c r="B39" s="950" t="s">
        <v>1121</v>
      </c>
      <c r="C39" s="337">
        <v>2121</v>
      </c>
      <c r="D39" s="355">
        <v>174</v>
      </c>
      <c r="E39" s="355"/>
      <c r="F39" s="355"/>
      <c r="G39" s="355"/>
      <c r="H39" s="346">
        <f t="shared" si="3"/>
        <v>174</v>
      </c>
      <c r="I39" s="346">
        <f t="shared" si="3"/>
        <v>0</v>
      </c>
      <c r="J39" s="355"/>
      <c r="K39" s="908" t="s">
        <v>1122</v>
      </c>
    </row>
    <row r="40" spans="1:11" s="923" customFormat="1" ht="42.75" customHeight="1" x14ac:dyDescent="0.2">
      <c r="A40" s="1621">
        <v>5</v>
      </c>
      <c r="B40" s="1620" t="s">
        <v>1123</v>
      </c>
      <c r="C40" s="337">
        <v>2239</v>
      </c>
      <c r="D40" s="355">
        <v>1400</v>
      </c>
      <c r="E40" s="355"/>
      <c r="F40" s="355"/>
      <c r="G40" s="355"/>
      <c r="H40" s="346">
        <f t="shared" si="3"/>
        <v>1400</v>
      </c>
      <c r="I40" s="346">
        <f t="shared" si="3"/>
        <v>0</v>
      </c>
      <c r="J40" s="355"/>
      <c r="K40" s="1618" t="s">
        <v>1124</v>
      </c>
    </row>
    <row r="41" spans="1:11" s="923" customFormat="1" ht="27.75" customHeight="1" x14ac:dyDescent="0.2">
      <c r="A41" s="1621"/>
      <c r="B41" s="1620"/>
      <c r="C41" s="337">
        <v>2231</v>
      </c>
      <c r="D41" s="355">
        <v>600</v>
      </c>
      <c r="E41" s="355"/>
      <c r="F41" s="355"/>
      <c r="G41" s="355"/>
      <c r="H41" s="346">
        <f t="shared" si="3"/>
        <v>600</v>
      </c>
      <c r="I41" s="346">
        <f t="shared" si="3"/>
        <v>0</v>
      </c>
      <c r="J41" s="355"/>
      <c r="K41" s="1618"/>
    </row>
    <row r="42" spans="1:11" s="923" customFormat="1" ht="23.25" customHeight="1" x14ac:dyDescent="0.2">
      <c r="A42" s="780">
        <v>7</v>
      </c>
      <c r="B42" s="950" t="s">
        <v>1125</v>
      </c>
      <c r="C42" s="337">
        <v>2279</v>
      </c>
      <c r="D42" s="355">
        <v>150</v>
      </c>
      <c r="E42" s="355"/>
      <c r="F42" s="355"/>
      <c r="G42" s="355"/>
      <c r="H42" s="346">
        <f t="shared" si="3"/>
        <v>150</v>
      </c>
      <c r="I42" s="346">
        <f t="shared" si="3"/>
        <v>0</v>
      </c>
      <c r="J42" s="355"/>
      <c r="K42" s="348" t="s">
        <v>1126</v>
      </c>
    </row>
    <row r="43" spans="1:11" s="923" customFormat="1" ht="12" customHeight="1" x14ac:dyDescent="0.2">
      <c r="A43" s="1531">
        <v>8</v>
      </c>
      <c r="B43" s="1620" t="s">
        <v>1127</v>
      </c>
      <c r="C43" s="337">
        <v>2279</v>
      </c>
      <c r="D43" s="355">
        <v>81400</v>
      </c>
      <c r="E43" s="355"/>
      <c r="F43" s="355"/>
      <c r="G43" s="355"/>
      <c r="H43" s="346">
        <f t="shared" si="3"/>
        <v>81400</v>
      </c>
      <c r="I43" s="346">
        <f t="shared" si="3"/>
        <v>0</v>
      </c>
      <c r="J43" s="355"/>
      <c r="K43" s="1618" t="s">
        <v>1128</v>
      </c>
    </row>
    <row r="44" spans="1:11" s="923" customFormat="1" ht="14.25" customHeight="1" x14ac:dyDescent="0.2">
      <c r="A44" s="1531"/>
      <c r="B44" s="1620"/>
      <c r="C44" s="356">
        <v>2222</v>
      </c>
      <c r="D44" s="355">
        <v>1500</v>
      </c>
      <c r="E44" s="355"/>
      <c r="F44" s="355"/>
      <c r="G44" s="355"/>
      <c r="H44" s="346">
        <f t="shared" si="3"/>
        <v>1500</v>
      </c>
      <c r="I44" s="346">
        <f t="shared" si="3"/>
        <v>0</v>
      </c>
      <c r="J44" s="355"/>
      <c r="K44" s="1618"/>
    </row>
    <row r="45" spans="1:11" s="923" customFormat="1" ht="13.5" customHeight="1" x14ac:dyDescent="0.2">
      <c r="A45" s="1531"/>
      <c r="B45" s="1620"/>
      <c r="C45" s="356">
        <v>2223</v>
      </c>
      <c r="D45" s="355">
        <v>18500</v>
      </c>
      <c r="E45" s="355"/>
      <c r="F45" s="355"/>
      <c r="G45" s="355"/>
      <c r="H45" s="346">
        <f t="shared" si="3"/>
        <v>18500</v>
      </c>
      <c r="I45" s="346">
        <f t="shared" si="3"/>
        <v>0</v>
      </c>
      <c r="J45" s="355"/>
      <c r="K45" s="1618"/>
    </row>
    <row r="46" spans="1:11" s="923" customFormat="1" ht="32.25" customHeight="1" x14ac:dyDescent="0.2">
      <c r="A46" s="780">
        <v>9</v>
      </c>
      <c r="B46" s="951" t="s">
        <v>1129</v>
      </c>
      <c r="C46" s="337">
        <v>2279</v>
      </c>
      <c r="D46" s="355">
        <v>4254</v>
      </c>
      <c r="E46" s="355"/>
      <c r="F46" s="355"/>
      <c r="G46" s="355"/>
      <c r="H46" s="346">
        <f t="shared" si="3"/>
        <v>4254</v>
      </c>
      <c r="I46" s="346">
        <f t="shared" si="3"/>
        <v>0</v>
      </c>
      <c r="J46" s="355"/>
      <c r="K46" s="952" t="s">
        <v>1130</v>
      </c>
    </row>
    <row r="47" spans="1:11" s="923" customFormat="1" ht="48" customHeight="1" x14ac:dyDescent="0.2">
      <c r="A47" s="348">
        <v>10</v>
      </c>
      <c r="B47" s="935" t="s">
        <v>1131</v>
      </c>
      <c r="C47" s="337">
        <v>3263</v>
      </c>
      <c r="D47" s="355">
        <v>1440</v>
      </c>
      <c r="E47" s="355"/>
      <c r="F47" s="355"/>
      <c r="G47" s="355"/>
      <c r="H47" s="346">
        <f t="shared" si="3"/>
        <v>1440</v>
      </c>
      <c r="I47" s="346">
        <f t="shared" si="3"/>
        <v>0</v>
      </c>
      <c r="J47" s="355"/>
      <c r="K47" s="952" t="s">
        <v>1132</v>
      </c>
    </row>
    <row r="48" spans="1:11" s="923" customFormat="1" ht="48" customHeight="1" x14ac:dyDescent="0.2">
      <c r="A48" s="348">
        <v>11</v>
      </c>
      <c r="B48" s="935" t="s">
        <v>1222</v>
      </c>
      <c r="C48" s="337">
        <v>2279</v>
      </c>
      <c r="D48" s="355">
        <f>10100</f>
        <v>10100</v>
      </c>
      <c r="E48" s="355"/>
      <c r="F48" s="355"/>
      <c r="G48" s="355"/>
      <c r="H48" s="346">
        <f t="shared" si="3"/>
        <v>10100</v>
      </c>
      <c r="I48" s="346">
        <f t="shared" si="3"/>
        <v>0</v>
      </c>
      <c r="J48" s="355"/>
      <c r="K48" s="952" t="s">
        <v>1133</v>
      </c>
    </row>
    <row r="49" spans="1:11" s="923" customFormat="1" ht="15.75" customHeight="1" x14ac:dyDescent="0.2">
      <c r="A49" s="1622"/>
      <c r="B49" s="1622"/>
      <c r="C49" s="1622"/>
      <c r="D49" s="1622"/>
      <c r="E49" s="1622"/>
      <c r="F49" s="1622"/>
      <c r="G49" s="1622"/>
      <c r="H49" s="1622"/>
      <c r="I49" s="1622"/>
      <c r="J49" s="1622"/>
      <c r="K49" s="1622"/>
    </row>
    <row r="50" spans="1:11" s="923" customFormat="1" ht="28.5" customHeight="1" x14ac:dyDescent="0.2">
      <c r="A50" s="942"/>
      <c r="B50" s="953"/>
      <c r="C50" s="942"/>
      <c r="D50" s="942"/>
      <c r="E50" s="942"/>
      <c r="F50" s="942"/>
      <c r="G50" s="942"/>
      <c r="H50" s="942"/>
      <c r="I50" s="942"/>
      <c r="J50" s="942"/>
      <c r="K50" s="942"/>
    </row>
    <row r="51" spans="1:11" s="923" customFormat="1" ht="12" customHeight="1" x14ac:dyDescent="0.2">
      <c r="A51" s="327" t="s">
        <v>381</v>
      </c>
      <c r="B51" s="327"/>
      <c r="C51" s="327" t="s">
        <v>1053</v>
      </c>
      <c r="D51" s="327"/>
      <c r="E51" s="327"/>
      <c r="F51" s="327"/>
      <c r="G51" s="327"/>
      <c r="H51" s="327"/>
      <c r="I51" s="327"/>
      <c r="J51" s="327"/>
      <c r="K51" s="327"/>
    </row>
    <row r="52" spans="1:11" s="923" customFormat="1" x14ac:dyDescent="0.2">
      <c r="A52" s="327" t="s">
        <v>382</v>
      </c>
      <c r="B52" s="327"/>
      <c r="C52" s="954" t="s">
        <v>474</v>
      </c>
      <c r="D52" s="954"/>
      <c r="E52" s="954"/>
      <c r="F52" s="954"/>
      <c r="G52" s="954"/>
      <c r="H52" s="954"/>
      <c r="I52" s="954"/>
      <c r="J52" s="954"/>
      <c r="K52" s="954"/>
    </row>
    <row r="53" spans="1:11" s="923" customFormat="1" ht="25.5" customHeight="1" x14ac:dyDescent="0.2">
      <c r="A53" s="1615" t="s">
        <v>383</v>
      </c>
      <c r="B53" s="1615" t="s">
        <v>384</v>
      </c>
      <c r="C53" s="1615" t="s">
        <v>385</v>
      </c>
      <c r="D53" s="1616" t="s">
        <v>386</v>
      </c>
      <c r="E53" s="1616"/>
      <c r="F53" s="1616" t="s">
        <v>387</v>
      </c>
      <c r="G53" s="1616"/>
      <c r="H53" s="1616" t="s">
        <v>388</v>
      </c>
      <c r="I53" s="1616"/>
      <c r="J53" s="1616" t="s">
        <v>36</v>
      </c>
      <c r="K53" s="1615" t="s">
        <v>389</v>
      </c>
    </row>
    <row r="54" spans="1:11" s="923" customFormat="1" ht="26.25" customHeight="1" x14ac:dyDescent="0.2">
      <c r="A54" s="1615"/>
      <c r="B54" s="1615"/>
      <c r="C54" s="1615"/>
      <c r="D54" s="742" t="s">
        <v>763</v>
      </c>
      <c r="E54" s="742" t="s">
        <v>764</v>
      </c>
      <c r="F54" s="742" t="s">
        <v>763</v>
      </c>
      <c r="G54" s="742" t="s">
        <v>764</v>
      </c>
      <c r="H54" s="742" t="s">
        <v>763</v>
      </c>
      <c r="I54" s="742" t="s">
        <v>764</v>
      </c>
      <c r="J54" s="1616"/>
      <c r="K54" s="1615"/>
    </row>
    <row r="55" spans="1:11" s="923" customFormat="1" ht="12" customHeight="1" x14ac:dyDescent="0.2">
      <c r="A55" s="1607" t="s">
        <v>1101</v>
      </c>
      <c r="B55" s="1607"/>
      <c r="C55" s="332"/>
      <c r="D55" s="934">
        <f>SUM(D56:D64)</f>
        <v>227209</v>
      </c>
      <c r="E55" s="934">
        <f t="shared" ref="E55:I55" si="4">SUM(E56:E64)</f>
        <v>0</v>
      </c>
      <c r="F55" s="934">
        <f t="shared" si="4"/>
        <v>-26002</v>
      </c>
      <c r="G55" s="934">
        <f t="shared" si="4"/>
        <v>0</v>
      </c>
      <c r="H55" s="934">
        <f t="shared" si="4"/>
        <v>201207</v>
      </c>
      <c r="I55" s="934">
        <f t="shared" si="4"/>
        <v>0</v>
      </c>
      <c r="J55" s="934"/>
      <c r="K55" s="332"/>
    </row>
    <row r="56" spans="1:11" s="955" customFormat="1" ht="25.5" customHeight="1" x14ac:dyDescent="0.25">
      <c r="A56" s="1543">
        <v>1</v>
      </c>
      <c r="B56" s="1617" t="s">
        <v>1134</v>
      </c>
      <c r="C56" s="356">
        <v>2279</v>
      </c>
      <c r="D56" s="906">
        <v>32600</v>
      </c>
      <c r="E56" s="906"/>
      <c r="F56" s="906"/>
      <c r="G56" s="906"/>
      <c r="H56" s="346">
        <f t="shared" ref="H56:I64" si="5">D56+F56</f>
        <v>32600</v>
      </c>
      <c r="I56" s="346">
        <f t="shared" si="5"/>
        <v>0</v>
      </c>
      <c r="J56" s="906"/>
      <c r="K56" s="1623" t="s">
        <v>1135</v>
      </c>
    </row>
    <row r="57" spans="1:11" s="923" customFormat="1" ht="21" customHeight="1" x14ac:dyDescent="0.2">
      <c r="A57" s="1544"/>
      <c r="B57" s="1617"/>
      <c r="C57" s="356">
        <v>3262</v>
      </c>
      <c r="D57" s="956">
        <v>33421</v>
      </c>
      <c r="E57" s="934"/>
      <c r="F57" s="934"/>
      <c r="G57" s="934"/>
      <c r="H57" s="346">
        <f t="shared" si="5"/>
        <v>33421</v>
      </c>
      <c r="I57" s="346">
        <f t="shared" si="5"/>
        <v>0</v>
      </c>
      <c r="J57" s="934"/>
      <c r="K57" s="1623"/>
    </row>
    <row r="58" spans="1:11" s="923" customFormat="1" ht="27.75" customHeight="1" x14ac:dyDescent="0.2">
      <c r="A58" s="1545"/>
      <c r="B58" s="1617"/>
      <c r="C58" s="356">
        <v>2231</v>
      </c>
      <c r="D58" s="956">
        <v>12500</v>
      </c>
      <c r="E58" s="956"/>
      <c r="F58" s="956"/>
      <c r="G58" s="956"/>
      <c r="H58" s="346">
        <f t="shared" si="5"/>
        <v>12500</v>
      </c>
      <c r="I58" s="346">
        <f t="shared" si="5"/>
        <v>0</v>
      </c>
      <c r="J58" s="956"/>
      <c r="K58" s="1623"/>
    </row>
    <row r="59" spans="1:11" s="923" customFormat="1" ht="15" customHeight="1" x14ac:dyDescent="0.2">
      <c r="A59" s="1543">
        <v>2</v>
      </c>
      <c r="B59" s="1617" t="s">
        <v>1136</v>
      </c>
      <c r="C59" s="356">
        <v>3262</v>
      </c>
      <c r="D59" s="956">
        <v>8600</v>
      </c>
      <c r="E59" s="934"/>
      <c r="F59" s="934"/>
      <c r="G59" s="934"/>
      <c r="H59" s="346">
        <f t="shared" si="5"/>
        <v>8600</v>
      </c>
      <c r="I59" s="346">
        <f t="shared" si="5"/>
        <v>0</v>
      </c>
      <c r="J59" s="934"/>
      <c r="K59" s="1623" t="s">
        <v>1137</v>
      </c>
    </row>
    <row r="60" spans="1:11" s="923" customFormat="1" ht="15" customHeight="1" x14ac:dyDescent="0.2">
      <c r="A60" s="1545"/>
      <c r="B60" s="1617"/>
      <c r="C60" s="356">
        <v>2279</v>
      </c>
      <c r="D60" s="956">
        <v>8000</v>
      </c>
      <c r="E60" s="934"/>
      <c r="F60" s="934"/>
      <c r="G60" s="934"/>
      <c r="H60" s="346">
        <f t="shared" si="5"/>
        <v>8000</v>
      </c>
      <c r="I60" s="346">
        <f t="shared" si="5"/>
        <v>0</v>
      </c>
      <c r="J60" s="934"/>
      <c r="K60" s="1623"/>
    </row>
    <row r="61" spans="1:11" s="923" customFormat="1" ht="27" customHeight="1" x14ac:dyDescent="0.2">
      <c r="A61" s="345">
        <v>3</v>
      </c>
      <c r="B61" s="354" t="s">
        <v>1138</v>
      </c>
      <c r="C61" s="356">
        <v>2261</v>
      </c>
      <c r="D61" s="956">
        <v>3300</v>
      </c>
      <c r="E61" s="934"/>
      <c r="F61" s="934"/>
      <c r="G61" s="934"/>
      <c r="H61" s="346">
        <f t="shared" si="5"/>
        <v>3300</v>
      </c>
      <c r="I61" s="346">
        <f t="shared" si="5"/>
        <v>0</v>
      </c>
      <c r="J61" s="934"/>
      <c r="K61" s="957" t="s">
        <v>1139</v>
      </c>
    </row>
    <row r="62" spans="1:11" s="923" customFormat="1" ht="35.25" customHeight="1" x14ac:dyDescent="0.2">
      <c r="A62" s="345">
        <v>4</v>
      </c>
      <c r="B62" s="354" t="s">
        <v>1140</v>
      </c>
      <c r="C62" s="356">
        <v>2262</v>
      </c>
      <c r="D62" s="956">
        <v>2000</v>
      </c>
      <c r="E62" s="934"/>
      <c r="F62" s="934"/>
      <c r="G62" s="934"/>
      <c r="H62" s="346">
        <f t="shared" si="5"/>
        <v>2000</v>
      </c>
      <c r="I62" s="346">
        <f t="shared" si="5"/>
        <v>0</v>
      </c>
      <c r="J62" s="934"/>
      <c r="K62" s="958" t="s">
        <v>1141</v>
      </c>
    </row>
    <row r="63" spans="1:11" s="923" customFormat="1" ht="37.5" customHeight="1" x14ac:dyDescent="0.2">
      <c r="A63" s="959">
        <v>5</v>
      </c>
      <c r="B63" s="950" t="s">
        <v>691</v>
      </c>
      <c r="C63" s="356">
        <v>5250</v>
      </c>
      <c r="D63" s="956">
        <v>49000</v>
      </c>
      <c r="E63" s="934"/>
      <c r="F63" s="934"/>
      <c r="G63" s="934"/>
      <c r="H63" s="346">
        <f t="shared" si="5"/>
        <v>49000</v>
      </c>
      <c r="I63" s="346">
        <f t="shared" si="5"/>
        <v>0</v>
      </c>
      <c r="J63" s="934"/>
      <c r="K63" s="311" t="s">
        <v>1142</v>
      </c>
    </row>
    <row r="64" spans="1:11" s="923" customFormat="1" ht="47.25" customHeight="1" x14ac:dyDescent="0.2">
      <c r="A64" s="959">
        <v>6</v>
      </c>
      <c r="B64" s="950" t="s">
        <v>1065</v>
      </c>
      <c r="C64" s="960">
        <v>5240</v>
      </c>
      <c r="D64" s="956">
        <v>77788</v>
      </c>
      <c r="E64" s="934"/>
      <c r="F64" s="961">
        <v>-26002</v>
      </c>
      <c r="G64" s="934"/>
      <c r="H64" s="346">
        <f t="shared" si="5"/>
        <v>51786</v>
      </c>
      <c r="I64" s="346">
        <f t="shared" si="5"/>
        <v>0</v>
      </c>
      <c r="J64" s="962" t="s">
        <v>1066</v>
      </c>
      <c r="K64" s="952" t="s">
        <v>1067</v>
      </c>
    </row>
    <row r="65" spans="1:11" x14ac:dyDescent="0.2">
      <c r="A65" s="324" t="s">
        <v>436</v>
      </c>
      <c r="D65" s="910"/>
      <c r="E65" s="923"/>
      <c r="F65" s="923"/>
      <c r="G65" s="923"/>
      <c r="H65" s="923"/>
      <c r="I65" s="923"/>
      <c r="J65" s="923"/>
      <c r="K65" s="923"/>
    </row>
    <row r="66" spans="1:11" x14ac:dyDescent="0.2">
      <c r="A66" s="324" t="s">
        <v>437</v>
      </c>
      <c r="D66" s="910"/>
      <c r="E66" s="923"/>
      <c r="F66" s="923"/>
      <c r="G66" s="923"/>
      <c r="H66" s="923"/>
      <c r="I66" s="923"/>
      <c r="J66" s="923"/>
      <c r="K66" s="923"/>
    </row>
    <row r="67" spans="1:11" x14ac:dyDescent="0.2">
      <c r="B67" s="963" t="s">
        <v>916</v>
      </c>
      <c r="D67" s="926"/>
      <c r="E67" s="964"/>
      <c r="F67" s="964"/>
      <c r="G67" s="964"/>
      <c r="H67" s="964"/>
      <c r="I67" s="964"/>
      <c r="J67" s="964"/>
      <c r="K67" s="964"/>
    </row>
    <row r="68" spans="1:11" x14ac:dyDescent="0.2">
      <c r="B68" s="963" t="s">
        <v>1143</v>
      </c>
      <c r="D68" s="921"/>
      <c r="E68" s="921"/>
      <c r="F68" s="921"/>
      <c r="G68" s="921"/>
      <c r="H68" s="921"/>
      <c r="I68" s="921"/>
      <c r="J68" s="921"/>
      <c r="K68" s="921"/>
    </row>
    <row r="69" spans="1:11" x14ac:dyDescent="0.2">
      <c r="A69" s="921"/>
      <c r="B69" s="361" t="s">
        <v>1144</v>
      </c>
      <c r="C69" s="921"/>
      <c r="D69" s="921"/>
      <c r="E69" s="921"/>
      <c r="F69" s="921"/>
      <c r="G69" s="921"/>
      <c r="H69" s="921"/>
      <c r="I69" s="921"/>
      <c r="J69" s="921"/>
      <c r="K69" s="921"/>
    </row>
    <row r="70" spans="1:11" x14ac:dyDescent="0.2">
      <c r="A70" s="921"/>
      <c r="B70" s="361" t="s">
        <v>1145</v>
      </c>
      <c r="C70" s="921"/>
      <c r="D70" s="921"/>
      <c r="E70" s="921"/>
      <c r="F70" s="921"/>
      <c r="G70" s="921"/>
      <c r="H70" s="921"/>
      <c r="I70" s="921"/>
      <c r="J70" s="921"/>
      <c r="K70" s="921"/>
    </row>
    <row r="71" spans="1:11" x14ac:dyDescent="0.2">
      <c r="A71" s="921"/>
      <c r="B71" s="963" t="s">
        <v>1146</v>
      </c>
      <c r="C71" s="921"/>
      <c r="D71" s="921"/>
      <c r="E71" s="921"/>
      <c r="F71" s="921"/>
      <c r="G71" s="921"/>
      <c r="H71" s="921"/>
      <c r="I71" s="921"/>
      <c r="J71" s="921"/>
      <c r="K71" s="921"/>
    </row>
    <row r="72" spans="1:11" x14ac:dyDescent="0.2">
      <c r="A72" s="921"/>
      <c r="B72" s="361" t="s">
        <v>1147</v>
      </c>
      <c r="C72" s="921"/>
      <c r="D72" s="921"/>
      <c r="E72" s="921"/>
      <c r="F72" s="921"/>
      <c r="G72" s="921"/>
      <c r="H72" s="921"/>
      <c r="I72" s="921"/>
      <c r="J72" s="921"/>
      <c r="K72" s="921"/>
    </row>
    <row r="73" spans="1:11" x14ac:dyDescent="0.2">
      <c r="A73" s="921"/>
      <c r="B73" s="361" t="s">
        <v>443</v>
      </c>
      <c r="C73" s="921"/>
      <c r="D73" s="921"/>
      <c r="E73" s="921"/>
      <c r="F73" s="921"/>
      <c r="G73" s="921"/>
      <c r="H73" s="921"/>
      <c r="I73" s="921"/>
      <c r="J73" s="921"/>
      <c r="K73" s="921"/>
    </row>
    <row r="74" spans="1:11" x14ac:dyDescent="0.2">
      <c r="A74" s="921"/>
      <c r="B74" s="963" t="s">
        <v>1148</v>
      </c>
      <c r="C74" s="921"/>
      <c r="D74" s="921"/>
      <c r="E74" s="921"/>
      <c r="F74" s="921"/>
      <c r="G74" s="921"/>
      <c r="H74" s="921"/>
      <c r="I74" s="921"/>
      <c r="J74" s="921"/>
      <c r="K74" s="921"/>
    </row>
    <row r="75" spans="1:11" x14ac:dyDescent="0.2">
      <c r="A75" s="921"/>
      <c r="B75" s="361" t="s">
        <v>1149</v>
      </c>
      <c r="C75" s="921"/>
      <c r="D75" s="921"/>
      <c r="E75" s="921"/>
      <c r="F75" s="921"/>
      <c r="G75" s="921"/>
      <c r="H75" s="921"/>
      <c r="I75" s="921"/>
      <c r="J75" s="921"/>
      <c r="K75" s="921"/>
    </row>
    <row r="76" spans="1:11" x14ac:dyDescent="0.2">
      <c r="A76" s="921"/>
      <c r="B76" s="361" t="s">
        <v>1150</v>
      </c>
      <c r="C76" s="921"/>
      <c r="D76" s="921"/>
      <c r="E76" s="921"/>
      <c r="F76" s="921"/>
      <c r="G76" s="921"/>
      <c r="H76" s="921"/>
      <c r="I76" s="921"/>
      <c r="J76" s="921"/>
      <c r="K76" s="921"/>
    </row>
    <row r="77" spans="1:11" x14ac:dyDescent="0.2">
      <c r="A77" s="921"/>
      <c r="B77" s="963" t="s">
        <v>1151</v>
      </c>
      <c r="C77" s="921"/>
      <c r="D77" s="921"/>
      <c r="E77" s="921"/>
      <c r="F77" s="921"/>
      <c r="G77" s="921"/>
      <c r="H77" s="921"/>
      <c r="I77" s="921"/>
      <c r="J77" s="921"/>
      <c r="K77" s="921"/>
    </row>
    <row r="78" spans="1:11" x14ac:dyDescent="0.2">
      <c r="A78" s="921"/>
      <c r="B78" s="361" t="s">
        <v>1152</v>
      </c>
      <c r="C78" s="921"/>
      <c r="D78" s="921"/>
      <c r="E78" s="921"/>
      <c r="F78" s="921"/>
      <c r="G78" s="921"/>
      <c r="H78" s="921"/>
      <c r="I78" s="921"/>
      <c r="J78" s="921"/>
      <c r="K78" s="921"/>
    </row>
    <row r="79" spans="1:11" x14ac:dyDescent="0.2">
      <c r="A79" s="921"/>
      <c r="B79" s="361" t="s">
        <v>1153</v>
      </c>
      <c r="C79" s="921"/>
      <c r="D79" s="921"/>
      <c r="E79" s="921"/>
      <c r="F79" s="921"/>
      <c r="G79" s="921"/>
      <c r="H79" s="921"/>
      <c r="I79" s="921"/>
      <c r="J79" s="921"/>
      <c r="K79" s="921"/>
    </row>
    <row r="80" spans="1:11" x14ac:dyDescent="0.2">
      <c r="A80" s="921"/>
      <c r="B80" s="963" t="s">
        <v>1154</v>
      </c>
      <c r="C80" s="921"/>
      <c r="D80" s="921"/>
      <c r="E80" s="921"/>
      <c r="F80" s="921"/>
      <c r="G80" s="921"/>
      <c r="H80" s="921"/>
      <c r="I80" s="921"/>
      <c r="J80" s="921"/>
      <c r="K80" s="921"/>
    </row>
    <row r="81" spans="2:11" x14ac:dyDescent="0.2">
      <c r="B81" s="361" t="s">
        <v>1155</v>
      </c>
      <c r="D81" s="921"/>
      <c r="E81" s="921"/>
      <c r="F81" s="921"/>
      <c r="G81" s="921"/>
      <c r="H81" s="921"/>
      <c r="I81" s="921"/>
      <c r="J81" s="921"/>
      <c r="K81" s="921"/>
    </row>
    <row r="82" spans="2:11" x14ac:dyDescent="0.2">
      <c r="B82" s="361" t="s">
        <v>1156</v>
      </c>
      <c r="D82" s="921"/>
      <c r="E82" s="921"/>
      <c r="F82" s="921"/>
      <c r="G82" s="921"/>
      <c r="H82" s="921"/>
      <c r="I82" s="921"/>
      <c r="J82" s="921"/>
      <c r="K82" s="921"/>
    </row>
    <row r="83" spans="2:11" x14ac:dyDescent="0.2">
      <c r="B83" s="963" t="s">
        <v>1157</v>
      </c>
    </row>
    <row r="84" spans="2:11" x14ac:dyDescent="0.2">
      <c r="B84" s="315" t="s">
        <v>1158</v>
      </c>
    </row>
    <row r="85" spans="2:11" x14ac:dyDescent="0.2">
      <c r="B85" s="315" t="s">
        <v>1159</v>
      </c>
    </row>
    <row r="86" spans="2:11" x14ac:dyDescent="0.2">
      <c r="B86" s="963" t="s">
        <v>1160</v>
      </c>
    </row>
    <row r="87" spans="2:11" x14ac:dyDescent="0.2">
      <c r="B87" s="361" t="s">
        <v>1161</v>
      </c>
    </row>
    <row r="88" spans="2:11" x14ac:dyDescent="0.2">
      <c r="B88" s="361" t="s">
        <v>1162</v>
      </c>
    </row>
    <row r="89" spans="2:11" x14ac:dyDescent="0.2">
      <c r="B89" s="963" t="s">
        <v>1163</v>
      </c>
    </row>
    <row r="90" spans="2:11" x14ac:dyDescent="0.2">
      <c r="B90" s="361" t="s">
        <v>1164</v>
      </c>
    </row>
    <row r="91" spans="2:11" x14ac:dyDescent="0.2">
      <c r="B91" s="361" t="s">
        <v>1165</v>
      </c>
    </row>
    <row r="92" spans="2:11" x14ac:dyDescent="0.2">
      <c r="B92" s="361" t="s">
        <v>1166</v>
      </c>
    </row>
    <row r="93" spans="2:11" x14ac:dyDescent="0.2">
      <c r="B93" s="361" t="s">
        <v>1167</v>
      </c>
    </row>
    <row r="94" spans="2:11" x14ac:dyDescent="0.2">
      <c r="B94" s="361" t="s">
        <v>1168</v>
      </c>
    </row>
    <row r="95" spans="2:11" x14ac:dyDescent="0.2">
      <c r="B95" s="361" t="s">
        <v>1169</v>
      </c>
    </row>
    <row r="96" spans="2:11" x14ac:dyDescent="0.2">
      <c r="B96" s="361" t="s">
        <v>1170</v>
      </c>
    </row>
    <row r="97" spans="2:2" x14ac:dyDescent="0.2">
      <c r="B97" s="361" t="s">
        <v>1171</v>
      </c>
    </row>
    <row r="98" spans="2:2" x14ac:dyDescent="0.2">
      <c r="B98" s="918"/>
    </row>
    <row r="99" spans="2:2" x14ac:dyDescent="0.2">
      <c r="B99" s="963" t="s">
        <v>1172</v>
      </c>
    </row>
    <row r="100" spans="2:2" x14ac:dyDescent="0.2">
      <c r="B100" s="963" t="s">
        <v>1173</v>
      </c>
    </row>
    <row r="101" spans="2:2" x14ac:dyDescent="0.2">
      <c r="B101" s="361" t="s">
        <v>1174</v>
      </c>
    </row>
    <row r="102" spans="2:2" x14ac:dyDescent="0.2">
      <c r="B102" s="963" t="s">
        <v>1175</v>
      </c>
    </row>
    <row r="103" spans="2:2" x14ac:dyDescent="0.2">
      <c r="B103" s="361" t="s">
        <v>1176</v>
      </c>
    </row>
    <row r="104" spans="2:2" x14ac:dyDescent="0.2">
      <c r="B104" s="963" t="s">
        <v>1177</v>
      </c>
    </row>
    <row r="105" spans="2:2" x14ac:dyDescent="0.2">
      <c r="B105" s="361" t="s">
        <v>1178</v>
      </c>
    </row>
    <row r="106" spans="2:2" x14ac:dyDescent="0.2">
      <c r="B106" s="361" t="s">
        <v>1179</v>
      </c>
    </row>
    <row r="107" spans="2:2" x14ac:dyDescent="0.2">
      <c r="B107" s="965" t="s">
        <v>1180</v>
      </c>
    </row>
    <row r="108" spans="2:2" ht="12" customHeight="1" x14ac:dyDescent="0.2">
      <c r="B108" s="966" t="s">
        <v>1181</v>
      </c>
    </row>
    <row r="109" spans="2:2" x14ac:dyDescent="0.2">
      <c r="B109" s="967" t="s">
        <v>1182</v>
      </c>
    </row>
    <row r="110" spans="2:2" x14ac:dyDescent="0.2">
      <c r="B110" s="918" t="s">
        <v>1183</v>
      </c>
    </row>
    <row r="111" spans="2:2" x14ac:dyDescent="0.2">
      <c r="B111" s="967" t="s">
        <v>1184</v>
      </c>
    </row>
    <row r="112" spans="2:2" ht="12" customHeight="1" x14ac:dyDescent="0.2">
      <c r="B112" s="968" t="s">
        <v>1185</v>
      </c>
    </row>
    <row r="113" spans="2:3" ht="12" customHeight="1" x14ac:dyDescent="0.2">
      <c r="B113" s="969" t="s">
        <v>1186</v>
      </c>
      <c r="C113" s="970"/>
    </row>
    <row r="114" spans="2:3" ht="12" customHeight="1" x14ac:dyDescent="0.2">
      <c r="B114" s="969" t="s">
        <v>1187</v>
      </c>
      <c r="C114" s="970"/>
    </row>
    <row r="115" spans="2:3" ht="12" customHeight="1" x14ac:dyDescent="0.2">
      <c r="B115" s="971" t="s">
        <v>1188</v>
      </c>
      <c r="C115" s="970"/>
    </row>
    <row r="116" spans="2:3" ht="12" customHeight="1" x14ac:dyDescent="0.2">
      <c r="B116" s="968" t="s">
        <v>1189</v>
      </c>
      <c r="C116" s="970"/>
    </row>
    <row r="117" spans="2:3" ht="12" customHeight="1" x14ac:dyDescent="0.2">
      <c r="B117" s="968" t="s">
        <v>1190</v>
      </c>
      <c r="C117" s="970"/>
    </row>
    <row r="118" spans="2:3" ht="12" customHeight="1" x14ac:dyDescent="0.2">
      <c r="B118" s="972" t="s">
        <v>1191</v>
      </c>
      <c r="C118" s="970"/>
    </row>
    <row r="119" spans="2:3" ht="12" customHeight="1" x14ac:dyDescent="0.2">
      <c r="B119" s="969" t="s">
        <v>1192</v>
      </c>
      <c r="C119" s="970"/>
    </row>
    <row r="120" spans="2:3" ht="12" customHeight="1" x14ac:dyDescent="0.2">
      <c r="B120" s="969" t="s">
        <v>1193</v>
      </c>
      <c r="C120" s="970"/>
    </row>
    <row r="121" spans="2:3" ht="12" customHeight="1" x14ac:dyDescent="0.2">
      <c r="B121" s="973" t="s">
        <v>1194</v>
      </c>
      <c r="C121" s="970"/>
    </row>
    <row r="122" spans="2:3" ht="12" customHeight="1" x14ac:dyDescent="0.2">
      <c r="B122" s="969" t="s">
        <v>1195</v>
      </c>
      <c r="C122" s="970"/>
    </row>
    <row r="123" spans="2:3" ht="12" customHeight="1" x14ac:dyDescent="0.2">
      <c r="B123" s="973" t="s">
        <v>1196</v>
      </c>
      <c r="C123" s="970"/>
    </row>
    <row r="124" spans="2:3" ht="12" customHeight="1" x14ac:dyDescent="0.2">
      <c r="B124" s="969" t="s">
        <v>1197</v>
      </c>
      <c r="C124" s="970"/>
    </row>
    <row r="125" spans="2:3" ht="12" customHeight="1" x14ac:dyDescent="0.2">
      <c r="B125" s="973" t="s">
        <v>1198</v>
      </c>
      <c r="C125" s="970"/>
    </row>
    <row r="126" spans="2:3" ht="12" customHeight="1" x14ac:dyDescent="0.2">
      <c r="B126" s="969" t="s">
        <v>1199</v>
      </c>
      <c r="C126" s="966"/>
    </row>
    <row r="127" spans="2:3" x14ac:dyDescent="0.2">
      <c r="B127" s="963" t="s">
        <v>1200</v>
      </c>
    </row>
    <row r="128" spans="2:3" ht="12" customHeight="1" x14ac:dyDescent="0.2">
      <c r="B128" s="974" t="s">
        <v>1201</v>
      </c>
    </row>
    <row r="129" spans="2:3" ht="12" customHeight="1" x14ac:dyDescent="0.2">
      <c r="B129" s="975" t="s">
        <v>1202</v>
      </c>
    </row>
    <row r="130" spans="2:3" ht="12" customHeight="1" x14ac:dyDescent="0.2">
      <c r="B130" s="969" t="s">
        <v>1203</v>
      </c>
      <c r="C130" s="976"/>
    </row>
    <row r="131" spans="2:3" ht="12" customHeight="1" x14ac:dyDescent="0.2">
      <c r="B131" s="969" t="s">
        <v>1204</v>
      </c>
      <c r="C131" s="976"/>
    </row>
    <row r="132" spans="2:3" x14ac:dyDescent="0.2">
      <c r="B132" s="327"/>
    </row>
    <row r="133" spans="2:3" ht="11.25" customHeight="1" x14ac:dyDescent="0.2">
      <c r="B133" s="977" t="s">
        <v>1205</v>
      </c>
    </row>
    <row r="134" spans="2:3" x14ac:dyDescent="0.2">
      <c r="B134" s="978" t="s">
        <v>1206</v>
      </c>
    </row>
    <row r="135" spans="2:3" x14ac:dyDescent="0.2">
      <c r="B135" s="327" t="s">
        <v>1207</v>
      </c>
    </row>
    <row r="137" spans="2:3" x14ac:dyDescent="0.2">
      <c r="B137" s="965" t="s">
        <v>1208</v>
      </c>
    </row>
    <row r="138" spans="2:3" x14ac:dyDescent="0.2">
      <c r="B138" s="965" t="s">
        <v>1209</v>
      </c>
    </row>
    <row r="139" spans="2:3" x14ac:dyDescent="0.2">
      <c r="B139" s="324" t="s">
        <v>1210</v>
      </c>
    </row>
    <row r="140" spans="2:3" x14ac:dyDescent="0.2">
      <c r="B140" s="324" t="s">
        <v>1211</v>
      </c>
    </row>
    <row r="141" spans="2:3" x14ac:dyDescent="0.2">
      <c r="B141" s="324" t="s">
        <v>1212</v>
      </c>
    </row>
    <row r="142" spans="2:3" x14ac:dyDescent="0.2">
      <c r="B142" s="324" t="s">
        <v>1213</v>
      </c>
    </row>
    <row r="144" spans="2:3" x14ac:dyDescent="0.2">
      <c r="B144" s="979" t="s">
        <v>1214</v>
      </c>
    </row>
    <row r="145" spans="2:11" ht="9.75" customHeight="1" x14ac:dyDescent="0.2">
      <c r="B145" s="1624" t="s">
        <v>1215</v>
      </c>
      <c r="C145" s="1624"/>
      <c r="D145" s="1624"/>
      <c r="E145" s="1624"/>
      <c r="F145" s="1624"/>
      <c r="G145" s="1624"/>
      <c r="H145" s="1624"/>
      <c r="I145" s="1624"/>
      <c r="J145" s="1624"/>
      <c r="K145" s="1624"/>
    </row>
    <row r="146" spans="2:11" ht="15" customHeight="1" x14ac:dyDescent="0.2">
      <c r="B146" s="1624"/>
      <c r="C146" s="1624"/>
      <c r="D146" s="1624"/>
      <c r="E146" s="1624"/>
      <c r="F146" s="1624"/>
      <c r="G146" s="1624"/>
      <c r="H146" s="1624"/>
      <c r="I146" s="1624"/>
      <c r="J146" s="1624"/>
      <c r="K146" s="1624"/>
    </row>
    <row r="147" spans="2:11" x14ac:dyDescent="0.2">
      <c r="B147" s="288" t="s">
        <v>1216</v>
      </c>
    </row>
    <row r="148" spans="2:11" x14ac:dyDescent="0.2">
      <c r="B148" s="324" t="s">
        <v>1217</v>
      </c>
    </row>
    <row r="150" spans="2:11" x14ac:dyDescent="0.2">
      <c r="B150" s="980" t="s">
        <v>1218</v>
      </c>
    </row>
    <row r="151" spans="2:11" x14ac:dyDescent="0.2">
      <c r="B151" s="981" t="s">
        <v>1219</v>
      </c>
    </row>
  </sheetData>
  <sheetProtection algorithmName="SHA-512" hashValue="1bMb0Di4tfHI5IwOlpQ6YRcHVB62itNVC48Ni6E0q/Aa+baf44TBGntryADoB5UUhkH3ScGt1KPY3gQHNG1D9A==" saltValue="QffCqfOTVQMlvzXsuYpZng==" spinCount="100000" sheet="1" objects="1" scenarios="1"/>
  <mergeCells count="52">
    <mergeCell ref="A59:A60"/>
    <mergeCell ref="B59:B60"/>
    <mergeCell ref="K59:K60"/>
    <mergeCell ref="B145:K146"/>
    <mergeCell ref="J53:J54"/>
    <mergeCell ref="K53:K54"/>
    <mergeCell ref="A55:B55"/>
    <mergeCell ref="A56:A58"/>
    <mergeCell ref="B56:B58"/>
    <mergeCell ref="K56:K58"/>
    <mergeCell ref="A49:K49"/>
    <mergeCell ref="A53:A54"/>
    <mergeCell ref="B53:B54"/>
    <mergeCell ref="C53:C54"/>
    <mergeCell ref="D53:E53"/>
    <mergeCell ref="F53:G53"/>
    <mergeCell ref="H53:I53"/>
    <mergeCell ref="A40:A41"/>
    <mergeCell ref="B40:B41"/>
    <mergeCell ref="K40:K41"/>
    <mergeCell ref="A43:A45"/>
    <mergeCell ref="B43:B45"/>
    <mergeCell ref="K43:K45"/>
    <mergeCell ref="A32:B32"/>
    <mergeCell ref="A33:A34"/>
    <mergeCell ref="B33:B34"/>
    <mergeCell ref="K33:K34"/>
    <mergeCell ref="A35:A37"/>
    <mergeCell ref="B35:B37"/>
    <mergeCell ref="K35:K37"/>
    <mergeCell ref="A13:B13"/>
    <mergeCell ref="A20:A26"/>
    <mergeCell ref="B20:B26"/>
    <mergeCell ref="K20:K26"/>
    <mergeCell ref="A30:A31"/>
    <mergeCell ref="B30:B31"/>
    <mergeCell ref="C30:C31"/>
    <mergeCell ref="D30:E30"/>
    <mergeCell ref="F30:G30"/>
    <mergeCell ref="H30:I30"/>
    <mergeCell ref="J30:J31"/>
    <mergeCell ref="K30:K31"/>
    <mergeCell ref="A6:K6"/>
    <mergeCell ref="A8:B8"/>
    <mergeCell ref="A11:A12"/>
    <mergeCell ref="B11:B12"/>
    <mergeCell ref="C11:C12"/>
    <mergeCell ref="D11:E11"/>
    <mergeCell ref="F11:G11"/>
    <mergeCell ref="H11:I11"/>
    <mergeCell ref="J11:J12"/>
    <mergeCell ref="K11:K12"/>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39.pielikums Jūrmalas pilsētas domes
2019.gada 25.jūlija saistošajiem noteikumiem Nr.27
(protokols Nr.10, 24.punkts)
 </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54"/>
  <sheetViews>
    <sheetView view="pageLayout" zoomScaleNormal="100" workbookViewId="0">
      <selection activeCell="J11" sqref="J11"/>
    </sheetView>
  </sheetViews>
  <sheetFormatPr defaultColWidth="9.140625" defaultRowHeight="12" outlineLevelCol="1" x14ac:dyDescent="0.2"/>
  <cols>
    <col min="1" max="1" width="6.140625" style="283" customWidth="1"/>
    <col min="2" max="2" width="17.28515625" style="283" customWidth="1"/>
    <col min="3" max="3" width="18.28515625" style="283" customWidth="1"/>
    <col min="4" max="4" width="10.5703125" style="283" customWidth="1"/>
    <col min="5" max="6" width="12.5703125" style="283" hidden="1" customWidth="1" outlineLevel="1"/>
    <col min="7" max="7" width="14.140625" style="283" customWidth="1" collapsed="1"/>
    <col min="8" max="8" width="29.85546875" style="283" hidden="1" customWidth="1" outlineLevel="1"/>
    <col min="9" max="9" width="17.85546875" style="283" customWidth="1" collapsed="1"/>
    <col min="10" max="10" width="11.7109375" style="283" customWidth="1"/>
    <col min="11" max="16384" width="9.140625" style="283"/>
  </cols>
  <sheetData>
    <row r="1" spans="1:10" x14ac:dyDescent="0.2">
      <c r="I1" s="325" t="s">
        <v>933</v>
      </c>
    </row>
    <row r="2" spans="1:10" x14ac:dyDescent="0.2">
      <c r="I2" s="325" t="s">
        <v>375</v>
      </c>
    </row>
    <row r="3" spans="1:10" x14ac:dyDescent="0.2">
      <c r="A3" s="1572" t="s">
        <v>2</v>
      </c>
      <c r="B3" s="1572"/>
      <c r="C3" s="781" t="s">
        <v>369</v>
      </c>
      <c r="D3" s="1626"/>
      <c r="E3" s="1626"/>
      <c r="F3" s="1626"/>
      <c r="G3" s="1626"/>
      <c r="H3" s="1626"/>
      <c r="I3" s="1626"/>
    </row>
    <row r="4" spans="1:10" x14ac:dyDescent="0.2">
      <c r="A4" s="1572" t="s">
        <v>4</v>
      </c>
      <c r="B4" s="1572"/>
      <c r="C4" s="1572">
        <v>90000056357</v>
      </c>
      <c r="D4" s="1572"/>
      <c r="E4" s="1572"/>
      <c r="F4" s="1572"/>
      <c r="G4" s="1572"/>
      <c r="H4" s="1572"/>
      <c r="I4" s="1572"/>
    </row>
    <row r="5" spans="1:10" x14ac:dyDescent="0.2">
      <c r="A5" s="781"/>
      <c r="B5" s="781"/>
      <c r="C5" s="781"/>
      <c r="D5" s="781"/>
      <c r="E5" s="781"/>
      <c r="F5" s="781"/>
      <c r="G5" s="781"/>
      <c r="H5" s="781"/>
      <c r="I5" s="781"/>
    </row>
    <row r="6" spans="1:10" ht="15.75" x14ac:dyDescent="0.25">
      <c r="A6" s="1627" t="s">
        <v>934</v>
      </c>
      <c r="B6" s="1627"/>
      <c r="C6" s="1627"/>
      <c r="D6" s="1627"/>
      <c r="E6" s="1627"/>
      <c r="F6" s="1627"/>
      <c r="G6" s="1627"/>
      <c r="H6" s="1627"/>
      <c r="I6" s="1627"/>
    </row>
    <row r="7" spans="1:10" ht="15.75" x14ac:dyDescent="0.25">
      <c r="A7" s="287"/>
      <c r="B7" s="287"/>
      <c r="C7" s="287"/>
      <c r="D7" s="287"/>
      <c r="E7" s="287"/>
      <c r="F7" s="287"/>
      <c r="G7" s="287"/>
      <c r="H7" s="287"/>
      <c r="I7" s="287"/>
    </row>
    <row r="8" spans="1:10" ht="15.75" x14ac:dyDescent="0.25">
      <c r="A8" s="1572" t="s">
        <v>935</v>
      </c>
      <c r="B8" s="1572"/>
      <c r="C8" s="823" t="s">
        <v>936</v>
      </c>
      <c r="D8" s="823"/>
      <c r="E8" s="823"/>
      <c r="F8" s="823"/>
      <c r="G8" s="823"/>
      <c r="H8" s="823"/>
      <c r="I8" s="823"/>
    </row>
    <row r="9" spans="1:10" x14ac:dyDescent="0.2">
      <c r="A9" s="1572" t="s">
        <v>381</v>
      </c>
      <c r="B9" s="1572"/>
      <c r="C9" s="288" t="s">
        <v>937</v>
      </c>
      <c r="D9" s="288"/>
      <c r="E9" s="288"/>
      <c r="F9" s="288"/>
      <c r="G9" s="288"/>
      <c r="H9" s="288"/>
      <c r="I9" s="288"/>
    </row>
    <row r="10" spans="1:10" x14ac:dyDescent="0.2">
      <c r="A10" s="1572" t="s">
        <v>382</v>
      </c>
      <c r="B10" s="1572"/>
      <c r="C10" s="824" t="s">
        <v>938</v>
      </c>
      <c r="D10" s="825"/>
      <c r="E10" s="825"/>
      <c r="F10" s="825"/>
      <c r="G10" s="825"/>
      <c r="H10" s="825"/>
      <c r="I10" s="825"/>
    </row>
    <row r="11" spans="1:10" ht="48" customHeight="1" x14ac:dyDescent="0.2">
      <c r="A11" s="826" t="s">
        <v>383</v>
      </c>
      <c r="B11" s="1625" t="s">
        <v>384</v>
      </c>
      <c r="C11" s="1625"/>
      <c r="D11" s="826" t="s">
        <v>385</v>
      </c>
      <c r="E11" s="826" t="s">
        <v>386</v>
      </c>
      <c r="F11" s="826" t="s">
        <v>387</v>
      </c>
      <c r="G11" s="826" t="s">
        <v>388</v>
      </c>
      <c r="H11" s="826" t="s">
        <v>36</v>
      </c>
      <c r="I11" s="826" t="s">
        <v>389</v>
      </c>
    </row>
    <row r="12" spans="1:10" ht="21.75" customHeight="1" x14ac:dyDescent="0.2">
      <c r="A12" s="1569" t="s">
        <v>390</v>
      </c>
      <c r="B12" s="1569"/>
      <c r="C12" s="1569"/>
      <c r="D12" s="306"/>
      <c r="E12" s="291">
        <f>SUM(E13:E14)</f>
        <v>299578</v>
      </c>
      <c r="F12" s="291">
        <f>SUM(F13:F14)</f>
        <v>0</v>
      </c>
      <c r="G12" s="291">
        <f>SUM(G13:G14)</f>
        <v>299578</v>
      </c>
      <c r="H12" s="291"/>
      <c r="I12" s="827"/>
    </row>
    <row r="13" spans="1:10" x14ac:dyDescent="0.2">
      <c r="A13" s="1556">
        <v>1</v>
      </c>
      <c r="B13" s="1555" t="s">
        <v>939</v>
      </c>
      <c r="C13" s="1555"/>
      <c r="D13" s="828">
        <v>5250</v>
      </c>
      <c r="E13" s="293">
        <v>287369</v>
      </c>
      <c r="F13" s="296"/>
      <c r="G13" s="293">
        <f>E13+F13</f>
        <v>287369</v>
      </c>
      <c r="H13" s="293"/>
      <c r="I13" s="1629" t="s">
        <v>940</v>
      </c>
      <c r="J13" s="829"/>
    </row>
    <row r="14" spans="1:10" ht="12" customHeight="1" x14ac:dyDescent="0.2">
      <c r="A14" s="1556"/>
      <c r="B14" s="1555"/>
      <c r="C14" s="1555"/>
      <c r="D14" s="828">
        <v>2241</v>
      </c>
      <c r="E14" s="293">
        <f>12000+209</f>
        <v>12209</v>
      </c>
      <c r="F14" s="293"/>
      <c r="G14" s="293">
        <f>E14+F14</f>
        <v>12209</v>
      </c>
      <c r="H14" s="293"/>
      <c r="I14" s="1629"/>
    </row>
    <row r="15" spans="1:10" x14ac:dyDescent="0.2">
      <c r="A15" s="830"/>
      <c r="B15" s="831"/>
      <c r="C15" s="831"/>
      <c r="D15" s="832"/>
      <c r="E15" s="833"/>
      <c r="F15" s="833"/>
      <c r="G15" s="833"/>
      <c r="H15" s="833"/>
      <c r="I15" s="834"/>
    </row>
    <row r="16" spans="1:10" x14ac:dyDescent="0.2">
      <c r="A16" s="1628" t="s">
        <v>381</v>
      </c>
      <c r="B16" s="1628"/>
      <c r="C16" s="835" t="s">
        <v>941</v>
      </c>
      <c r="D16" s="836"/>
      <c r="E16" s="837"/>
      <c r="F16" s="837"/>
      <c r="G16" s="837"/>
      <c r="H16" s="837"/>
      <c r="I16" s="835"/>
    </row>
    <row r="17" spans="1:9" x14ac:dyDescent="0.2">
      <c r="A17" s="1628" t="s">
        <v>382</v>
      </c>
      <c r="B17" s="1628"/>
      <c r="C17" s="838" t="s">
        <v>942</v>
      </c>
      <c r="D17" s="839"/>
      <c r="E17" s="840"/>
      <c r="F17" s="840"/>
      <c r="G17" s="840"/>
      <c r="H17" s="840"/>
      <c r="I17" s="841"/>
    </row>
    <row r="18" spans="1:9" ht="48" x14ac:dyDescent="0.2">
      <c r="A18" s="826" t="s">
        <v>383</v>
      </c>
      <c r="B18" s="1625" t="s">
        <v>384</v>
      </c>
      <c r="C18" s="1625"/>
      <c r="D18" s="842" t="s">
        <v>385</v>
      </c>
      <c r="E18" s="826" t="s">
        <v>386</v>
      </c>
      <c r="F18" s="826" t="s">
        <v>387</v>
      </c>
      <c r="G18" s="826" t="s">
        <v>388</v>
      </c>
      <c r="H18" s="826" t="s">
        <v>36</v>
      </c>
      <c r="I18" s="826" t="s">
        <v>389</v>
      </c>
    </row>
    <row r="19" spans="1:9" ht="18.75" customHeight="1" x14ac:dyDescent="0.2">
      <c r="A19" s="1569" t="s">
        <v>390</v>
      </c>
      <c r="B19" s="1569"/>
      <c r="C19" s="1569"/>
      <c r="D19" s="843"/>
      <c r="E19" s="844">
        <f>SUM(E20)</f>
        <v>66505</v>
      </c>
      <c r="F19" s="844">
        <f t="shared" ref="F19:G19" si="0">SUM(F20)</f>
        <v>0</v>
      </c>
      <c r="G19" s="844">
        <f t="shared" si="0"/>
        <v>66505</v>
      </c>
      <c r="H19" s="844"/>
      <c r="I19" s="293"/>
    </row>
    <row r="20" spans="1:9" ht="21.75" customHeight="1" x14ac:dyDescent="0.2">
      <c r="A20" s="785">
        <v>1</v>
      </c>
      <c r="B20" s="1555" t="s">
        <v>943</v>
      </c>
      <c r="C20" s="1555"/>
      <c r="D20" s="828">
        <v>5250</v>
      </c>
      <c r="E20" s="293">
        <v>66505</v>
      </c>
      <c r="F20" s="296"/>
      <c r="G20" s="293">
        <f>E20+F20</f>
        <v>66505</v>
      </c>
      <c r="H20" s="293"/>
      <c r="I20" s="311" t="s">
        <v>944</v>
      </c>
    </row>
    <row r="21" spans="1:9" x14ac:dyDescent="0.2">
      <c r="A21" s="845"/>
      <c r="B21" s="846"/>
      <c r="C21" s="847"/>
      <c r="D21" s="848"/>
      <c r="E21" s="849"/>
      <c r="F21" s="849"/>
      <c r="G21" s="849"/>
      <c r="H21" s="849"/>
      <c r="I21" s="834"/>
    </row>
    <row r="22" spans="1:9" x14ac:dyDescent="0.2">
      <c r="A22" s="830"/>
      <c r="B22" s="831"/>
      <c r="C22" s="831"/>
      <c r="D22" s="832"/>
      <c r="E22" s="833"/>
      <c r="F22" s="833"/>
      <c r="G22" s="833"/>
      <c r="H22" s="833"/>
      <c r="I22" s="834"/>
    </row>
    <row r="23" spans="1:9" x14ac:dyDescent="0.2">
      <c r="A23" s="1628" t="s">
        <v>381</v>
      </c>
      <c r="B23" s="1628"/>
      <c r="C23" s="835" t="s">
        <v>945</v>
      </c>
      <c r="D23" s="836"/>
      <c r="E23" s="837"/>
      <c r="F23" s="837"/>
      <c r="G23" s="837"/>
      <c r="H23" s="837"/>
      <c r="I23" s="835"/>
    </row>
    <row r="24" spans="1:9" x14ac:dyDescent="0.2">
      <c r="A24" s="1628" t="s">
        <v>382</v>
      </c>
      <c r="B24" s="1628"/>
      <c r="C24" s="838" t="s">
        <v>758</v>
      </c>
      <c r="D24" s="839"/>
      <c r="E24" s="840"/>
      <c r="F24" s="840"/>
      <c r="G24" s="840"/>
      <c r="H24" s="840"/>
      <c r="I24" s="841"/>
    </row>
    <row r="25" spans="1:9" ht="48" x14ac:dyDescent="0.2">
      <c r="A25" s="826" t="s">
        <v>383</v>
      </c>
      <c r="B25" s="1625" t="s">
        <v>384</v>
      </c>
      <c r="C25" s="1625"/>
      <c r="D25" s="842" t="s">
        <v>385</v>
      </c>
      <c r="E25" s="826" t="s">
        <v>386</v>
      </c>
      <c r="F25" s="826" t="s">
        <v>387</v>
      </c>
      <c r="G25" s="826" t="s">
        <v>388</v>
      </c>
      <c r="H25" s="826" t="s">
        <v>36</v>
      </c>
      <c r="I25" s="826" t="s">
        <v>389</v>
      </c>
    </row>
    <row r="26" spans="1:9" ht="21" customHeight="1" x14ac:dyDescent="0.2">
      <c r="A26" s="1569" t="s">
        <v>390</v>
      </c>
      <c r="B26" s="1569"/>
      <c r="C26" s="1569"/>
      <c r="D26" s="843"/>
      <c r="E26" s="844">
        <f>SUM(E27)</f>
        <v>710</v>
      </c>
      <c r="F26" s="844">
        <f t="shared" ref="F26:G26" si="1">SUM(F27)</f>
        <v>0</v>
      </c>
      <c r="G26" s="844">
        <f t="shared" si="1"/>
        <v>710</v>
      </c>
      <c r="H26" s="844"/>
      <c r="I26" s="293"/>
    </row>
    <row r="27" spans="1:9" ht="22.5" customHeight="1" x14ac:dyDescent="0.2">
      <c r="A27" s="785">
        <v>1</v>
      </c>
      <c r="B27" s="1555" t="s">
        <v>946</v>
      </c>
      <c r="C27" s="1555"/>
      <c r="D27" s="828">
        <v>5250</v>
      </c>
      <c r="E27" s="293">
        <v>710</v>
      </c>
      <c r="F27" s="296"/>
      <c r="G27" s="293">
        <f>E27+F27</f>
        <v>710</v>
      </c>
      <c r="H27" s="293"/>
      <c r="I27" s="311"/>
    </row>
    <row r="28" spans="1:9" x14ac:dyDescent="0.2">
      <c r="A28" s="845"/>
      <c r="B28" s="846"/>
      <c r="C28" s="847"/>
      <c r="D28" s="848"/>
      <c r="E28" s="849"/>
      <c r="F28" s="849"/>
      <c r="G28" s="849"/>
      <c r="H28" s="849"/>
      <c r="I28" s="834"/>
    </row>
    <row r="29" spans="1:9" x14ac:dyDescent="0.2">
      <c r="A29" s="1628" t="s">
        <v>381</v>
      </c>
      <c r="B29" s="1628"/>
      <c r="C29" s="835" t="s">
        <v>1048</v>
      </c>
      <c r="D29" s="850"/>
      <c r="E29" s="835"/>
      <c r="F29" s="835"/>
      <c r="G29" s="835"/>
      <c r="H29" s="835"/>
      <c r="I29" s="835"/>
    </row>
    <row r="30" spans="1:9" x14ac:dyDescent="0.2">
      <c r="A30" s="1628" t="s">
        <v>382</v>
      </c>
      <c r="B30" s="1628"/>
      <c r="C30" s="838" t="s">
        <v>886</v>
      </c>
      <c r="D30" s="851"/>
      <c r="E30" s="841"/>
      <c r="F30" s="841"/>
      <c r="G30" s="841"/>
      <c r="H30" s="841"/>
      <c r="I30" s="841"/>
    </row>
    <row r="31" spans="1:9" ht="48" x14ac:dyDescent="0.2">
      <c r="A31" s="826" t="s">
        <v>383</v>
      </c>
      <c r="B31" s="1625" t="s">
        <v>384</v>
      </c>
      <c r="C31" s="1625"/>
      <c r="D31" s="826" t="s">
        <v>385</v>
      </c>
      <c r="E31" s="826" t="s">
        <v>386</v>
      </c>
      <c r="F31" s="826" t="s">
        <v>387</v>
      </c>
      <c r="G31" s="826" t="s">
        <v>388</v>
      </c>
      <c r="H31" s="826" t="s">
        <v>36</v>
      </c>
      <c r="I31" s="826" t="s">
        <v>389</v>
      </c>
    </row>
    <row r="32" spans="1:9" ht="21" customHeight="1" x14ac:dyDescent="0.2">
      <c r="A32" s="1569" t="s">
        <v>390</v>
      </c>
      <c r="B32" s="1569"/>
      <c r="C32" s="1569"/>
      <c r="D32" s="852"/>
      <c r="E32" s="291">
        <f>SUM(E33:E46)</f>
        <v>316332</v>
      </c>
      <c r="F32" s="291">
        <f>SUM(F33:F46)</f>
        <v>12193</v>
      </c>
      <c r="G32" s="291">
        <f>SUM(G33:G46)</f>
        <v>328525</v>
      </c>
      <c r="H32" s="291"/>
      <c r="I32" s="827"/>
    </row>
    <row r="33" spans="1:9" x14ac:dyDescent="0.2">
      <c r="A33" s="1557">
        <v>1</v>
      </c>
      <c r="B33" s="1630" t="s">
        <v>947</v>
      </c>
      <c r="C33" s="1631"/>
      <c r="D33" s="828">
        <v>5240</v>
      </c>
      <c r="E33" s="293">
        <v>25425</v>
      </c>
      <c r="F33" s="296"/>
      <c r="G33" s="293">
        <f>E33+F33</f>
        <v>25425</v>
      </c>
      <c r="H33" s="293"/>
      <c r="I33" s="1634" t="s">
        <v>948</v>
      </c>
    </row>
    <row r="34" spans="1:9" x14ac:dyDescent="0.2">
      <c r="A34" s="1559"/>
      <c r="B34" s="1636"/>
      <c r="C34" s="1637"/>
      <c r="D34" s="828">
        <v>2241</v>
      </c>
      <c r="E34" s="293">
        <v>1256</v>
      </c>
      <c r="F34" s="296"/>
      <c r="G34" s="293">
        <f>E34+F34</f>
        <v>1256</v>
      </c>
      <c r="H34" s="293"/>
      <c r="I34" s="1638"/>
    </row>
    <row r="35" spans="1:9" ht="12" customHeight="1" x14ac:dyDescent="0.2">
      <c r="A35" s="1554">
        <v>2</v>
      </c>
      <c r="B35" s="1630" t="s">
        <v>949</v>
      </c>
      <c r="C35" s="1631"/>
      <c r="D35" s="828">
        <v>5250</v>
      </c>
      <c r="E35" s="293">
        <v>113586</v>
      </c>
      <c r="F35" s="293"/>
      <c r="G35" s="293">
        <f t="shared" ref="G35:G46" si="2">E35+F35</f>
        <v>113586</v>
      </c>
      <c r="H35" s="293"/>
      <c r="I35" s="1634" t="s">
        <v>904</v>
      </c>
    </row>
    <row r="36" spans="1:9" x14ac:dyDescent="0.2">
      <c r="A36" s="1554"/>
      <c r="B36" s="1632"/>
      <c r="C36" s="1633"/>
      <c r="D36" s="828">
        <v>2241</v>
      </c>
      <c r="E36" s="293">
        <v>11671</v>
      </c>
      <c r="F36" s="293"/>
      <c r="G36" s="293">
        <f t="shared" si="2"/>
        <v>11671</v>
      </c>
      <c r="H36" s="293"/>
      <c r="I36" s="1635"/>
    </row>
    <row r="37" spans="1:9" ht="24" customHeight="1" x14ac:dyDescent="0.2">
      <c r="A37" s="786">
        <v>3</v>
      </c>
      <c r="B37" s="1555" t="s">
        <v>950</v>
      </c>
      <c r="C37" s="1555"/>
      <c r="D37" s="828">
        <v>2241</v>
      </c>
      <c r="E37" s="293">
        <v>106291</v>
      </c>
      <c r="F37" s="296"/>
      <c r="G37" s="293">
        <f t="shared" si="2"/>
        <v>106291</v>
      </c>
      <c r="H37" s="293"/>
      <c r="I37" s="311" t="s">
        <v>951</v>
      </c>
    </row>
    <row r="38" spans="1:9" ht="30.75" customHeight="1" x14ac:dyDescent="0.2">
      <c r="A38" s="786">
        <v>4</v>
      </c>
      <c r="B38" s="1568" t="s">
        <v>952</v>
      </c>
      <c r="C38" s="1568"/>
      <c r="D38" s="828">
        <v>5250</v>
      </c>
      <c r="E38" s="293">
        <v>9144</v>
      </c>
      <c r="F38" s="293"/>
      <c r="G38" s="293">
        <f t="shared" si="2"/>
        <v>9144</v>
      </c>
      <c r="H38" s="293"/>
      <c r="I38" s="311" t="s">
        <v>953</v>
      </c>
    </row>
    <row r="39" spans="1:9" ht="36.75" customHeight="1" x14ac:dyDescent="0.2">
      <c r="A39" s="785">
        <v>5</v>
      </c>
      <c r="B39" s="1630" t="s">
        <v>954</v>
      </c>
      <c r="C39" s="1631"/>
      <c r="D39" s="853">
        <v>5240</v>
      </c>
      <c r="E39" s="854">
        <v>3097</v>
      </c>
      <c r="F39" s="854"/>
      <c r="G39" s="293">
        <f t="shared" si="2"/>
        <v>3097</v>
      </c>
      <c r="H39" s="854"/>
      <c r="I39" s="855" t="s">
        <v>955</v>
      </c>
    </row>
    <row r="40" spans="1:9" ht="17.25" customHeight="1" x14ac:dyDescent="0.2">
      <c r="A40" s="1639">
        <v>6</v>
      </c>
      <c r="B40" s="1641" t="s">
        <v>956</v>
      </c>
      <c r="C40" s="1642"/>
      <c r="D40" s="853">
        <v>5250</v>
      </c>
      <c r="E40" s="854">
        <v>8997</v>
      </c>
      <c r="F40" s="296"/>
      <c r="G40" s="293">
        <f t="shared" si="2"/>
        <v>8997</v>
      </c>
      <c r="H40" s="293"/>
      <c r="I40" s="1645" t="s">
        <v>957</v>
      </c>
    </row>
    <row r="41" spans="1:9" ht="25.5" customHeight="1" x14ac:dyDescent="0.2">
      <c r="A41" s="1640"/>
      <c r="B41" s="1643"/>
      <c r="C41" s="1644"/>
      <c r="D41" s="853">
        <v>2241</v>
      </c>
      <c r="E41" s="854">
        <v>10000</v>
      </c>
      <c r="F41" s="854"/>
      <c r="G41" s="293">
        <f t="shared" si="2"/>
        <v>10000</v>
      </c>
      <c r="H41" s="854"/>
      <c r="I41" s="1646"/>
    </row>
    <row r="42" spans="1:9" ht="24" customHeight="1" x14ac:dyDescent="0.2">
      <c r="A42" s="745">
        <v>7</v>
      </c>
      <c r="B42" s="1647" t="s">
        <v>958</v>
      </c>
      <c r="C42" s="1647"/>
      <c r="D42" s="853">
        <v>2241</v>
      </c>
      <c r="E42" s="854">
        <v>4665</v>
      </c>
      <c r="F42" s="294">
        <v>12193</v>
      </c>
      <c r="G42" s="293">
        <f t="shared" si="2"/>
        <v>16858</v>
      </c>
      <c r="H42" s="293" t="s">
        <v>959</v>
      </c>
      <c r="I42" s="856" t="s">
        <v>960</v>
      </c>
    </row>
    <row r="43" spans="1:9" ht="18.75" customHeight="1" x14ac:dyDescent="0.2">
      <c r="A43" s="785">
        <v>8</v>
      </c>
      <c r="B43" s="1648" t="s">
        <v>961</v>
      </c>
      <c r="C43" s="1648"/>
      <c r="D43" s="828">
        <v>5240</v>
      </c>
      <c r="E43" s="293">
        <v>3464</v>
      </c>
      <c r="F43" s="293"/>
      <c r="G43" s="293">
        <f t="shared" si="2"/>
        <v>3464</v>
      </c>
      <c r="H43" s="293"/>
      <c r="I43" s="311" t="s">
        <v>962</v>
      </c>
    </row>
    <row r="44" spans="1:9" ht="19.5" customHeight="1" x14ac:dyDescent="0.2">
      <c r="A44" s="783">
        <v>9</v>
      </c>
      <c r="B44" s="1555" t="s">
        <v>963</v>
      </c>
      <c r="C44" s="1555"/>
      <c r="D44" s="828">
        <v>2244</v>
      </c>
      <c r="E44" s="293">
        <v>6884</v>
      </c>
      <c r="F44" s="296"/>
      <c r="G44" s="293">
        <f t="shared" si="2"/>
        <v>6884</v>
      </c>
      <c r="H44" s="293"/>
      <c r="I44" s="311" t="s">
        <v>904</v>
      </c>
    </row>
    <row r="45" spans="1:9" ht="25.5" customHeight="1" x14ac:dyDescent="0.2">
      <c r="A45" s="785">
        <v>10</v>
      </c>
      <c r="B45" s="1555" t="s">
        <v>964</v>
      </c>
      <c r="C45" s="1555"/>
      <c r="D45" s="828">
        <v>2241</v>
      </c>
      <c r="E45" s="293">
        <v>3000</v>
      </c>
      <c r="F45" s="293"/>
      <c r="G45" s="293">
        <f t="shared" si="2"/>
        <v>3000</v>
      </c>
      <c r="H45" s="293"/>
      <c r="I45" s="311" t="s">
        <v>904</v>
      </c>
    </row>
    <row r="46" spans="1:9" ht="21" customHeight="1" x14ac:dyDescent="0.2">
      <c r="A46" s="785">
        <v>11</v>
      </c>
      <c r="B46" s="1555" t="s">
        <v>965</v>
      </c>
      <c r="C46" s="1555"/>
      <c r="D46" s="828">
        <v>2239</v>
      </c>
      <c r="E46" s="293">
        <v>8852</v>
      </c>
      <c r="F46" s="293"/>
      <c r="G46" s="293">
        <f t="shared" si="2"/>
        <v>8852</v>
      </c>
      <c r="H46" s="293"/>
      <c r="I46" s="856" t="s">
        <v>894</v>
      </c>
    </row>
    <row r="47" spans="1:9" x14ac:dyDescent="0.2">
      <c r="A47" s="857"/>
      <c r="B47" s="858"/>
      <c r="C47" s="858"/>
      <c r="D47" s="859"/>
      <c r="E47" s="860"/>
      <c r="F47" s="860"/>
      <c r="G47" s="860"/>
      <c r="H47" s="860"/>
      <c r="I47" s="860"/>
    </row>
    <row r="48" spans="1:9" x14ac:dyDescent="0.2">
      <c r="A48" s="1628" t="s">
        <v>381</v>
      </c>
      <c r="B48" s="1628"/>
      <c r="C48" s="861" t="s">
        <v>932</v>
      </c>
      <c r="D48" s="850"/>
      <c r="E48" s="861"/>
      <c r="F48" s="861"/>
      <c r="G48" s="861"/>
      <c r="H48" s="861"/>
      <c r="I48" s="861"/>
    </row>
    <row r="49" spans="1:9" x14ac:dyDescent="0.2">
      <c r="A49" s="1628" t="s">
        <v>382</v>
      </c>
      <c r="B49" s="1628"/>
      <c r="C49" s="838" t="s">
        <v>748</v>
      </c>
      <c r="D49" s="862"/>
      <c r="E49" s="863"/>
      <c r="F49" s="863"/>
      <c r="G49" s="863"/>
      <c r="H49" s="863"/>
      <c r="I49" s="863"/>
    </row>
    <row r="50" spans="1:9" ht="48" x14ac:dyDescent="0.2">
      <c r="A50" s="826" t="s">
        <v>383</v>
      </c>
      <c r="B50" s="1625" t="s">
        <v>384</v>
      </c>
      <c r="C50" s="1625"/>
      <c r="D50" s="826" t="s">
        <v>385</v>
      </c>
      <c r="E50" s="826" t="s">
        <v>386</v>
      </c>
      <c r="F50" s="826" t="s">
        <v>387</v>
      </c>
      <c r="G50" s="826" t="s">
        <v>388</v>
      </c>
      <c r="H50" s="826" t="s">
        <v>36</v>
      </c>
      <c r="I50" s="826" t="s">
        <v>389</v>
      </c>
    </row>
    <row r="51" spans="1:9" x14ac:dyDescent="0.2">
      <c r="A51" s="1569" t="s">
        <v>390</v>
      </c>
      <c r="B51" s="1569"/>
      <c r="C51" s="1569"/>
      <c r="D51" s="852"/>
      <c r="E51" s="291">
        <f>SUM(E52:E58)</f>
        <v>199934</v>
      </c>
      <c r="F51" s="291">
        <f t="shared" ref="F51:G51" si="3">SUM(F52:F58)</f>
        <v>-17742</v>
      </c>
      <c r="G51" s="291">
        <f t="shared" si="3"/>
        <v>182192</v>
      </c>
      <c r="H51" s="291"/>
      <c r="I51" s="864"/>
    </row>
    <row r="52" spans="1:9" ht="20.25" customHeight="1" x14ac:dyDescent="0.2">
      <c r="A52" s="785">
        <v>1</v>
      </c>
      <c r="B52" s="1568" t="s">
        <v>966</v>
      </c>
      <c r="C52" s="1568"/>
      <c r="D52" s="828">
        <v>5250</v>
      </c>
      <c r="E52" s="293">
        <v>5850</v>
      </c>
      <c r="F52" s="293"/>
      <c r="G52" s="293">
        <f t="shared" ref="G52:G58" si="4">E52+F52</f>
        <v>5850</v>
      </c>
      <c r="H52" s="293"/>
      <c r="I52" s="311" t="s">
        <v>908</v>
      </c>
    </row>
    <row r="53" spans="1:9" ht="18.75" customHeight="1" x14ac:dyDescent="0.2">
      <c r="A53" s="785">
        <v>2</v>
      </c>
      <c r="B53" s="1652" t="s">
        <v>967</v>
      </c>
      <c r="C53" s="1653"/>
      <c r="D53" s="828">
        <v>5250</v>
      </c>
      <c r="E53" s="293">
        <v>15113</v>
      </c>
      <c r="F53" s="296"/>
      <c r="G53" s="293">
        <f t="shared" si="4"/>
        <v>15113</v>
      </c>
      <c r="H53" s="293"/>
      <c r="I53" s="311" t="s">
        <v>968</v>
      </c>
    </row>
    <row r="54" spans="1:9" ht="20.25" customHeight="1" x14ac:dyDescent="0.2">
      <c r="A54" s="785">
        <v>3</v>
      </c>
      <c r="B54" s="1652" t="s">
        <v>969</v>
      </c>
      <c r="C54" s="1653"/>
      <c r="D54" s="828">
        <v>5250</v>
      </c>
      <c r="E54" s="293">
        <v>23892</v>
      </c>
      <c r="F54" s="294">
        <f>-12193-205-5549</f>
        <v>-17947</v>
      </c>
      <c r="G54" s="293">
        <f t="shared" si="4"/>
        <v>5945</v>
      </c>
      <c r="H54" s="293" t="s">
        <v>1246</v>
      </c>
      <c r="I54" s="311" t="s">
        <v>968</v>
      </c>
    </row>
    <row r="55" spans="1:9" ht="21.75" customHeight="1" x14ac:dyDescent="0.2">
      <c r="A55" s="783">
        <v>4</v>
      </c>
      <c r="B55" s="1652" t="s">
        <v>970</v>
      </c>
      <c r="C55" s="1653"/>
      <c r="D55" s="828">
        <v>5250</v>
      </c>
      <c r="E55" s="293">
        <v>118349</v>
      </c>
      <c r="F55" s="293"/>
      <c r="G55" s="293">
        <f t="shared" si="4"/>
        <v>118349</v>
      </c>
      <c r="H55" s="293"/>
      <c r="I55" s="311" t="s">
        <v>968</v>
      </c>
    </row>
    <row r="56" spans="1:9" ht="18.75" customHeight="1" x14ac:dyDescent="0.2">
      <c r="A56" s="785">
        <v>5</v>
      </c>
      <c r="B56" s="1568" t="s">
        <v>971</v>
      </c>
      <c r="C56" s="1568"/>
      <c r="D56" s="828">
        <v>5250</v>
      </c>
      <c r="E56" s="293">
        <v>2730</v>
      </c>
      <c r="F56" s="865"/>
      <c r="G56" s="293">
        <f t="shared" si="4"/>
        <v>2730</v>
      </c>
      <c r="H56" s="865"/>
      <c r="I56" s="866" t="s">
        <v>962</v>
      </c>
    </row>
    <row r="57" spans="1:9" ht="26.25" customHeight="1" x14ac:dyDescent="0.2">
      <c r="A57" s="785">
        <v>6</v>
      </c>
      <c r="B57" s="1568" t="s">
        <v>972</v>
      </c>
      <c r="C57" s="1568"/>
      <c r="D57" s="828">
        <v>5250</v>
      </c>
      <c r="E57" s="293">
        <v>31000</v>
      </c>
      <c r="F57" s="293"/>
      <c r="G57" s="293">
        <f t="shared" si="4"/>
        <v>31000</v>
      </c>
      <c r="H57" s="293"/>
      <c r="I57" s="311" t="s">
        <v>973</v>
      </c>
    </row>
    <row r="58" spans="1:9" ht="18" customHeight="1" x14ac:dyDescent="0.2">
      <c r="A58" s="867">
        <v>7</v>
      </c>
      <c r="B58" s="1649" t="s">
        <v>974</v>
      </c>
      <c r="C58" s="1649"/>
      <c r="D58" s="828">
        <v>2241</v>
      </c>
      <c r="E58" s="293">
        <v>3000</v>
      </c>
      <c r="F58" s="294">
        <v>205</v>
      </c>
      <c r="G58" s="293">
        <f t="shared" si="4"/>
        <v>3205</v>
      </c>
      <c r="H58" s="293" t="s">
        <v>959</v>
      </c>
      <c r="I58" s="311" t="s">
        <v>975</v>
      </c>
    </row>
    <row r="59" spans="1:9" x14ac:dyDescent="0.2">
      <c r="A59" s="868"/>
      <c r="B59" s="868"/>
      <c r="C59" s="868"/>
      <c r="D59" s="869"/>
      <c r="E59" s="870"/>
      <c r="F59" s="870"/>
      <c r="G59" s="870"/>
      <c r="H59" s="870"/>
      <c r="I59" s="871"/>
    </row>
    <row r="60" spans="1:9" ht="15" customHeight="1" x14ac:dyDescent="0.2">
      <c r="A60" s="1628" t="s">
        <v>381</v>
      </c>
      <c r="B60" s="1628"/>
      <c r="C60" s="835" t="s">
        <v>976</v>
      </c>
      <c r="D60" s="836"/>
      <c r="E60" s="837"/>
      <c r="F60" s="837"/>
      <c r="G60" s="837"/>
      <c r="H60" s="837"/>
      <c r="I60" s="835"/>
    </row>
    <row r="61" spans="1:9" ht="15" customHeight="1" x14ac:dyDescent="0.2">
      <c r="A61" s="1628" t="s">
        <v>382</v>
      </c>
      <c r="B61" s="1628"/>
      <c r="C61" s="838" t="s">
        <v>977</v>
      </c>
      <c r="D61" s="839"/>
      <c r="E61" s="840"/>
      <c r="F61" s="840"/>
      <c r="G61" s="840"/>
      <c r="H61" s="840"/>
      <c r="I61" s="841"/>
    </row>
    <row r="62" spans="1:9" ht="48" x14ac:dyDescent="0.2">
      <c r="A62" s="826" t="s">
        <v>383</v>
      </c>
      <c r="B62" s="1625" t="s">
        <v>384</v>
      </c>
      <c r="C62" s="1625"/>
      <c r="D62" s="842" t="s">
        <v>385</v>
      </c>
      <c r="E62" s="826" t="s">
        <v>386</v>
      </c>
      <c r="F62" s="826" t="s">
        <v>387</v>
      </c>
      <c r="G62" s="826" t="s">
        <v>388</v>
      </c>
      <c r="H62" s="826" t="s">
        <v>36</v>
      </c>
      <c r="I62" s="826" t="s">
        <v>389</v>
      </c>
    </row>
    <row r="63" spans="1:9" ht="21" customHeight="1" x14ac:dyDescent="0.2">
      <c r="A63" s="1569" t="s">
        <v>390</v>
      </c>
      <c r="B63" s="1569"/>
      <c r="C63" s="1569"/>
      <c r="D63" s="843"/>
      <c r="E63" s="844">
        <f>SUM(E64)</f>
        <v>1357</v>
      </c>
      <c r="F63" s="844">
        <f t="shared" ref="F63:G63" si="5">SUM(F64)</f>
        <v>0</v>
      </c>
      <c r="G63" s="844">
        <f t="shared" si="5"/>
        <v>1357</v>
      </c>
      <c r="H63" s="844"/>
      <c r="I63" s="872"/>
    </row>
    <row r="64" spans="1:9" ht="19.5" customHeight="1" x14ac:dyDescent="0.2">
      <c r="A64" s="783">
        <v>1</v>
      </c>
      <c r="B64" s="1650" t="s">
        <v>978</v>
      </c>
      <c r="C64" s="1651"/>
      <c r="D64" s="864">
        <v>2241</v>
      </c>
      <c r="E64" s="873">
        <v>1357</v>
      </c>
      <c r="F64" s="874"/>
      <c r="G64" s="293">
        <f t="shared" ref="G64" si="6">E64+F64</f>
        <v>1357</v>
      </c>
      <c r="H64" s="293"/>
      <c r="I64" s="866" t="s">
        <v>979</v>
      </c>
    </row>
    <row r="65" spans="1:9" x14ac:dyDescent="0.2">
      <c r="A65" s="875"/>
      <c r="B65" s="875"/>
      <c r="C65" s="875"/>
      <c r="D65" s="876"/>
      <c r="E65" s="875"/>
      <c r="F65" s="875"/>
      <c r="G65" s="875"/>
      <c r="H65" s="875"/>
      <c r="I65" s="875"/>
    </row>
    <row r="66" spans="1:9" ht="15" customHeight="1" x14ac:dyDescent="0.2">
      <c r="A66" s="1628" t="s">
        <v>381</v>
      </c>
      <c r="B66" s="1628"/>
      <c r="C66" s="835" t="s">
        <v>980</v>
      </c>
      <c r="D66" s="836"/>
      <c r="E66" s="837"/>
      <c r="F66" s="837"/>
      <c r="G66" s="837"/>
      <c r="H66" s="837"/>
      <c r="I66" s="835"/>
    </row>
    <row r="67" spans="1:9" ht="15" customHeight="1" x14ac:dyDescent="0.2">
      <c r="A67" s="1628" t="s">
        <v>382</v>
      </c>
      <c r="B67" s="1628"/>
      <c r="C67" s="838" t="s">
        <v>981</v>
      </c>
      <c r="D67" s="839"/>
      <c r="E67" s="840"/>
      <c r="F67" s="840"/>
      <c r="G67" s="840"/>
      <c r="H67" s="840"/>
      <c r="I67" s="841"/>
    </row>
    <row r="68" spans="1:9" ht="48" x14ac:dyDescent="0.2">
      <c r="A68" s="826" t="s">
        <v>383</v>
      </c>
      <c r="B68" s="1625" t="s">
        <v>384</v>
      </c>
      <c r="C68" s="1625"/>
      <c r="D68" s="842" t="s">
        <v>385</v>
      </c>
      <c r="E68" s="826" t="s">
        <v>386</v>
      </c>
      <c r="F68" s="826" t="s">
        <v>387</v>
      </c>
      <c r="G68" s="826" t="s">
        <v>388</v>
      </c>
      <c r="H68" s="826" t="s">
        <v>36</v>
      </c>
      <c r="I68" s="826" t="s">
        <v>389</v>
      </c>
    </row>
    <row r="69" spans="1:9" ht="20.25" customHeight="1" x14ac:dyDescent="0.2">
      <c r="A69" s="1569" t="s">
        <v>390</v>
      </c>
      <c r="B69" s="1569"/>
      <c r="C69" s="1569"/>
      <c r="D69" s="843"/>
      <c r="E69" s="844">
        <f>SUM(E70)</f>
        <v>304004</v>
      </c>
      <c r="F69" s="844">
        <f t="shared" ref="F69:G69" si="7">SUM(F70)</f>
        <v>0</v>
      </c>
      <c r="G69" s="844">
        <f t="shared" si="7"/>
        <v>304004</v>
      </c>
      <c r="H69" s="844"/>
      <c r="I69" s="872"/>
    </row>
    <row r="70" spans="1:9" ht="20.25" customHeight="1" x14ac:dyDescent="0.2">
      <c r="A70" s="783">
        <v>1</v>
      </c>
      <c r="B70" s="1650" t="s">
        <v>982</v>
      </c>
      <c r="C70" s="1651"/>
      <c r="D70" s="864">
        <v>5250</v>
      </c>
      <c r="E70" s="873">
        <v>304004</v>
      </c>
      <c r="F70" s="877"/>
      <c r="G70" s="293">
        <f t="shared" ref="G70" si="8">E70+F70</f>
        <v>304004</v>
      </c>
      <c r="H70" s="877"/>
      <c r="I70" s="866" t="s">
        <v>983</v>
      </c>
    </row>
    <row r="71" spans="1:9" x14ac:dyDescent="0.2">
      <c r="A71" s="875"/>
      <c r="B71" s="875"/>
      <c r="C71" s="875"/>
      <c r="D71" s="876"/>
      <c r="E71" s="875"/>
      <c r="F71" s="875"/>
      <c r="G71" s="875"/>
      <c r="H71" s="875"/>
      <c r="I71" s="875"/>
    </row>
    <row r="72" spans="1:9" x14ac:dyDescent="0.2">
      <c r="A72" s="1628" t="s">
        <v>381</v>
      </c>
      <c r="B72" s="1628"/>
      <c r="C72" s="835" t="s">
        <v>984</v>
      </c>
      <c r="D72" s="850"/>
      <c r="E72" s="835"/>
      <c r="F72" s="835"/>
      <c r="G72" s="835"/>
      <c r="H72" s="835"/>
      <c r="I72" s="835"/>
    </row>
    <row r="73" spans="1:9" x14ac:dyDescent="0.2">
      <c r="A73" s="1628" t="s">
        <v>382</v>
      </c>
      <c r="B73" s="1628"/>
      <c r="C73" s="838" t="s">
        <v>985</v>
      </c>
      <c r="D73" s="851"/>
      <c r="E73" s="841"/>
      <c r="F73" s="841"/>
      <c r="G73" s="841"/>
      <c r="H73" s="841"/>
      <c r="I73" s="841"/>
    </row>
    <row r="74" spans="1:9" ht="48" x14ac:dyDescent="0.2">
      <c r="A74" s="826" t="s">
        <v>383</v>
      </c>
      <c r="B74" s="1625" t="s">
        <v>384</v>
      </c>
      <c r="C74" s="1625"/>
      <c r="D74" s="826" t="s">
        <v>385</v>
      </c>
      <c r="E74" s="826" t="s">
        <v>386</v>
      </c>
      <c r="F74" s="826" t="s">
        <v>387</v>
      </c>
      <c r="G74" s="826" t="s">
        <v>388</v>
      </c>
      <c r="H74" s="826" t="s">
        <v>36</v>
      </c>
      <c r="I74" s="826" t="s">
        <v>389</v>
      </c>
    </row>
    <row r="75" spans="1:9" ht="19.5" customHeight="1" x14ac:dyDescent="0.2">
      <c r="A75" s="1569" t="s">
        <v>390</v>
      </c>
      <c r="B75" s="1569"/>
      <c r="C75" s="1569"/>
      <c r="D75" s="878"/>
      <c r="E75" s="844">
        <f>SUM(E76:E77)</f>
        <v>175082</v>
      </c>
      <c r="F75" s="844">
        <f t="shared" ref="F75:G75" si="9">SUM(F76:F77)</f>
        <v>0</v>
      </c>
      <c r="G75" s="844">
        <f t="shared" si="9"/>
        <v>175082</v>
      </c>
      <c r="H75" s="844"/>
      <c r="I75" s="311"/>
    </row>
    <row r="76" spans="1:9" ht="15" customHeight="1" x14ac:dyDescent="0.2">
      <c r="A76" s="1554">
        <v>1</v>
      </c>
      <c r="B76" s="1568" t="s">
        <v>986</v>
      </c>
      <c r="C76" s="1568"/>
      <c r="D76" s="879" t="s">
        <v>987</v>
      </c>
      <c r="E76" s="293">
        <v>172532</v>
      </c>
      <c r="F76" s="296"/>
      <c r="G76" s="293">
        <f t="shared" ref="G76:G77" si="10">E76+F76</f>
        <v>172532</v>
      </c>
      <c r="H76" s="293"/>
      <c r="I76" s="1629" t="s">
        <v>983</v>
      </c>
    </row>
    <row r="77" spans="1:9" ht="15.75" customHeight="1" x14ac:dyDescent="0.2">
      <c r="A77" s="1554"/>
      <c r="B77" s="1568"/>
      <c r="C77" s="1568"/>
      <c r="D77" s="879" t="s">
        <v>988</v>
      </c>
      <c r="E77" s="293">
        <v>2550</v>
      </c>
      <c r="F77" s="296"/>
      <c r="G77" s="293">
        <f t="shared" si="10"/>
        <v>2550</v>
      </c>
      <c r="H77" s="293"/>
      <c r="I77" s="1629"/>
    </row>
    <row r="78" spans="1:9" ht="13.5" customHeight="1" x14ac:dyDescent="0.2">
      <c r="A78" s="880"/>
      <c r="B78" s="881"/>
      <c r="C78" s="881"/>
      <c r="D78" s="859"/>
      <c r="E78" s="860"/>
      <c r="F78" s="860"/>
      <c r="G78" s="860"/>
      <c r="H78" s="860"/>
      <c r="I78" s="834"/>
    </row>
    <row r="79" spans="1:9" x14ac:dyDescent="0.2">
      <c r="A79" s="1628" t="s">
        <v>381</v>
      </c>
      <c r="B79" s="1628"/>
      <c r="C79" s="835" t="s">
        <v>989</v>
      </c>
      <c r="D79" s="850"/>
      <c r="E79" s="882"/>
      <c r="F79" s="882"/>
      <c r="G79" s="882"/>
      <c r="H79" s="882"/>
      <c r="I79" s="882"/>
    </row>
    <row r="80" spans="1:9" x14ac:dyDescent="0.2">
      <c r="A80" s="1628" t="s">
        <v>382</v>
      </c>
      <c r="B80" s="1628"/>
      <c r="C80" s="838" t="s">
        <v>628</v>
      </c>
      <c r="D80" s="851"/>
      <c r="E80" s="841"/>
      <c r="F80" s="841"/>
      <c r="G80" s="841"/>
      <c r="H80" s="841"/>
      <c r="I80" s="841"/>
    </row>
    <row r="81" spans="1:10" ht="48" x14ac:dyDescent="0.2">
      <c r="A81" s="826" t="s">
        <v>383</v>
      </c>
      <c r="B81" s="1625" t="s">
        <v>384</v>
      </c>
      <c r="C81" s="1625"/>
      <c r="D81" s="826" t="s">
        <v>385</v>
      </c>
      <c r="E81" s="826" t="s">
        <v>386</v>
      </c>
      <c r="F81" s="826" t="s">
        <v>387</v>
      </c>
      <c r="G81" s="826" t="s">
        <v>388</v>
      </c>
      <c r="H81" s="826" t="s">
        <v>36</v>
      </c>
      <c r="I81" s="826" t="s">
        <v>389</v>
      </c>
      <c r="J81" s="883"/>
    </row>
    <row r="82" spans="1:10" ht="20.25" customHeight="1" x14ac:dyDescent="0.2">
      <c r="A82" s="1569" t="s">
        <v>390</v>
      </c>
      <c r="B82" s="1569"/>
      <c r="C82" s="1569"/>
      <c r="D82" s="827"/>
      <c r="E82" s="291">
        <f>SUM(E83:E92)</f>
        <v>292911</v>
      </c>
      <c r="F82" s="291">
        <f t="shared" ref="F82:G82" si="11">SUM(F83:F92)</f>
        <v>0</v>
      </c>
      <c r="G82" s="291">
        <f t="shared" si="11"/>
        <v>292911</v>
      </c>
      <c r="H82" s="291"/>
      <c r="I82" s="311"/>
      <c r="J82" s="884"/>
    </row>
    <row r="83" spans="1:10" ht="16.5" customHeight="1" x14ac:dyDescent="0.2">
      <c r="A83" s="826">
        <v>1</v>
      </c>
      <c r="B83" s="1555" t="s">
        <v>974</v>
      </c>
      <c r="C83" s="1555"/>
      <c r="D83" s="864">
        <v>2241</v>
      </c>
      <c r="E83" s="873">
        <v>25641</v>
      </c>
      <c r="F83" s="873"/>
      <c r="G83" s="293">
        <f t="shared" ref="G83:G92" si="12">E83+F83</f>
        <v>25641</v>
      </c>
      <c r="H83" s="873"/>
      <c r="I83" s="1623" t="s">
        <v>990</v>
      </c>
    </row>
    <row r="84" spans="1:10" ht="23.25" customHeight="1" x14ac:dyDescent="0.2">
      <c r="A84" s="826">
        <v>2</v>
      </c>
      <c r="B84" s="1555" t="s">
        <v>991</v>
      </c>
      <c r="C84" s="1555"/>
      <c r="D84" s="828">
        <v>5250</v>
      </c>
      <c r="E84" s="873">
        <v>30000</v>
      </c>
      <c r="F84" s="873"/>
      <c r="G84" s="293">
        <f t="shared" si="12"/>
        <v>30000</v>
      </c>
      <c r="H84" s="873"/>
      <c r="I84" s="1623"/>
    </row>
    <row r="85" spans="1:10" ht="16.5" customHeight="1" x14ac:dyDescent="0.2">
      <c r="A85" s="826">
        <v>3</v>
      </c>
      <c r="B85" s="1568" t="s">
        <v>992</v>
      </c>
      <c r="C85" s="1568"/>
      <c r="D85" s="828">
        <v>5250</v>
      </c>
      <c r="E85" s="873">
        <v>45425</v>
      </c>
      <c r="F85" s="844"/>
      <c r="G85" s="293">
        <f t="shared" si="12"/>
        <v>45425</v>
      </c>
      <c r="H85" s="293"/>
      <c r="I85" s="1623"/>
    </row>
    <row r="86" spans="1:10" ht="17.25" customHeight="1" x14ac:dyDescent="0.2">
      <c r="A86" s="826">
        <v>4</v>
      </c>
      <c r="B86" s="1568" t="s">
        <v>993</v>
      </c>
      <c r="C86" s="1568"/>
      <c r="D86" s="828">
        <v>5250</v>
      </c>
      <c r="E86" s="873">
        <v>25046</v>
      </c>
      <c r="F86" s="873"/>
      <c r="G86" s="293">
        <f t="shared" si="12"/>
        <v>25046</v>
      </c>
      <c r="H86" s="873"/>
      <c r="I86" s="1623"/>
    </row>
    <row r="87" spans="1:10" ht="15" customHeight="1" x14ac:dyDescent="0.2">
      <c r="A87" s="745">
        <v>5</v>
      </c>
      <c r="B87" s="1647" t="s">
        <v>994</v>
      </c>
      <c r="C87" s="1647"/>
      <c r="D87" s="853">
        <v>5250</v>
      </c>
      <c r="E87" s="854">
        <v>29694</v>
      </c>
      <c r="F87" s="854"/>
      <c r="G87" s="293">
        <f t="shared" si="12"/>
        <v>29694</v>
      </c>
      <c r="H87" s="854"/>
      <c r="I87" s="1623"/>
    </row>
    <row r="88" spans="1:10" ht="15.75" customHeight="1" x14ac:dyDescent="0.2">
      <c r="A88" s="826">
        <v>6</v>
      </c>
      <c r="B88" s="1568" t="s">
        <v>995</v>
      </c>
      <c r="C88" s="1568"/>
      <c r="D88" s="828">
        <v>5250</v>
      </c>
      <c r="E88" s="873">
        <v>12990</v>
      </c>
      <c r="F88" s="873"/>
      <c r="G88" s="293">
        <f t="shared" si="12"/>
        <v>12990</v>
      </c>
      <c r="H88" s="873"/>
      <c r="I88" s="1623"/>
    </row>
    <row r="89" spans="1:10" ht="17.25" customHeight="1" x14ac:dyDescent="0.2">
      <c r="A89" s="785">
        <v>7</v>
      </c>
      <c r="B89" s="1568" t="s">
        <v>996</v>
      </c>
      <c r="C89" s="1568"/>
      <c r="D89" s="828">
        <v>5250</v>
      </c>
      <c r="E89" s="293">
        <v>28648</v>
      </c>
      <c r="F89" s="293"/>
      <c r="G89" s="293">
        <f t="shared" si="12"/>
        <v>28648</v>
      </c>
      <c r="H89" s="293"/>
      <c r="I89" s="1623"/>
    </row>
    <row r="90" spans="1:10" ht="17.25" customHeight="1" x14ac:dyDescent="0.2">
      <c r="A90" s="785">
        <v>8</v>
      </c>
      <c r="B90" s="1568" t="s">
        <v>997</v>
      </c>
      <c r="C90" s="1568"/>
      <c r="D90" s="828">
        <v>5250</v>
      </c>
      <c r="E90" s="293">
        <v>54579</v>
      </c>
      <c r="F90" s="296"/>
      <c r="G90" s="293">
        <f t="shared" si="12"/>
        <v>54579</v>
      </c>
      <c r="H90" s="293"/>
      <c r="I90" s="1623"/>
    </row>
    <row r="91" spans="1:10" s="885" customFormat="1" ht="17.25" customHeight="1" x14ac:dyDescent="0.2">
      <c r="A91" s="826">
        <v>9</v>
      </c>
      <c r="B91" s="1568" t="s">
        <v>998</v>
      </c>
      <c r="C91" s="1568"/>
      <c r="D91" s="828">
        <v>5250</v>
      </c>
      <c r="E91" s="873">
        <v>16360</v>
      </c>
      <c r="F91" s="873"/>
      <c r="G91" s="293">
        <f t="shared" si="12"/>
        <v>16360</v>
      </c>
      <c r="H91" s="873"/>
      <c r="I91" s="1623"/>
    </row>
    <row r="92" spans="1:10" ht="17.25" customHeight="1" x14ac:dyDescent="0.2">
      <c r="A92" s="826">
        <v>10</v>
      </c>
      <c r="B92" s="1568" t="s">
        <v>999</v>
      </c>
      <c r="C92" s="1568"/>
      <c r="D92" s="828">
        <v>5250</v>
      </c>
      <c r="E92" s="873">
        <v>24528</v>
      </c>
      <c r="F92" s="873"/>
      <c r="G92" s="293">
        <f t="shared" si="12"/>
        <v>24528</v>
      </c>
      <c r="H92" s="873"/>
      <c r="I92" s="1623"/>
    </row>
    <row r="93" spans="1:10" ht="12" customHeight="1" x14ac:dyDescent="0.2">
      <c r="A93" s="886"/>
      <c r="B93" s="887"/>
      <c r="C93" s="887"/>
      <c r="D93" s="888"/>
      <c r="E93" s="889"/>
      <c r="F93" s="889"/>
      <c r="G93" s="889"/>
      <c r="H93" s="889"/>
      <c r="I93" s="890"/>
    </row>
    <row r="94" spans="1:10" x14ac:dyDescent="0.2">
      <c r="A94" s="1628" t="s">
        <v>381</v>
      </c>
      <c r="B94" s="1628"/>
      <c r="C94" s="835" t="s">
        <v>1000</v>
      </c>
      <c r="D94" s="850"/>
      <c r="E94" s="835"/>
      <c r="F94" s="835"/>
      <c r="G94" s="835"/>
      <c r="H94" s="835"/>
      <c r="I94" s="318"/>
    </row>
    <row r="95" spans="1:10" x14ac:dyDescent="0.2">
      <c r="A95" s="1628" t="s">
        <v>382</v>
      </c>
      <c r="B95" s="1628"/>
      <c r="C95" s="838" t="s">
        <v>9</v>
      </c>
      <c r="D95" s="851"/>
      <c r="E95" s="841"/>
      <c r="F95" s="841"/>
      <c r="G95" s="841"/>
      <c r="H95" s="841"/>
      <c r="I95" s="318"/>
    </row>
    <row r="96" spans="1:10" ht="48" x14ac:dyDescent="0.2">
      <c r="A96" s="826" t="s">
        <v>383</v>
      </c>
      <c r="B96" s="1625" t="s">
        <v>384</v>
      </c>
      <c r="C96" s="1625"/>
      <c r="D96" s="826" t="s">
        <v>385</v>
      </c>
      <c r="E96" s="826" t="s">
        <v>386</v>
      </c>
      <c r="F96" s="826" t="s">
        <v>387</v>
      </c>
      <c r="G96" s="826" t="s">
        <v>388</v>
      </c>
      <c r="H96" s="826" t="s">
        <v>36</v>
      </c>
      <c r="I96" s="826" t="s">
        <v>389</v>
      </c>
      <c r="J96" s="883"/>
    </row>
    <row r="97" spans="1:10" ht="18.75" customHeight="1" x14ac:dyDescent="0.2">
      <c r="A97" s="1569" t="s">
        <v>390</v>
      </c>
      <c r="B97" s="1569"/>
      <c r="C97" s="1569"/>
      <c r="D97" s="852"/>
      <c r="E97" s="291">
        <f>SUM(E98:E108)</f>
        <v>473151</v>
      </c>
      <c r="F97" s="291">
        <f t="shared" ref="F97:G97" si="13">SUM(F98:F108)</f>
        <v>33393</v>
      </c>
      <c r="G97" s="291">
        <f t="shared" si="13"/>
        <v>506544</v>
      </c>
      <c r="H97" s="291"/>
      <c r="I97" s="784"/>
      <c r="J97" s="891"/>
    </row>
    <row r="98" spans="1:10" ht="16.5" customHeight="1" x14ac:dyDescent="0.2">
      <c r="A98" s="826">
        <v>1</v>
      </c>
      <c r="B98" s="1555" t="s">
        <v>974</v>
      </c>
      <c r="C98" s="1555"/>
      <c r="D98" s="828">
        <v>2241</v>
      </c>
      <c r="E98" s="293">
        <v>80000</v>
      </c>
      <c r="F98" s="293"/>
      <c r="G98" s="293">
        <f t="shared" ref="G98:G108" si="14">E98+F98</f>
        <v>80000</v>
      </c>
      <c r="H98" s="293"/>
      <c r="I98" s="1629" t="s">
        <v>1001</v>
      </c>
    </row>
    <row r="99" spans="1:10" x14ac:dyDescent="0.2">
      <c r="A99" s="826">
        <v>2</v>
      </c>
      <c r="B99" s="1568" t="s">
        <v>1002</v>
      </c>
      <c r="C99" s="1568"/>
      <c r="D99" s="828">
        <v>5250</v>
      </c>
      <c r="E99" s="293">
        <v>72869</v>
      </c>
      <c r="F99" s="296"/>
      <c r="G99" s="293">
        <f t="shared" si="14"/>
        <v>72869</v>
      </c>
      <c r="H99" s="293"/>
      <c r="I99" s="1629"/>
    </row>
    <row r="100" spans="1:10" ht="16.5" customHeight="1" x14ac:dyDescent="0.2">
      <c r="A100" s="826">
        <v>3</v>
      </c>
      <c r="B100" s="1568" t="s">
        <v>1003</v>
      </c>
      <c r="C100" s="1568"/>
      <c r="D100" s="828">
        <v>5250</v>
      </c>
      <c r="E100" s="293">
        <v>9015</v>
      </c>
      <c r="F100" s="293"/>
      <c r="G100" s="293">
        <f t="shared" si="14"/>
        <v>9015</v>
      </c>
      <c r="H100" s="293"/>
      <c r="I100" s="1629"/>
    </row>
    <row r="101" spans="1:10" ht="16.5" customHeight="1" x14ac:dyDescent="0.2">
      <c r="A101" s="826">
        <v>4</v>
      </c>
      <c r="B101" s="1568" t="s">
        <v>1004</v>
      </c>
      <c r="C101" s="1568"/>
      <c r="D101" s="828">
        <v>5250</v>
      </c>
      <c r="E101" s="293">
        <v>71624</v>
      </c>
      <c r="F101" s="293"/>
      <c r="G101" s="293">
        <f t="shared" si="14"/>
        <v>71624</v>
      </c>
      <c r="H101" s="293"/>
      <c r="I101" s="1629"/>
    </row>
    <row r="102" spans="1:10" ht="16.5" customHeight="1" x14ac:dyDescent="0.2">
      <c r="A102" s="826">
        <v>5</v>
      </c>
      <c r="B102" s="1568" t="s">
        <v>1005</v>
      </c>
      <c r="C102" s="1568"/>
      <c r="D102" s="828">
        <v>5250</v>
      </c>
      <c r="E102" s="293">
        <v>8000</v>
      </c>
      <c r="F102" s="293"/>
      <c r="G102" s="293">
        <f t="shared" si="14"/>
        <v>8000</v>
      </c>
      <c r="H102" s="293"/>
      <c r="I102" s="1629"/>
    </row>
    <row r="103" spans="1:10" ht="16.5" customHeight="1" x14ac:dyDescent="0.2">
      <c r="A103" s="826">
        <v>6</v>
      </c>
      <c r="B103" s="1568" t="s">
        <v>1006</v>
      </c>
      <c r="C103" s="1568"/>
      <c r="D103" s="828">
        <v>5250</v>
      </c>
      <c r="E103" s="293">
        <v>88920</v>
      </c>
      <c r="F103" s="299">
        <v>27844</v>
      </c>
      <c r="G103" s="293">
        <f t="shared" si="14"/>
        <v>116764</v>
      </c>
      <c r="H103" s="293" t="s">
        <v>1248</v>
      </c>
      <c r="I103" s="1629"/>
    </row>
    <row r="104" spans="1:10" ht="16.5" customHeight="1" x14ac:dyDescent="0.2">
      <c r="A104" s="826">
        <v>7</v>
      </c>
      <c r="B104" s="1568" t="s">
        <v>1007</v>
      </c>
      <c r="C104" s="1568"/>
      <c r="D104" s="828">
        <v>5250</v>
      </c>
      <c r="E104" s="293">
        <v>48424</v>
      </c>
      <c r="F104" s="293"/>
      <c r="G104" s="293">
        <f t="shared" si="14"/>
        <v>48424</v>
      </c>
      <c r="H104" s="293"/>
      <c r="I104" s="1629"/>
    </row>
    <row r="105" spans="1:10" ht="16.5" customHeight="1" x14ac:dyDescent="0.2">
      <c r="A105" s="826">
        <v>8</v>
      </c>
      <c r="B105" s="1568" t="s">
        <v>596</v>
      </c>
      <c r="C105" s="1568"/>
      <c r="D105" s="828">
        <v>5250</v>
      </c>
      <c r="E105" s="293">
        <v>46740</v>
      </c>
      <c r="F105" s="299">
        <v>5549</v>
      </c>
      <c r="G105" s="293">
        <f t="shared" si="14"/>
        <v>52289</v>
      </c>
      <c r="H105" s="293" t="s">
        <v>1245</v>
      </c>
      <c r="I105" s="1629"/>
    </row>
    <row r="106" spans="1:10" ht="16.5" customHeight="1" x14ac:dyDescent="0.2">
      <c r="A106" s="826">
        <v>9</v>
      </c>
      <c r="B106" s="1568" t="s">
        <v>1008</v>
      </c>
      <c r="C106" s="1568"/>
      <c r="D106" s="828">
        <v>5250</v>
      </c>
      <c r="E106" s="293">
        <v>7583</v>
      </c>
      <c r="F106" s="293"/>
      <c r="G106" s="293">
        <f t="shared" si="14"/>
        <v>7583</v>
      </c>
      <c r="H106" s="293"/>
      <c r="I106" s="1629"/>
    </row>
    <row r="107" spans="1:10" ht="16.5" customHeight="1" x14ac:dyDescent="0.2">
      <c r="A107" s="826">
        <v>10</v>
      </c>
      <c r="B107" s="1568" t="s">
        <v>1009</v>
      </c>
      <c r="C107" s="1568"/>
      <c r="D107" s="828">
        <v>5250</v>
      </c>
      <c r="E107" s="293">
        <v>16520</v>
      </c>
      <c r="F107" s="293"/>
      <c r="G107" s="293">
        <f t="shared" si="14"/>
        <v>16520</v>
      </c>
      <c r="H107" s="293"/>
      <c r="I107" s="1629"/>
    </row>
    <row r="108" spans="1:10" ht="16.5" customHeight="1" x14ac:dyDescent="0.2">
      <c r="A108" s="826">
        <v>11</v>
      </c>
      <c r="B108" s="1568" t="s">
        <v>3</v>
      </c>
      <c r="C108" s="1568"/>
      <c r="D108" s="828">
        <v>5250</v>
      </c>
      <c r="E108" s="293">
        <v>23456</v>
      </c>
      <c r="F108" s="293"/>
      <c r="G108" s="293">
        <f t="shared" si="14"/>
        <v>23456</v>
      </c>
      <c r="H108" s="293"/>
      <c r="I108" s="1629"/>
    </row>
    <row r="109" spans="1:10" ht="12.75" customHeight="1" x14ac:dyDescent="0.2">
      <c r="A109" s="892"/>
      <c r="B109" s="892"/>
      <c r="C109" s="892"/>
      <c r="D109" s="893"/>
      <c r="E109" s="892"/>
      <c r="F109" s="892"/>
      <c r="G109" s="892"/>
      <c r="H109" s="892"/>
      <c r="I109" s="892"/>
    </row>
    <row r="110" spans="1:10" x14ac:dyDescent="0.2">
      <c r="A110" s="1628" t="s">
        <v>381</v>
      </c>
      <c r="B110" s="1628"/>
      <c r="C110" s="835" t="s">
        <v>1010</v>
      </c>
      <c r="D110" s="850"/>
      <c r="E110" s="835"/>
      <c r="F110" s="835"/>
      <c r="G110" s="835"/>
      <c r="H110" s="835"/>
      <c r="I110" s="835"/>
    </row>
    <row r="111" spans="1:10" x14ac:dyDescent="0.2">
      <c r="A111" s="1628" t="s">
        <v>382</v>
      </c>
      <c r="B111" s="1628"/>
      <c r="C111" s="838" t="s">
        <v>1011</v>
      </c>
      <c r="D111" s="851"/>
      <c r="E111" s="841"/>
      <c r="F111" s="841"/>
      <c r="G111" s="841"/>
      <c r="H111" s="841"/>
      <c r="I111" s="841"/>
    </row>
    <row r="112" spans="1:10" ht="48" x14ac:dyDescent="0.2">
      <c r="A112" s="826" t="s">
        <v>383</v>
      </c>
      <c r="B112" s="1625" t="s">
        <v>384</v>
      </c>
      <c r="C112" s="1625"/>
      <c r="D112" s="826" t="s">
        <v>385</v>
      </c>
      <c r="E112" s="826" t="s">
        <v>386</v>
      </c>
      <c r="F112" s="826" t="s">
        <v>387</v>
      </c>
      <c r="G112" s="826" t="s">
        <v>388</v>
      </c>
      <c r="H112" s="826" t="s">
        <v>36</v>
      </c>
      <c r="I112" s="826" t="s">
        <v>389</v>
      </c>
    </row>
    <row r="113" spans="1:9" ht="19.5" customHeight="1" x14ac:dyDescent="0.2">
      <c r="A113" s="1569" t="s">
        <v>390</v>
      </c>
      <c r="B113" s="1569"/>
      <c r="C113" s="1569"/>
      <c r="D113" s="852"/>
      <c r="E113" s="291">
        <f>SUM(E114:E117)</f>
        <v>36441</v>
      </c>
      <c r="F113" s="291">
        <f t="shared" ref="F113:G113" si="15">SUM(F114:F117)</f>
        <v>0</v>
      </c>
      <c r="G113" s="291">
        <f t="shared" si="15"/>
        <v>36441</v>
      </c>
      <c r="H113" s="291"/>
      <c r="I113" s="894"/>
    </row>
    <row r="114" spans="1:9" ht="18" customHeight="1" x14ac:dyDescent="0.2">
      <c r="A114" s="785">
        <v>1</v>
      </c>
      <c r="B114" s="1568" t="s">
        <v>1012</v>
      </c>
      <c r="C114" s="1568"/>
      <c r="D114" s="828">
        <v>5250</v>
      </c>
      <c r="E114" s="293">
        <v>5660</v>
      </c>
      <c r="F114" s="296"/>
      <c r="G114" s="293">
        <f t="shared" ref="G114:G117" si="16">E114+F114</f>
        <v>5660</v>
      </c>
      <c r="H114" s="293"/>
      <c r="I114" s="311" t="s">
        <v>1013</v>
      </c>
    </row>
    <row r="115" spans="1:9" ht="15.75" customHeight="1" x14ac:dyDescent="0.2">
      <c r="A115" s="785">
        <v>2</v>
      </c>
      <c r="B115" s="1568" t="s">
        <v>1014</v>
      </c>
      <c r="C115" s="1568"/>
      <c r="D115" s="828">
        <v>5250</v>
      </c>
      <c r="E115" s="293">
        <v>22046</v>
      </c>
      <c r="F115" s="293"/>
      <c r="G115" s="293">
        <f t="shared" si="16"/>
        <v>22046</v>
      </c>
      <c r="H115" s="293"/>
      <c r="I115" s="311" t="s">
        <v>1013</v>
      </c>
    </row>
    <row r="116" spans="1:9" ht="15.75" customHeight="1" x14ac:dyDescent="0.2">
      <c r="A116" s="785">
        <v>3</v>
      </c>
      <c r="B116" s="1568" t="s">
        <v>974</v>
      </c>
      <c r="C116" s="1568"/>
      <c r="D116" s="828">
        <v>2241</v>
      </c>
      <c r="E116" s="293">
        <v>1500</v>
      </c>
      <c r="F116" s="293"/>
      <c r="G116" s="293">
        <f t="shared" si="16"/>
        <v>1500</v>
      </c>
      <c r="H116" s="293"/>
      <c r="I116" s="311" t="s">
        <v>990</v>
      </c>
    </row>
    <row r="117" spans="1:9" ht="19.5" customHeight="1" x14ac:dyDescent="0.2">
      <c r="A117" s="785">
        <v>4</v>
      </c>
      <c r="B117" s="1568" t="s">
        <v>1015</v>
      </c>
      <c r="C117" s="1568"/>
      <c r="D117" s="828">
        <v>5250</v>
      </c>
      <c r="E117" s="293">
        <v>7235</v>
      </c>
      <c r="F117" s="296"/>
      <c r="G117" s="293">
        <f t="shared" si="16"/>
        <v>7235</v>
      </c>
      <c r="H117" s="293"/>
      <c r="I117" s="311" t="s">
        <v>1013</v>
      </c>
    </row>
    <row r="118" spans="1:9" ht="13.5" customHeight="1" x14ac:dyDescent="0.2">
      <c r="A118" s="868"/>
      <c r="B118" s="868"/>
      <c r="C118" s="868"/>
      <c r="D118" s="869"/>
      <c r="E118" s="870"/>
      <c r="F118" s="870"/>
      <c r="G118" s="870"/>
      <c r="H118" s="870"/>
      <c r="I118" s="870"/>
    </row>
    <row r="119" spans="1:9" x14ac:dyDescent="0.2">
      <c r="A119" s="1628" t="s">
        <v>381</v>
      </c>
      <c r="B119" s="1628"/>
      <c r="C119" s="835" t="s">
        <v>1016</v>
      </c>
      <c r="D119" s="850"/>
      <c r="E119" s="835"/>
      <c r="F119" s="835"/>
      <c r="G119" s="835"/>
      <c r="H119" s="835"/>
      <c r="I119" s="835"/>
    </row>
    <row r="120" spans="1:9" x14ac:dyDescent="0.2">
      <c r="A120" s="1628" t="s">
        <v>382</v>
      </c>
      <c r="B120" s="1628"/>
      <c r="C120" s="838" t="s">
        <v>1017</v>
      </c>
      <c r="D120" s="851"/>
      <c r="E120" s="841"/>
      <c r="F120" s="841"/>
      <c r="G120" s="841"/>
      <c r="H120" s="841"/>
      <c r="I120" s="841"/>
    </row>
    <row r="121" spans="1:9" ht="48" x14ac:dyDescent="0.2">
      <c r="A121" s="826" t="s">
        <v>383</v>
      </c>
      <c r="B121" s="1625" t="s">
        <v>384</v>
      </c>
      <c r="C121" s="1625"/>
      <c r="D121" s="826" t="s">
        <v>385</v>
      </c>
      <c r="E121" s="826" t="s">
        <v>386</v>
      </c>
      <c r="F121" s="826" t="s">
        <v>387</v>
      </c>
      <c r="G121" s="826" t="s">
        <v>388</v>
      </c>
      <c r="H121" s="826" t="s">
        <v>36</v>
      </c>
      <c r="I121" s="826" t="s">
        <v>389</v>
      </c>
    </row>
    <row r="122" spans="1:9" x14ac:dyDescent="0.2">
      <c r="A122" s="1569" t="s">
        <v>390</v>
      </c>
      <c r="B122" s="1569"/>
      <c r="C122" s="1569"/>
      <c r="D122" s="895"/>
      <c r="E122" s="291">
        <f>SUM(E123:E124)</f>
        <v>29681</v>
      </c>
      <c r="F122" s="291">
        <f t="shared" ref="F122:G122" si="17">SUM(F123:F124)</f>
        <v>0</v>
      </c>
      <c r="G122" s="291">
        <f t="shared" si="17"/>
        <v>29681</v>
      </c>
      <c r="H122" s="291"/>
      <c r="I122" s="784"/>
    </row>
    <row r="123" spans="1:9" ht="15.75" customHeight="1" x14ac:dyDescent="0.2">
      <c r="A123" s="785">
        <v>1</v>
      </c>
      <c r="B123" s="1555" t="s">
        <v>1018</v>
      </c>
      <c r="C123" s="1555"/>
      <c r="D123" s="828">
        <v>2241</v>
      </c>
      <c r="E123" s="293">
        <f>7473</f>
        <v>7473</v>
      </c>
      <c r="F123" s="293"/>
      <c r="G123" s="293">
        <f t="shared" ref="G123:G124" si="18">E123+F123</f>
        <v>7473</v>
      </c>
      <c r="H123" s="293"/>
      <c r="I123" s="311" t="s">
        <v>1019</v>
      </c>
    </row>
    <row r="124" spans="1:9" x14ac:dyDescent="0.2">
      <c r="A124" s="785">
        <v>2</v>
      </c>
      <c r="B124" s="1555" t="s">
        <v>1020</v>
      </c>
      <c r="C124" s="1555"/>
      <c r="D124" s="828">
        <v>5250</v>
      </c>
      <c r="E124" s="293">
        <v>22208</v>
      </c>
      <c r="F124" s="296"/>
      <c r="G124" s="293">
        <f t="shared" si="18"/>
        <v>22208</v>
      </c>
      <c r="H124" s="293"/>
      <c r="I124" s="311"/>
    </row>
    <row r="125" spans="1:9" s="885" customFormat="1" ht="13.5" customHeight="1" x14ac:dyDescent="0.2">
      <c r="A125" s="896"/>
      <c r="B125" s="896"/>
      <c r="C125" s="896"/>
      <c r="D125" s="896"/>
      <c r="E125" s="896"/>
      <c r="F125" s="896"/>
      <c r="G125" s="896"/>
      <c r="H125" s="896"/>
      <c r="I125" s="897"/>
    </row>
    <row r="126" spans="1:9" s="885" customFormat="1" x14ac:dyDescent="0.2">
      <c r="A126" s="898" t="s">
        <v>436</v>
      </c>
      <c r="B126" s="899"/>
      <c r="C126" s="899"/>
      <c r="D126" s="899"/>
      <c r="E126" s="899"/>
      <c r="F126" s="899"/>
      <c r="G126" s="899"/>
      <c r="H126" s="899"/>
      <c r="I126" s="899"/>
    </row>
    <row r="127" spans="1:9" s="885" customFormat="1" x14ac:dyDescent="0.2">
      <c r="A127" s="900" t="s">
        <v>802</v>
      </c>
      <c r="B127" s="896"/>
      <c r="C127" s="896"/>
      <c r="D127" s="896"/>
      <c r="E127" s="896"/>
      <c r="F127" s="896"/>
      <c r="G127" s="896"/>
      <c r="H127" s="896"/>
      <c r="I127" s="897"/>
    </row>
    <row r="128" spans="1:9" x14ac:dyDescent="0.2">
      <c r="A128" s="901" t="s">
        <v>1021</v>
      </c>
    </row>
    <row r="129" spans="1:2" x14ac:dyDescent="0.2">
      <c r="A129" s="885" t="s">
        <v>1022</v>
      </c>
      <c r="B129" s="885"/>
    </row>
    <row r="130" spans="1:2" x14ac:dyDescent="0.2">
      <c r="A130" s="885" t="s">
        <v>1023</v>
      </c>
      <c r="B130" s="885"/>
    </row>
    <row r="131" spans="1:2" x14ac:dyDescent="0.2">
      <c r="A131" s="885" t="s">
        <v>1024</v>
      </c>
      <c r="B131" s="885"/>
    </row>
    <row r="132" spans="1:2" x14ac:dyDescent="0.2">
      <c r="A132" s="885" t="s">
        <v>1025</v>
      </c>
      <c r="B132" s="885"/>
    </row>
    <row r="133" spans="1:2" x14ac:dyDescent="0.2">
      <c r="A133" s="885" t="s">
        <v>1026</v>
      </c>
      <c r="B133" s="885"/>
    </row>
    <row r="134" spans="1:2" x14ac:dyDescent="0.2">
      <c r="A134" s="885" t="s">
        <v>1027</v>
      </c>
      <c r="B134" s="885"/>
    </row>
    <row r="135" spans="1:2" x14ac:dyDescent="0.2">
      <c r="A135" s="885" t="s">
        <v>1028</v>
      </c>
      <c r="B135" s="885"/>
    </row>
    <row r="136" spans="1:2" x14ac:dyDescent="0.2">
      <c r="A136" s="885" t="s">
        <v>1029</v>
      </c>
      <c r="B136" s="885"/>
    </row>
    <row r="137" spans="1:2" x14ac:dyDescent="0.2">
      <c r="A137" s="885" t="s">
        <v>1030</v>
      </c>
      <c r="B137" s="885"/>
    </row>
    <row r="138" spans="1:2" x14ac:dyDescent="0.2">
      <c r="A138" s="885" t="s">
        <v>1031</v>
      </c>
      <c r="B138" s="885"/>
    </row>
    <row r="139" spans="1:2" x14ac:dyDescent="0.2">
      <c r="A139" s="885" t="s">
        <v>1032</v>
      </c>
      <c r="B139" s="885"/>
    </row>
    <row r="140" spans="1:2" x14ac:dyDescent="0.2">
      <c r="A140" s="885" t="s">
        <v>1033</v>
      </c>
      <c r="B140" s="885"/>
    </row>
    <row r="141" spans="1:2" x14ac:dyDescent="0.2">
      <c r="A141" s="902" t="s">
        <v>1034</v>
      </c>
      <c r="B141" s="885"/>
    </row>
    <row r="142" spans="1:2" x14ac:dyDescent="0.2">
      <c r="A142" s="885" t="s">
        <v>1035</v>
      </c>
      <c r="B142" s="885"/>
    </row>
    <row r="143" spans="1:2" x14ac:dyDescent="0.2">
      <c r="A143" s="885" t="s">
        <v>1036</v>
      </c>
      <c r="B143" s="885"/>
    </row>
    <row r="144" spans="1:2" x14ac:dyDescent="0.2">
      <c r="A144" s="885" t="s">
        <v>1037</v>
      </c>
      <c r="B144" s="885"/>
    </row>
    <row r="145" spans="1:2" x14ac:dyDescent="0.2">
      <c r="A145" s="885" t="s">
        <v>1038</v>
      </c>
      <c r="B145" s="885"/>
    </row>
    <row r="146" spans="1:2" x14ac:dyDescent="0.2">
      <c r="A146" s="885" t="s">
        <v>1039</v>
      </c>
      <c r="B146" s="885"/>
    </row>
    <row r="147" spans="1:2" x14ac:dyDescent="0.2">
      <c r="A147" s="885" t="s">
        <v>1040</v>
      </c>
      <c r="B147" s="885"/>
    </row>
    <row r="148" spans="1:2" x14ac:dyDescent="0.2">
      <c r="A148" s="885" t="s">
        <v>1041</v>
      </c>
      <c r="B148" s="885"/>
    </row>
    <row r="149" spans="1:2" x14ac:dyDescent="0.2">
      <c r="A149" s="885" t="s">
        <v>1042</v>
      </c>
      <c r="B149" s="885"/>
    </row>
    <row r="150" spans="1:2" x14ac:dyDescent="0.2">
      <c r="A150" s="885" t="s">
        <v>1043</v>
      </c>
      <c r="B150" s="885"/>
    </row>
    <row r="151" spans="1:2" x14ac:dyDescent="0.2">
      <c r="A151" s="885" t="s">
        <v>1044</v>
      </c>
      <c r="B151" s="885"/>
    </row>
    <row r="152" spans="1:2" x14ac:dyDescent="0.2">
      <c r="A152" s="885" t="s">
        <v>1045</v>
      </c>
      <c r="B152" s="885"/>
    </row>
    <row r="153" spans="1:2" x14ac:dyDescent="0.2">
      <c r="A153" s="885" t="s">
        <v>1046</v>
      </c>
      <c r="B153" s="885"/>
    </row>
    <row r="154" spans="1:2" x14ac:dyDescent="0.2">
      <c r="A154" s="885" t="s">
        <v>1047</v>
      </c>
      <c r="B154" s="885"/>
    </row>
  </sheetData>
  <sheetProtection algorithmName="SHA-512" hashValue="At7wFGdZbh1mOBS7fTUBREMIlXkAkPYkRaG8Up7v51tZrnSH0LvZNp9QVDOKHF+Y0FaNDh5rAN1K9vV1CBDxlw==" saltValue="6pnoXXZ6DzVHUQZYAAU65w==" spinCount="100000" sheet="1" objects="1" scenarios="1"/>
  <mergeCells count="117">
    <mergeCell ref="A110:B110"/>
    <mergeCell ref="A95:B95"/>
    <mergeCell ref="B96:C96"/>
    <mergeCell ref="A97:C97"/>
    <mergeCell ref="B98:C98"/>
    <mergeCell ref="B124:C124"/>
    <mergeCell ref="B117:C117"/>
    <mergeCell ref="A119:B119"/>
    <mergeCell ref="A120:B120"/>
    <mergeCell ref="B121:C121"/>
    <mergeCell ref="A122:C122"/>
    <mergeCell ref="B123:C123"/>
    <mergeCell ref="A111:B111"/>
    <mergeCell ref="B112:C112"/>
    <mergeCell ref="A113:C113"/>
    <mergeCell ref="B114:C114"/>
    <mergeCell ref="B115:C115"/>
    <mergeCell ref="B116:C116"/>
    <mergeCell ref="I98:I108"/>
    <mergeCell ref="B99:C99"/>
    <mergeCell ref="B100:C100"/>
    <mergeCell ref="B101:C101"/>
    <mergeCell ref="B102:C102"/>
    <mergeCell ref="B103:C103"/>
    <mergeCell ref="B88:C88"/>
    <mergeCell ref="B89:C89"/>
    <mergeCell ref="B90:C90"/>
    <mergeCell ref="B91:C91"/>
    <mergeCell ref="B92:C92"/>
    <mergeCell ref="A94:B94"/>
    <mergeCell ref="B104:C104"/>
    <mergeCell ref="B105:C105"/>
    <mergeCell ref="B106:C106"/>
    <mergeCell ref="B107:C107"/>
    <mergeCell ref="B108:C108"/>
    <mergeCell ref="A79:B79"/>
    <mergeCell ref="A80:B80"/>
    <mergeCell ref="B81:C81"/>
    <mergeCell ref="A82:C82"/>
    <mergeCell ref="B83:C83"/>
    <mergeCell ref="I83:I92"/>
    <mergeCell ref="B84:C84"/>
    <mergeCell ref="B85:C85"/>
    <mergeCell ref="B86:C86"/>
    <mergeCell ref="B87:C87"/>
    <mergeCell ref="A73:B73"/>
    <mergeCell ref="B74:C74"/>
    <mergeCell ref="A75:C75"/>
    <mergeCell ref="A76:A77"/>
    <mergeCell ref="B76:C77"/>
    <mergeCell ref="I76:I77"/>
    <mergeCell ref="A66:B66"/>
    <mergeCell ref="A67:B67"/>
    <mergeCell ref="B68:C68"/>
    <mergeCell ref="A69:C69"/>
    <mergeCell ref="B70:C70"/>
    <mergeCell ref="A72:B72"/>
    <mergeCell ref="B58:C58"/>
    <mergeCell ref="A60:B60"/>
    <mergeCell ref="A61:B61"/>
    <mergeCell ref="B62:C62"/>
    <mergeCell ref="A63:C63"/>
    <mergeCell ref="B64:C64"/>
    <mergeCell ref="B52:C52"/>
    <mergeCell ref="B53:C53"/>
    <mergeCell ref="B54:C54"/>
    <mergeCell ref="B55:C55"/>
    <mergeCell ref="B56:C56"/>
    <mergeCell ref="B57:C57"/>
    <mergeCell ref="B45:C45"/>
    <mergeCell ref="B46:C46"/>
    <mergeCell ref="A48:B48"/>
    <mergeCell ref="A49:B49"/>
    <mergeCell ref="B50:C50"/>
    <mergeCell ref="A51:C51"/>
    <mergeCell ref="A40:A41"/>
    <mergeCell ref="B40:C41"/>
    <mergeCell ref="I40:I41"/>
    <mergeCell ref="B42:C42"/>
    <mergeCell ref="B43:C43"/>
    <mergeCell ref="B44:C44"/>
    <mergeCell ref="A35:A36"/>
    <mergeCell ref="B35:C36"/>
    <mergeCell ref="I35:I36"/>
    <mergeCell ref="B37:C37"/>
    <mergeCell ref="B38:C38"/>
    <mergeCell ref="B39:C39"/>
    <mergeCell ref="A30:B30"/>
    <mergeCell ref="B31:C31"/>
    <mergeCell ref="A32:C32"/>
    <mergeCell ref="A33:A34"/>
    <mergeCell ref="B33:C34"/>
    <mergeCell ref="I33:I34"/>
    <mergeCell ref="A23:B23"/>
    <mergeCell ref="A24:B24"/>
    <mergeCell ref="B25:C25"/>
    <mergeCell ref="A26:C26"/>
    <mergeCell ref="B27:C27"/>
    <mergeCell ref="A29:B29"/>
    <mergeCell ref="I13:I14"/>
    <mergeCell ref="A16:B16"/>
    <mergeCell ref="A17:B17"/>
    <mergeCell ref="B18:C18"/>
    <mergeCell ref="A19:C19"/>
    <mergeCell ref="B20:C20"/>
    <mergeCell ref="A9:B9"/>
    <mergeCell ref="A10:B10"/>
    <mergeCell ref="B11:C11"/>
    <mergeCell ref="A12:C12"/>
    <mergeCell ref="A13:A14"/>
    <mergeCell ref="B13:C14"/>
    <mergeCell ref="A3:B3"/>
    <mergeCell ref="D3:I3"/>
    <mergeCell ref="A4:B4"/>
    <mergeCell ref="C4:I4"/>
    <mergeCell ref="A6:I6"/>
    <mergeCell ref="A8:B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40.pielikums Jūrmalas pilsētas domes
2019.gada 25.jūlija saistošajiem noteikumiem Nr.27
(protokols Nr.10, 24.punkts)
 </firstHeader>
    <firstFooter>&amp;L&amp;9&amp;D; &amp;T&amp;R&amp;9&amp;P (&amp;N)</first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56"/>
  <sheetViews>
    <sheetView view="pageLayout" zoomScaleNormal="100" workbookViewId="0">
      <selection activeCell="T5" sqref="T5"/>
    </sheetView>
  </sheetViews>
  <sheetFormatPr defaultRowHeight="12" outlineLevelCol="1" x14ac:dyDescent="0.25"/>
  <cols>
    <col min="1" max="1" width="3.28515625" style="736" bestFit="1" customWidth="1"/>
    <col min="2" max="2" width="35.28515625" style="736" customWidth="1"/>
    <col min="3" max="4" width="11.85546875" style="736" hidden="1" customWidth="1"/>
    <col min="5" max="6" width="11.140625" style="736" hidden="1" customWidth="1"/>
    <col min="7" max="7" width="11.140625" style="764" hidden="1" customWidth="1"/>
    <col min="8" max="8" width="12" style="736" hidden="1" customWidth="1"/>
    <col min="9" max="9" width="11.5703125" style="736" customWidth="1"/>
    <col min="10" max="10" width="11" style="736" hidden="1" customWidth="1" outlineLevel="1"/>
    <col min="11" max="11" width="9.42578125" style="736" hidden="1" customWidth="1" outlineLevel="1"/>
    <col min="12" max="12" width="11.5703125" style="736" hidden="1" customWidth="1" outlineLevel="1"/>
    <col min="13" max="13" width="9.42578125" style="736" hidden="1" customWidth="1" outlineLevel="1"/>
    <col min="14" max="14" width="10.5703125" style="736" customWidth="1" collapsed="1"/>
    <col min="15" max="15" width="9.42578125" style="736" customWidth="1"/>
    <col min="16" max="16" width="27.140625" style="736" hidden="1" customWidth="1" outlineLevel="1"/>
    <col min="17" max="17" width="16.85546875" style="736" customWidth="1" collapsed="1"/>
    <col min="18" max="16384" width="9.140625" style="736"/>
  </cols>
  <sheetData>
    <row r="1" spans="1:18" x14ac:dyDescent="0.2">
      <c r="Q1" s="284" t="s">
        <v>927</v>
      </c>
    </row>
    <row r="2" spans="1:18" x14ac:dyDescent="0.2">
      <c r="Q2" s="284" t="s">
        <v>375</v>
      </c>
    </row>
    <row r="3" spans="1:18" x14ac:dyDescent="0.25">
      <c r="A3" s="1599" t="s">
        <v>2</v>
      </c>
      <c r="B3" s="1599"/>
      <c r="C3" s="1599" t="s">
        <v>369</v>
      </c>
      <c r="D3" s="1599"/>
      <c r="E3" s="1599"/>
      <c r="F3" s="1599"/>
      <c r="G3" s="1599"/>
      <c r="H3" s="1599"/>
      <c r="I3" s="1599"/>
      <c r="J3" s="1599"/>
      <c r="K3" s="1599"/>
      <c r="L3" s="1599"/>
      <c r="M3" s="1599"/>
      <c r="N3" s="1599"/>
      <c r="O3" s="1599"/>
      <c r="P3" s="1599"/>
      <c r="Q3" s="1599"/>
    </row>
    <row r="4" spans="1:18" x14ac:dyDescent="0.25">
      <c r="A4" s="1599" t="s">
        <v>4</v>
      </c>
      <c r="B4" s="1599"/>
      <c r="C4" s="1599">
        <v>90000056357</v>
      </c>
      <c r="D4" s="1599"/>
      <c r="E4" s="1599"/>
      <c r="F4" s="1599"/>
      <c r="G4" s="1599"/>
      <c r="H4" s="1599"/>
      <c r="I4" s="1599"/>
      <c r="J4" s="1599"/>
      <c r="K4" s="1599"/>
      <c r="L4" s="1599"/>
      <c r="M4" s="1599"/>
      <c r="N4" s="1599"/>
      <c r="O4" s="1599"/>
      <c r="P4" s="1599"/>
      <c r="Q4" s="1599"/>
    </row>
    <row r="5" spans="1:18" ht="15.75" x14ac:dyDescent="0.25">
      <c r="A5" s="1601" t="s">
        <v>761</v>
      </c>
      <c r="B5" s="1601"/>
      <c r="C5" s="1601"/>
      <c r="D5" s="1601"/>
      <c r="E5" s="1601"/>
      <c r="F5" s="1601"/>
      <c r="G5" s="1601"/>
      <c r="H5" s="1601"/>
      <c r="I5" s="1601"/>
      <c r="J5" s="1601"/>
      <c r="K5" s="1601"/>
      <c r="L5" s="1601"/>
      <c r="M5" s="1601"/>
      <c r="N5" s="1601"/>
      <c r="O5" s="1601"/>
      <c r="P5" s="1601"/>
      <c r="Q5" s="1601"/>
    </row>
    <row r="6" spans="1:18" ht="15.75" x14ac:dyDescent="0.25">
      <c r="A6" s="788"/>
      <c r="B6" s="788"/>
      <c r="C6" s="788"/>
      <c r="D6" s="788"/>
      <c r="E6" s="788"/>
      <c r="F6" s="788"/>
      <c r="G6" s="789"/>
      <c r="H6" s="788"/>
      <c r="I6" s="788"/>
      <c r="J6" s="788"/>
      <c r="K6" s="788"/>
      <c r="L6" s="788"/>
      <c r="M6" s="788"/>
      <c r="N6" s="788"/>
      <c r="O6" s="788"/>
      <c r="P6" s="788"/>
      <c r="Q6" s="788"/>
    </row>
    <row r="7" spans="1:18" ht="15.75" x14ac:dyDescent="0.25">
      <c r="A7" s="1599" t="s">
        <v>379</v>
      </c>
      <c r="B7" s="1599"/>
      <c r="C7" s="1654" t="s">
        <v>888</v>
      </c>
      <c r="D7" s="1654"/>
      <c r="E7" s="1654"/>
      <c r="F7" s="1654"/>
      <c r="G7" s="1654"/>
      <c r="H7" s="1654"/>
      <c r="I7" s="1654"/>
      <c r="J7" s="1654"/>
      <c r="K7" s="1654"/>
      <c r="L7" s="1654"/>
      <c r="M7" s="1654"/>
      <c r="N7" s="1654"/>
      <c r="O7" s="1654"/>
      <c r="P7" s="1654"/>
      <c r="Q7" s="1654"/>
    </row>
    <row r="8" spans="1:18" x14ac:dyDescent="0.25">
      <c r="A8" s="1599" t="s">
        <v>381</v>
      </c>
      <c r="B8" s="1599"/>
      <c r="C8" s="1599" t="s">
        <v>887</v>
      </c>
      <c r="D8" s="1599"/>
      <c r="E8" s="1599"/>
      <c r="F8" s="1599"/>
      <c r="G8" s="1599"/>
      <c r="H8" s="1599"/>
      <c r="I8" s="1599"/>
      <c r="J8" s="1599"/>
      <c r="K8" s="1599"/>
      <c r="L8" s="1599"/>
      <c r="M8" s="1599"/>
      <c r="N8" s="1599"/>
      <c r="O8" s="1599"/>
      <c r="P8" s="1599"/>
      <c r="Q8" s="1599"/>
    </row>
    <row r="9" spans="1:18" x14ac:dyDescent="0.25">
      <c r="A9" s="1599" t="s">
        <v>382</v>
      </c>
      <c r="B9" s="1599"/>
      <c r="C9" s="1655" t="s">
        <v>886</v>
      </c>
      <c r="D9" s="1655"/>
      <c r="E9" s="1655"/>
      <c r="F9" s="1655"/>
      <c r="G9" s="1655"/>
      <c r="H9" s="1655"/>
      <c r="I9" s="1655"/>
      <c r="J9" s="1655"/>
      <c r="K9" s="1655"/>
      <c r="L9" s="1655"/>
      <c r="M9" s="1655"/>
      <c r="N9" s="1655"/>
      <c r="O9" s="1655"/>
      <c r="P9" s="1655"/>
      <c r="Q9" s="1655"/>
    </row>
    <row r="10" spans="1:18" ht="28.5" customHeight="1" x14ac:dyDescent="0.25">
      <c r="A10" s="1597" t="s">
        <v>383</v>
      </c>
      <c r="B10" s="1597" t="s">
        <v>384</v>
      </c>
      <c r="C10" s="1656" t="s">
        <v>889</v>
      </c>
      <c r="D10" s="1602"/>
      <c r="E10" s="1656" t="s">
        <v>890</v>
      </c>
      <c r="F10" s="1602"/>
      <c r="G10" s="1656" t="s">
        <v>891</v>
      </c>
      <c r="H10" s="1602"/>
      <c r="I10" s="1597" t="s">
        <v>385</v>
      </c>
      <c r="J10" s="1595" t="s">
        <v>386</v>
      </c>
      <c r="K10" s="1596"/>
      <c r="L10" s="1595" t="s">
        <v>387</v>
      </c>
      <c r="M10" s="1596"/>
      <c r="N10" s="1595" t="s">
        <v>388</v>
      </c>
      <c r="O10" s="1596"/>
      <c r="P10" s="1580" t="s">
        <v>36</v>
      </c>
      <c r="Q10" s="1602" t="s">
        <v>389</v>
      </c>
    </row>
    <row r="11" spans="1:18" ht="31.5" customHeight="1" x14ac:dyDescent="0.25">
      <c r="A11" s="1598"/>
      <c r="B11" s="1598"/>
      <c r="C11" s="742" t="s">
        <v>763</v>
      </c>
      <c r="D11" s="742" t="s">
        <v>764</v>
      </c>
      <c r="E11" s="742" t="s">
        <v>763</v>
      </c>
      <c r="F11" s="742" t="s">
        <v>764</v>
      </c>
      <c r="G11" s="790" t="s">
        <v>763</v>
      </c>
      <c r="H11" s="742" t="s">
        <v>764</v>
      </c>
      <c r="I11" s="1598"/>
      <c r="J11" s="742" t="s">
        <v>763</v>
      </c>
      <c r="K11" s="742" t="s">
        <v>764</v>
      </c>
      <c r="L11" s="742" t="s">
        <v>763</v>
      </c>
      <c r="M11" s="742" t="s">
        <v>764</v>
      </c>
      <c r="N11" s="742" t="s">
        <v>763</v>
      </c>
      <c r="O11" s="742" t="s">
        <v>764</v>
      </c>
      <c r="P11" s="1581"/>
      <c r="Q11" s="1603"/>
    </row>
    <row r="12" spans="1:18" ht="12.75" customHeight="1" x14ac:dyDescent="0.25">
      <c r="A12" s="1604" t="s">
        <v>390</v>
      </c>
      <c r="B12" s="1605"/>
      <c r="C12" s="743">
        <f t="shared" ref="C12:H12" si="0">SUM(C13:C35)</f>
        <v>488852</v>
      </c>
      <c r="D12" s="743">
        <f t="shared" si="0"/>
        <v>37070</v>
      </c>
      <c r="E12" s="743">
        <f t="shared" si="0"/>
        <v>470444</v>
      </c>
      <c r="F12" s="743">
        <f t="shared" si="0"/>
        <v>0</v>
      </c>
      <c r="G12" s="791">
        <f t="shared" si="0"/>
        <v>606520</v>
      </c>
      <c r="H12" s="743">
        <f t="shared" si="0"/>
        <v>37070</v>
      </c>
      <c r="I12" s="743"/>
      <c r="J12" s="743">
        <f>SUM(J13:J35)</f>
        <v>553002</v>
      </c>
      <c r="K12" s="743">
        <f>SUM(K13:K35)</f>
        <v>37070</v>
      </c>
      <c r="L12" s="743">
        <f>SUM(L13:L35)</f>
        <v>0</v>
      </c>
      <c r="M12" s="743">
        <f>SUM(M13:M35)</f>
        <v>0</v>
      </c>
      <c r="N12" s="743">
        <f>J12+L12</f>
        <v>553002</v>
      </c>
      <c r="O12" s="743">
        <f>K12+M12</f>
        <v>37070</v>
      </c>
      <c r="P12" s="744"/>
      <c r="Q12" s="744"/>
    </row>
    <row r="13" spans="1:18" ht="49.5" customHeight="1" x14ac:dyDescent="0.25">
      <c r="A13" s="745">
        <v>1</v>
      </c>
      <c r="B13" s="792" t="s">
        <v>892</v>
      </c>
      <c r="C13" s="748">
        <v>14100</v>
      </c>
      <c r="D13" s="748"/>
      <c r="E13" s="761">
        <v>13900</v>
      </c>
      <c r="F13" s="761"/>
      <c r="G13" s="753">
        <v>14100</v>
      </c>
      <c r="H13" s="748"/>
      <c r="I13" s="793">
        <v>2279</v>
      </c>
      <c r="J13" s="748">
        <v>14100</v>
      </c>
      <c r="K13" s="748"/>
      <c r="L13" s="794">
        <v>2000</v>
      </c>
      <c r="M13" s="748"/>
      <c r="N13" s="748">
        <f>J13+L13</f>
        <v>16100</v>
      </c>
      <c r="O13" s="748">
        <f>K13+M13</f>
        <v>0</v>
      </c>
      <c r="P13" s="749" t="s">
        <v>893</v>
      </c>
      <c r="Q13" s="795" t="s">
        <v>894</v>
      </c>
      <c r="R13" s="751"/>
    </row>
    <row r="14" spans="1:18" ht="13.5" customHeight="1" x14ac:dyDescent="0.25">
      <c r="A14" s="745">
        <v>2</v>
      </c>
      <c r="B14" s="792" t="s">
        <v>895</v>
      </c>
      <c r="C14" s="748">
        <v>5000</v>
      </c>
      <c r="D14" s="748"/>
      <c r="E14" s="761">
        <v>5000</v>
      </c>
      <c r="F14" s="761"/>
      <c r="G14" s="753">
        <v>12700</v>
      </c>
      <c r="H14" s="748"/>
      <c r="I14" s="793">
        <v>2239</v>
      </c>
      <c r="J14" s="748">
        <v>12700</v>
      </c>
      <c r="K14" s="748"/>
      <c r="L14" s="794">
        <v>-4700</v>
      </c>
      <c r="M14" s="748"/>
      <c r="N14" s="748">
        <f t="shared" ref="N14:O35" si="1">J14+L14</f>
        <v>8000</v>
      </c>
      <c r="O14" s="748">
        <f t="shared" si="1"/>
        <v>0</v>
      </c>
      <c r="P14" s="749" t="s">
        <v>896</v>
      </c>
      <c r="Q14" s="795" t="s">
        <v>897</v>
      </c>
    </row>
    <row r="15" spans="1:18" x14ac:dyDescent="0.25">
      <c r="A15" s="1639">
        <v>3</v>
      </c>
      <c r="B15" s="1657" t="s">
        <v>898</v>
      </c>
      <c r="C15" s="748">
        <v>4700</v>
      </c>
      <c r="D15" s="748"/>
      <c r="E15" s="761">
        <v>4700</v>
      </c>
      <c r="F15" s="761"/>
      <c r="G15" s="753">
        <v>4700</v>
      </c>
      <c r="H15" s="761"/>
      <c r="I15" s="793">
        <v>2312</v>
      </c>
      <c r="J15" s="748">
        <v>4700</v>
      </c>
      <c r="K15" s="748"/>
      <c r="L15" s="748"/>
      <c r="M15" s="748"/>
      <c r="N15" s="748">
        <f t="shared" si="1"/>
        <v>4700</v>
      </c>
      <c r="O15" s="748">
        <f t="shared" si="1"/>
        <v>0</v>
      </c>
      <c r="P15" s="749"/>
      <c r="Q15" s="1659" t="s">
        <v>897</v>
      </c>
    </row>
    <row r="16" spans="1:18" ht="24" x14ac:dyDescent="0.25">
      <c r="A16" s="1640"/>
      <c r="B16" s="1658"/>
      <c r="C16" s="748">
        <v>2600</v>
      </c>
      <c r="D16" s="748"/>
      <c r="E16" s="761">
        <v>2600</v>
      </c>
      <c r="F16" s="761"/>
      <c r="G16" s="753">
        <v>2600</v>
      </c>
      <c r="H16" s="761"/>
      <c r="I16" s="793">
        <v>2279</v>
      </c>
      <c r="J16" s="748">
        <v>2600</v>
      </c>
      <c r="K16" s="748"/>
      <c r="L16" s="794">
        <v>700</v>
      </c>
      <c r="M16" s="748"/>
      <c r="N16" s="748">
        <f t="shared" si="1"/>
        <v>3300</v>
      </c>
      <c r="O16" s="748">
        <f t="shared" si="1"/>
        <v>0</v>
      </c>
      <c r="P16" s="749" t="s">
        <v>899</v>
      </c>
      <c r="Q16" s="1660"/>
    </row>
    <row r="17" spans="1:17" x14ac:dyDescent="0.25">
      <c r="A17" s="745">
        <v>4</v>
      </c>
      <c r="B17" s="792" t="s">
        <v>138</v>
      </c>
      <c r="C17" s="748">
        <v>24121</v>
      </c>
      <c r="D17" s="748"/>
      <c r="E17" s="761">
        <v>24121</v>
      </c>
      <c r="F17" s="761"/>
      <c r="G17" s="753">
        <v>28826</v>
      </c>
      <c r="H17" s="748"/>
      <c r="I17" s="793">
        <v>2263</v>
      </c>
      <c r="J17" s="748">
        <v>28826</v>
      </c>
      <c r="K17" s="748"/>
      <c r="L17" s="748"/>
      <c r="M17" s="748"/>
      <c r="N17" s="748">
        <f t="shared" si="1"/>
        <v>28826</v>
      </c>
      <c r="O17" s="748">
        <f t="shared" si="1"/>
        <v>0</v>
      </c>
      <c r="P17" s="749"/>
      <c r="Q17" s="795" t="s">
        <v>894</v>
      </c>
    </row>
    <row r="18" spans="1:17" x14ac:dyDescent="0.25">
      <c r="A18" s="745">
        <v>5</v>
      </c>
      <c r="B18" s="792" t="s">
        <v>900</v>
      </c>
      <c r="C18" s="748">
        <v>3722</v>
      </c>
      <c r="D18" s="748"/>
      <c r="E18" s="761">
        <v>3722</v>
      </c>
      <c r="F18" s="761"/>
      <c r="G18" s="753">
        <v>3956</v>
      </c>
      <c r="H18" s="748"/>
      <c r="I18" s="793">
        <v>2269</v>
      </c>
      <c r="J18" s="748">
        <v>3956</v>
      </c>
      <c r="K18" s="748"/>
      <c r="L18" s="748"/>
      <c r="M18" s="748"/>
      <c r="N18" s="748">
        <f t="shared" si="1"/>
        <v>3956</v>
      </c>
      <c r="O18" s="748">
        <f t="shared" si="1"/>
        <v>0</v>
      </c>
      <c r="P18" s="749"/>
      <c r="Q18" s="795" t="s">
        <v>894</v>
      </c>
    </row>
    <row r="19" spans="1:17" x14ac:dyDescent="0.25">
      <c r="A19" s="745">
        <v>6</v>
      </c>
      <c r="B19" s="792" t="s">
        <v>901</v>
      </c>
      <c r="C19" s="753">
        <v>56846</v>
      </c>
      <c r="D19" s="753">
        <v>37070</v>
      </c>
      <c r="E19" s="753">
        <v>56846</v>
      </c>
      <c r="F19" s="761"/>
      <c r="G19" s="753">
        <v>56846</v>
      </c>
      <c r="H19" s="748">
        <v>37070</v>
      </c>
      <c r="I19" s="793">
        <v>2261</v>
      </c>
      <c r="J19" s="748">
        <v>56846</v>
      </c>
      <c r="K19" s="748">
        <v>37070</v>
      </c>
      <c r="L19" s="748"/>
      <c r="M19" s="748"/>
      <c r="N19" s="748">
        <f t="shared" si="1"/>
        <v>56846</v>
      </c>
      <c r="O19" s="748">
        <f t="shared" si="1"/>
        <v>37070</v>
      </c>
      <c r="P19" s="749"/>
      <c r="Q19" s="795" t="s">
        <v>894</v>
      </c>
    </row>
    <row r="20" spans="1:17" ht="12" customHeight="1" x14ac:dyDescent="0.25">
      <c r="A20" s="1639">
        <v>7</v>
      </c>
      <c r="B20" s="1657" t="s">
        <v>902</v>
      </c>
      <c r="C20" s="753">
        <v>10551</v>
      </c>
      <c r="D20" s="753"/>
      <c r="E20" s="753">
        <v>11307</v>
      </c>
      <c r="F20" s="761"/>
      <c r="G20" s="753">
        <v>13900</v>
      </c>
      <c r="H20" s="748"/>
      <c r="I20" s="793">
        <v>2221</v>
      </c>
      <c r="J20" s="748">
        <v>12000</v>
      </c>
      <c r="K20" s="753"/>
      <c r="L20" s="753"/>
      <c r="M20" s="753"/>
      <c r="N20" s="748">
        <f t="shared" si="1"/>
        <v>12000</v>
      </c>
      <c r="O20" s="748">
        <f t="shared" si="1"/>
        <v>0</v>
      </c>
      <c r="P20" s="754"/>
      <c r="Q20" s="1664" t="s">
        <v>894</v>
      </c>
    </row>
    <row r="21" spans="1:17" ht="12" customHeight="1" x14ac:dyDescent="0.25">
      <c r="A21" s="1661"/>
      <c r="B21" s="1662"/>
      <c r="C21" s="756">
        <v>2006</v>
      </c>
      <c r="D21" s="756"/>
      <c r="E21" s="756">
        <v>2006</v>
      </c>
      <c r="F21" s="796"/>
      <c r="G21" s="756">
        <v>2400</v>
      </c>
      <c r="H21" s="755"/>
      <c r="I21" s="797">
        <v>2222</v>
      </c>
      <c r="J21" s="755">
        <v>2006</v>
      </c>
      <c r="K21" s="756"/>
      <c r="L21" s="753"/>
      <c r="M21" s="753"/>
      <c r="N21" s="748">
        <f t="shared" si="1"/>
        <v>2006</v>
      </c>
      <c r="O21" s="748">
        <f t="shared" si="1"/>
        <v>0</v>
      </c>
      <c r="P21" s="754"/>
      <c r="Q21" s="1665"/>
    </row>
    <row r="22" spans="1:17" ht="12" customHeight="1" x14ac:dyDescent="0.25">
      <c r="A22" s="1661"/>
      <c r="B22" s="1662"/>
      <c r="C22" s="756">
        <f>10275+1597</f>
        <v>11872</v>
      </c>
      <c r="D22" s="756"/>
      <c r="E22" s="756">
        <v>11452</v>
      </c>
      <c r="F22" s="796"/>
      <c r="G22" s="756">
        <v>11728</v>
      </c>
      <c r="H22" s="755"/>
      <c r="I22" s="797">
        <v>2223</v>
      </c>
      <c r="J22" s="755">
        <v>13000</v>
      </c>
      <c r="K22" s="756"/>
      <c r="L22" s="753"/>
      <c r="M22" s="753"/>
      <c r="N22" s="748">
        <f t="shared" si="1"/>
        <v>13000</v>
      </c>
      <c r="O22" s="748">
        <f t="shared" si="1"/>
        <v>0</v>
      </c>
      <c r="P22" s="754"/>
      <c r="Q22" s="1665"/>
    </row>
    <row r="23" spans="1:17" ht="12" customHeight="1" x14ac:dyDescent="0.25">
      <c r="A23" s="1661"/>
      <c r="B23" s="1662"/>
      <c r="C23" s="756">
        <v>700</v>
      </c>
      <c r="D23" s="756"/>
      <c r="E23" s="756">
        <v>572</v>
      </c>
      <c r="F23" s="796"/>
      <c r="G23" s="756">
        <v>500</v>
      </c>
      <c r="H23" s="755"/>
      <c r="I23" s="797">
        <v>2243</v>
      </c>
      <c r="J23" s="755">
        <v>500</v>
      </c>
      <c r="K23" s="756"/>
      <c r="L23" s="753"/>
      <c r="M23" s="753"/>
      <c r="N23" s="748">
        <f t="shared" si="1"/>
        <v>500</v>
      </c>
      <c r="O23" s="748">
        <f t="shared" si="1"/>
        <v>0</v>
      </c>
      <c r="P23" s="754"/>
      <c r="Q23" s="1665"/>
    </row>
    <row r="24" spans="1:17" x14ac:dyDescent="0.25">
      <c r="A24" s="1661"/>
      <c r="B24" s="1662"/>
      <c r="C24" s="756">
        <v>0</v>
      </c>
      <c r="D24" s="756"/>
      <c r="E24" s="756">
        <v>0</v>
      </c>
      <c r="F24" s="796"/>
      <c r="G24" s="756">
        <v>970</v>
      </c>
      <c r="H24" s="755"/>
      <c r="I24" s="797">
        <v>5239</v>
      </c>
      <c r="J24" s="755">
        <v>2548</v>
      </c>
      <c r="K24" s="756"/>
      <c r="L24" s="798"/>
      <c r="M24" s="753"/>
      <c r="N24" s="748">
        <f t="shared" si="1"/>
        <v>2548</v>
      </c>
      <c r="O24" s="748">
        <f t="shared" si="1"/>
        <v>0</v>
      </c>
      <c r="P24" s="754"/>
      <c r="Q24" s="1665"/>
    </row>
    <row r="25" spans="1:17" x14ac:dyDescent="0.25">
      <c r="A25" s="1661"/>
      <c r="B25" s="1662"/>
      <c r="C25" s="1667">
        <v>298789</v>
      </c>
      <c r="D25" s="756"/>
      <c r="E25" s="756">
        <v>255020</v>
      </c>
      <c r="F25" s="756"/>
      <c r="G25" s="756">
        <v>288586</v>
      </c>
      <c r="H25" s="756"/>
      <c r="I25" s="799">
        <v>2244</v>
      </c>
      <c r="J25" s="756">
        <v>265020</v>
      </c>
      <c r="K25" s="756"/>
      <c r="L25" s="753"/>
      <c r="M25" s="753"/>
      <c r="N25" s="748">
        <f t="shared" si="1"/>
        <v>265020</v>
      </c>
      <c r="O25" s="748">
        <f t="shared" si="1"/>
        <v>0</v>
      </c>
      <c r="P25" s="754"/>
      <c r="Q25" s="1665"/>
    </row>
    <row r="26" spans="1:17" ht="12" customHeight="1" x14ac:dyDescent="0.25">
      <c r="A26" s="1640"/>
      <c r="B26" s="1663"/>
      <c r="C26" s="1668"/>
      <c r="D26" s="756"/>
      <c r="E26" s="756">
        <v>26853</v>
      </c>
      <c r="F26" s="756"/>
      <c r="G26" s="756">
        <f>63850-10000-970</f>
        <v>52880</v>
      </c>
      <c r="H26" s="756"/>
      <c r="I26" s="799">
        <v>2244</v>
      </c>
      <c r="J26" s="756">
        <v>28000</v>
      </c>
      <c r="K26" s="756"/>
      <c r="L26" s="753"/>
      <c r="M26" s="753"/>
      <c r="N26" s="748">
        <f t="shared" si="1"/>
        <v>28000</v>
      </c>
      <c r="O26" s="748">
        <f t="shared" si="1"/>
        <v>0</v>
      </c>
      <c r="P26" s="754"/>
      <c r="Q26" s="1666"/>
    </row>
    <row r="27" spans="1:17" ht="12" customHeight="1" x14ac:dyDescent="0.25">
      <c r="A27" s="800">
        <v>8</v>
      </c>
      <c r="B27" s="801" t="s">
        <v>903</v>
      </c>
      <c r="C27" s="802"/>
      <c r="D27" s="756"/>
      <c r="E27" s="756"/>
      <c r="F27" s="756"/>
      <c r="G27" s="756">
        <v>50000</v>
      </c>
      <c r="H27" s="756"/>
      <c r="I27" s="799">
        <v>2261</v>
      </c>
      <c r="J27" s="756">
        <v>50000</v>
      </c>
      <c r="K27" s="756"/>
      <c r="L27" s="753"/>
      <c r="M27" s="753"/>
      <c r="N27" s="748">
        <f t="shared" si="1"/>
        <v>50000</v>
      </c>
      <c r="O27" s="748">
        <f t="shared" si="1"/>
        <v>0</v>
      </c>
      <c r="P27" s="754"/>
      <c r="Q27" s="803" t="s">
        <v>904</v>
      </c>
    </row>
    <row r="28" spans="1:17" ht="12" customHeight="1" x14ac:dyDescent="0.25">
      <c r="A28" s="804">
        <v>9</v>
      </c>
      <c r="B28" s="805" t="s">
        <v>905</v>
      </c>
      <c r="C28" s="806">
        <f>12650-1000</f>
        <v>11650</v>
      </c>
      <c r="D28" s="806"/>
      <c r="E28" s="807">
        <v>11650</v>
      </c>
      <c r="F28" s="807"/>
      <c r="G28" s="808">
        <v>12600</v>
      </c>
      <c r="H28" s="806"/>
      <c r="I28" s="797">
        <v>2247</v>
      </c>
      <c r="J28" s="755">
        <v>12600</v>
      </c>
      <c r="K28" s="755"/>
      <c r="L28" s="794">
        <v>-1000</v>
      </c>
      <c r="M28" s="748"/>
      <c r="N28" s="748">
        <f t="shared" si="1"/>
        <v>11600</v>
      </c>
      <c r="O28" s="748">
        <f t="shared" si="1"/>
        <v>0</v>
      </c>
      <c r="P28" s="749" t="s">
        <v>896</v>
      </c>
      <c r="Q28" s="809" t="s">
        <v>894</v>
      </c>
    </row>
    <row r="29" spans="1:17" ht="24" x14ac:dyDescent="0.25">
      <c r="A29" s="810">
        <v>10</v>
      </c>
      <c r="B29" s="792" t="s">
        <v>906</v>
      </c>
      <c r="C29" s="811">
        <v>16000</v>
      </c>
      <c r="D29" s="811"/>
      <c r="E29" s="812">
        <v>16000</v>
      </c>
      <c r="F29" s="812"/>
      <c r="G29" s="813">
        <v>18000</v>
      </c>
      <c r="H29" s="811"/>
      <c r="I29" s="814">
        <v>2279</v>
      </c>
      <c r="J29" s="748">
        <v>16000</v>
      </c>
      <c r="K29" s="748"/>
      <c r="L29" s="794">
        <v>2000</v>
      </c>
      <c r="M29" s="748"/>
      <c r="N29" s="748">
        <f t="shared" si="1"/>
        <v>18000</v>
      </c>
      <c r="O29" s="748">
        <f t="shared" si="1"/>
        <v>0</v>
      </c>
      <c r="P29" s="749" t="s">
        <v>907</v>
      </c>
      <c r="Q29" s="795" t="s">
        <v>908</v>
      </c>
    </row>
    <row r="30" spans="1:17" ht="39" customHeight="1" x14ac:dyDescent="0.25">
      <c r="A30" s="810">
        <v>11</v>
      </c>
      <c r="B30" s="792" t="s">
        <v>909</v>
      </c>
      <c r="C30" s="811">
        <v>17095</v>
      </c>
      <c r="D30" s="811"/>
      <c r="E30" s="812">
        <v>17095</v>
      </c>
      <c r="F30" s="812"/>
      <c r="G30" s="813">
        <v>20000</v>
      </c>
      <c r="H30" s="811"/>
      <c r="I30" s="793">
        <v>2279</v>
      </c>
      <c r="J30" s="748">
        <v>20000</v>
      </c>
      <c r="K30" s="748"/>
      <c r="L30" s="794">
        <v>-990</v>
      </c>
      <c r="M30" s="748"/>
      <c r="N30" s="748">
        <f t="shared" si="1"/>
        <v>19010</v>
      </c>
      <c r="O30" s="748">
        <f t="shared" si="1"/>
        <v>0</v>
      </c>
      <c r="P30" s="749" t="s">
        <v>896</v>
      </c>
      <c r="Q30" s="795" t="s">
        <v>908</v>
      </c>
    </row>
    <row r="31" spans="1:17" ht="85.5" customHeight="1" x14ac:dyDescent="0.25">
      <c r="A31" s="810">
        <v>12</v>
      </c>
      <c r="B31" s="792" t="s">
        <v>910</v>
      </c>
      <c r="C31" s="811">
        <v>5000</v>
      </c>
      <c r="D31" s="811"/>
      <c r="E31" s="813">
        <v>3500</v>
      </c>
      <c r="F31" s="812"/>
      <c r="G31" s="813">
        <v>7128</v>
      </c>
      <c r="H31" s="811"/>
      <c r="I31" s="814">
        <v>2279</v>
      </c>
      <c r="J31" s="748">
        <v>3500</v>
      </c>
      <c r="K31" s="748"/>
      <c r="L31" s="798"/>
      <c r="M31" s="748"/>
      <c r="N31" s="748">
        <f t="shared" si="1"/>
        <v>3500</v>
      </c>
      <c r="O31" s="748">
        <f t="shared" si="1"/>
        <v>0</v>
      </c>
      <c r="P31" s="749"/>
      <c r="Q31" s="795" t="s">
        <v>908</v>
      </c>
    </row>
    <row r="32" spans="1:17" ht="66.75" customHeight="1" x14ac:dyDescent="0.25">
      <c r="A32" s="982">
        <v>13</v>
      </c>
      <c r="B32" s="983" t="s">
        <v>911</v>
      </c>
      <c r="C32" s="811"/>
      <c r="D32" s="811"/>
      <c r="E32" s="813"/>
      <c r="F32" s="812"/>
      <c r="G32" s="813"/>
      <c r="H32" s="811"/>
      <c r="I32" s="814">
        <v>2279</v>
      </c>
      <c r="J32" s="748">
        <v>0</v>
      </c>
      <c r="K32" s="748"/>
      <c r="L32" s="794">
        <v>1990</v>
      </c>
      <c r="M32" s="748"/>
      <c r="N32" s="748">
        <f t="shared" si="1"/>
        <v>1990</v>
      </c>
      <c r="O32" s="748">
        <f t="shared" si="1"/>
        <v>0</v>
      </c>
      <c r="P32" s="749" t="s">
        <v>912</v>
      </c>
      <c r="Q32" s="795" t="s">
        <v>908</v>
      </c>
    </row>
    <row r="33" spans="1:20" ht="15.75" customHeight="1" x14ac:dyDescent="0.25">
      <c r="A33" s="745">
        <v>14</v>
      </c>
      <c r="B33" s="792" t="s">
        <v>913</v>
      </c>
      <c r="C33" s="748">
        <v>2100</v>
      </c>
      <c r="D33" s="748"/>
      <c r="E33" s="761">
        <v>2100</v>
      </c>
      <c r="F33" s="761"/>
      <c r="G33" s="753">
        <v>2100</v>
      </c>
      <c r="H33" s="748"/>
      <c r="I33" s="793">
        <v>2519</v>
      </c>
      <c r="J33" s="748">
        <v>2100</v>
      </c>
      <c r="K33" s="748"/>
      <c r="L33" s="748"/>
      <c r="M33" s="748"/>
      <c r="N33" s="748">
        <f t="shared" si="1"/>
        <v>2100</v>
      </c>
      <c r="O33" s="748">
        <f t="shared" si="1"/>
        <v>0</v>
      </c>
      <c r="P33" s="749"/>
      <c r="Q33" s="795" t="s">
        <v>908</v>
      </c>
    </row>
    <row r="34" spans="1:20" ht="48" x14ac:dyDescent="0.25">
      <c r="A34" s="745">
        <v>15</v>
      </c>
      <c r="B34" s="792" t="s">
        <v>914</v>
      </c>
      <c r="C34" s="748">
        <v>1000</v>
      </c>
      <c r="D34" s="748"/>
      <c r="E34" s="753">
        <v>1000</v>
      </c>
      <c r="F34" s="761"/>
      <c r="G34" s="753">
        <v>1000</v>
      </c>
      <c r="H34" s="748"/>
      <c r="I34" s="793">
        <v>2276</v>
      </c>
      <c r="J34" s="748">
        <v>1000</v>
      </c>
      <c r="K34" s="748"/>
      <c r="L34" s="748"/>
      <c r="M34" s="748"/>
      <c r="N34" s="748">
        <f t="shared" si="1"/>
        <v>1000</v>
      </c>
      <c r="O34" s="748">
        <f t="shared" si="1"/>
        <v>0</v>
      </c>
      <c r="P34" s="749"/>
      <c r="Q34" s="795" t="s">
        <v>908</v>
      </c>
    </row>
    <row r="35" spans="1:20" ht="15" customHeight="1" x14ac:dyDescent="0.25">
      <c r="A35" s="745">
        <v>16</v>
      </c>
      <c r="B35" s="792" t="s">
        <v>915</v>
      </c>
      <c r="C35" s="748">
        <v>1000</v>
      </c>
      <c r="D35" s="748"/>
      <c r="E35" s="753">
        <v>1000</v>
      </c>
      <c r="F35" s="761"/>
      <c r="G35" s="753">
        <v>1000</v>
      </c>
      <c r="H35" s="748"/>
      <c r="I35" s="793">
        <v>2279</v>
      </c>
      <c r="J35" s="748">
        <v>1000</v>
      </c>
      <c r="K35" s="748"/>
      <c r="L35" s="748"/>
      <c r="M35" s="748"/>
      <c r="N35" s="748">
        <f t="shared" si="1"/>
        <v>1000</v>
      </c>
      <c r="O35" s="748">
        <f t="shared" si="1"/>
        <v>0</v>
      </c>
      <c r="P35" s="749"/>
      <c r="Q35" s="795" t="s">
        <v>908</v>
      </c>
    </row>
    <row r="36" spans="1:20" x14ac:dyDescent="0.25">
      <c r="A36" s="815"/>
      <c r="B36" s="815"/>
      <c r="C36" s="816"/>
      <c r="D36" s="816"/>
      <c r="E36" s="817"/>
      <c r="F36" s="817"/>
      <c r="G36" s="818"/>
      <c r="H36" s="816"/>
      <c r="I36" s="819"/>
      <c r="J36" s="816"/>
      <c r="K36" s="816"/>
      <c r="L36" s="816"/>
      <c r="M36" s="816"/>
      <c r="N36" s="816"/>
      <c r="O36" s="816"/>
      <c r="P36" s="816"/>
      <c r="Q36" s="820"/>
    </row>
    <row r="37" spans="1:20" x14ac:dyDescent="0.25">
      <c r="E37" s="751"/>
    </row>
    <row r="38" spans="1:20" s="764" customFormat="1" x14ac:dyDescent="0.25">
      <c r="A38" s="1599" t="s">
        <v>436</v>
      </c>
      <c r="B38" s="1599"/>
      <c r="C38" s="736"/>
      <c r="D38" s="736"/>
      <c r="E38" s="736"/>
      <c r="F38" s="736"/>
      <c r="H38" s="736"/>
      <c r="I38" s="736"/>
      <c r="J38" s="736"/>
      <c r="K38" s="736"/>
      <c r="L38" s="736"/>
      <c r="M38" s="736"/>
      <c r="N38" s="736"/>
      <c r="O38" s="736"/>
      <c r="P38" s="736"/>
      <c r="Q38" s="736"/>
      <c r="R38" s="736"/>
      <c r="S38" s="736"/>
      <c r="T38" s="736"/>
    </row>
    <row r="39" spans="1:20" s="764" customFormat="1" x14ac:dyDescent="0.25">
      <c r="A39" s="736" t="s">
        <v>437</v>
      </c>
      <c r="B39" s="736"/>
      <c r="C39" s="736"/>
      <c r="D39" s="736"/>
      <c r="E39" s="736"/>
      <c r="F39" s="787"/>
      <c r="H39" s="736"/>
      <c r="I39" s="736"/>
      <c r="J39" s="736"/>
      <c r="K39" s="736"/>
      <c r="L39" s="736"/>
      <c r="M39" s="736"/>
      <c r="N39" s="736"/>
      <c r="O39" s="736"/>
      <c r="P39" s="736"/>
      <c r="Q39" s="736"/>
      <c r="R39" s="736"/>
      <c r="S39" s="736"/>
      <c r="T39" s="736"/>
    </row>
    <row r="40" spans="1:20" s="764" customFormat="1" x14ac:dyDescent="0.25">
      <c r="A40" s="787"/>
      <c r="B40" s="787"/>
      <c r="C40" s="787"/>
      <c r="D40" s="787"/>
      <c r="E40" s="787"/>
      <c r="F40" s="787"/>
      <c r="H40" s="736"/>
      <c r="I40" s="736"/>
      <c r="J40" s="736"/>
      <c r="K40" s="736"/>
      <c r="L40" s="736"/>
      <c r="M40" s="736"/>
      <c r="N40" s="736"/>
      <c r="O40" s="736"/>
      <c r="P40" s="736"/>
      <c r="Q40" s="736"/>
      <c r="R40" s="736"/>
      <c r="S40" s="736"/>
      <c r="T40" s="736"/>
    </row>
    <row r="41" spans="1:20" s="764" customFormat="1" x14ac:dyDescent="0.25">
      <c r="A41" s="821" t="s">
        <v>916</v>
      </c>
      <c r="B41" s="736"/>
      <c r="C41" s="736"/>
      <c r="D41" s="736"/>
      <c r="E41" s="736"/>
      <c r="F41" s="736"/>
      <c r="H41" s="736"/>
      <c r="I41" s="736"/>
      <c r="J41" s="736"/>
      <c r="K41" s="736"/>
      <c r="L41" s="736"/>
      <c r="M41" s="736"/>
      <c r="N41" s="736"/>
      <c r="O41" s="736"/>
      <c r="P41" s="736"/>
      <c r="Q41" s="736"/>
      <c r="R41" s="736"/>
      <c r="S41" s="736"/>
      <c r="T41" s="736"/>
    </row>
    <row r="42" spans="1:20" s="764" customFormat="1" x14ac:dyDescent="0.25">
      <c r="A42" s="736" t="s">
        <v>917</v>
      </c>
      <c r="B42" s="822"/>
      <c r="C42" s="736"/>
      <c r="D42" s="736"/>
      <c r="E42" s="736"/>
      <c r="F42" s="736"/>
      <c r="H42" s="736"/>
      <c r="I42" s="736"/>
      <c r="J42" s="736"/>
      <c r="K42" s="736"/>
      <c r="L42" s="736"/>
      <c r="M42" s="736"/>
      <c r="N42" s="736"/>
      <c r="O42" s="736"/>
      <c r="P42" s="736"/>
      <c r="Q42" s="736"/>
      <c r="R42" s="736"/>
      <c r="S42" s="736"/>
      <c r="T42" s="736"/>
    </row>
    <row r="43" spans="1:20" s="764" customFormat="1" x14ac:dyDescent="0.25">
      <c r="A43" s="736"/>
      <c r="B43" s="822" t="s">
        <v>918</v>
      </c>
      <c r="C43" s="736"/>
      <c r="D43" s="736"/>
      <c r="E43" s="736"/>
      <c r="F43" s="736"/>
      <c r="H43" s="736"/>
      <c r="I43" s="736"/>
      <c r="J43" s="736"/>
      <c r="K43" s="736"/>
      <c r="L43" s="736"/>
      <c r="M43" s="736"/>
      <c r="N43" s="736"/>
      <c r="O43" s="736"/>
      <c r="P43" s="736"/>
      <c r="Q43" s="736"/>
      <c r="R43" s="736"/>
      <c r="S43" s="736"/>
      <c r="T43" s="736"/>
    </row>
    <row r="44" spans="1:20" s="764" customFormat="1" x14ac:dyDescent="0.25">
      <c r="A44" s="736"/>
      <c r="B44" s="822" t="s">
        <v>919</v>
      </c>
      <c r="C44" s="736"/>
      <c r="D44" s="736"/>
      <c r="E44" s="736"/>
      <c r="F44" s="736"/>
      <c r="H44" s="736"/>
      <c r="I44" s="736"/>
      <c r="J44" s="736"/>
      <c r="K44" s="736"/>
      <c r="L44" s="736"/>
      <c r="M44" s="736"/>
      <c r="N44" s="736"/>
      <c r="O44" s="736"/>
      <c r="P44" s="736"/>
      <c r="Q44" s="736"/>
      <c r="R44" s="736"/>
      <c r="S44" s="736"/>
      <c r="T44" s="736"/>
    </row>
    <row r="45" spans="1:20" s="764" customFormat="1" x14ac:dyDescent="0.25">
      <c r="A45" s="736"/>
      <c r="B45" s="822" t="s">
        <v>544</v>
      </c>
      <c r="C45" s="736"/>
      <c r="D45" s="736"/>
      <c r="E45" s="736"/>
      <c r="F45" s="736"/>
      <c r="H45" s="736"/>
      <c r="I45" s="736"/>
      <c r="J45" s="736"/>
      <c r="K45" s="736"/>
      <c r="L45" s="736"/>
      <c r="M45" s="736"/>
      <c r="N45" s="736"/>
      <c r="O45" s="736"/>
      <c r="P45" s="736"/>
      <c r="Q45" s="736"/>
      <c r="R45" s="736"/>
      <c r="S45" s="736"/>
      <c r="T45" s="736"/>
    </row>
    <row r="46" spans="1:20" s="764" customFormat="1" x14ac:dyDescent="0.25">
      <c r="A46" s="736"/>
      <c r="B46" s="822" t="s">
        <v>920</v>
      </c>
      <c r="C46" s="736"/>
      <c r="D46" s="736"/>
      <c r="E46" s="736"/>
      <c r="F46" s="736"/>
      <c r="H46" s="736"/>
      <c r="I46" s="736"/>
      <c r="J46" s="736"/>
      <c r="K46" s="736"/>
      <c r="L46" s="736"/>
      <c r="M46" s="736"/>
      <c r="N46" s="736"/>
      <c r="O46" s="736"/>
      <c r="P46" s="736"/>
      <c r="Q46" s="736"/>
      <c r="R46" s="736"/>
      <c r="S46" s="736"/>
      <c r="T46" s="736"/>
    </row>
    <row r="47" spans="1:20" s="764" customFormat="1" x14ac:dyDescent="0.25">
      <c r="A47" s="736" t="s">
        <v>921</v>
      </c>
      <c r="B47" s="822"/>
      <c r="C47" s="736"/>
      <c r="D47" s="736"/>
      <c r="E47" s="736"/>
      <c r="F47" s="736"/>
      <c r="H47" s="736"/>
      <c r="I47" s="736"/>
      <c r="J47" s="736"/>
      <c r="K47" s="736"/>
      <c r="L47" s="736"/>
      <c r="M47" s="736"/>
      <c r="N47" s="736"/>
      <c r="O47" s="736"/>
      <c r="P47" s="736"/>
      <c r="Q47" s="736"/>
      <c r="R47" s="736"/>
      <c r="S47" s="736"/>
      <c r="T47" s="736"/>
    </row>
    <row r="48" spans="1:20" s="764" customFormat="1" x14ac:dyDescent="0.25">
      <c r="A48" s="736"/>
      <c r="B48" s="822" t="s">
        <v>922</v>
      </c>
      <c r="C48" s="736"/>
      <c r="D48" s="736"/>
      <c r="E48" s="736"/>
      <c r="F48" s="736"/>
      <c r="H48" s="736"/>
      <c r="I48" s="736"/>
      <c r="J48" s="736"/>
      <c r="K48" s="736"/>
      <c r="L48" s="736"/>
      <c r="M48" s="736"/>
      <c r="N48" s="736"/>
      <c r="O48" s="736"/>
      <c r="P48" s="736"/>
      <c r="Q48" s="736"/>
      <c r="R48" s="736"/>
      <c r="S48" s="736"/>
      <c r="T48" s="736"/>
    </row>
    <row r="49" spans="1:20" s="764" customFormat="1" x14ac:dyDescent="0.25">
      <c r="A49" s="736"/>
      <c r="B49" s="822" t="s">
        <v>923</v>
      </c>
      <c r="C49" s="736"/>
      <c r="D49" s="736"/>
      <c r="E49" s="736"/>
      <c r="F49" s="736"/>
      <c r="H49" s="736"/>
      <c r="I49" s="736"/>
      <c r="J49" s="736"/>
      <c r="K49" s="736"/>
      <c r="L49" s="736"/>
      <c r="M49" s="736"/>
      <c r="N49" s="736"/>
      <c r="O49" s="736"/>
      <c r="P49" s="736"/>
      <c r="Q49" s="736"/>
      <c r="R49" s="736"/>
      <c r="S49" s="736"/>
      <c r="T49" s="736"/>
    </row>
    <row r="50" spans="1:20" s="764" customFormat="1" x14ac:dyDescent="0.25">
      <c r="A50" s="736" t="s">
        <v>924</v>
      </c>
      <c r="B50" s="822"/>
      <c r="C50" s="736"/>
      <c r="D50" s="736"/>
      <c r="E50" s="736"/>
      <c r="F50" s="736"/>
      <c r="H50" s="736"/>
      <c r="I50" s="736"/>
      <c r="J50" s="736"/>
      <c r="K50" s="736"/>
      <c r="L50" s="736"/>
      <c r="M50" s="736"/>
      <c r="N50" s="736"/>
      <c r="O50" s="736"/>
      <c r="P50" s="736"/>
      <c r="Q50" s="736"/>
      <c r="R50" s="736"/>
      <c r="S50" s="736"/>
      <c r="T50" s="736"/>
    </row>
    <row r="51" spans="1:20" s="764" customFormat="1" x14ac:dyDescent="0.25">
      <c r="A51" s="736"/>
      <c r="B51" s="822" t="s">
        <v>925</v>
      </c>
      <c r="C51" s="736"/>
      <c r="D51" s="736"/>
      <c r="E51" s="736"/>
      <c r="F51" s="736"/>
      <c r="H51" s="736"/>
      <c r="I51" s="736"/>
      <c r="J51" s="736"/>
      <c r="K51" s="736"/>
      <c r="L51" s="736"/>
      <c r="M51" s="736"/>
      <c r="N51" s="736"/>
      <c r="O51" s="736"/>
      <c r="P51" s="736"/>
      <c r="Q51" s="736"/>
      <c r="R51" s="736"/>
      <c r="S51" s="736"/>
      <c r="T51" s="736"/>
    </row>
    <row r="52" spans="1:20" s="764" customFormat="1" x14ac:dyDescent="0.25">
      <c r="A52" s="736"/>
      <c r="B52" s="822" t="s">
        <v>926</v>
      </c>
      <c r="C52" s="736"/>
      <c r="D52" s="736"/>
      <c r="E52" s="736"/>
      <c r="F52" s="736"/>
      <c r="H52" s="736"/>
      <c r="I52" s="736"/>
      <c r="J52" s="736"/>
      <c r="K52" s="736"/>
      <c r="L52" s="736"/>
      <c r="M52" s="736"/>
      <c r="N52" s="736"/>
      <c r="O52" s="736"/>
      <c r="P52" s="736"/>
      <c r="Q52" s="736"/>
      <c r="R52" s="736"/>
      <c r="S52" s="736"/>
      <c r="T52" s="736"/>
    </row>
    <row r="56" spans="1:20" x14ac:dyDescent="0.25">
      <c r="E56" s="736" t="s">
        <v>338</v>
      </c>
    </row>
  </sheetData>
  <sheetProtection algorithmName="SHA-512" hashValue="KEjFy8qg6g3DdsiRTC8fiQF9ntqolYBqP93SvMNMNH/VJAy0r1I7kH13vYzYnjvK/zwtJKuV3mHx2GQApD+0HA==" saltValue="kNh0aXOA5J+bEiIFJc/eZQ==" spinCount="100000" sheet="1" objects="1" scenarios="1"/>
  <mergeCells count="31">
    <mergeCell ref="A38:B38"/>
    <mergeCell ref="A15:A16"/>
    <mergeCell ref="B15:B16"/>
    <mergeCell ref="Q15:Q16"/>
    <mergeCell ref="A20:A26"/>
    <mergeCell ref="B20:B26"/>
    <mergeCell ref="Q20:Q26"/>
    <mergeCell ref="C25:C26"/>
    <mergeCell ref="A12:B12"/>
    <mergeCell ref="A8:B8"/>
    <mergeCell ref="C8:Q8"/>
    <mergeCell ref="A9:B9"/>
    <mergeCell ref="C9:Q9"/>
    <mergeCell ref="A10:A11"/>
    <mergeCell ref="B10:B11"/>
    <mergeCell ref="C10:D10"/>
    <mergeCell ref="E10:F10"/>
    <mergeCell ref="G10:H10"/>
    <mergeCell ref="I10:I11"/>
    <mergeCell ref="J10:K10"/>
    <mergeCell ref="L10:M10"/>
    <mergeCell ref="N10:O10"/>
    <mergeCell ref="P10:P11"/>
    <mergeCell ref="Q10:Q11"/>
    <mergeCell ref="A7:B7"/>
    <mergeCell ref="C7:Q7"/>
    <mergeCell ref="A3:B3"/>
    <mergeCell ref="C3:Q3"/>
    <mergeCell ref="A4:B4"/>
    <mergeCell ref="C4:Q4"/>
    <mergeCell ref="A5:Q5"/>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41.pielikums Jūrmalas pilsētas domes
2019.gada 25.jūlija saistošajiem noteikumiem Nr.27
(protokols Nr.10, 24.punkts)
 </firstHeader>
    <firstFooter>&amp;L&amp;9&amp;D; &amp;T&amp;R&amp;9&amp;P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6" sqref="T6"/>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1244</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369</v>
      </c>
      <c r="D3" s="1516"/>
      <c r="E3" s="1516"/>
      <c r="F3" s="1516"/>
      <c r="G3" s="1516"/>
      <c r="H3" s="1516"/>
      <c r="I3" s="1516"/>
      <c r="J3" s="1516"/>
      <c r="K3" s="1516"/>
      <c r="L3" s="1516"/>
      <c r="M3" s="1516"/>
      <c r="N3" s="1516"/>
      <c r="O3" s="1516"/>
      <c r="P3" s="1517"/>
      <c r="Q3" s="273"/>
    </row>
    <row r="4" spans="1:17" ht="12.75" customHeight="1" x14ac:dyDescent="0.25">
      <c r="A4" s="5" t="s">
        <v>4</v>
      </c>
      <c r="B4" s="6"/>
      <c r="C4" s="1516" t="s">
        <v>370</v>
      </c>
      <c r="D4" s="1516"/>
      <c r="E4" s="1516"/>
      <c r="F4" s="1516"/>
      <c r="G4" s="1516"/>
      <c r="H4" s="1516"/>
      <c r="I4" s="1516"/>
      <c r="J4" s="1516"/>
      <c r="K4" s="1516"/>
      <c r="L4" s="1516"/>
      <c r="M4" s="1516"/>
      <c r="N4" s="1516"/>
      <c r="O4" s="1516"/>
      <c r="P4" s="1517"/>
      <c r="Q4" s="273"/>
    </row>
    <row r="5" spans="1:17" ht="12.75" customHeight="1" x14ac:dyDescent="0.25">
      <c r="A5" s="7" t="s">
        <v>6</v>
      </c>
      <c r="B5" s="8"/>
      <c r="C5" s="1511" t="s">
        <v>352</v>
      </c>
      <c r="D5" s="1511"/>
      <c r="E5" s="1511"/>
      <c r="F5" s="1511"/>
      <c r="G5" s="1511"/>
      <c r="H5" s="1511"/>
      <c r="I5" s="1511"/>
      <c r="J5" s="1511"/>
      <c r="K5" s="1511"/>
      <c r="L5" s="1511"/>
      <c r="M5" s="1511"/>
      <c r="N5" s="1511"/>
      <c r="O5" s="1511"/>
      <c r="P5" s="1512"/>
      <c r="Q5" s="273"/>
    </row>
    <row r="6" spans="1:17" ht="12.75" customHeight="1" x14ac:dyDescent="0.25">
      <c r="A6" s="7" t="s">
        <v>8</v>
      </c>
      <c r="B6" s="8"/>
      <c r="C6" s="1511" t="s">
        <v>9</v>
      </c>
      <c r="D6" s="1511"/>
      <c r="E6" s="1511"/>
      <c r="F6" s="1511"/>
      <c r="G6" s="1511"/>
      <c r="H6" s="1511"/>
      <c r="I6" s="1511"/>
      <c r="J6" s="1511"/>
      <c r="K6" s="1511"/>
      <c r="L6" s="1511"/>
      <c r="M6" s="1511"/>
      <c r="N6" s="1511"/>
      <c r="O6" s="1511"/>
      <c r="P6" s="1512"/>
      <c r="Q6" s="273"/>
    </row>
    <row r="7" spans="1:17" ht="25.5" customHeight="1" x14ac:dyDescent="0.25">
      <c r="A7" s="7" t="s">
        <v>10</v>
      </c>
      <c r="B7" s="8"/>
      <c r="C7" s="1516" t="s">
        <v>1247</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373</v>
      </c>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706322</v>
      </c>
      <c r="D20" s="32">
        <f>SUM(D21,D24,D25,D41,D43)</f>
        <v>672929</v>
      </c>
      <c r="E20" s="33">
        <f t="shared" ref="E20:F20" si="1">SUM(E21,E24,E25,E41,E43)</f>
        <v>33393</v>
      </c>
      <c r="F20" s="34">
        <f t="shared" si="1"/>
        <v>706322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706322</v>
      </c>
      <c r="D24" s="60">
        <f>D51</f>
        <v>672929</v>
      </c>
      <c r="E24" s="279">
        <f>5549+27844</f>
        <v>33393</v>
      </c>
      <c r="F24" s="62">
        <f t="shared" si="9"/>
        <v>706322</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706322</v>
      </c>
      <c r="D50" s="157">
        <f>SUM(D51,D286)</f>
        <v>672929</v>
      </c>
      <c r="E50" s="158">
        <f t="shared" ref="E50:F50" si="26">SUM(E51,E286)</f>
        <v>33393</v>
      </c>
      <c r="F50" s="159">
        <f t="shared" si="26"/>
        <v>706322</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706322</v>
      </c>
      <c r="D51" s="163">
        <f>SUM(D52,D194)</f>
        <v>672929</v>
      </c>
      <c r="E51" s="164">
        <f t="shared" ref="E51:F51" si="30">SUM(E52,E194)</f>
        <v>33393</v>
      </c>
      <c r="F51" s="165">
        <f t="shared" si="30"/>
        <v>706322</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80000</v>
      </c>
      <c r="D52" s="171">
        <f>SUM(D53,D75,D173,D187)</f>
        <v>80000</v>
      </c>
      <c r="E52" s="172">
        <f t="shared" ref="E52:F52" si="34">SUM(E53,E75,E173,E187)</f>
        <v>0</v>
      </c>
      <c r="F52" s="173">
        <f t="shared" si="34"/>
        <v>80000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87</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88</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985">
        <v>1210</v>
      </c>
      <c r="B68" s="80" t="s">
        <v>89</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80000</v>
      </c>
      <c r="D75" s="177">
        <f>SUM(D76,D83,D130,D164,D165,D172)</f>
        <v>80000</v>
      </c>
      <c r="E75" s="178">
        <f t="shared" ref="E75:F75" si="74">SUM(E76,E83,E130,E164,E165,E172)</f>
        <v>0</v>
      </c>
      <c r="F75" s="179">
        <f t="shared" si="74"/>
        <v>80000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985">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80000</v>
      </c>
      <c r="D83" s="182">
        <f>SUM(D84,D89,D95,D103,D112,D116,D122,D128)</f>
        <v>80000</v>
      </c>
      <c r="E83" s="183">
        <f t="shared" ref="E83:F83" si="98">SUM(E84,E89,E95,E103,E112,E116,E122,E128)</f>
        <v>0</v>
      </c>
      <c r="F83" s="71">
        <f t="shared" si="98"/>
        <v>80000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v>0</v>
      </c>
      <c r="E102" s="194"/>
      <c r="F102" s="55">
        <f t="shared" si="123"/>
        <v>0</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80000</v>
      </c>
      <c r="D103" s="188">
        <f>SUM(D104:D111)</f>
        <v>80000</v>
      </c>
      <c r="E103" s="189">
        <f t="shared" ref="E103:F103" si="127">SUM(E104:E111)</f>
        <v>0</v>
      </c>
      <c r="F103" s="55">
        <f t="shared" si="127"/>
        <v>80000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customHeight="1" x14ac:dyDescent="0.25">
      <c r="A104" s="51">
        <v>2241</v>
      </c>
      <c r="B104" s="87" t="s">
        <v>123</v>
      </c>
      <c r="C104" s="88">
        <f t="shared" si="102"/>
        <v>80000</v>
      </c>
      <c r="D104" s="193">
        <v>80000</v>
      </c>
      <c r="E104" s="194"/>
      <c r="F104" s="55">
        <f t="shared" ref="F104:F111" si="131">D104+E104</f>
        <v>80000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141</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3">
        <v>0</v>
      </c>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985">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985">
        <v>2310</v>
      </c>
      <c r="B131" s="80" t="s">
        <v>150</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3">
        <v>0</v>
      </c>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985">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985">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85">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985">
        <v>4240</v>
      </c>
      <c r="B189" s="80" t="s">
        <v>208</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985">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626322</v>
      </c>
      <c r="D194" s="171">
        <f>SUM(D195,D230,D269,D283)</f>
        <v>592929</v>
      </c>
      <c r="E194" s="172">
        <f t="shared" ref="E194:O194" si="259">SUM(E195,E230,E269,E283)</f>
        <v>33393</v>
      </c>
      <c r="F194" s="173">
        <f t="shared" si="259"/>
        <v>626322</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626322</v>
      </c>
      <c r="D195" s="177">
        <f>D196+D204</f>
        <v>592929</v>
      </c>
      <c r="E195" s="178">
        <f t="shared" ref="E195:F195" si="260">E196+E204</f>
        <v>33393</v>
      </c>
      <c r="F195" s="179">
        <f t="shared" si="260"/>
        <v>626322</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985">
        <v>5110</v>
      </c>
      <c r="B197" s="80" t="s">
        <v>216</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626322</v>
      </c>
      <c r="D204" s="182">
        <f>D205+D215+D216+D225+D226+D227+D229</f>
        <v>592929</v>
      </c>
      <c r="E204" s="183">
        <f t="shared" ref="E204:F204" si="276">E205+E215+E216+E225+E226+E227+E229</f>
        <v>33393</v>
      </c>
      <c r="F204" s="71">
        <f t="shared" si="276"/>
        <v>626322</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v>0</v>
      </c>
      <c r="E224" s="194"/>
      <c r="F224" s="55">
        <f t="shared" si="293"/>
        <v>0</v>
      </c>
      <c r="G224" s="53"/>
      <c r="H224" s="54"/>
      <c r="I224" s="55">
        <f t="shared" si="294"/>
        <v>0</v>
      </c>
      <c r="J224" s="53"/>
      <c r="K224" s="54"/>
      <c r="L224" s="55">
        <f t="shared" si="295"/>
        <v>0</v>
      </c>
      <c r="M224" s="53"/>
      <c r="N224" s="54"/>
      <c r="O224" s="55">
        <f t="shared" si="296"/>
        <v>0</v>
      </c>
      <c r="P224" s="57"/>
    </row>
    <row r="225" spans="1:16" ht="24" customHeight="1" x14ac:dyDescent="0.25">
      <c r="A225" s="187">
        <v>5240</v>
      </c>
      <c r="B225" s="87" t="s">
        <v>244</v>
      </c>
      <c r="C225" s="88">
        <f t="shared" si="288"/>
        <v>134965</v>
      </c>
      <c r="D225" s="193">
        <v>134965</v>
      </c>
      <c r="E225" s="194"/>
      <c r="F225" s="55">
        <f t="shared" si="293"/>
        <v>134965</v>
      </c>
      <c r="G225" s="53"/>
      <c r="H225" s="54"/>
      <c r="I225" s="55">
        <f t="shared" si="294"/>
        <v>0</v>
      </c>
      <c r="J225" s="53"/>
      <c r="K225" s="54"/>
      <c r="L225" s="55">
        <f t="shared" si="295"/>
        <v>0</v>
      </c>
      <c r="M225" s="53"/>
      <c r="N225" s="54"/>
      <c r="O225" s="55">
        <f t="shared" si="296"/>
        <v>0</v>
      </c>
      <c r="P225" s="57"/>
    </row>
    <row r="226" spans="1:16" ht="12" customHeight="1" x14ac:dyDescent="0.25">
      <c r="A226" s="187">
        <v>5250</v>
      </c>
      <c r="B226" s="87" t="s">
        <v>245</v>
      </c>
      <c r="C226" s="88">
        <f t="shared" si="288"/>
        <v>491357</v>
      </c>
      <c r="D226" s="193">
        <v>457964</v>
      </c>
      <c r="E226" s="282">
        <f>5549+27844</f>
        <v>33393</v>
      </c>
      <c r="F226" s="55">
        <f t="shared" si="293"/>
        <v>491357</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985">
        <v>6220</v>
      </c>
      <c r="B232" s="80" t="s">
        <v>251</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85">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985">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985">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985">
        <v>7210</v>
      </c>
      <c r="B271" s="80" t="s">
        <v>290</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85">
        <v>7260</v>
      </c>
      <c r="B280" s="80" t="s">
        <v>299</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706322</v>
      </c>
      <c r="D289" s="248">
        <f t="shared" ref="D289:O289" si="389">SUM(D286,D269,D230,D195,D187,D173,D75,D53,D283)</f>
        <v>672929</v>
      </c>
      <c r="E289" s="249">
        <f t="shared" si="389"/>
        <v>33393</v>
      </c>
      <c r="F289" s="250">
        <f t="shared" si="389"/>
        <v>706322</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484" t="s">
        <v>311</v>
      </c>
      <c r="B290" s="1485"/>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486" t="s">
        <v>312</v>
      </c>
      <c r="B291" s="1487"/>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VoifNBHtG3Ay77XAH+Rv4DapyFROBieTdaNi8cT9DWb0zV7e0CD+yHykxW5Lq2xUcgjWoLWf+bhrIiNRr13ATQ==" saltValue="yprSDc9l134kPs8IximtpQ==" spinCount="100000" sheet="1" objects="1" scenarios="1" formatCells="0" formatColumns="0" formatRows="0" deleteColumns="0"/>
  <autoFilter ref="A18:P301">
    <filterColumn colId="2">
      <filters>
        <filter val="134 965"/>
        <filter val="463 513"/>
        <filter val="598 478"/>
        <filter val="678 478"/>
        <filter val="80 0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44.pielikums Jūrmalas pilsētas domes
2019.gada 25.jūlija saistošajiem noteikumiem Nr.27
(protokols Nr.10, 24.punkts)
 </firstHeader>
    <firstFooter>&amp;L&amp;9&amp;D; &amp;T&amp;R&amp;9&amp;P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7" sqref="T7"/>
    </sheetView>
  </sheetViews>
  <sheetFormatPr defaultRowHeight="12" outlineLevelCol="1" x14ac:dyDescent="0.25"/>
  <cols>
    <col min="1" max="1" width="10.85546875" style="1257" customWidth="1"/>
    <col min="2" max="2" width="28" style="1257" customWidth="1"/>
    <col min="3" max="3" width="8" style="1257" customWidth="1"/>
    <col min="4" max="5" width="8.7109375" style="1257" hidden="1" customWidth="1" outlineLevel="1"/>
    <col min="6" max="6" width="8.7109375" style="1257" customWidth="1" collapsed="1"/>
    <col min="7" max="8" width="8.7109375" style="1257" hidden="1" customWidth="1" outlineLevel="1"/>
    <col min="9" max="9" width="8.7109375" style="1257" customWidth="1" collapsed="1"/>
    <col min="10" max="11" width="8.28515625" style="1257" hidden="1" customWidth="1" outlineLevel="1"/>
    <col min="12" max="12" width="8.28515625" style="1257" customWidth="1" collapsed="1"/>
    <col min="13" max="13" width="7.42578125" style="1257" hidden="1" customWidth="1" outlineLevel="1"/>
    <col min="14" max="14" width="7.42578125" style="989" hidden="1" customWidth="1" outlineLevel="1"/>
    <col min="15" max="15" width="6.85546875" style="989" customWidth="1" collapsed="1"/>
    <col min="16" max="16" width="26.7109375" style="989" hidden="1" customWidth="1" outlineLevel="1"/>
    <col min="17" max="17" width="9.140625" style="989" collapsed="1"/>
    <col min="18" max="16384" width="9.140625" style="989"/>
  </cols>
  <sheetData>
    <row r="1" spans="1:17" x14ac:dyDescent="0.25">
      <c r="A1" s="986"/>
      <c r="B1" s="986"/>
      <c r="C1" s="986"/>
      <c r="D1" s="986"/>
      <c r="E1" s="986"/>
      <c r="F1" s="986"/>
      <c r="G1" s="986"/>
      <c r="H1" s="986"/>
      <c r="I1" s="986"/>
      <c r="J1" s="986"/>
      <c r="K1" s="986"/>
      <c r="L1" s="986"/>
      <c r="M1" s="986"/>
      <c r="N1" s="987"/>
      <c r="O1" s="988" t="s">
        <v>1223</v>
      </c>
      <c r="P1" s="986"/>
    </row>
    <row r="2" spans="1:17" ht="35.25" customHeight="1" x14ac:dyDescent="0.25">
      <c r="A2" s="1696" t="s">
        <v>1</v>
      </c>
      <c r="B2" s="1697"/>
      <c r="C2" s="1697"/>
      <c r="D2" s="1697"/>
      <c r="E2" s="1697"/>
      <c r="F2" s="1697"/>
      <c r="G2" s="1697"/>
      <c r="H2" s="1697"/>
      <c r="I2" s="1697"/>
      <c r="J2" s="1697"/>
      <c r="K2" s="1697"/>
      <c r="L2" s="1697"/>
      <c r="M2" s="1697"/>
      <c r="N2" s="1697"/>
      <c r="O2" s="1697"/>
      <c r="P2" s="1698"/>
      <c r="Q2" s="1269"/>
    </row>
    <row r="3" spans="1:17" ht="12.75" customHeight="1" x14ac:dyDescent="0.25">
      <c r="A3" s="990" t="s">
        <v>2</v>
      </c>
      <c r="B3" s="991"/>
      <c r="C3" s="1589" t="s">
        <v>369</v>
      </c>
      <c r="D3" s="1589"/>
      <c r="E3" s="1589"/>
      <c r="F3" s="1589"/>
      <c r="G3" s="1589"/>
      <c r="H3" s="1589"/>
      <c r="I3" s="1589"/>
      <c r="J3" s="1589"/>
      <c r="K3" s="1589"/>
      <c r="L3" s="1589"/>
      <c r="M3" s="1589"/>
      <c r="N3" s="1589"/>
      <c r="O3" s="1589"/>
      <c r="P3" s="1590"/>
      <c r="Q3" s="1269"/>
    </row>
    <row r="4" spans="1:17" ht="12.75" customHeight="1" x14ac:dyDescent="0.25">
      <c r="A4" s="990" t="s">
        <v>4</v>
      </c>
      <c r="B4" s="991"/>
      <c r="C4" s="1589" t="s">
        <v>370</v>
      </c>
      <c r="D4" s="1589"/>
      <c r="E4" s="1589"/>
      <c r="F4" s="1589"/>
      <c r="G4" s="1589"/>
      <c r="H4" s="1589"/>
      <c r="I4" s="1589"/>
      <c r="J4" s="1589"/>
      <c r="K4" s="1589"/>
      <c r="L4" s="1589"/>
      <c r="M4" s="1589"/>
      <c r="N4" s="1589"/>
      <c r="O4" s="1589"/>
      <c r="P4" s="1590"/>
      <c r="Q4" s="1269"/>
    </row>
    <row r="5" spans="1:17" ht="12.75" customHeight="1" x14ac:dyDescent="0.25">
      <c r="A5" s="992" t="s">
        <v>6</v>
      </c>
      <c r="B5" s="993"/>
      <c r="C5" s="1587" t="s">
        <v>747</v>
      </c>
      <c r="D5" s="1587"/>
      <c r="E5" s="1587"/>
      <c r="F5" s="1587"/>
      <c r="G5" s="1587"/>
      <c r="H5" s="1587"/>
      <c r="I5" s="1587"/>
      <c r="J5" s="1587"/>
      <c r="K5" s="1587"/>
      <c r="L5" s="1587"/>
      <c r="M5" s="1587"/>
      <c r="N5" s="1587"/>
      <c r="O5" s="1587"/>
      <c r="P5" s="1588"/>
      <c r="Q5" s="1269"/>
    </row>
    <row r="6" spans="1:17" ht="12.75" customHeight="1" x14ac:dyDescent="0.25">
      <c r="A6" s="992" t="s">
        <v>8</v>
      </c>
      <c r="B6" s="993"/>
      <c r="C6" s="1587" t="s">
        <v>9</v>
      </c>
      <c r="D6" s="1587"/>
      <c r="E6" s="1587"/>
      <c r="F6" s="1587"/>
      <c r="G6" s="1587"/>
      <c r="H6" s="1587"/>
      <c r="I6" s="1587"/>
      <c r="J6" s="1587"/>
      <c r="K6" s="1587"/>
      <c r="L6" s="1587"/>
      <c r="M6" s="1587"/>
      <c r="N6" s="1587"/>
      <c r="O6" s="1587"/>
      <c r="P6" s="1588"/>
      <c r="Q6" s="1269"/>
    </row>
    <row r="7" spans="1:17" ht="39" customHeight="1" x14ac:dyDescent="0.25">
      <c r="A7" s="992" t="s">
        <v>10</v>
      </c>
      <c r="B7" s="993"/>
      <c r="C7" s="1589" t="s">
        <v>1228</v>
      </c>
      <c r="D7" s="1589"/>
      <c r="E7" s="1589"/>
      <c r="F7" s="1589"/>
      <c r="G7" s="1589"/>
      <c r="H7" s="1589"/>
      <c r="I7" s="1589"/>
      <c r="J7" s="1589"/>
      <c r="K7" s="1589"/>
      <c r="L7" s="1589"/>
      <c r="M7" s="1589"/>
      <c r="N7" s="1589"/>
      <c r="O7" s="1589"/>
      <c r="P7" s="1590"/>
      <c r="Q7" s="1269"/>
    </row>
    <row r="8" spans="1:17" ht="12.75" customHeight="1" x14ac:dyDescent="0.25">
      <c r="A8" s="994" t="s">
        <v>11</v>
      </c>
      <c r="B8" s="993"/>
      <c r="C8" s="1593"/>
      <c r="D8" s="1593"/>
      <c r="E8" s="1593"/>
      <c r="F8" s="1593"/>
      <c r="G8" s="1593"/>
      <c r="H8" s="1593"/>
      <c r="I8" s="1593"/>
      <c r="J8" s="1593"/>
      <c r="K8" s="1593"/>
      <c r="L8" s="1593"/>
      <c r="M8" s="1593"/>
      <c r="N8" s="1593"/>
      <c r="O8" s="1593"/>
      <c r="P8" s="1594"/>
      <c r="Q8" s="1269"/>
    </row>
    <row r="9" spans="1:17" ht="12.75" customHeight="1" x14ac:dyDescent="0.25">
      <c r="A9" s="992"/>
      <c r="B9" s="993" t="s">
        <v>12</v>
      </c>
      <c r="C9" s="1587"/>
      <c r="D9" s="1587"/>
      <c r="E9" s="1587"/>
      <c r="F9" s="1587"/>
      <c r="G9" s="1587"/>
      <c r="H9" s="1587"/>
      <c r="I9" s="1587"/>
      <c r="J9" s="1587"/>
      <c r="K9" s="1587"/>
      <c r="L9" s="1587"/>
      <c r="M9" s="1587"/>
      <c r="N9" s="1587"/>
      <c r="O9" s="1587"/>
      <c r="P9" s="1588"/>
      <c r="Q9" s="1269"/>
    </row>
    <row r="10" spans="1:17" ht="12.75" customHeight="1" x14ac:dyDescent="0.25">
      <c r="A10" s="992"/>
      <c r="B10" s="993" t="s">
        <v>14</v>
      </c>
      <c r="C10" s="1587"/>
      <c r="D10" s="1587"/>
      <c r="E10" s="1587"/>
      <c r="F10" s="1587"/>
      <c r="G10" s="1587"/>
      <c r="H10" s="1587"/>
      <c r="I10" s="1587"/>
      <c r="J10" s="1587"/>
      <c r="K10" s="1587"/>
      <c r="L10" s="1587"/>
      <c r="M10" s="1587"/>
      <c r="N10" s="1587"/>
      <c r="O10" s="1587"/>
      <c r="P10" s="1588"/>
      <c r="Q10" s="1269"/>
    </row>
    <row r="11" spans="1:17" ht="12.75" customHeight="1" x14ac:dyDescent="0.25">
      <c r="A11" s="992"/>
      <c r="B11" s="993" t="s">
        <v>16</v>
      </c>
      <c r="C11" s="1593" t="s">
        <v>1224</v>
      </c>
      <c r="D11" s="1593"/>
      <c r="E11" s="1593"/>
      <c r="F11" s="1593"/>
      <c r="G11" s="1593"/>
      <c r="H11" s="1593"/>
      <c r="I11" s="1593"/>
      <c r="J11" s="1593"/>
      <c r="K11" s="1593"/>
      <c r="L11" s="1593"/>
      <c r="M11" s="1593"/>
      <c r="N11" s="1593"/>
      <c r="O11" s="1593"/>
      <c r="P11" s="1594"/>
      <c r="Q11" s="1269"/>
    </row>
    <row r="12" spans="1:17" ht="12.75" customHeight="1" x14ac:dyDescent="0.25">
      <c r="A12" s="992"/>
      <c r="B12" s="993" t="s">
        <v>17</v>
      </c>
      <c r="C12" s="1587"/>
      <c r="D12" s="1587"/>
      <c r="E12" s="1587"/>
      <c r="F12" s="1587"/>
      <c r="G12" s="1587"/>
      <c r="H12" s="1587"/>
      <c r="I12" s="1587"/>
      <c r="J12" s="1587"/>
      <c r="K12" s="1587"/>
      <c r="L12" s="1587"/>
      <c r="M12" s="1587"/>
      <c r="N12" s="1587"/>
      <c r="O12" s="1587"/>
      <c r="P12" s="1588"/>
      <c r="Q12" s="1269"/>
    </row>
    <row r="13" spans="1:17" ht="12.75" customHeight="1" x14ac:dyDescent="0.25">
      <c r="A13" s="992"/>
      <c r="B13" s="993" t="s">
        <v>19</v>
      </c>
      <c r="C13" s="1587"/>
      <c r="D13" s="1587"/>
      <c r="E13" s="1587"/>
      <c r="F13" s="1587"/>
      <c r="G13" s="1587"/>
      <c r="H13" s="1587"/>
      <c r="I13" s="1587"/>
      <c r="J13" s="1587"/>
      <c r="K13" s="1587"/>
      <c r="L13" s="1587"/>
      <c r="M13" s="1587"/>
      <c r="N13" s="1587"/>
      <c r="O13" s="1587"/>
      <c r="P13" s="1588"/>
      <c r="Q13" s="1269"/>
    </row>
    <row r="14" spans="1:17" ht="12.75" customHeight="1" x14ac:dyDescent="0.25">
      <c r="A14" s="995"/>
      <c r="B14" s="996"/>
      <c r="C14" s="1676"/>
      <c r="D14" s="1676"/>
      <c r="E14" s="1676"/>
      <c r="F14" s="1676"/>
      <c r="G14" s="1676"/>
      <c r="H14" s="1676"/>
      <c r="I14" s="1676"/>
      <c r="J14" s="1676"/>
      <c r="K14" s="1676"/>
      <c r="L14" s="1676"/>
      <c r="M14" s="1676"/>
      <c r="N14" s="1676"/>
      <c r="O14" s="1676"/>
      <c r="P14" s="1677"/>
      <c r="Q14" s="1269"/>
    </row>
    <row r="15" spans="1:17" s="997" customFormat="1" ht="12.75" customHeight="1" x14ac:dyDescent="0.25">
      <c r="A15" s="1678" t="s">
        <v>20</v>
      </c>
      <c r="B15" s="1681" t="s">
        <v>21</v>
      </c>
      <c r="C15" s="1683" t="s">
        <v>22</v>
      </c>
      <c r="D15" s="1684"/>
      <c r="E15" s="1684"/>
      <c r="F15" s="1684"/>
      <c r="G15" s="1684"/>
      <c r="H15" s="1684"/>
      <c r="I15" s="1684"/>
      <c r="J15" s="1684"/>
      <c r="K15" s="1684"/>
      <c r="L15" s="1684"/>
      <c r="M15" s="1684"/>
      <c r="N15" s="1684"/>
      <c r="O15" s="1684"/>
      <c r="P15" s="1685"/>
      <c r="Q15" s="1270"/>
    </row>
    <row r="16" spans="1:17" s="997" customFormat="1" ht="12.75" customHeight="1" x14ac:dyDescent="0.25">
      <c r="A16" s="1679"/>
      <c r="B16" s="1682"/>
      <c r="C16" s="1686" t="s">
        <v>23</v>
      </c>
      <c r="D16" s="1688" t="s">
        <v>24</v>
      </c>
      <c r="E16" s="1690" t="s">
        <v>25</v>
      </c>
      <c r="F16" s="1692" t="s">
        <v>26</v>
      </c>
      <c r="G16" s="1674" t="s">
        <v>27</v>
      </c>
      <c r="H16" s="1675" t="s">
        <v>28</v>
      </c>
      <c r="I16" s="1673" t="s">
        <v>29</v>
      </c>
      <c r="J16" s="1674" t="s">
        <v>30</v>
      </c>
      <c r="K16" s="1675" t="s">
        <v>31</v>
      </c>
      <c r="L16" s="1673" t="s">
        <v>32</v>
      </c>
      <c r="M16" s="1674" t="s">
        <v>33</v>
      </c>
      <c r="N16" s="1675" t="s">
        <v>34</v>
      </c>
      <c r="O16" s="1673" t="s">
        <v>35</v>
      </c>
      <c r="P16" s="1694" t="s">
        <v>36</v>
      </c>
    </row>
    <row r="17" spans="1:16" s="998" customFormat="1" ht="70.5" customHeight="1" thickBot="1" x14ac:dyDescent="0.3">
      <c r="A17" s="1680"/>
      <c r="B17" s="1682"/>
      <c r="C17" s="1687"/>
      <c r="D17" s="1689"/>
      <c r="E17" s="1691"/>
      <c r="F17" s="1693"/>
      <c r="G17" s="1674"/>
      <c r="H17" s="1675"/>
      <c r="I17" s="1673"/>
      <c r="J17" s="1674"/>
      <c r="K17" s="1675"/>
      <c r="L17" s="1673"/>
      <c r="M17" s="1674"/>
      <c r="N17" s="1675"/>
      <c r="O17" s="1673"/>
      <c r="P17" s="1695"/>
    </row>
    <row r="18" spans="1:16" s="998" customFormat="1" ht="9.75" customHeight="1" thickTop="1" x14ac:dyDescent="0.25">
      <c r="A18" s="999" t="s">
        <v>37</v>
      </c>
      <c r="B18" s="999">
        <v>2</v>
      </c>
      <c r="C18" s="1000">
        <v>3</v>
      </c>
      <c r="D18" s="1001">
        <v>4</v>
      </c>
      <c r="E18" s="1002">
        <v>5</v>
      </c>
      <c r="F18" s="1003">
        <v>6</v>
      </c>
      <c r="G18" s="1001">
        <v>7</v>
      </c>
      <c r="H18" s="1004">
        <v>8</v>
      </c>
      <c r="I18" s="1005">
        <v>9</v>
      </c>
      <c r="J18" s="1004">
        <v>10</v>
      </c>
      <c r="K18" s="1002">
        <v>11</v>
      </c>
      <c r="L18" s="1006">
        <v>12</v>
      </c>
      <c r="M18" s="1000">
        <v>13</v>
      </c>
      <c r="N18" s="1002">
        <v>14</v>
      </c>
      <c r="O18" s="1005">
        <v>15</v>
      </c>
      <c r="P18" s="1005">
        <v>16</v>
      </c>
    </row>
    <row r="19" spans="1:16" s="1013" customFormat="1" ht="12" hidden="1" customHeight="1" x14ac:dyDescent="0.25">
      <c r="A19" s="1007"/>
      <c r="B19" s="1008" t="s">
        <v>38</v>
      </c>
      <c r="C19" s="1009"/>
      <c r="D19" s="1010"/>
      <c r="E19" s="1011"/>
      <c r="F19" s="1012"/>
      <c r="G19" s="1010"/>
      <c r="H19" s="1011"/>
      <c r="I19" s="1012"/>
      <c r="J19" s="1010"/>
      <c r="K19" s="1011"/>
      <c r="L19" s="1012"/>
      <c r="M19" s="1010"/>
      <c r="N19" s="1011"/>
      <c r="O19" s="1012"/>
      <c r="P19" s="1012"/>
    </row>
    <row r="20" spans="1:16" s="1013" customFormat="1" ht="12.75" thickBot="1" x14ac:dyDescent="0.3">
      <c r="A20" s="1014"/>
      <c r="B20" s="1015" t="s">
        <v>39</v>
      </c>
      <c r="C20" s="1016">
        <f t="shared" ref="C20:C83" si="0">F20+I20+L20+O20</f>
        <v>176906</v>
      </c>
      <c r="D20" s="1017">
        <f>SUM(D21,D24,D25,D41,D43)</f>
        <v>177057</v>
      </c>
      <c r="E20" s="1018">
        <f t="shared" ref="E20:F20" si="1">SUM(E21,E24,E25,E41,E43)</f>
        <v>-151</v>
      </c>
      <c r="F20" s="1019">
        <f t="shared" si="1"/>
        <v>176906</v>
      </c>
      <c r="G20" s="1017">
        <f>SUM(G21,G24,G43)</f>
        <v>0</v>
      </c>
      <c r="H20" s="1018">
        <f t="shared" ref="H20:I20" si="2">SUM(H21,H24,H43)</f>
        <v>0</v>
      </c>
      <c r="I20" s="1019">
        <f t="shared" si="2"/>
        <v>0</v>
      </c>
      <c r="J20" s="1017">
        <f>SUM(J21,J26,J43)</f>
        <v>0</v>
      </c>
      <c r="K20" s="1018">
        <f t="shared" ref="K20:L20" si="3">SUM(K21,K26,K43)</f>
        <v>0</v>
      </c>
      <c r="L20" s="1019">
        <f t="shared" si="3"/>
        <v>0</v>
      </c>
      <c r="M20" s="1017">
        <f>SUM(M21,M45)</f>
        <v>0</v>
      </c>
      <c r="N20" s="1018">
        <f t="shared" ref="N20:O20" si="4">SUM(N21,N45)</f>
        <v>0</v>
      </c>
      <c r="O20" s="1019">
        <f t="shared" si="4"/>
        <v>0</v>
      </c>
      <c r="P20" s="1020"/>
    </row>
    <row r="21" spans="1:16" ht="12.75" thickTop="1" x14ac:dyDescent="0.25">
      <c r="A21" s="1021"/>
      <c r="B21" s="1022" t="s">
        <v>40</v>
      </c>
      <c r="C21" s="1023">
        <f t="shared" si="0"/>
        <v>40495</v>
      </c>
      <c r="D21" s="1024">
        <f>SUM(D22:D23)</f>
        <v>40495</v>
      </c>
      <c r="E21" s="1025">
        <f t="shared" ref="E21:F21" si="5">SUM(E22:E23)</f>
        <v>0</v>
      </c>
      <c r="F21" s="1026">
        <f t="shared" si="5"/>
        <v>40495</v>
      </c>
      <c r="G21" s="1024">
        <f>SUM(G22:G23)</f>
        <v>0</v>
      </c>
      <c r="H21" s="1025">
        <f t="shared" ref="H21:I21" si="6">SUM(H22:H23)</f>
        <v>0</v>
      </c>
      <c r="I21" s="1026">
        <f t="shared" si="6"/>
        <v>0</v>
      </c>
      <c r="J21" s="1024">
        <f>SUM(J22:J23)</f>
        <v>0</v>
      </c>
      <c r="K21" s="1025">
        <f t="shared" ref="K21:L21" si="7">SUM(K22:K23)</f>
        <v>0</v>
      </c>
      <c r="L21" s="1026">
        <f t="shared" si="7"/>
        <v>0</v>
      </c>
      <c r="M21" s="1024">
        <f>SUM(M22:M23)</f>
        <v>0</v>
      </c>
      <c r="N21" s="1025">
        <f t="shared" ref="N21:O21" si="8">SUM(N22:N23)</f>
        <v>0</v>
      </c>
      <c r="O21" s="1026">
        <f t="shared" si="8"/>
        <v>0</v>
      </c>
      <c r="P21" s="1027"/>
    </row>
    <row r="22" spans="1:16" ht="12" hidden="1" customHeight="1" x14ac:dyDescent="0.25">
      <c r="A22" s="1028"/>
      <c r="B22" s="1029" t="s">
        <v>41</v>
      </c>
      <c r="C22" s="1030">
        <f t="shared" si="0"/>
        <v>0</v>
      </c>
      <c r="D22" s="1031"/>
      <c r="E22" s="1032"/>
      <c r="F22" s="1033">
        <f>D22+E22</f>
        <v>0</v>
      </c>
      <c r="G22" s="1031"/>
      <c r="H22" s="1032"/>
      <c r="I22" s="1033">
        <f>G22+H22</f>
        <v>0</v>
      </c>
      <c r="J22" s="1031"/>
      <c r="K22" s="1032"/>
      <c r="L22" s="1033">
        <f>K22+J22</f>
        <v>0</v>
      </c>
      <c r="M22" s="1031"/>
      <c r="N22" s="1032"/>
      <c r="O22" s="1033">
        <f>N22+M22</f>
        <v>0</v>
      </c>
      <c r="P22" s="1034"/>
    </row>
    <row r="23" spans="1:16" x14ac:dyDescent="0.25">
      <c r="A23" s="1035"/>
      <c r="B23" s="1036" t="s">
        <v>42</v>
      </c>
      <c r="C23" s="1037">
        <f t="shared" si="0"/>
        <v>40495</v>
      </c>
      <c r="D23" s="1038">
        <v>40495</v>
      </c>
      <c r="E23" s="1039"/>
      <c r="F23" s="1040">
        <f t="shared" ref="F23:F25" si="9">D23+E23</f>
        <v>40495</v>
      </c>
      <c r="G23" s="1038"/>
      <c r="H23" s="1039"/>
      <c r="I23" s="1040">
        <f t="shared" ref="I23:I24" si="10">G23+H23</f>
        <v>0</v>
      </c>
      <c r="J23" s="1038"/>
      <c r="K23" s="1039"/>
      <c r="L23" s="1041">
        <f>K23+J23</f>
        <v>0</v>
      </c>
      <c r="M23" s="1038"/>
      <c r="N23" s="1039"/>
      <c r="O23" s="1040">
        <f>N23+M23</f>
        <v>0</v>
      </c>
      <c r="P23" s="734"/>
    </row>
    <row r="24" spans="1:16" s="1013" customFormat="1" ht="30.75" customHeight="1" thickBot="1" x14ac:dyDescent="0.3">
      <c r="A24" s="1258">
        <v>19300</v>
      </c>
      <c r="B24" s="1258" t="s">
        <v>43</v>
      </c>
      <c r="C24" s="1259">
        <f>F24+I24</f>
        <v>88267</v>
      </c>
      <c r="D24" s="1260">
        <v>86912</v>
      </c>
      <c r="E24" s="1261">
        <f>1506-151</f>
        <v>1355</v>
      </c>
      <c r="F24" s="1262">
        <f t="shared" si="9"/>
        <v>88267</v>
      </c>
      <c r="G24" s="1260"/>
      <c r="H24" s="1261"/>
      <c r="I24" s="1262">
        <f t="shared" si="10"/>
        <v>0</v>
      </c>
      <c r="J24" s="1263" t="s">
        <v>44</v>
      </c>
      <c r="K24" s="1264" t="s">
        <v>44</v>
      </c>
      <c r="L24" s="1265" t="s">
        <v>44</v>
      </c>
      <c r="M24" s="1263" t="s">
        <v>44</v>
      </c>
      <c r="N24" s="1264" t="s">
        <v>44</v>
      </c>
      <c r="O24" s="1265" t="s">
        <v>44</v>
      </c>
      <c r="P24" s="1266" t="s">
        <v>1225</v>
      </c>
    </row>
    <row r="25" spans="1:16" s="1013" customFormat="1" ht="30.75" customHeight="1" thickTop="1" x14ac:dyDescent="0.25">
      <c r="A25" s="1267">
        <v>18630</v>
      </c>
      <c r="B25" s="1042" t="s">
        <v>45</v>
      </c>
      <c r="C25" s="1043">
        <f>F25</f>
        <v>48144</v>
      </c>
      <c r="D25" s="1183">
        <v>49650</v>
      </c>
      <c r="E25" s="1184">
        <f>-1506</f>
        <v>-1506</v>
      </c>
      <c r="F25" s="1162">
        <f t="shared" si="9"/>
        <v>48144</v>
      </c>
      <c r="G25" s="1044" t="s">
        <v>44</v>
      </c>
      <c r="H25" s="1045" t="s">
        <v>44</v>
      </c>
      <c r="I25" s="1046" t="s">
        <v>44</v>
      </c>
      <c r="J25" s="1044" t="s">
        <v>44</v>
      </c>
      <c r="K25" s="1045" t="s">
        <v>44</v>
      </c>
      <c r="L25" s="1046" t="s">
        <v>44</v>
      </c>
      <c r="M25" s="1044" t="s">
        <v>44</v>
      </c>
      <c r="N25" s="1045" t="s">
        <v>44</v>
      </c>
      <c r="O25" s="1046" t="s">
        <v>44</v>
      </c>
      <c r="P25" s="1050" t="s">
        <v>1226</v>
      </c>
    </row>
    <row r="26" spans="1:16" s="1013" customFormat="1" ht="36" hidden="1" customHeight="1" x14ac:dyDescent="0.25">
      <c r="A26" s="1042">
        <v>21300</v>
      </c>
      <c r="B26" s="1042" t="s">
        <v>46</v>
      </c>
      <c r="C26" s="1043">
        <f>L26</f>
        <v>0</v>
      </c>
      <c r="D26" s="1044" t="s">
        <v>44</v>
      </c>
      <c r="E26" s="1045" t="s">
        <v>44</v>
      </c>
      <c r="F26" s="1046" t="s">
        <v>44</v>
      </c>
      <c r="G26" s="1044" t="s">
        <v>44</v>
      </c>
      <c r="H26" s="1045" t="s">
        <v>44</v>
      </c>
      <c r="I26" s="1046" t="s">
        <v>44</v>
      </c>
      <c r="J26" s="1047">
        <f>SUM(J27,J31,J33,J36)</f>
        <v>0</v>
      </c>
      <c r="K26" s="1048">
        <f t="shared" ref="K26:L26" si="11">SUM(K27,K31,K33,K36)</f>
        <v>0</v>
      </c>
      <c r="L26" s="1049">
        <f t="shared" si="11"/>
        <v>0</v>
      </c>
      <c r="M26" s="1047" t="s">
        <v>44</v>
      </c>
      <c r="N26" s="1048" t="s">
        <v>44</v>
      </c>
      <c r="O26" s="1049" t="s">
        <v>44</v>
      </c>
      <c r="P26" s="1050"/>
    </row>
    <row r="27" spans="1:16" s="1013" customFormat="1" ht="24" hidden="1" customHeight="1" x14ac:dyDescent="0.25">
      <c r="A27" s="1051">
        <v>21350</v>
      </c>
      <c r="B27" s="1042" t="s">
        <v>47</v>
      </c>
      <c r="C27" s="1043">
        <f t="shared" ref="C27:C30" si="12">L27</f>
        <v>0</v>
      </c>
      <c r="D27" s="1044" t="s">
        <v>44</v>
      </c>
      <c r="E27" s="1045" t="s">
        <v>44</v>
      </c>
      <c r="F27" s="1046" t="s">
        <v>44</v>
      </c>
      <c r="G27" s="1044" t="s">
        <v>44</v>
      </c>
      <c r="H27" s="1045" t="s">
        <v>44</v>
      </c>
      <c r="I27" s="1046" t="s">
        <v>44</v>
      </c>
      <c r="J27" s="1047">
        <f>SUM(J28:J30)</f>
        <v>0</v>
      </c>
      <c r="K27" s="1048">
        <f t="shared" ref="K27:L27" si="13">SUM(K28:K30)</f>
        <v>0</v>
      </c>
      <c r="L27" s="1049">
        <f t="shared" si="13"/>
        <v>0</v>
      </c>
      <c r="M27" s="1047" t="s">
        <v>44</v>
      </c>
      <c r="N27" s="1048" t="s">
        <v>44</v>
      </c>
      <c r="O27" s="1049" t="s">
        <v>44</v>
      </c>
      <c r="P27" s="1050"/>
    </row>
    <row r="28" spans="1:16" ht="12" hidden="1" customHeight="1" x14ac:dyDescent="0.25">
      <c r="A28" s="1028">
        <v>21351</v>
      </c>
      <c r="B28" s="1052" t="s">
        <v>48</v>
      </c>
      <c r="C28" s="1053">
        <f t="shared" si="12"/>
        <v>0</v>
      </c>
      <c r="D28" s="1054" t="s">
        <v>44</v>
      </c>
      <c r="E28" s="1055" t="s">
        <v>44</v>
      </c>
      <c r="F28" s="1056" t="s">
        <v>44</v>
      </c>
      <c r="G28" s="1054" t="s">
        <v>44</v>
      </c>
      <c r="H28" s="1055" t="s">
        <v>44</v>
      </c>
      <c r="I28" s="1056" t="s">
        <v>44</v>
      </c>
      <c r="J28" s="1031"/>
      <c r="K28" s="1032"/>
      <c r="L28" s="1033">
        <f t="shared" ref="L28:L30" si="14">K28+J28</f>
        <v>0</v>
      </c>
      <c r="M28" s="1057" t="s">
        <v>44</v>
      </c>
      <c r="N28" s="1058" t="s">
        <v>44</v>
      </c>
      <c r="O28" s="1033" t="s">
        <v>44</v>
      </c>
      <c r="P28" s="1034"/>
    </row>
    <row r="29" spans="1:16" ht="12" hidden="1" customHeight="1" x14ac:dyDescent="0.25">
      <c r="A29" s="1059">
        <v>21352</v>
      </c>
      <c r="B29" s="1060" t="s">
        <v>49</v>
      </c>
      <c r="C29" s="1061">
        <f t="shared" si="12"/>
        <v>0</v>
      </c>
      <c r="D29" s="1062" t="s">
        <v>44</v>
      </c>
      <c r="E29" s="1063" t="s">
        <v>44</v>
      </c>
      <c r="F29" s="1064" t="s">
        <v>44</v>
      </c>
      <c r="G29" s="1062" t="s">
        <v>44</v>
      </c>
      <c r="H29" s="1063" t="s">
        <v>44</v>
      </c>
      <c r="I29" s="1064" t="s">
        <v>44</v>
      </c>
      <c r="J29" s="1065"/>
      <c r="K29" s="1066"/>
      <c r="L29" s="1067">
        <f t="shared" si="14"/>
        <v>0</v>
      </c>
      <c r="M29" s="1068" t="s">
        <v>44</v>
      </c>
      <c r="N29" s="1069" t="s">
        <v>44</v>
      </c>
      <c r="O29" s="1067" t="s">
        <v>44</v>
      </c>
      <c r="P29" s="1070"/>
    </row>
    <row r="30" spans="1:16" ht="24" hidden="1" customHeight="1" x14ac:dyDescent="0.25">
      <c r="A30" s="1059">
        <v>21359</v>
      </c>
      <c r="B30" s="1060" t="s">
        <v>50</v>
      </c>
      <c r="C30" s="1061">
        <f t="shared" si="12"/>
        <v>0</v>
      </c>
      <c r="D30" s="1062" t="s">
        <v>44</v>
      </c>
      <c r="E30" s="1063" t="s">
        <v>44</v>
      </c>
      <c r="F30" s="1064" t="s">
        <v>44</v>
      </c>
      <c r="G30" s="1062" t="s">
        <v>44</v>
      </c>
      <c r="H30" s="1063" t="s">
        <v>44</v>
      </c>
      <c r="I30" s="1064" t="s">
        <v>44</v>
      </c>
      <c r="J30" s="1065"/>
      <c r="K30" s="1066"/>
      <c r="L30" s="1067">
        <f t="shared" si="14"/>
        <v>0</v>
      </c>
      <c r="M30" s="1068" t="s">
        <v>44</v>
      </c>
      <c r="N30" s="1069" t="s">
        <v>44</v>
      </c>
      <c r="O30" s="1067" t="s">
        <v>44</v>
      </c>
      <c r="P30" s="1070"/>
    </row>
    <row r="31" spans="1:16" s="1013" customFormat="1" ht="36" hidden="1" customHeight="1" x14ac:dyDescent="0.25">
      <c r="A31" s="1051">
        <v>21370</v>
      </c>
      <c r="B31" s="1042" t="s">
        <v>51</v>
      </c>
      <c r="C31" s="1043">
        <f>L31</f>
        <v>0</v>
      </c>
      <c r="D31" s="1044" t="s">
        <v>44</v>
      </c>
      <c r="E31" s="1045" t="s">
        <v>44</v>
      </c>
      <c r="F31" s="1046" t="s">
        <v>44</v>
      </c>
      <c r="G31" s="1044" t="s">
        <v>44</v>
      </c>
      <c r="H31" s="1045" t="s">
        <v>44</v>
      </c>
      <c r="I31" s="1046" t="s">
        <v>44</v>
      </c>
      <c r="J31" s="1047">
        <f>SUM(J32)</f>
        <v>0</v>
      </c>
      <c r="K31" s="1048">
        <f t="shared" ref="K31:L31" si="15">SUM(K32)</f>
        <v>0</v>
      </c>
      <c r="L31" s="1049">
        <f t="shared" si="15"/>
        <v>0</v>
      </c>
      <c r="M31" s="1047" t="s">
        <v>44</v>
      </c>
      <c r="N31" s="1048" t="s">
        <v>44</v>
      </c>
      <c r="O31" s="1049" t="s">
        <v>44</v>
      </c>
      <c r="P31" s="1050"/>
    </row>
    <row r="32" spans="1:16" ht="36" hidden="1" customHeight="1" x14ac:dyDescent="0.25">
      <c r="A32" s="1071">
        <v>21379</v>
      </c>
      <c r="B32" s="1072" t="s">
        <v>52</v>
      </c>
      <c r="C32" s="1073">
        <f t="shared" ref="C32:C40" si="16">L32</f>
        <v>0</v>
      </c>
      <c r="D32" s="1074" t="s">
        <v>44</v>
      </c>
      <c r="E32" s="1075" t="s">
        <v>44</v>
      </c>
      <c r="F32" s="1076" t="s">
        <v>44</v>
      </c>
      <c r="G32" s="1074" t="s">
        <v>44</v>
      </c>
      <c r="H32" s="1075" t="s">
        <v>44</v>
      </c>
      <c r="I32" s="1076" t="s">
        <v>44</v>
      </c>
      <c r="J32" s="1077"/>
      <c r="K32" s="1078"/>
      <c r="L32" s="1079">
        <f>K32+J32</f>
        <v>0</v>
      </c>
      <c r="M32" s="1080" t="s">
        <v>44</v>
      </c>
      <c r="N32" s="1081" t="s">
        <v>44</v>
      </c>
      <c r="O32" s="1079" t="s">
        <v>44</v>
      </c>
      <c r="P32" s="1082"/>
    </row>
    <row r="33" spans="1:16" s="1013" customFormat="1" ht="12" hidden="1" customHeight="1" x14ac:dyDescent="0.25">
      <c r="A33" s="1051">
        <v>21380</v>
      </c>
      <c r="B33" s="1042" t="s">
        <v>53</v>
      </c>
      <c r="C33" s="1043">
        <f t="shared" si="16"/>
        <v>0</v>
      </c>
      <c r="D33" s="1044" t="s">
        <v>44</v>
      </c>
      <c r="E33" s="1045" t="s">
        <v>44</v>
      </c>
      <c r="F33" s="1046" t="s">
        <v>44</v>
      </c>
      <c r="G33" s="1044" t="s">
        <v>44</v>
      </c>
      <c r="H33" s="1045" t="s">
        <v>44</v>
      </c>
      <c r="I33" s="1046" t="s">
        <v>44</v>
      </c>
      <c r="J33" s="1047">
        <f>SUM(J34:J35)</f>
        <v>0</v>
      </c>
      <c r="K33" s="1048">
        <f t="shared" ref="K33:L33" si="17">SUM(K34:K35)</f>
        <v>0</v>
      </c>
      <c r="L33" s="1049">
        <f t="shared" si="17"/>
        <v>0</v>
      </c>
      <c r="M33" s="1047" t="s">
        <v>44</v>
      </c>
      <c r="N33" s="1048" t="s">
        <v>44</v>
      </c>
      <c r="O33" s="1049" t="s">
        <v>44</v>
      </c>
      <c r="P33" s="1050"/>
    </row>
    <row r="34" spans="1:16" ht="12" hidden="1" customHeight="1" x14ac:dyDescent="0.25">
      <c r="A34" s="1029">
        <v>21381</v>
      </c>
      <c r="B34" s="1052" t="s">
        <v>54</v>
      </c>
      <c r="C34" s="1053">
        <f t="shared" si="16"/>
        <v>0</v>
      </c>
      <c r="D34" s="1054" t="s">
        <v>44</v>
      </c>
      <c r="E34" s="1055" t="s">
        <v>44</v>
      </c>
      <c r="F34" s="1056" t="s">
        <v>44</v>
      </c>
      <c r="G34" s="1054" t="s">
        <v>44</v>
      </c>
      <c r="H34" s="1055" t="s">
        <v>44</v>
      </c>
      <c r="I34" s="1056" t="s">
        <v>44</v>
      </c>
      <c r="J34" s="1031"/>
      <c r="K34" s="1032"/>
      <c r="L34" s="1033">
        <f t="shared" ref="L34:L35" si="18">K34+J34</f>
        <v>0</v>
      </c>
      <c r="M34" s="1057" t="s">
        <v>44</v>
      </c>
      <c r="N34" s="1058" t="s">
        <v>44</v>
      </c>
      <c r="O34" s="1033" t="s">
        <v>44</v>
      </c>
      <c r="P34" s="1034"/>
    </row>
    <row r="35" spans="1:16" ht="24" hidden="1" customHeight="1" x14ac:dyDescent="0.25">
      <c r="A35" s="1083">
        <v>21383</v>
      </c>
      <c r="B35" s="1060" t="s">
        <v>55</v>
      </c>
      <c r="C35" s="1061">
        <f t="shared" si="16"/>
        <v>0</v>
      </c>
      <c r="D35" s="1062" t="s">
        <v>44</v>
      </c>
      <c r="E35" s="1063" t="s">
        <v>44</v>
      </c>
      <c r="F35" s="1064" t="s">
        <v>44</v>
      </c>
      <c r="G35" s="1062" t="s">
        <v>44</v>
      </c>
      <c r="H35" s="1063" t="s">
        <v>44</v>
      </c>
      <c r="I35" s="1064" t="s">
        <v>44</v>
      </c>
      <c r="J35" s="1065"/>
      <c r="K35" s="1066"/>
      <c r="L35" s="1067">
        <f t="shared" si="18"/>
        <v>0</v>
      </c>
      <c r="M35" s="1068" t="s">
        <v>44</v>
      </c>
      <c r="N35" s="1069" t="s">
        <v>44</v>
      </c>
      <c r="O35" s="1067" t="s">
        <v>44</v>
      </c>
      <c r="P35" s="1070"/>
    </row>
    <row r="36" spans="1:16" s="1013" customFormat="1" ht="25.5" hidden="1" customHeight="1" x14ac:dyDescent="0.25">
      <c r="A36" s="1051">
        <v>21390</v>
      </c>
      <c r="B36" s="1042" t="s">
        <v>56</v>
      </c>
      <c r="C36" s="1043">
        <f t="shared" si="16"/>
        <v>0</v>
      </c>
      <c r="D36" s="1044" t="s">
        <v>44</v>
      </c>
      <c r="E36" s="1045" t="s">
        <v>44</v>
      </c>
      <c r="F36" s="1046" t="s">
        <v>44</v>
      </c>
      <c r="G36" s="1044" t="s">
        <v>44</v>
      </c>
      <c r="H36" s="1045" t="s">
        <v>44</v>
      </c>
      <c r="I36" s="1046" t="s">
        <v>44</v>
      </c>
      <c r="J36" s="1047">
        <f>SUM(J37:J40)</f>
        <v>0</v>
      </c>
      <c r="K36" s="1048">
        <f t="shared" ref="K36:L36" si="19">SUM(K37:K40)</f>
        <v>0</v>
      </c>
      <c r="L36" s="1049">
        <f t="shared" si="19"/>
        <v>0</v>
      </c>
      <c r="M36" s="1047" t="s">
        <v>44</v>
      </c>
      <c r="N36" s="1048" t="s">
        <v>44</v>
      </c>
      <c r="O36" s="1049" t="s">
        <v>44</v>
      </c>
      <c r="P36" s="1050"/>
    </row>
    <row r="37" spans="1:16" ht="24" hidden="1" customHeight="1" x14ac:dyDescent="0.25">
      <c r="A37" s="1029">
        <v>21391</v>
      </c>
      <c r="B37" s="1052" t="s">
        <v>57</v>
      </c>
      <c r="C37" s="1053">
        <f t="shared" si="16"/>
        <v>0</v>
      </c>
      <c r="D37" s="1054" t="s">
        <v>44</v>
      </c>
      <c r="E37" s="1055" t="s">
        <v>44</v>
      </c>
      <c r="F37" s="1056" t="s">
        <v>44</v>
      </c>
      <c r="G37" s="1054" t="s">
        <v>44</v>
      </c>
      <c r="H37" s="1055" t="s">
        <v>44</v>
      </c>
      <c r="I37" s="1056" t="s">
        <v>44</v>
      </c>
      <c r="J37" s="1031"/>
      <c r="K37" s="1032"/>
      <c r="L37" s="1033">
        <f t="shared" ref="L37:L40" si="20">K37+J37</f>
        <v>0</v>
      </c>
      <c r="M37" s="1057" t="s">
        <v>44</v>
      </c>
      <c r="N37" s="1058" t="s">
        <v>44</v>
      </c>
      <c r="O37" s="1033" t="s">
        <v>44</v>
      </c>
      <c r="P37" s="1034"/>
    </row>
    <row r="38" spans="1:16" ht="12" hidden="1" customHeight="1" x14ac:dyDescent="0.25">
      <c r="A38" s="1083">
        <v>21393</v>
      </c>
      <c r="B38" s="1060" t="s">
        <v>58</v>
      </c>
      <c r="C38" s="1061">
        <f t="shared" si="16"/>
        <v>0</v>
      </c>
      <c r="D38" s="1062" t="s">
        <v>44</v>
      </c>
      <c r="E38" s="1063" t="s">
        <v>44</v>
      </c>
      <c r="F38" s="1064" t="s">
        <v>44</v>
      </c>
      <c r="G38" s="1062" t="s">
        <v>44</v>
      </c>
      <c r="H38" s="1063" t="s">
        <v>44</v>
      </c>
      <c r="I38" s="1064" t="s">
        <v>44</v>
      </c>
      <c r="J38" s="1065"/>
      <c r="K38" s="1066"/>
      <c r="L38" s="1067">
        <f t="shared" si="20"/>
        <v>0</v>
      </c>
      <c r="M38" s="1068" t="s">
        <v>44</v>
      </c>
      <c r="N38" s="1069" t="s">
        <v>44</v>
      </c>
      <c r="O38" s="1067" t="s">
        <v>44</v>
      </c>
      <c r="P38" s="1070"/>
    </row>
    <row r="39" spans="1:16" ht="12" hidden="1" customHeight="1" x14ac:dyDescent="0.25">
      <c r="A39" s="1083">
        <v>21395</v>
      </c>
      <c r="B39" s="1060" t="s">
        <v>59</v>
      </c>
      <c r="C39" s="1061">
        <f t="shared" si="16"/>
        <v>0</v>
      </c>
      <c r="D39" s="1062" t="s">
        <v>44</v>
      </c>
      <c r="E39" s="1063" t="s">
        <v>44</v>
      </c>
      <c r="F39" s="1064" t="s">
        <v>44</v>
      </c>
      <c r="G39" s="1062" t="s">
        <v>44</v>
      </c>
      <c r="H39" s="1063" t="s">
        <v>44</v>
      </c>
      <c r="I39" s="1064" t="s">
        <v>44</v>
      </c>
      <c r="J39" s="1065"/>
      <c r="K39" s="1066"/>
      <c r="L39" s="1067">
        <f t="shared" si="20"/>
        <v>0</v>
      </c>
      <c r="M39" s="1068" t="s">
        <v>44</v>
      </c>
      <c r="N39" s="1069" t="s">
        <v>44</v>
      </c>
      <c r="O39" s="1067" t="s">
        <v>44</v>
      </c>
      <c r="P39" s="1070"/>
    </row>
    <row r="40" spans="1:16" ht="24" hidden="1" customHeight="1" x14ac:dyDescent="0.25">
      <c r="A40" s="1084">
        <v>21399</v>
      </c>
      <c r="B40" s="1085" t="s">
        <v>60</v>
      </c>
      <c r="C40" s="1086">
        <f t="shared" si="16"/>
        <v>0</v>
      </c>
      <c r="D40" s="1087" t="s">
        <v>44</v>
      </c>
      <c r="E40" s="1088" t="s">
        <v>44</v>
      </c>
      <c r="F40" s="1089" t="s">
        <v>44</v>
      </c>
      <c r="G40" s="1087" t="s">
        <v>44</v>
      </c>
      <c r="H40" s="1088" t="s">
        <v>44</v>
      </c>
      <c r="I40" s="1089" t="s">
        <v>44</v>
      </c>
      <c r="J40" s="1090"/>
      <c r="K40" s="1091"/>
      <c r="L40" s="1092">
        <f t="shared" si="20"/>
        <v>0</v>
      </c>
      <c r="M40" s="1093" t="s">
        <v>44</v>
      </c>
      <c r="N40" s="1094" t="s">
        <v>44</v>
      </c>
      <c r="O40" s="1092" t="s">
        <v>44</v>
      </c>
      <c r="P40" s="1095"/>
    </row>
    <row r="41" spans="1:16" s="1013" customFormat="1" ht="26.25" hidden="1" customHeight="1" x14ac:dyDescent="0.25">
      <c r="A41" s="1096">
        <v>21420</v>
      </c>
      <c r="B41" s="1097" t="s">
        <v>61</v>
      </c>
      <c r="C41" s="1098">
        <f>F41</f>
        <v>0</v>
      </c>
      <c r="D41" s="1099">
        <f>SUM(D42)</f>
        <v>0</v>
      </c>
      <c r="E41" s="1100">
        <f t="shared" ref="E41:F41" si="21">SUM(E42)</f>
        <v>0</v>
      </c>
      <c r="F41" s="1101">
        <f t="shared" si="21"/>
        <v>0</v>
      </c>
      <c r="G41" s="1102" t="s">
        <v>44</v>
      </c>
      <c r="H41" s="1103" t="s">
        <v>44</v>
      </c>
      <c r="I41" s="1104" t="s">
        <v>44</v>
      </c>
      <c r="J41" s="1102" t="s">
        <v>44</v>
      </c>
      <c r="K41" s="1103" t="s">
        <v>44</v>
      </c>
      <c r="L41" s="1104" t="s">
        <v>44</v>
      </c>
      <c r="M41" s="1102" t="s">
        <v>44</v>
      </c>
      <c r="N41" s="1103" t="s">
        <v>44</v>
      </c>
      <c r="O41" s="1104" t="s">
        <v>44</v>
      </c>
      <c r="P41" s="1105"/>
    </row>
    <row r="42" spans="1:16" s="1013" customFormat="1" ht="26.25" hidden="1" customHeight="1" x14ac:dyDescent="0.25">
      <c r="A42" s="1084">
        <v>21429</v>
      </c>
      <c r="B42" s="1085" t="s">
        <v>62</v>
      </c>
      <c r="C42" s="1106">
        <f>F42</f>
        <v>0</v>
      </c>
      <c r="D42" s="1090"/>
      <c r="E42" s="1091"/>
      <c r="F42" s="1107">
        <f>D42+E42</f>
        <v>0</v>
      </c>
      <c r="G42" s="1087" t="s">
        <v>44</v>
      </c>
      <c r="H42" s="1088" t="s">
        <v>44</v>
      </c>
      <c r="I42" s="1089" t="s">
        <v>44</v>
      </c>
      <c r="J42" s="1087" t="s">
        <v>44</v>
      </c>
      <c r="K42" s="1088" t="s">
        <v>44</v>
      </c>
      <c r="L42" s="1089" t="s">
        <v>44</v>
      </c>
      <c r="M42" s="1087" t="s">
        <v>44</v>
      </c>
      <c r="N42" s="1088" t="s">
        <v>44</v>
      </c>
      <c r="O42" s="1089" t="s">
        <v>44</v>
      </c>
      <c r="P42" s="1095"/>
    </row>
    <row r="43" spans="1:16" s="1013" customFormat="1" ht="24" hidden="1" x14ac:dyDescent="0.25">
      <c r="A43" s="1051">
        <v>21490</v>
      </c>
      <c r="B43" s="1042" t="s">
        <v>63</v>
      </c>
      <c r="C43" s="1108">
        <f>F43+I43+L43</f>
        <v>0</v>
      </c>
      <c r="D43" s="1047">
        <f>D44</f>
        <v>0</v>
      </c>
      <c r="E43" s="1048">
        <f t="shared" ref="E43:L43" si="22">E44</f>
        <v>0</v>
      </c>
      <c r="F43" s="1049">
        <f t="shared" si="22"/>
        <v>0</v>
      </c>
      <c r="G43" s="1047">
        <f t="shared" si="22"/>
        <v>0</v>
      </c>
      <c r="H43" s="1048">
        <f t="shared" si="22"/>
        <v>0</v>
      </c>
      <c r="I43" s="1049">
        <f t="shared" si="22"/>
        <v>0</v>
      </c>
      <c r="J43" s="1047">
        <f t="shared" si="22"/>
        <v>0</v>
      </c>
      <c r="K43" s="1048">
        <f t="shared" si="22"/>
        <v>0</v>
      </c>
      <c r="L43" s="1049">
        <f t="shared" si="22"/>
        <v>0</v>
      </c>
      <c r="M43" s="1047" t="s">
        <v>44</v>
      </c>
      <c r="N43" s="1048" t="s">
        <v>44</v>
      </c>
      <c r="O43" s="1049" t="s">
        <v>44</v>
      </c>
      <c r="P43" s="1050"/>
    </row>
    <row r="44" spans="1:16" s="1013" customFormat="1" ht="24" hidden="1" customHeight="1" x14ac:dyDescent="0.25">
      <c r="A44" s="1083">
        <v>21499</v>
      </c>
      <c r="B44" s="1060" t="s">
        <v>64</v>
      </c>
      <c r="C44" s="1109">
        <f>F44+I44+L44</f>
        <v>0</v>
      </c>
      <c r="D44" s="1031"/>
      <c r="E44" s="1032"/>
      <c r="F44" s="1110">
        <f>D44+E44</f>
        <v>0</v>
      </c>
      <c r="G44" s="1031"/>
      <c r="H44" s="1032"/>
      <c r="I44" s="1110">
        <f>G44+H44</f>
        <v>0</v>
      </c>
      <c r="J44" s="1031"/>
      <c r="K44" s="1032"/>
      <c r="L44" s="1033">
        <f>K44+J44</f>
        <v>0</v>
      </c>
      <c r="M44" s="1057" t="s">
        <v>44</v>
      </c>
      <c r="N44" s="1058" t="s">
        <v>44</v>
      </c>
      <c r="O44" s="1033" t="s">
        <v>44</v>
      </c>
      <c r="P44" s="1034"/>
    </row>
    <row r="45" spans="1:16" ht="12.75" hidden="1" customHeight="1" x14ac:dyDescent="0.25">
      <c r="A45" s="1111">
        <v>23000</v>
      </c>
      <c r="B45" s="1112" t="s">
        <v>65</v>
      </c>
      <c r="C45" s="1108">
        <f>O45</f>
        <v>0</v>
      </c>
      <c r="D45" s="1087" t="s">
        <v>44</v>
      </c>
      <c r="E45" s="1088" t="s">
        <v>44</v>
      </c>
      <c r="F45" s="1089" t="s">
        <v>44</v>
      </c>
      <c r="G45" s="1087" t="s">
        <v>44</v>
      </c>
      <c r="H45" s="1088" t="s">
        <v>44</v>
      </c>
      <c r="I45" s="1089" t="s">
        <v>44</v>
      </c>
      <c r="J45" s="1093" t="s">
        <v>44</v>
      </c>
      <c r="K45" s="1094" t="s">
        <v>44</v>
      </c>
      <c r="L45" s="1092" t="s">
        <v>44</v>
      </c>
      <c r="M45" s="1093">
        <f>SUM(M46:M47)</f>
        <v>0</v>
      </c>
      <c r="N45" s="1094">
        <f t="shared" ref="N45:O45" si="23">SUM(N46:N47)</f>
        <v>0</v>
      </c>
      <c r="O45" s="1092">
        <f t="shared" si="23"/>
        <v>0</v>
      </c>
      <c r="P45" s="1095"/>
    </row>
    <row r="46" spans="1:16" ht="24" hidden="1" customHeight="1" x14ac:dyDescent="0.25">
      <c r="A46" s="1113">
        <v>23410</v>
      </c>
      <c r="B46" s="1114" t="s">
        <v>66</v>
      </c>
      <c r="C46" s="1098">
        <f t="shared" ref="C46:C47" si="24">O46</f>
        <v>0</v>
      </c>
      <c r="D46" s="1102" t="s">
        <v>44</v>
      </c>
      <c r="E46" s="1103" t="s">
        <v>44</v>
      </c>
      <c r="F46" s="1104" t="s">
        <v>44</v>
      </c>
      <c r="G46" s="1102" t="s">
        <v>44</v>
      </c>
      <c r="H46" s="1103" t="s">
        <v>44</v>
      </c>
      <c r="I46" s="1104" t="s">
        <v>44</v>
      </c>
      <c r="J46" s="1102" t="s">
        <v>44</v>
      </c>
      <c r="K46" s="1103" t="s">
        <v>44</v>
      </c>
      <c r="L46" s="1104" t="s">
        <v>44</v>
      </c>
      <c r="M46" s="1115"/>
      <c r="N46" s="1116"/>
      <c r="O46" s="1117">
        <f t="shared" ref="O46:O47" si="25">N46+M46</f>
        <v>0</v>
      </c>
      <c r="P46" s="1105"/>
    </row>
    <row r="47" spans="1:16" ht="24" hidden="1" customHeight="1" x14ac:dyDescent="0.25">
      <c r="A47" s="1113">
        <v>23510</v>
      </c>
      <c r="B47" s="1114" t="s">
        <v>67</v>
      </c>
      <c r="C47" s="1098">
        <f t="shared" si="24"/>
        <v>0</v>
      </c>
      <c r="D47" s="1102" t="s">
        <v>44</v>
      </c>
      <c r="E47" s="1103" t="s">
        <v>44</v>
      </c>
      <c r="F47" s="1104" t="s">
        <v>44</v>
      </c>
      <c r="G47" s="1102" t="s">
        <v>44</v>
      </c>
      <c r="H47" s="1103" t="s">
        <v>44</v>
      </c>
      <c r="I47" s="1104" t="s">
        <v>44</v>
      </c>
      <c r="J47" s="1102" t="s">
        <v>44</v>
      </c>
      <c r="K47" s="1103" t="s">
        <v>44</v>
      </c>
      <c r="L47" s="1104" t="s">
        <v>44</v>
      </c>
      <c r="M47" s="1115"/>
      <c r="N47" s="1116"/>
      <c r="O47" s="1117">
        <f t="shared" si="25"/>
        <v>0</v>
      </c>
      <c r="P47" s="1105"/>
    </row>
    <row r="48" spans="1:16" ht="12" hidden="1" customHeight="1" x14ac:dyDescent="0.25">
      <c r="A48" s="1118"/>
      <c r="B48" s="1114"/>
      <c r="C48" s="1119"/>
      <c r="D48" s="1120"/>
      <c r="E48" s="1121"/>
      <c r="F48" s="1117"/>
      <c r="G48" s="1120"/>
      <c r="H48" s="1121"/>
      <c r="I48" s="1117"/>
      <c r="J48" s="1120"/>
      <c r="K48" s="1121"/>
      <c r="L48" s="1101"/>
      <c r="M48" s="1120"/>
      <c r="N48" s="1121"/>
      <c r="O48" s="1117"/>
      <c r="P48" s="1105"/>
    </row>
    <row r="49" spans="1:16" s="1013" customFormat="1" ht="12" hidden="1" customHeight="1" x14ac:dyDescent="0.25">
      <c r="A49" s="1122"/>
      <c r="B49" s="1123" t="s">
        <v>68</v>
      </c>
      <c r="C49" s="1124"/>
      <c r="D49" s="1125"/>
      <c r="E49" s="1126"/>
      <c r="F49" s="1127"/>
      <c r="G49" s="1128"/>
      <c r="H49" s="1129"/>
      <c r="I49" s="1130"/>
      <c r="J49" s="1128"/>
      <c r="K49" s="1129"/>
      <c r="L49" s="1131"/>
      <c r="M49" s="1128"/>
      <c r="N49" s="1129"/>
      <c r="O49" s="1130"/>
      <c r="P49" s="1132"/>
    </row>
    <row r="50" spans="1:16" s="1013" customFormat="1" ht="12.75" thickBot="1" x14ac:dyDescent="0.3">
      <c r="A50" s="1133"/>
      <c r="B50" s="1014" t="s">
        <v>69</v>
      </c>
      <c r="C50" s="1134">
        <f t="shared" si="0"/>
        <v>176906</v>
      </c>
      <c r="D50" s="1135">
        <f>SUM(D51,D286)</f>
        <v>177057</v>
      </c>
      <c r="E50" s="1136">
        <f t="shared" ref="E50:F50" si="26">SUM(E51,E286)</f>
        <v>-151</v>
      </c>
      <c r="F50" s="1137">
        <f t="shared" si="26"/>
        <v>176906</v>
      </c>
      <c r="G50" s="1135">
        <f>SUM(G51,G286)</f>
        <v>0</v>
      </c>
      <c r="H50" s="1136">
        <f>SUM(H51,H286)</f>
        <v>0</v>
      </c>
      <c r="I50" s="1137">
        <f t="shared" ref="I50" si="27">SUM(I51,I286)</f>
        <v>0</v>
      </c>
      <c r="J50" s="1017">
        <f>SUM(J51,J286)</f>
        <v>0</v>
      </c>
      <c r="K50" s="1018">
        <f t="shared" ref="K50:L50" si="28">SUM(K51,K286)</f>
        <v>0</v>
      </c>
      <c r="L50" s="1019">
        <f t="shared" si="28"/>
        <v>0</v>
      </c>
      <c r="M50" s="1017">
        <f>SUM(M51,M286)</f>
        <v>0</v>
      </c>
      <c r="N50" s="1018">
        <f t="shared" ref="N50:O50" si="29">SUM(N51,N286)</f>
        <v>0</v>
      </c>
      <c r="O50" s="1019">
        <f t="shared" si="29"/>
        <v>0</v>
      </c>
      <c r="P50" s="1020"/>
    </row>
    <row r="51" spans="1:16" s="1013" customFormat="1" ht="36.75" thickTop="1" x14ac:dyDescent="0.25">
      <c r="A51" s="1138"/>
      <c r="B51" s="1139" t="s">
        <v>70</v>
      </c>
      <c r="C51" s="1140">
        <f t="shared" si="0"/>
        <v>168042</v>
      </c>
      <c r="D51" s="1141">
        <f>SUM(D52,D194)</f>
        <v>168042</v>
      </c>
      <c r="E51" s="1142">
        <f t="shared" ref="E51:F51" si="30">SUM(E52,E194)</f>
        <v>0</v>
      </c>
      <c r="F51" s="1143">
        <f t="shared" si="30"/>
        <v>168042</v>
      </c>
      <c r="G51" s="1141">
        <f>SUM(G52,G194)</f>
        <v>0</v>
      </c>
      <c r="H51" s="1142">
        <f t="shared" ref="H51:I51" si="31">SUM(H52,H194)</f>
        <v>0</v>
      </c>
      <c r="I51" s="1143">
        <f t="shared" si="31"/>
        <v>0</v>
      </c>
      <c r="J51" s="1144">
        <f>SUM(J52,J194)</f>
        <v>0</v>
      </c>
      <c r="K51" s="1145">
        <f t="shared" ref="K51:L51" si="32">SUM(K52,K194)</f>
        <v>0</v>
      </c>
      <c r="L51" s="1146">
        <f t="shared" si="32"/>
        <v>0</v>
      </c>
      <c r="M51" s="1144">
        <f>SUM(M52,M194)</f>
        <v>0</v>
      </c>
      <c r="N51" s="1145">
        <f t="shared" ref="N51:O51" si="33">SUM(N52,N194)</f>
        <v>0</v>
      </c>
      <c r="O51" s="1146">
        <f t="shared" si="33"/>
        <v>0</v>
      </c>
      <c r="P51" s="1147"/>
    </row>
    <row r="52" spans="1:16" s="1013" customFormat="1" ht="24" hidden="1" x14ac:dyDescent="0.25">
      <c r="A52" s="1009"/>
      <c r="B52" s="1007" t="s">
        <v>71</v>
      </c>
      <c r="C52" s="1148">
        <f t="shared" si="0"/>
        <v>0</v>
      </c>
      <c r="D52" s="1149">
        <f>SUM(D53,D75,D173,D187)</f>
        <v>0</v>
      </c>
      <c r="E52" s="1150">
        <f t="shared" ref="E52:F52" si="34">SUM(E53,E75,E173,E187)</f>
        <v>0</v>
      </c>
      <c r="F52" s="1151">
        <f t="shared" si="34"/>
        <v>0</v>
      </c>
      <c r="G52" s="1149">
        <f>SUM(G53,G75,G173,G187)</f>
        <v>0</v>
      </c>
      <c r="H52" s="1150">
        <f t="shared" ref="H52:I52" si="35">SUM(H53,H75,H173,H187)</f>
        <v>0</v>
      </c>
      <c r="I52" s="1151">
        <f t="shared" si="35"/>
        <v>0</v>
      </c>
      <c r="J52" s="1149">
        <f>SUM(J53,J75,J173,J187)</f>
        <v>0</v>
      </c>
      <c r="K52" s="1150">
        <f t="shared" ref="K52:L52" si="36">SUM(K53,K75,K173,K187)</f>
        <v>0</v>
      </c>
      <c r="L52" s="1151">
        <f t="shared" si="36"/>
        <v>0</v>
      </c>
      <c r="M52" s="1149">
        <f>SUM(M53,M75,M173,M187)</f>
        <v>0</v>
      </c>
      <c r="N52" s="1150">
        <f t="shared" ref="N52:O52" si="37">SUM(N53,N75,N173,N187)</f>
        <v>0</v>
      </c>
      <c r="O52" s="1151">
        <f t="shared" si="37"/>
        <v>0</v>
      </c>
      <c r="P52" s="1152"/>
    </row>
    <row r="53" spans="1:16" s="1013" customFormat="1" hidden="1" x14ac:dyDescent="0.25">
      <c r="A53" s="1153">
        <v>1000</v>
      </c>
      <c r="B53" s="1153" t="s">
        <v>72</v>
      </c>
      <c r="C53" s="1154">
        <f t="shared" si="0"/>
        <v>0</v>
      </c>
      <c r="D53" s="1155">
        <f>SUM(D54,D67)</f>
        <v>0</v>
      </c>
      <c r="E53" s="1156">
        <f t="shared" ref="E53:F53" si="38">SUM(E54,E67)</f>
        <v>0</v>
      </c>
      <c r="F53" s="1157">
        <f t="shared" si="38"/>
        <v>0</v>
      </c>
      <c r="G53" s="1155">
        <f>SUM(G54,G67)</f>
        <v>0</v>
      </c>
      <c r="H53" s="1156">
        <f t="shared" ref="H53:I53" si="39">SUM(H54,H67)</f>
        <v>0</v>
      </c>
      <c r="I53" s="1157">
        <f t="shared" si="39"/>
        <v>0</v>
      </c>
      <c r="J53" s="1155">
        <f>SUM(J54,J67)</f>
        <v>0</v>
      </c>
      <c r="K53" s="1156">
        <f t="shared" ref="K53:L53" si="40">SUM(K54,K67)</f>
        <v>0</v>
      </c>
      <c r="L53" s="1157">
        <f t="shared" si="40"/>
        <v>0</v>
      </c>
      <c r="M53" s="1155">
        <f>SUM(M54,M67)</f>
        <v>0</v>
      </c>
      <c r="N53" s="1156">
        <f t="shared" ref="N53:O53" si="41">SUM(N54,N67)</f>
        <v>0</v>
      </c>
      <c r="O53" s="1157">
        <f t="shared" si="41"/>
        <v>0</v>
      </c>
      <c r="P53" s="1158"/>
    </row>
    <row r="54" spans="1:16" hidden="1" x14ac:dyDescent="0.25">
      <c r="A54" s="1042">
        <v>1100</v>
      </c>
      <c r="B54" s="1159" t="s">
        <v>73</v>
      </c>
      <c r="C54" s="1043">
        <f t="shared" si="0"/>
        <v>0</v>
      </c>
      <c r="D54" s="1160">
        <f>SUM(D55,D58,D66)</f>
        <v>0</v>
      </c>
      <c r="E54" s="1161">
        <f t="shared" ref="E54:F54" si="42">SUM(E55,E58,E66)</f>
        <v>0</v>
      </c>
      <c r="F54" s="1162">
        <f t="shared" si="42"/>
        <v>0</v>
      </c>
      <c r="G54" s="1160">
        <f>SUM(G55,G58,G66)</f>
        <v>0</v>
      </c>
      <c r="H54" s="1161">
        <f t="shared" ref="H54:I54" si="43">SUM(H55,H58,H66)</f>
        <v>0</v>
      </c>
      <c r="I54" s="1162">
        <f t="shared" si="43"/>
        <v>0</v>
      </c>
      <c r="J54" s="1160">
        <f>SUM(J55,J58,J66)</f>
        <v>0</v>
      </c>
      <c r="K54" s="1161">
        <f t="shared" ref="K54:L54" si="44">SUM(K55,K58,K66)</f>
        <v>0</v>
      </c>
      <c r="L54" s="1162">
        <f t="shared" si="44"/>
        <v>0</v>
      </c>
      <c r="M54" s="1160">
        <f>SUM(M55,M58,M66)</f>
        <v>0</v>
      </c>
      <c r="N54" s="1161">
        <f t="shared" ref="N54:O54" si="45">SUM(N55,N58,N66)</f>
        <v>0</v>
      </c>
      <c r="O54" s="1162">
        <f t="shared" si="45"/>
        <v>0</v>
      </c>
      <c r="P54" s="1050"/>
    </row>
    <row r="55" spans="1:16" hidden="1" x14ac:dyDescent="0.25">
      <c r="A55" s="1163">
        <v>1110</v>
      </c>
      <c r="B55" s="1114" t="s">
        <v>74</v>
      </c>
      <c r="C55" s="1119">
        <f t="shared" si="0"/>
        <v>0</v>
      </c>
      <c r="D55" s="1164">
        <f>SUM(D56:D57)</f>
        <v>0</v>
      </c>
      <c r="E55" s="1165">
        <f t="shared" ref="E55:F55" si="46">SUM(E56:E57)</f>
        <v>0</v>
      </c>
      <c r="F55" s="1117">
        <f t="shared" si="46"/>
        <v>0</v>
      </c>
      <c r="G55" s="1164">
        <f>SUM(G56:G57)</f>
        <v>0</v>
      </c>
      <c r="H55" s="1165">
        <f t="shared" ref="H55:I55" si="47">SUM(H56:H57)</f>
        <v>0</v>
      </c>
      <c r="I55" s="1117">
        <f t="shared" si="47"/>
        <v>0</v>
      </c>
      <c r="J55" s="1164">
        <f>SUM(J56:J57)</f>
        <v>0</v>
      </c>
      <c r="K55" s="1165">
        <f t="shared" ref="K55:L55" si="48">SUM(K56:K57)</f>
        <v>0</v>
      </c>
      <c r="L55" s="1117">
        <f t="shared" si="48"/>
        <v>0</v>
      </c>
      <c r="M55" s="1164">
        <f>SUM(M56:M57)</f>
        <v>0</v>
      </c>
      <c r="N55" s="1165">
        <f t="shared" ref="N55:O55" si="49">SUM(N56:N57)</f>
        <v>0</v>
      </c>
      <c r="O55" s="1117">
        <f t="shared" si="49"/>
        <v>0</v>
      </c>
      <c r="P55" s="1105"/>
    </row>
    <row r="56" spans="1:16" ht="12" hidden="1" customHeight="1" x14ac:dyDescent="0.25">
      <c r="A56" s="1029">
        <v>1111</v>
      </c>
      <c r="B56" s="1052" t="s">
        <v>75</v>
      </c>
      <c r="C56" s="1053">
        <f t="shared" si="0"/>
        <v>0</v>
      </c>
      <c r="D56" s="1031"/>
      <c r="E56" s="1032"/>
      <c r="F56" s="1110">
        <f t="shared" ref="F56:F57" si="50">D56+E56</f>
        <v>0</v>
      </c>
      <c r="G56" s="1031"/>
      <c r="H56" s="1032"/>
      <c r="I56" s="1110">
        <f t="shared" ref="I56:I57" si="51">G56+H56</f>
        <v>0</v>
      </c>
      <c r="J56" s="1031"/>
      <c r="K56" s="1032"/>
      <c r="L56" s="1110">
        <f t="shared" ref="L56:L57" si="52">K56+J56</f>
        <v>0</v>
      </c>
      <c r="M56" s="1031"/>
      <c r="N56" s="1032"/>
      <c r="O56" s="1110">
        <f t="shared" ref="O56:O57" si="53">N56+M56</f>
        <v>0</v>
      </c>
      <c r="P56" s="1034"/>
    </row>
    <row r="57" spans="1:16" ht="24" hidden="1" customHeight="1" x14ac:dyDescent="0.25">
      <c r="A57" s="1083">
        <v>1119</v>
      </c>
      <c r="B57" s="1060" t="s">
        <v>76</v>
      </c>
      <c r="C57" s="1061">
        <f t="shared" si="0"/>
        <v>0</v>
      </c>
      <c r="D57" s="1065"/>
      <c r="E57" s="1066"/>
      <c r="F57" s="1166">
        <f t="shared" si="50"/>
        <v>0</v>
      </c>
      <c r="G57" s="1065"/>
      <c r="H57" s="1066"/>
      <c r="I57" s="1166">
        <f t="shared" si="51"/>
        <v>0</v>
      </c>
      <c r="J57" s="1065"/>
      <c r="K57" s="1066"/>
      <c r="L57" s="1166">
        <f t="shared" si="52"/>
        <v>0</v>
      </c>
      <c r="M57" s="1065"/>
      <c r="N57" s="1066"/>
      <c r="O57" s="1166">
        <f t="shared" si="53"/>
        <v>0</v>
      </c>
      <c r="P57" s="1070"/>
    </row>
    <row r="58" spans="1:16" hidden="1" x14ac:dyDescent="0.25">
      <c r="A58" s="1167">
        <v>1140</v>
      </c>
      <c r="B58" s="1060" t="s">
        <v>78</v>
      </c>
      <c r="C58" s="1061">
        <f t="shared" si="0"/>
        <v>0</v>
      </c>
      <c r="D58" s="1168">
        <f>SUM(D59:D65)</f>
        <v>0</v>
      </c>
      <c r="E58" s="1169">
        <f>SUM(E59:E65)</f>
        <v>0</v>
      </c>
      <c r="F58" s="1166">
        <f t="shared" ref="F58" si="54">SUM(F59:F65)</f>
        <v>0</v>
      </c>
      <c r="G58" s="1168">
        <f>SUM(G59:G65)</f>
        <v>0</v>
      </c>
      <c r="H58" s="1169">
        <f t="shared" ref="H58:I58" si="55">SUM(H59:H65)</f>
        <v>0</v>
      </c>
      <c r="I58" s="1166">
        <f t="shared" si="55"/>
        <v>0</v>
      </c>
      <c r="J58" s="1168">
        <f>SUM(J59:J65)</f>
        <v>0</v>
      </c>
      <c r="K58" s="1169">
        <f t="shared" ref="K58:L58" si="56">SUM(K59:K65)</f>
        <v>0</v>
      </c>
      <c r="L58" s="1166">
        <f t="shared" si="56"/>
        <v>0</v>
      </c>
      <c r="M58" s="1168">
        <f>SUM(M59:M65)</f>
        <v>0</v>
      </c>
      <c r="N58" s="1169">
        <f t="shared" ref="N58:O58" si="57">SUM(N59:N65)</f>
        <v>0</v>
      </c>
      <c r="O58" s="1166">
        <f t="shared" si="57"/>
        <v>0</v>
      </c>
      <c r="P58" s="1070"/>
    </row>
    <row r="59" spans="1:16" ht="12" hidden="1" customHeight="1" x14ac:dyDescent="0.25">
      <c r="A59" s="1083">
        <v>1141</v>
      </c>
      <c r="B59" s="1060" t="s">
        <v>79</v>
      </c>
      <c r="C59" s="1061">
        <f t="shared" si="0"/>
        <v>0</v>
      </c>
      <c r="D59" s="1065"/>
      <c r="E59" s="1066"/>
      <c r="F59" s="1166">
        <f t="shared" ref="F59:F66" si="58">D59+E59</f>
        <v>0</v>
      </c>
      <c r="G59" s="1065"/>
      <c r="H59" s="1066"/>
      <c r="I59" s="1166">
        <f t="shared" ref="I59:I66" si="59">G59+H59</f>
        <v>0</v>
      </c>
      <c r="J59" s="1065"/>
      <c r="K59" s="1066"/>
      <c r="L59" s="1166">
        <f t="shared" ref="L59:L66" si="60">K59+J59</f>
        <v>0</v>
      </c>
      <c r="M59" s="1065"/>
      <c r="N59" s="1066"/>
      <c r="O59" s="1166">
        <f t="shared" ref="O59:O66" si="61">N59+M59</f>
        <v>0</v>
      </c>
      <c r="P59" s="1070"/>
    </row>
    <row r="60" spans="1:16" ht="24.75" hidden="1" customHeight="1" x14ac:dyDescent="0.25">
      <c r="A60" s="1083">
        <v>1142</v>
      </c>
      <c r="B60" s="1060" t="s">
        <v>80</v>
      </c>
      <c r="C60" s="1061">
        <f t="shared" si="0"/>
        <v>0</v>
      </c>
      <c r="D60" s="1065"/>
      <c r="E60" s="1066"/>
      <c r="F60" s="1166">
        <f t="shared" si="58"/>
        <v>0</v>
      </c>
      <c r="G60" s="1065"/>
      <c r="H60" s="1066"/>
      <c r="I60" s="1166">
        <f t="shared" si="59"/>
        <v>0</v>
      </c>
      <c r="J60" s="1065"/>
      <c r="K60" s="1066"/>
      <c r="L60" s="1166">
        <f t="shared" si="60"/>
        <v>0</v>
      </c>
      <c r="M60" s="1065"/>
      <c r="N60" s="1066"/>
      <c r="O60" s="1166">
        <f t="shared" si="61"/>
        <v>0</v>
      </c>
      <c r="P60" s="1070"/>
    </row>
    <row r="61" spans="1:16" ht="24" hidden="1" customHeight="1" x14ac:dyDescent="0.25">
      <c r="A61" s="1083">
        <v>1145</v>
      </c>
      <c r="B61" s="1060" t="s">
        <v>81</v>
      </c>
      <c r="C61" s="1061">
        <f t="shared" si="0"/>
        <v>0</v>
      </c>
      <c r="D61" s="1065"/>
      <c r="E61" s="1066"/>
      <c r="F61" s="1166">
        <f t="shared" si="58"/>
        <v>0</v>
      </c>
      <c r="G61" s="1065"/>
      <c r="H61" s="1066"/>
      <c r="I61" s="1166">
        <f t="shared" si="59"/>
        <v>0</v>
      </c>
      <c r="J61" s="1065"/>
      <c r="K61" s="1066"/>
      <c r="L61" s="1166">
        <f t="shared" si="60"/>
        <v>0</v>
      </c>
      <c r="M61" s="1065"/>
      <c r="N61" s="1066"/>
      <c r="O61" s="1166">
        <f t="shared" si="61"/>
        <v>0</v>
      </c>
      <c r="P61" s="1070"/>
    </row>
    <row r="62" spans="1:16" ht="27.75" hidden="1" customHeight="1" x14ac:dyDescent="0.25">
      <c r="A62" s="1083">
        <v>1146</v>
      </c>
      <c r="B62" s="1060" t="s">
        <v>82</v>
      </c>
      <c r="C62" s="1061">
        <f t="shared" si="0"/>
        <v>0</v>
      </c>
      <c r="D62" s="1065"/>
      <c r="E62" s="1066"/>
      <c r="F62" s="1166">
        <f t="shared" si="58"/>
        <v>0</v>
      </c>
      <c r="G62" s="1065"/>
      <c r="H62" s="1066"/>
      <c r="I62" s="1166">
        <f t="shared" si="59"/>
        <v>0</v>
      </c>
      <c r="J62" s="1065"/>
      <c r="K62" s="1066"/>
      <c r="L62" s="1166">
        <f t="shared" si="60"/>
        <v>0</v>
      </c>
      <c r="M62" s="1065"/>
      <c r="N62" s="1066"/>
      <c r="O62" s="1166">
        <f t="shared" si="61"/>
        <v>0</v>
      </c>
      <c r="P62" s="1070"/>
    </row>
    <row r="63" spans="1:16" ht="12" hidden="1" customHeight="1" x14ac:dyDescent="0.25">
      <c r="A63" s="1083">
        <v>1147</v>
      </c>
      <c r="B63" s="1060" t="s">
        <v>83</v>
      </c>
      <c r="C63" s="1061">
        <f t="shared" si="0"/>
        <v>0</v>
      </c>
      <c r="D63" s="1065"/>
      <c r="E63" s="1066"/>
      <c r="F63" s="1166">
        <f t="shared" si="58"/>
        <v>0</v>
      </c>
      <c r="G63" s="1065"/>
      <c r="H63" s="1066"/>
      <c r="I63" s="1166">
        <f t="shared" si="59"/>
        <v>0</v>
      </c>
      <c r="J63" s="1065"/>
      <c r="K63" s="1066"/>
      <c r="L63" s="1166">
        <f t="shared" si="60"/>
        <v>0</v>
      </c>
      <c r="M63" s="1065"/>
      <c r="N63" s="1066"/>
      <c r="O63" s="1166">
        <f t="shared" si="61"/>
        <v>0</v>
      </c>
      <c r="P63" s="1070"/>
    </row>
    <row r="64" spans="1:16" ht="12" hidden="1" customHeight="1" x14ac:dyDescent="0.25">
      <c r="A64" s="1083">
        <v>1148</v>
      </c>
      <c r="B64" s="1060" t="s">
        <v>84</v>
      </c>
      <c r="C64" s="1061">
        <f t="shared" si="0"/>
        <v>0</v>
      </c>
      <c r="D64" s="1065"/>
      <c r="E64" s="1066"/>
      <c r="F64" s="1166">
        <f t="shared" si="58"/>
        <v>0</v>
      </c>
      <c r="G64" s="1065"/>
      <c r="H64" s="1066"/>
      <c r="I64" s="1166">
        <f t="shared" si="59"/>
        <v>0</v>
      </c>
      <c r="J64" s="1065"/>
      <c r="K64" s="1066"/>
      <c r="L64" s="1166">
        <f t="shared" si="60"/>
        <v>0</v>
      </c>
      <c r="M64" s="1065"/>
      <c r="N64" s="1066"/>
      <c r="O64" s="1166">
        <f t="shared" si="61"/>
        <v>0</v>
      </c>
      <c r="P64" s="1070"/>
    </row>
    <row r="65" spans="1:16" ht="24" hidden="1" customHeight="1" x14ac:dyDescent="0.25">
      <c r="A65" s="1083">
        <v>1149</v>
      </c>
      <c r="B65" s="1060" t="s">
        <v>85</v>
      </c>
      <c r="C65" s="1061">
        <f t="shared" si="0"/>
        <v>0</v>
      </c>
      <c r="D65" s="1065"/>
      <c r="E65" s="1066"/>
      <c r="F65" s="1166">
        <f t="shared" si="58"/>
        <v>0</v>
      </c>
      <c r="G65" s="1065"/>
      <c r="H65" s="1066"/>
      <c r="I65" s="1166">
        <f t="shared" si="59"/>
        <v>0</v>
      </c>
      <c r="J65" s="1065"/>
      <c r="K65" s="1066"/>
      <c r="L65" s="1166">
        <f t="shared" si="60"/>
        <v>0</v>
      </c>
      <c r="M65" s="1065"/>
      <c r="N65" s="1066"/>
      <c r="O65" s="1166">
        <f t="shared" si="61"/>
        <v>0</v>
      </c>
      <c r="P65" s="1070"/>
    </row>
    <row r="66" spans="1:16" ht="36" hidden="1" customHeight="1" x14ac:dyDescent="0.25">
      <c r="A66" s="1163">
        <v>1150</v>
      </c>
      <c r="B66" s="1114" t="s">
        <v>87</v>
      </c>
      <c r="C66" s="1119">
        <f t="shared" si="0"/>
        <v>0</v>
      </c>
      <c r="D66" s="1120"/>
      <c r="E66" s="1121"/>
      <c r="F66" s="1117">
        <f t="shared" si="58"/>
        <v>0</v>
      </c>
      <c r="G66" s="1120"/>
      <c r="H66" s="1121"/>
      <c r="I66" s="1117">
        <f t="shared" si="59"/>
        <v>0</v>
      </c>
      <c r="J66" s="1120"/>
      <c r="K66" s="1121"/>
      <c r="L66" s="1117">
        <f t="shared" si="60"/>
        <v>0</v>
      </c>
      <c r="M66" s="1120"/>
      <c r="N66" s="1121"/>
      <c r="O66" s="1117">
        <f t="shared" si="61"/>
        <v>0</v>
      </c>
      <c r="P66" s="1105"/>
    </row>
    <row r="67" spans="1:16" ht="24" hidden="1" x14ac:dyDescent="0.25">
      <c r="A67" s="1042">
        <v>1200</v>
      </c>
      <c r="B67" s="1159" t="s">
        <v>88</v>
      </c>
      <c r="C67" s="1043">
        <f t="shared" si="0"/>
        <v>0</v>
      </c>
      <c r="D67" s="1160">
        <f>SUM(D68:D69)</f>
        <v>0</v>
      </c>
      <c r="E67" s="1161">
        <f t="shared" ref="E67:F67" si="62">SUM(E68:E69)</f>
        <v>0</v>
      </c>
      <c r="F67" s="1162">
        <f t="shared" si="62"/>
        <v>0</v>
      </c>
      <c r="G67" s="1160">
        <f>SUM(G68:G69)</f>
        <v>0</v>
      </c>
      <c r="H67" s="1161">
        <f t="shared" ref="H67:I67" si="63">SUM(H68:H69)</f>
        <v>0</v>
      </c>
      <c r="I67" s="1162">
        <f t="shared" si="63"/>
        <v>0</v>
      </c>
      <c r="J67" s="1160">
        <f>SUM(J68:J69)</f>
        <v>0</v>
      </c>
      <c r="K67" s="1161">
        <f t="shared" ref="K67:L67" si="64">SUM(K68:K69)</f>
        <v>0</v>
      </c>
      <c r="L67" s="1162">
        <f t="shared" si="64"/>
        <v>0</v>
      </c>
      <c r="M67" s="1160">
        <f>SUM(M68:M69)</f>
        <v>0</v>
      </c>
      <c r="N67" s="1161">
        <f t="shared" ref="N67:O67" si="65">SUM(N68:N69)</f>
        <v>0</v>
      </c>
      <c r="O67" s="1162">
        <f t="shared" si="65"/>
        <v>0</v>
      </c>
      <c r="P67" s="1050"/>
    </row>
    <row r="68" spans="1:16" ht="24" hidden="1" customHeight="1" x14ac:dyDescent="0.25">
      <c r="A68" s="1170">
        <v>1210</v>
      </c>
      <c r="B68" s="1052" t="s">
        <v>89</v>
      </c>
      <c r="C68" s="1053">
        <f t="shared" si="0"/>
        <v>0</v>
      </c>
      <c r="D68" s="1031"/>
      <c r="E68" s="1032"/>
      <c r="F68" s="1110">
        <f>D68+E68</f>
        <v>0</v>
      </c>
      <c r="G68" s="1031"/>
      <c r="H68" s="1032"/>
      <c r="I68" s="1110">
        <f>G68+H68</f>
        <v>0</v>
      </c>
      <c r="J68" s="1031"/>
      <c r="K68" s="1032"/>
      <c r="L68" s="1110">
        <f>K68+J68</f>
        <v>0</v>
      </c>
      <c r="M68" s="1031"/>
      <c r="N68" s="1032"/>
      <c r="O68" s="1110">
        <f>N68+M68</f>
        <v>0</v>
      </c>
      <c r="P68" s="1034"/>
    </row>
    <row r="69" spans="1:16" ht="24" hidden="1" x14ac:dyDescent="0.25">
      <c r="A69" s="1167">
        <v>1220</v>
      </c>
      <c r="B69" s="1060" t="s">
        <v>90</v>
      </c>
      <c r="C69" s="1061">
        <f t="shared" si="0"/>
        <v>0</v>
      </c>
      <c r="D69" s="1168">
        <f>SUM(D70:D74)</f>
        <v>0</v>
      </c>
      <c r="E69" s="1169">
        <f t="shared" ref="E69:F69" si="66">SUM(E70:E74)</f>
        <v>0</v>
      </c>
      <c r="F69" s="1166">
        <f t="shared" si="66"/>
        <v>0</v>
      </c>
      <c r="G69" s="1168">
        <f>SUM(G70:G74)</f>
        <v>0</v>
      </c>
      <c r="H69" s="1169">
        <f t="shared" ref="H69:I69" si="67">SUM(H70:H74)</f>
        <v>0</v>
      </c>
      <c r="I69" s="1166">
        <f t="shared" si="67"/>
        <v>0</v>
      </c>
      <c r="J69" s="1168">
        <f>SUM(J70:J74)</f>
        <v>0</v>
      </c>
      <c r="K69" s="1169">
        <f t="shared" ref="K69:L69" si="68">SUM(K70:K74)</f>
        <v>0</v>
      </c>
      <c r="L69" s="1166">
        <f t="shared" si="68"/>
        <v>0</v>
      </c>
      <c r="M69" s="1168">
        <f>SUM(M70:M74)</f>
        <v>0</v>
      </c>
      <c r="N69" s="1169">
        <f t="shared" ref="N69:O69" si="69">SUM(N70:N74)</f>
        <v>0</v>
      </c>
      <c r="O69" s="1166">
        <f t="shared" si="69"/>
        <v>0</v>
      </c>
      <c r="P69" s="1070"/>
    </row>
    <row r="70" spans="1:16" ht="48" hidden="1" customHeight="1" x14ac:dyDescent="0.25">
      <c r="A70" s="1083">
        <v>1221</v>
      </c>
      <c r="B70" s="1060" t="s">
        <v>91</v>
      </c>
      <c r="C70" s="1061">
        <f t="shared" si="0"/>
        <v>0</v>
      </c>
      <c r="D70" s="1065"/>
      <c r="E70" s="1066"/>
      <c r="F70" s="1166">
        <f t="shared" ref="F70:F74" si="70">D70+E70</f>
        <v>0</v>
      </c>
      <c r="G70" s="1065"/>
      <c r="H70" s="1066"/>
      <c r="I70" s="1166">
        <f t="shared" ref="I70:I74" si="71">G70+H70</f>
        <v>0</v>
      </c>
      <c r="J70" s="1065"/>
      <c r="K70" s="1066"/>
      <c r="L70" s="1166">
        <f t="shared" ref="L70:L74" si="72">K70+J70</f>
        <v>0</v>
      </c>
      <c r="M70" s="1065"/>
      <c r="N70" s="1066"/>
      <c r="O70" s="1166">
        <f t="shared" ref="O70:O74" si="73">N70+M70</f>
        <v>0</v>
      </c>
      <c r="P70" s="1070"/>
    </row>
    <row r="71" spans="1:16" ht="12" hidden="1" customHeight="1" x14ac:dyDescent="0.25">
      <c r="A71" s="1083">
        <v>1223</v>
      </c>
      <c r="B71" s="1060" t="s">
        <v>92</v>
      </c>
      <c r="C71" s="1061">
        <f t="shared" si="0"/>
        <v>0</v>
      </c>
      <c r="D71" s="1065"/>
      <c r="E71" s="1066"/>
      <c r="F71" s="1166">
        <f t="shared" si="70"/>
        <v>0</v>
      </c>
      <c r="G71" s="1065"/>
      <c r="H71" s="1066"/>
      <c r="I71" s="1166">
        <f t="shared" si="71"/>
        <v>0</v>
      </c>
      <c r="J71" s="1065"/>
      <c r="K71" s="1066"/>
      <c r="L71" s="1166">
        <f t="shared" si="72"/>
        <v>0</v>
      </c>
      <c r="M71" s="1065"/>
      <c r="N71" s="1066"/>
      <c r="O71" s="1166">
        <f t="shared" si="73"/>
        <v>0</v>
      </c>
      <c r="P71" s="1070"/>
    </row>
    <row r="72" spans="1:16" ht="24" hidden="1" customHeight="1" x14ac:dyDescent="0.25">
      <c r="A72" s="1083">
        <v>1225</v>
      </c>
      <c r="B72" s="1060" t="s">
        <v>93</v>
      </c>
      <c r="C72" s="1061">
        <f t="shared" si="0"/>
        <v>0</v>
      </c>
      <c r="D72" s="1065"/>
      <c r="E72" s="1066"/>
      <c r="F72" s="1166">
        <f t="shared" si="70"/>
        <v>0</v>
      </c>
      <c r="G72" s="1065"/>
      <c r="H72" s="1066"/>
      <c r="I72" s="1166">
        <f t="shared" si="71"/>
        <v>0</v>
      </c>
      <c r="J72" s="1065"/>
      <c r="K72" s="1066"/>
      <c r="L72" s="1166">
        <f t="shared" si="72"/>
        <v>0</v>
      </c>
      <c r="M72" s="1065"/>
      <c r="N72" s="1066"/>
      <c r="O72" s="1166">
        <f t="shared" si="73"/>
        <v>0</v>
      </c>
      <c r="P72" s="1070"/>
    </row>
    <row r="73" spans="1:16" ht="36" hidden="1" customHeight="1" x14ac:dyDescent="0.25">
      <c r="A73" s="1083">
        <v>1227</v>
      </c>
      <c r="B73" s="1060" t="s">
        <v>94</v>
      </c>
      <c r="C73" s="1061">
        <f t="shared" si="0"/>
        <v>0</v>
      </c>
      <c r="D73" s="1065"/>
      <c r="E73" s="1066"/>
      <c r="F73" s="1166">
        <f t="shared" si="70"/>
        <v>0</v>
      </c>
      <c r="G73" s="1065"/>
      <c r="H73" s="1066"/>
      <c r="I73" s="1166">
        <f t="shared" si="71"/>
        <v>0</v>
      </c>
      <c r="J73" s="1065"/>
      <c r="K73" s="1066"/>
      <c r="L73" s="1166">
        <f t="shared" si="72"/>
        <v>0</v>
      </c>
      <c r="M73" s="1065"/>
      <c r="N73" s="1066"/>
      <c r="O73" s="1166">
        <f t="shared" si="73"/>
        <v>0</v>
      </c>
      <c r="P73" s="1070"/>
    </row>
    <row r="74" spans="1:16" ht="48" hidden="1" customHeight="1" x14ac:dyDescent="0.25">
      <c r="A74" s="1083">
        <v>1228</v>
      </c>
      <c r="B74" s="1060" t="s">
        <v>95</v>
      </c>
      <c r="C74" s="1061">
        <f t="shared" si="0"/>
        <v>0</v>
      </c>
      <c r="D74" s="1065"/>
      <c r="E74" s="1066"/>
      <c r="F74" s="1166">
        <f t="shared" si="70"/>
        <v>0</v>
      </c>
      <c r="G74" s="1065"/>
      <c r="H74" s="1066"/>
      <c r="I74" s="1166">
        <f t="shared" si="71"/>
        <v>0</v>
      </c>
      <c r="J74" s="1065"/>
      <c r="K74" s="1066"/>
      <c r="L74" s="1166">
        <f t="shared" si="72"/>
        <v>0</v>
      </c>
      <c r="M74" s="1065"/>
      <c r="N74" s="1066"/>
      <c r="O74" s="1166">
        <f t="shared" si="73"/>
        <v>0</v>
      </c>
      <c r="P74" s="1070"/>
    </row>
    <row r="75" spans="1:16" hidden="1" x14ac:dyDescent="0.25">
      <c r="A75" s="1153">
        <v>2000</v>
      </c>
      <c r="B75" s="1153" t="s">
        <v>96</v>
      </c>
      <c r="C75" s="1154">
        <f t="shared" si="0"/>
        <v>0</v>
      </c>
      <c r="D75" s="1155">
        <f>SUM(D76,D83,D130,D164,D165,D172)</f>
        <v>0</v>
      </c>
      <c r="E75" s="1156">
        <f t="shared" ref="E75:F75" si="74">SUM(E76,E83,E130,E164,E165,E172)</f>
        <v>0</v>
      </c>
      <c r="F75" s="1157">
        <f t="shared" si="74"/>
        <v>0</v>
      </c>
      <c r="G75" s="1155">
        <f>SUM(G76,G83,G130,G164,G165,G172)</f>
        <v>0</v>
      </c>
      <c r="H75" s="1156">
        <f t="shared" ref="H75:I75" si="75">SUM(H76,H83,H130,H164,H165,H172)</f>
        <v>0</v>
      </c>
      <c r="I75" s="1157">
        <f t="shared" si="75"/>
        <v>0</v>
      </c>
      <c r="J75" s="1155">
        <f>SUM(J76,J83,J130,J164,J165,J172)</f>
        <v>0</v>
      </c>
      <c r="K75" s="1156">
        <f t="shared" ref="K75:L75" si="76">SUM(K76,K83,K130,K164,K165,K172)</f>
        <v>0</v>
      </c>
      <c r="L75" s="1157">
        <f t="shared" si="76"/>
        <v>0</v>
      </c>
      <c r="M75" s="1155">
        <f>SUM(M76,M83,M130,M164,M165,M172)</f>
        <v>0</v>
      </c>
      <c r="N75" s="1156">
        <f t="shared" ref="N75:O75" si="77">SUM(N76,N83,N130,N164,N165,N172)</f>
        <v>0</v>
      </c>
      <c r="O75" s="1157">
        <f t="shared" si="77"/>
        <v>0</v>
      </c>
      <c r="P75" s="1158"/>
    </row>
    <row r="76" spans="1:16" ht="24" hidden="1" x14ac:dyDescent="0.25">
      <c r="A76" s="1042">
        <v>2100</v>
      </c>
      <c r="B76" s="1159" t="s">
        <v>97</v>
      </c>
      <c r="C76" s="1043">
        <f t="shared" si="0"/>
        <v>0</v>
      </c>
      <c r="D76" s="1160">
        <f>SUM(D77,D80)</f>
        <v>0</v>
      </c>
      <c r="E76" s="1161">
        <f t="shared" ref="E76:F76" si="78">SUM(E77,E80)</f>
        <v>0</v>
      </c>
      <c r="F76" s="1162">
        <f t="shared" si="78"/>
        <v>0</v>
      </c>
      <c r="G76" s="1160">
        <f>SUM(G77,G80)</f>
        <v>0</v>
      </c>
      <c r="H76" s="1161">
        <f t="shared" ref="H76:I76" si="79">SUM(H77,H80)</f>
        <v>0</v>
      </c>
      <c r="I76" s="1162">
        <f t="shared" si="79"/>
        <v>0</v>
      </c>
      <c r="J76" s="1160">
        <f>SUM(J77,J80)</f>
        <v>0</v>
      </c>
      <c r="K76" s="1161">
        <f t="shared" ref="K76:L76" si="80">SUM(K77,K80)</f>
        <v>0</v>
      </c>
      <c r="L76" s="1162">
        <f t="shared" si="80"/>
        <v>0</v>
      </c>
      <c r="M76" s="1160">
        <f>SUM(M77,M80)</f>
        <v>0</v>
      </c>
      <c r="N76" s="1161">
        <f t="shared" ref="N76:O76" si="81">SUM(N77,N80)</f>
        <v>0</v>
      </c>
      <c r="O76" s="1162">
        <f t="shared" si="81"/>
        <v>0</v>
      </c>
      <c r="P76" s="1050"/>
    </row>
    <row r="77" spans="1:16" ht="24" hidden="1" x14ac:dyDescent="0.25">
      <c r="A77" s="1170">
        <v>2110</v>
      </c>
      <c r="B77" s="1052" t="s">
        <v>98</v>
      </c>
      <c r="C77" s="1053">
        <f t="shared" si="0"/>
        <v>0</v>
      </c>
      <c r="D77" s="1171">
        <f>SUM(D78:D79)</f>
        <v>0</v>
      </c>
      <c r="E77" s="1172">
        <f t="shared" ref="E77:F77" si="82">SUM(E78:E79)</f>
        <v>0</v>
      </c>
      <c r="F77" s="1110">
        <f t="shared" si="82"/>
        <v>0</v>
      </c>
      <c r="G77" s="1171">
        <f>SUM(G78:G79)</f>
        <v>0</v>
      </c>
      <c r="H77" s="1172">
        <f t="shared" ref="H77:I77" si="83">SUM(H78:H79)</f>
        <v>0</v>
      </c>
      <c r="I77" s="1110">
        <f t="shared" si="83"/>
        <v>0</v>
      </c>
      <c r="J77" s="1171">
        <f>SUM(J78:J79)</f>
        <v>0</v>
      </c>
      <c r="K77" s="1172">
        <f t="shared" ref="K77:L77" si="84">SUM(K78:K79)</f>
        <v>0</v>
      </c>
      <c r="L77" s="1110">
        <f t="shared" si="84"/>
        <v>0</v>
      </c>
      <c r="M77" s="1171">
        <f>SUM(M78:M79)</f>
        <v>0</v>
      </c>
      <c r="N77" s="1172">
        <f t="shared" ref="N77:O77" si="85">SUM(N78:N79)</f>
        <v>0</v>
      </c>
      <c r="O77" s="1110">
        <f t="shared" si="85"/>
        <v>0</v>
      </c>
      <c r="P77" s="1034"/>
    </row>
    <row r="78" spans="1:16" ht="12" hidden="1" customHeight="1" x14ac:dyDescent="0.25">
      <c r="A78" s="1083">
        <v>2111</v>
      </c>
      <c r="B78" s="1060" t="s">
        <v>99</v>
      </c>
      <c r="C78" s="1061">
        <f t="shared" si="0"/>
        <v>0</v>
      </c>
      <c r="D78" s="1173"/>
      <c r="E78" s="1174"/>
      <c r="F78" s="1166">
        <f t="shared" ref="F78:F79" si="86">D78+E78</f>
        <v>0</v>
      </c>
      <c r="G78" s="1065"/>
      <c r="H78" s="1066"/>
      <c r="I78" s="1166">
        <f t="shared" ref="I78:I79" si="87">G78+H78</f>
        <v>0</v>
      </c>
      <c r="J78" s="1065"/>
      <c r="K78" s="1066"/>
      <c r="L78" s="1166">
        <f t="shared" ref="L78:L79" si="88">K78+J78</f>
        <v>0</v>
      </c>
      <c r="M78" s="1065"/>
      <c r="N78" s="1066"/>
      <c r="O78" s="1166">
        <f t="shared" ref="O78:O79" si="89">N78+M78</f>
        <v>0</v>
      </c>
      <c r="P78" s="1070"/>
    </row>
    <row r="79" spans="1:16" ht="24" hidden="1" customHeight="1" x14ac:dyDescent="0.25">
      <c r="A79" s="1083">
        <v>2112</v>
      </c>
      <c r="B79" s="1060" t="s">
        <v>100</v>
      </c>
      <c r="C79" s="1061">
        <f t="shared" si="0"/>
        <v>0</v>
      </c>
      <c r="D79" s="1173"/>
      <c r="E79" s="1174"/>
      <c r="F79" s="1166">
        <f t="shared" si="86"/>
        <v>0</v>
      </c>
      <c r="G79" s="1065"/>
      <c r="H79" s="1066"/>
      <c r="I79" s="1166">
        <f t="shared" si="87"/>
        <v>0</v>
      </c>
      <c r="J79" s="1065"/>
      <c r="K79" s="1066"/>
      <c r="L79" s="1166">
        <f t="shared" si="88"/>
        <v>0</v>
      </c>
      <c r="M79" s="1065"/>
      <c r="N79" s="1066"/>
      <c r="O79" s="1166">
        <f t="shared" si="89"/>
        <v>0</v>
      </c>
      <c r="P79" s="1070"/>
    </row>
    <row r="80" spans="1:16" ht="24" hidden="1" x14ac:dyDescent="0.25">
      <c r="A80" s="1167">
        <v>2120</v>
      </c>
      <c r="B80" s="1060" t="s">
        <v>101</v>
      </c>
      <c r="C80" s="1061">
        <f t="shared" si="0"/>
        <v>0</v>
      </c>
      <c r="D80" s="1168">
        <f>SUM(D81:D82)</f>
        <v>0</v>
      </c>
      <c r="E80" s="1169">
        <f t="shared" ref="E80:F80" si="90">SUM(E81:E82)</f>
        <v>0</v>
      </c>
      <c r="F80" s="1166">
        <f t="shared" si="90"/>
        <v>0</v>
      </c>
      <c r="G80" s="1168">
        <f>SUM(G81:G82)</f>
        <v>0</v>
      </c>
      <c r="H80" s="1169">
        <f t="shared" ref="H80:I80" si="91">SUM(H81:H82)</f>
        <v>0</v>
      </c>
      <c r="I80" s="1166">
        <f t="shared" si="91"/>
        <v>0</v>
      </c>
      <c r="J80" s="1168">
        <f>SUM(J81:J82)</f>
        <v>0</v>
      </c>
      <c r="K80" s="1169">
        <f t="shared" ref="K80:L80" si="92">SUM(K81:K82)</f>
        <v>0</v>
      </c>
      <c r="L80" s="1166">
        <f t="shared" si="92"/>
        <v>0</v>
      </c>
      <c r="M80" s="1168">
        <f>SUM(M81:M82)</f>
        <v>0</v>
      </c>
      <c r="N80" s="1169">
        <f t="shared" ref="N80:O80" si="93">SUM(N81:N82)</f>
        <v>0</v>
      </c>
      <c r="O80" s="1166">
        <f t="shared" si="93"/>
        <v>0</v>
      </c>
      <c r="P80" s="1070"/>
    </row>
    <row r="81" spans="1:16" ht="12" hidden="1" customHeight="1" x14ac:dyDescent="0.25">
      <c r="A81" s="1083">
        <v>2121</v>
      </c>
      <c r="B81" s="1060" t="s">
        <v>99</v>
      </c>
      <c r="C81" s="1061">
        <f t="shared" si="0"/>
        <v>0</v>
      </c>
      <c r="D81" s="1173"/>
      <c r="E81" s="1174"/>
      <c r="F81" s="1166">
        <f t="shared" ref="F81:F82" si="94">D81+E81</f>
        <v>0</v>
      </c>
      <c r="G81" s="1065"/>
      <c r="H81" s="1066"/>
      <c r="I81" s="1166">
        <f t="shared" ref="I81:I82" si="95">G81+H81</f>
        <v>0</v>
      </c>
      <c r="J81" s="1065"/>
      <c r="K81" s="1066"/>
      <c r="L81" s="1166">
        <f t="shared" ref="L81:L82" si="96">K81+J81</f>
        <v>0</v>
      </c>
      <c r="M81" s="1065"/>
      <c r="N81" s="1066"/>
      <c r="O81" s="1166">
        <f t="shared" ref="O81:O82" si="97">N81+M81</f>
        <v>0</v>
      </c>
      <c r="P81" s="1070"/>
    </row>
    <row r="82" spans="1:16" ht="24" hidden="1" customHeight="1" x14ac:dyDescent="0.25">
      <c r="A82" s="1083">
        <v>2122</v>
      </c>
      <c r="B82" s="1060" t="s">
        <v>100</v>
      </c>
      <c r="C82" s="1061">
        <f t="shared" si="0"/>
        <v>0</v>
      </c>
      <c r="D82" s="1173"/>
      <c r="E82" s="1174"/>
      <c r="F82" s="1166">
        <f t="shared" si="94"/>
        <v>0</v>
      </c>
      <c r="G82" s="1065"/>
      <c r="H82" s="1066"/>
      <c r="I82" s="1166">
        <f t="shared" si="95"/>
        <v>0</v>
      </c>
      <c r="J82" s="1065"/>
      <c r="K82" s="1066"/>
      <c r="L82" s="1166">
        <f t="shared" si="96"/>
        <v>0</v>
      </c>
      <c r="M82" s="1065"/>
      <c r="N82" s="1066"/>
      <c r="O82" s="1166">
        <f t="shared" si="97"/>
        <v>0</v>
      </c>
      <c r="P82" s="1070"/>
    </row>
    <row r="83" spans="1:16" hidden="1" x14ac:dyDescent="0.25">
      <c r="A83" s="1042">
        <v>2200</v>
      </c>
      <c r="B83" s="1159" t="s">
        <v>102</v>
      </c>
      <c r="C83" s="1043">
        <f t="shared" si="0"/>
        <v>0</v>
      </c>
      <c r="D83" s="1160">
        <f>SUM(D84,D89,D95,D103,D112,D116,D122,D128)</f>
        <v>0</v>
      </c>
      <c r="E83" s="1161">
        <f t="shared" ref="E83:F83" si="98">SUM(E84,E89,E95,E103,E112,E116,E122,E128)</f>
        <v>0</v>
      </c>
      <c r="F83" s="1162">
        <f t="shared" si="98"/>
        <v>0</v>
      </c>
      <c r="G83" s="1160">
        <f>SUM(G84,G89,G95,G103,G112,G116,G122,G128)</f>
        <v>0</v>
      </c>
      <c r="H83" s="1161">
        <f t="shared" ref="H83:I83" si="99">SUM(H84,H89,H95,H103,H112,H116,H122,H128)</f>
        <v>0</v>
      </c>
      <c r="I83" s="1162">
        <f t="shared" si="99"/>
        <v>0</v>
      </c>
      <c r="J83" s="1160">
        <f>SUM(J84,J89,J95,J103,J112,J116,J122,J128)</f>
        <v>0</v>
      </c>
      <c r="K83" s="1161">
        <f t="shared" ref="K83:L83" si="100">SUM(K84,K89,K95,K103,K112,K116,K122,K128)</f>
        <v>0</v>
      </c>
      <c r="L83" s="1162">
        <f t="shared" si="100"/>
        <v>0</v>
      </c>
      <c r="M83" s="1160">
        <f>SUM(M84,M89,M95,M103,M112,M116,M122,M128)</f>
        <v>0</v>
      </c>
      <c r="N83" s="1161">
        <f t="shared" ref="N83:O83" si="101">SUM(N84,N89,N95,N103,N112,N116,N122,N128)</f>
        <v>0</v>
      </c>
      <c r="O83" s="1162">
        <f t="shared" si="101"/>
        <v>0</v>
      </c>
      <c r="P83" s="1050"/>
    </row>
    <row r="84" spans="1:16" hidden="1" x14ac:dyDescent="0.25">
      <c r="A84" s="1163">
        <v>2210</v>
      </c>
      <c r="B84" s="1114" t="s">
        <v>103</v>
      </c>
      <c r="C84" s="1119">
        <f t="shared" ref="C84:C147" si="102">F84+I84+L84+O84</f>
        <v>0</v>
      </c>
      <c r="D84" s="1164">
        <f>SUM(D85:D88)</f>
        <v>0</v>
      </c>
      <c r="E84" s="1165">
        <f t="shared" ref="E84:F84" si="103">SUM(E85:E88)</f>
        <v>0</v>
      </c>
      <c r="F84" s="1117">
        <f t="shared" si="103"/>
        <v>0</v>
      </c>
      <c r="G84" s="1164">
        <f>SUM(G85:G88)</f>
        <v>0</v>
      </c>
      <c r="H84" s="1165">
        <f t="shared" ref="H84:I84" si="104">SUM(H85:H88)</f>
        <v>0</v>
      </c>
      <c r="I84" s="1117">
        <f t="shared" si="104"/>
        <v>0</v>
      </c>
      <c r="J84" s="1164">
        <f>SUM(J85:J88)</f>
        <v>0</v>
      </c>
      <c r="K84" s="1165">
        <f t="shared" ref="K84:L84" si="105">SUM(K85:K88)</f>
        <v>0</v>
      </c>
      <c r="L84" s="1117">
        <f t="shared" si="105"/>
        <v>0</v>
      </c>
      <c r="M84" s="1164">
        <f>SUM(M85:M88)</f>
        <v>0</v>
      </c>
      <c r="N84" s="1165">
        <f t="shared" ref="N84:O84" si="106">SUM(N85:N88)</f>
        <v>0</v>
      </c>
      <c r="O84" s="1117">
        <f t="shared" si="106"/>
        <v>0</v>
      </c>
      <c r="P84" s="1105"/>
    </row>
    <row r="85" spans="1:16" ht="24" hidden="1" customHeight="1" x14ac:dyDescent="0.25">
      <c r="A85" s="1029">
        <v>2211</v>
      </c>
      <c r="B85" s="1052" t="s">
        <v>104</v>
      </c>
      <c r="C85" s="1053">
        <f t="shared" si="102"/>
        <v>0</v>
      </c>
      <c r="D85" s="1175"/>
      <c r="E85" s="1176"/>
      <c r="F85" s="1110">
        <f t="shared" ref="F85:F88" si="107">D85+E85</f>
        <v>0</v>
      </c>
      <c r="G85" s="1031"/>
      <c r="H85" s="1032"/>
      <c r="I85" s="1110">
        <f t="shared" ref="I85:I88" si="108">G85+H85</f>
        <v>0</v>
      </c>
      <c r="J85" s="1031"/>
      <c r="K85" s="1032"/>
      <c r="L85" s="1110">
        <f t="shared" ref="L85:L88" si="109">K85+J85</f>
        <v>0</v>
      </c>
      <c r="M85" s="1031"/>
      <c r="N85" s="1032"/>
      <c r="O85" s="1110">
        <f t="shared" ref="O85:O88" si="110">N85+M85</f>
        <v>0</v>
      </c>
      <c r="P85" s="1034"/>
    </row>
    <row r="86" spans="1:16" ht="36" hidden="1" customHeight="1" x14ac:dyDescent="0.25">
      <c r="A86" s="1083">
        <v>2212</v>
      </c>
      <c r="B86" s="1060" t="s">
        <v>105</v>
      </c>
      <c r="C86" s="1061">
        <f t="shared" si="102"/>
        <v>0</v>
      </c>
      <c r="D86" s="1173"/>
      <c r="E86" s="1174"/>
      <c r="F86" s="1166">
        <f t="shared" si="107"/>
        <v>0</v>
      </c>
      <c r="G86" s="1065"/>
      <c r="H86" s="1066"/>
      <c r="I86" s="1166">
        <f t="shared" si="108"/>
        <v>0</v>
      </c>
      <c r="J86" s="1065"/>
      <c r="K86" s="1066"/>
      <c r="L86" s="1166">
        <f t="shared" si="109"/>
        <v>0</v>
      </c>
      <c r="M86" s="1065"/>
      <c r="N86" s="1066"/>
      <c r="O86" s="1166">
        <f t="shared" si="110"/>
        <v>0</v>
      </c>
      <c r="P86" s="1070"/>
    </row>
    <row r="87" spans="1:16" ht="24" hidden="1" customHeight="1" x14ac:dyDescent="0.25">
      <c r="A87" s="1083">
        <v>2214</v>
      </c>
      <c r="B87" s="1060" t="s">
        <v>106</v>
      </c>
      <c r="C87" s="1061">
        <f t="shared" si="102"/>
        <v>0</v>
      </c>
      <c r="D87" s="1173"/>
      <c r="E87" s="1174"/>
      <c r="F87" s="1166">
        <f t="shared" si="107"/>
        <v>0</v>
      </c>
      <c r="G87" s="1065"/>
      <c r="H87" s="1066"/>
      <c r="I87" s="1166">
        <f t="shared" si="108"/>
        <v>0</v>
      </c>
      <c r="J87" s="1065"/>
      <c r="K87" s="1066"/>
      <c r="L87" s="1166">
        <f t="shared" si="109"/>
        <v>0</v>
      </c>
      <c r="M87" s="1065"/>
      <c r="N87" s="1066"/>
      <c r="O87" s="1166">
        <f t="shared" si="110"/>
        <v>0</v>
      </c>
      <c r="P87" s="1070"/>
    </row>
    <row r="88" spans="1:16" ht="12" hidden="1" customHeight="1" x14ac:dyDescent="0.25">
      <c r="A88" s="1083">
        <v>2219</v>
      </c>
      <c r="B88" s="1060" t="s">
        <v>107</v>
      </c>
      <c r="C88" s="1061">
        <f t="shared" si="102"/>
        <v>0</v>
      </c>
      <c r="D88" s="1173"/>
      <c r="E88" s="1174"/>
      <c r="F88" s="1166">
        <f t="shared" si="107"/>
        <v>0</v>
      </c>
      <c r="G88" s="1065"/>
      <c r="H88" s="1066"/>
      <c r="I88" s="1166">
        <f t="shared" si="108"/>
        <v>0</v>
      </c>
      <c r="J88" s="1065"/>
      <c r="K88" s="1066"/>
      <c r="L88" s="1166">
        <f t="shared" si="109"/>
        <v>0</v>
      </c>
      <c r="M88" s="1065"/>
      <c r="N88" s="1066"/>
      <c r="O88" s="1166">
        <f t="shared" si="110"/>
        <v>0</v>
      </c>
      <c r="P88" s="1070"/>
    </row>
    <row r="89" spans="1:16" ht="24" hidden="1" x14ac:dyDescent="0.25">
      <c r="A89" s="1167">
        <v>2220</v>
      </c>
      <c r="B89" s="1060" t="s">
        <v>108</v>
      </c>
      <c r="C89" s="1061">
        <f t="shared" si="102"/>
        <v>0</v>
      </c>
      <c r="D89" s="1168">
        <f>SUM(D90:D94)</f>
        <v>0</v>
      </c>
      <c r="E89" s="1169">
        <f t="shared" ref="E89:F89" si="111">SUM(E90:E94)</f>
        <v>0</v>
      </c>
      <c r="F89" s="1166">
        <f t="shared" si="111"/>
        <v>0</v>
      </c>
      <c r="G89" s="1168">
        <f>SUM(G90:G94)</f>
        <v>0</v>
      </c>
      <c r="H89" s="1169">
        <f t="shared" ref="H89:I89" si="112">SUM(H90:H94)</f>
        <v>0</v>
      </c>
      <c r="I89" s="1166">
        <f t="shared" si="112"/>
        <v>0</v>
      </c>
      <c r="J89" s="1168">
        <f>SUM(J90:J94)</f>
        <v>0</v>
      </c>
      <c r="K89" s="1169">
        <f t="shared" ref="K89:L89" si="113">SUM(K90:K94)</f>
        <v>0</v>
      </c>
      <c r="L89" s="1166">
        <f t="shared" si="113"/>
        <v>0</v>
      </c>
      <c r="M89" s="1168">
        <f>SUM(M90:M94)</f>
        <v>0</v>
      </c>
      <c r="N89" s="1169">
        <f t="shared" ref="N89:O89" si="114">SUM(N90:N94)</f>
        <v>0</v>
      </c>
      <c r="O89" s="1166">
        <f t="shared" si="114"/>
        <v>0</v>
      </c>
      <c r="P89" s="1070"/>
    </row>
    <row r="90" spans="1:16" ht="24" hidden="1" customHeight="1" x14ac:dyDescent="0.25">
      <c r="A90" s="1083">
        <v>2221</v>
      </c>
      <c r="B90" s="1060" t="s">
        <v>109</v>
      </c>
      <c r="C90" s="1061">
        <f t="shared" si="102"/>
        <v>0</v>
      </c>
      <c r="D90" s="1173"/>
      <c r="E90" s="1174"/>
      <c r="F90" s="1166">
        <f t="shared" ref="F90:F94" si="115">D90+E90</f>
        <v>0</v>
      </c>
      <c r="G90" s="1065"/>
      <c r="H90" s="1066"/>
      <c r="I90" s="1166">
        <f t="shared" ref="I90:I94" si="116">G90+H90</f>
        <v>0</v>
      </c>
      <c r="J90" s="1065"/>
      <c r="K90" s="1066"/>
      <c r="L90" s="1166">
        <f t="shared" ref="L90:L94" si="117">K90+J90</f>
        <v>0</v>
      </c>
      <c r="M90" s="1065"/>
      <c r="N90" s="1066"/>
      <c r="O90" s="1166">
        <f t="shared" ref="O90:O94" si="118">N90+M90</f>
        <v>0</v>
      </c>
      <c r="P90" s="1070"/>
    </row>
    <row r="91" spans="1:16" ht="12" hidden="1" customHeight="1" x14ac:dyDescent="0.25">
      <c r="A91" s="1083">
        <v>2222</v>
      </c>
      <c r="B91" s="1060" t="s">
        <v>110</v>
      </c>
      <c r="C91" s="1061">
        <f t="shared" si="102"/>
        <v>0</v>
      </c>
      <c r="D91" s="1173"/>
      <c r="E91" s="1174"/>
      <c r="F91" s="1166">
        <f t="shared" si="115"/>
        <v>0</v>
      </c>
      <c r="G91" s="1065"/>
      <c r="H91" s="1066"/>
      <c r="I91" s="1166">
        <f t="shared" si="116"/>
        <v>0</v>
      </c>
      <c r="J91" s="1065"/>
      <c r="K91" s="1066"/>
      <c r="L91" s="1166">
        <f t="shared" si="117"/>
        <v>0</v>
      </c>
      <c r="M91" s="1065"/>
      <c r="N91" s="1066"/>
      <c r="O91" s="1166">
        <f t="shared" si="118"/>
        <v>0</v>
      </c>
      <c r="P91" s="1070"/>
    </row>
    <row r="92" spans="1:16" ht="12" hidden="1" customHeight="1" x14ac:dyDescent="0.25">
      <c r="A92" s="1083">
        <v>2223</v>
      </c>
      <c r="B92" s="1060" t="s">
        <v>111</v>
      </c>
      <c r="C92" s="1061">
        <f t="shared" si="102"/>
        <v>0</v>
      </c>
      <c r="D92" s="1173"/>
      <c r="E92" s="1174"/>
      <c r="F92" s="1166">
        <f t="shared" si="115"/>
        <v>0</v>
      </c>
      <c r="G92" s="1065"/>
      <c r="H92" s="1066"/>
      <c r="I92" s="1166">
        <f t="shared" si="116"/>
        <v>0</v>
      </c>
      <c r="J92" s="1065"/>
      <c r="K92" s="1066"/>
      <c r="L92" s="1166">
        <f t="shared" si="117"/>
        <v>0</v>
      </c>
      <c r="M92" s="1065"/>
      <c r="N92" s="1066"/>
      <c r="O92" s="1166">
        <f t="shared" si="118"/>
        <v>0</v>
      </c>
      <c r="P92" s="1070"/>
    </row>
    <row r="93" spans="1:16" ht="48" hidden="1" customHeight="1" x14ac:dyDescent="0.25">
      <c r="A93" s="1083">
        <v>2224</v>
      </c>
      <c r="B93" s="1060" t="s">
        <v>112</v>
      </c>
      <c r="C93" s="1061">
        <f t="shared" si="102"/>
        <v>0</v>
      </c>
      <c r="D93" s="1173"/>
      <c r="E93" s="1174"/>
      <c r="F93" s="1166">
        <f t="shared" si="115"/>
        <v>0</v>
      </c>
      <c r="G93" s="1065"/>
      <c r="H93" s="1066"/>
      <c r="I93" s="1166">
        <f t="shared" si="116"/>
        <v>0</v>
      </c>
      <c r="J93" s="1065"/>
      <c r="K93" s="1066"/>
      <c r="L93" s="1166">
        <f t="shared" si="117"/>
        <v>0</v>
      </c>
      <c r="M93" s="1065"/>
      <c r="N93" s="1066"/>
      <c r="O93" s="1166">
        <f t="shared" si="118"/>
        <v>0</v>
      </c>
      <c r="P93" s="1070"/>
    </row>
    <row r="94" spans="1:16" ht="24" hidden="1" customHeight="1" x14ac:dyDescent="0.25">
      <c r="A94" s="1083">
        <v>2229</v>
      </c>
      <c r="B94" s="1060" t="s">
        <v>113</v>
      </c>
      <c r="C94" s="1061">
        <f t="shared" si="102"/>
        <v>0</v>
      </c>
      <c r="D94" s="1173"/>
      <c r="E94" s="1174"/>
      <c r="F94" s="1166">
        <f t="shared" si="115"/>
        <v>0</v>
      </c>
      <c r="G94" s="1065"/>
      <c r="H94" s="1066"/>
      <c r="I94" s="1166">
        <f t="shared" si="116"/>
        <v>0</v>
      </c>
      <c r="J94" s="1065"/>
      <c r="K94" s="1066"/>
      <c r="L94" s="1166">
        <f t="shared" si="117"/>
        <v>0</v>
      </c>
      <c r="M94" s="1065"/>
      <c r="N94" s="1066"/>
      <c r="O94" s="1166">
        <f t="shared" si="118"/>
        <v>0</v>
      </c>
      <c r="P94" s="1070"/>
    </row>
    <row r="95" spans="1:16" ht="36" hidden="1" x14ac:dyDescent="0.25">
      <c r="A95" s="1167">
        <v>2230</v>
      </c>
      <c r="B95" s="1060" t="s">
        <v>114</v>
      </c>
      <c r="C95" s="1061">
        <f t="shared" si="102"/>
        <v>0</v>
      </c>
      <c r="D95" s="1168">
        <f>SUM(D96:D102)</f>
        <v>0</v>
      </c>
      <c r="E95" s="1169">
        <f t="shared" ref="E95:F95" si="119">SUM(E96:E102)</f>
        <v>0</v>
      </c>
      <c r="F95" s="1166">
        <f t="shared" si="119"/>
        <v>0</v>
      </c>
      <c r="G95" s="1168">
        <f>SUM(G96:G102)</f>
        <v>0</v>
      </c>
      <c r="H95" s="1169">
        <f t="shared" ref="H95:I95" si="120">SUM(H96:H102)</f>
        <v>0</v>
      </c>
      <c r="I95" s="1166">
        <f t="shared" si="120"/>
        <v>0</v>
      </c>
      <c r="J95" s="1168">
        <f>SUM(J96:J102)</f>
        <v>0</v>
      </c>
      <c r="K95" s="1169">
        <f t="shared" ref="K95:L95" si="121">SUM(K96:K102)</f>
        <v>0</v>
      </c>
      <c r="L95" s="1166">
        <f t="shared" si="121"/>
        <v>0</v>
      </c>
      <c r="M95" s="1168">
        <f>SUM(M96:M102)</f>
        <v>0</v>
      </c>
      <c r="N95" s="1169">
        <f t="shared" ref="N95:O95" si="122">SUM(N96:N102)</f>
        <v>0</v>
      </c>
      <c r="O95" s="1166">
        <f t="shared" si="122"/>
        <v>0</v>
      </c>
      <c r="P95" s="1070"/>
    </row>
    <row r="96" spans="1:16" ht="24" hidden="1" customHeight="1" x14ac:dyDescent="0.25">
      <c r="A96" s="1083">
        <v>2231</v>
      </c>
      <c r="B96" s="1060" t="s">
        <v>115</v>
      </c>
      <c r="C96" s="1061">
        <f t="shared" si="102"/>
        <v>0</v>
      </c>
      <c r="D96" s="1173"/>
      <c r="E96" s="1174"/>
      <c r="F96" s="1166">
        <f t="shared" ref="F96:F102" si="123">D96+E96</f>
        <v>0</v>
      </c>
      <c r="G96" s="1065"/>
      <c r="H96" s="1066"/>
      <c r="I96" s="1166">
        <f t="shared" ref="I96:I102" si="124">G96+H96</f>
        <v>0</v>
      </c>
      <c r="J96" s="1065"/>
      <c r="K96" s="1066"/>
      <c r="L96" s="1166">
        <f t="shared" ref="L96:L102" si="125">K96+J96</f>
        <v>0</v>
      </c>
      <c r="M96" s="1065"/>
      <c r="N96" s="1066"/>
      <c r="O96" s="1166">
        <f t="shared" ref="O96:O102" si="126">N96+M96</f>
        <v>0</v>
      </c>
      <c r="P96" s="1070"/>
    </row>
    <row r="97" spans="1:16" ht="24.75" hidden="1" customHeight="1" x14ac:dyDescent="0.25">
      <c r="A97" s="1083">
        <v>2232</v>
      </c>
      <c r="B97" s="1060" t="s">
        <v>116</v>
      </c>
      <c r="C97" s="1061">
        <f t="shared" si="102"/>
        <v>0</v>
      </c>
      <c r="D97" s="1173"/>
      <c r="E97" s="1174"/>
      <c r="F97" s="1166">
        <f t="shared" si="123"/>
        <v>0</v>
      </c>
      <c r="G97" s="1065"/>
      <c r="H97" s="1066"/>
      <c r="I97" s="1166">
        <f t="shared" si="124"/>
        <v>0</v>
      </c>
      <c r="J97" s="1065"/>
      <c r="K97" s="1066"/>
      <c r="L97" s="1166">
        <f t="shared" si="125"/>
        <v>0</v>
      </c>
      <c r="M97" s="1065"/>
      <c r="N97" s="1066"/>
      <c r="O97" s="1166">
        <f t="shared" si="126"/>
        <v>0</v>
      </c>
      <c r="P97" s="1070"/>
    </row>
    <row r="98" spans="1:16" ht="24" hidden="1" customHeight="1" x14ac:dyDescent="0.25">
      <c r="A98" s="1029">
        <v>2233</v>
      </c>
      <c r="B98" s="1052" t="s">
        <v>117</v>
      </c>
      <c r="C98" s="1053">
        <f t="shared" si="102"/>
        <v>0</v>
      </c>
      <c r="D98" s="1175"/>
      <c r="E98" s="1176"/>
      <c r="F98" s="1110">
        <f t="shared" si="123"/>
        <v>0</v>
      </c>
      <c r="G98" s="1031"/>
      <c r="H98" s="1032"/>
      <c r="I98" s="1110">
        <f t="shared" si="124"/>
        <v>0</v>
      </c>
      <c r="J98" s="1031"/>
      <c r="K98" s="1032"/>
      <c r="L98" s="1110">
        <f t="shared" si="125"/>
        <v>0</v>
      </c>
      <c r="M98" s="1031"/>
      <c r="N98" s="1032"/>
      <c r="O98" s="1110">
        <f t="shared" si="126"/>
        <v>0</v>
      </c>
      <c r="P98" s="1034"/>
    </row>
    <row r="99" spans="1:16" ht="36" hidden="1" customHeight="1" x14ac:dyDescent="0.25">
      <c r="A99" s="1083">
        <v>2234</v>
      </c>
      <c r="B99" s="1060" t="s">
        <v>118</v>
      </c>
      <c r="C99" s="1061">
        <f t="shared" si="102"/>
        <v>0</v>
      </c>
      <c r="D99" s="1173"/>
      <c r="E99" s="1174"/>
      <c r="F99" s="1166">
        <f t="shared" si="123"/>
        <v>0</v>
      </c>
      <c r="G99" s="1065"/>
      <c r="H99" s="1066"/>
      <c r="I99" s="1166">
        <f t="shared" si="124"/>
        <v>0</v>
      </c>
      <c r="J99" s="1065"/>
      <c r="K99" s="1066"/>
      <c r="L99" s="1166">
        <f t="shared" si="125"/>
        <v>0</v>
      </c>
      <c r="M99" s="1065"/>
      <c r="N99" s="1066"/>
      <c r="O99" s="1166">
        <f t="shared" si="126"/>
        <v>0</v>
      </c>
      <c r="P99" s="1070"/>
    </row>
    <row r="100" spans="1:16" ht="24" hidden="1" customHeight="1" x14ac:dyDescent="0.25">
      <c r="A100" s="1083">
        <v>2235</v>
      </c>
      <c r="B100" s="1060" t="s">
        <v>119</v>
      </c>
      <c r="C100" s="1061">
        <f t="shared" si="102"/>
        <v>0</v>
      </c>
      <c r="D100" s="1173"/>
      <c r="E100" s="1174"/>
      <c r="F100" s="1166">
        <f t="shared" si="123"/>
        <v>0</v>
      </c>
      <c r="G100" s="1065"/>
      <c r="H100" s="1066"/>
      <c r="I100" s="1166">
        <f t="shared" si="124"/>
        <v>0</v>
      </c>
      <c r="J100" s="1065"/>
      <c r="K100" s="1066"/>
      <c r="L100" s="1166">
        <f t="shared" si="125"/>
        <v>0</v>
      </c>
      <c r="M100" s="1065"/>
      <c r="N100" s="1066"/>
      <c r="O100" s="1166">
        <f t="shared" si="126"/>
        <v>0</v>
      </c>
      <c r="P100" s="1070"/>
    </row>
    <row r="101" spans="1:16" ht="12" hidden="1" customHeight="1" x14ac:dyDescent="0.25">
      <c r="A101" s="1083">
        <v>2236</v>
      </c>
      <c r="B101" s="1060" t="s">
        <v>120</v>
      </c>
      <c r="C101" s="1061">
        <f t="shared" si="102"/>
        <v>0</v>
      </c>
      <c r="D101" s="1173"/>
      <c r="E101" s="1174"/>
      <c r="F101" s="1166">
        <f t="shared" si="123"/>
        <v>0</v>
      </c>
      <c r="G101" s="1065"/>
      <c r="H101" s="1066"/>
      <c r="I101" s="1166">
        <f t="shared" si="124"/>
        <v>0</v>
      </c>
      <c r="J101" s="1065"/>
      <c r="K101" s="1066"/>
      <c r="L101" s="1166">
        <f t="shared" si="125"/>
        <v>0</v>
      </c>
      <c r="M101" s="1065"/>
      <c r="N101" s="1066"/>
      <c r="O101" s="1166">
        <f t="shared" si="126"/>
        <v>0</v>
      </c>
      <c r="P101" s="1070"/>
    </row>
    <row r="102" spans="1:16" ht="24" hidden="1" customHeight="1" x14ac:dyDescent="0.25">
      <c r="A102" s="1083">
        <v>2239</v>
      </c>
      <c r="B102" s="1060" t="s">
        <v>121</v>
      </c>
      <c r="C102" s="1061">
        <f t="shared" si="102"/>
        <v>0</v>
      </c>
      <c r="D102" s="1173"/>
      <c r="E102" s="1174"/>
      <c r="F102" s="1166">
        <f t="shared" si="123"/>
        <v>0</v>
      </c>
      <c r="G102" s="1065"/>
      <c r="H102" s="1066"/>
      <c r="I102" s="1166">
        <f t="shared" si="124"/>
        <v>0</v>
      </c>
      <c r="J102" s="1065"/>
      <c r="K102" s="1066"/>
      <c r="L102" s="1166">
        <f t="shared" si="125"/>
        <v>0</v>
      </c>
      <c r="M102" s="1065"/>
      <c r="N102" s="1066"/>
      <c r="O102" s="1166">
        <f t="shared" si="126"/>
        <v>0</v>
      </c>
      <c r="P102" s="1070"/>
    </row>
    <row r="103" spans="1:16" ht="36" hidden="1" x14ac:dyDescent="0.25">
      <c r="A103" s="1167">
        <v>2240</v>
      </c>
      <c r="B103" s="1060" t="s">
        <v>122</v>
      </c>
      <c r="C103" s="1061">
        <f t="shared" si="102"/>
        <v>0</v>
      </c>
      <c r="D103" s="1168">
        <f>SUM(D104:D111)</f>
        <v>0</v>
      </c>
      <c r="E103" s="1169">
        <f t="shared" ref="E103:F103" si="127">SUM(E104:E111)</f>
        <v>0</v>
      </c>
      <c r="F103" s="1166">
        <f t="shared" si="127"/>
        <v>0</v>
      </c>
      <c r="G103" s="1168">
        <f>SUM(G104:G111)</f>
        <v>0</v>
      </c>
      <c r="H103" s="1169">
        <f t="shared" ref="H103:I103" si="128">SUM(H104:H111)</f>
        <v>0</v>
      </c>
      <c r="I103" s="1166">
        <f t="shared" si="128"/>
        <v>0</v>
      </c>
      <c r="J103" s="1168">
        <f>SUM(J104:J111)</f>
        <v>0</v>
      </c>
      <c r="K103" s="1169">
        <f t="shared" ref="K103:L103" si="129">SUM(K104:K111)</f>
        <v>0</v>
      </c>
      <c r="L103" s="1166">
        <f t="shared" si="129"/>
        <v>0</v>
      </c>
      <c r="M103" s="1168">
        <f>SUM(M104:M111)</f>
        <v>0</v>
      </c>
      <c r="N103" s="1169">
        <f t="shared" ref="N103:O103" si="130">SUM(N104:N111)</f>
        <v>0</v>
      </c>
      <c r="O103" s="1166">
        <f t="shared" si="130"/>
        <v>0</v>
      </c>
      <c r="P103" s="1070"/>
    </row>
    <row r="104" spans="1:16" ht="12" hidden="1" customHeight="1" x14ac:dyDescent="0.25">
      <c r="A104" s="1083">
        <v>2241</v>
      </c>
      <c r="B104" s="1060" t="s">
        <v>123</v>
      </c>
      <c r="C104" s="1061">
        <f t="shared" si="102"/>
        <v>0</v>
      </c>
      <c r="D104" s="1173"/>
      <c r="E104" s="1174"/>
      <c r="F104" s="1166">
        <f t="shared" ref="F104:F111" si="131">D104+E104</f>
        <v>0</v>
      </c>
      <c r="G104" s="1065"/>
      <c r="H104" s="1066"/>
      <c r="I104" s="1166">
        <f t="shared" ref="I104:I111" si="132">G104+H104</f>
        <v>0</v>
      </c>
      <c r="J104" s="1065"/>
      <c r="K104" s="1066"/>
      <c r="L104" s="1166">
        <f t="shared" ref="L104:L111" si="133">K104+J104</f>
        <v>0</v>
      </c>
      <c r="M104" s="1065"/>
      <c r="N104" s="1066"/>
      <c r="O104" s="1166">
        <f t="shared" ref="O104:O111" si="134">N104+M104</f>
        <v>0</v>
      </c>
      <c r="P104" s="1070"/>
    </row>
    <row r="105" spans="1:16" ht="24" hidden="1" customHeight="1" x14ac:dyDescent="0.25">
      <c r="A105" s="1083">
        <v>2242</v>
      </c>
      <c r="B105" s="1060" t="s">
        <v>124</v>
      </c>
      <c r="C105" s="1061">
        <f t="shared" si="102"/>
        <v>0</v>
      </c>
      <c r="D105" s="1173"/>
      <c r="E105" s="1174"/>
      <c r="F105" s="1166">
        <f t="shared" si="131"/>
        <v>0</v>
      </c>
      <c r="G105" s="1065"/>
      <c r="H105" s="1066"/>
      <c r="I105" s="1166">
        <f t="shared" si="132"/>
        <v>0</v>
      </c>
      <c r="J105" s="1065"/>
      <c r="K105" s="1066"/>
      <c r="L105" s="1166">
        <f t="shared" si="133"/>
        <v>0</v>
      </c>
      <c r="M105" s="1065"/>
      <c r="N105" s="1066"/>
      <c r="O105" s="1166">
        <f t="shared" si="134"/>
        <v>0</v>
      </c>
      <c r="P105" s="1070"/>
    </row>
    <row r="106" spans="1:16" ht="24" hidden="1" customHeight="1" x14ac:dyDescent="0.25">
      <c r="A106" s="1083">
        <v>2243</v>
      </c>
      <c r="B106" s="1060" t="s">
        <v>125</v>
      </c>
      <c r="C106" s="1061">
        <f t="shared" si="102"/>
        <v>0</v>
      </c>
      <c r="D106" s="1173"/>
      <c r="E106" s="1174"/>
      <c r="F106" s="1166">
        <f t="shared" si="131"/>
        <v>0</v>
      </c>
      <c r="G106" s="1065"/>
      <c r="H106" s="1066"/>
      <c r="I106" s="1166">
        <f t="shared" si="132"/>
        <v>0</v>
      </c>
      <c r="J106" s="1065"/>
      <c r="K106" s="1066"/>
      <c r="L106" s="1166">
        <f t="shared" si="133"/>
        <v>0</v>
      </c>
      <c r="M106" s="1065"/>
      <c r="N106" s="1066"/>
      <c r="O106" s="1166">
        <f t="shared" si="134"/>
        <v>0</v>
      </c>
      <c r="P106" s="1070"/>
    </row>
    <row r="107" spans="1:16" ht="12" hidden="1" customHeight="1" x14ac:dyDescent="0.25">
      <c r="A107" s="1083">
        <v>2244</v>
      </c>
      <c r="B107" s="1060" t="s">
        <v>126</v>
      </c>
      <c r="C107" s="1061">
        <f t="shared" si="102"/>
        <v>0</v>
      </c>
      <c r="D107" s="1173"/>
      <c r="E107" s="1174"/>
      <c r="F107" s="1166">
        <f t="shared" si="131"/>
        <v>0</v>
      </c>
      <c r="G107" s="1065"/>
      <c r="H107" s="1066"/>
      <c r="I107" s="1166">
        <f t="shared" si="132"/>
        <v>0</v>
      </c>
      <c r="J107" s="1065"/>
      <c r="K107" s="1066"/>
      <c r="L107" s="1166">
        <f t="shared" si="133"/>
        <v>0</v>
      </c>
      <c r="M107" s="1065"/>
      <c r="N107" s="1066"/>
      <c r="O107" s="1166">
        <f t="shared" si="134"/>
        <v>0</v>
      </c>
      <c r="P107" s="1070"/>
    </row>
    <row r="108" spans="1:16" ht="24" hidden="1" customHeight="1" x14ac:dyDescent="0.25">
      <c r="A108" s="1083">
        <v>2246</v>
      </c>
      <c r="B108" s="1060" t="s">
        <v>127</v>
      </c>
      <c r="C108" s="1061">
        <f t="shared" si="102"/>
        <v>0</v>
      </c>
      <c r="D108" s="1173"/>
      <c r="E108" s="1174"/>
      <c r="F108" s="1166">
        <f t="shared" si="131"/>
        <v>0</v>
      </c>
      <c r="G108" s="1065"/>
      <c r="H108" s="1066"/>
      <c r="I108" s="1166">
        <f t="shared" si="132"/>
        <v>0</v>
      </c>
      <c r="J108" s="1065"/>
      <c r="K108" s="1066"/>
      <c r="L108" s="1166">
        <f t="shared" si="133"/>
        <v>0</v>
      </c>
      <c r="M108" s="1065"/>
      <c r="N108" s="1066"/>
      <c r="O108" s="1166">
        <f t="shared" si="134"/>
        <v>0</v>
      </c>
      <c r="P108" s="1070"/>
    </row>
    <row r="109" spans="1:16" ht="12" hidden="1" customHeight="1" x14ac:dyDescent="0.25">
      <c r="A109" s="1083">
        <v>2247</v>
      </c>
      <c r="B109" s="1060" t="s">
        <v>128</v>
      </c>
      <c r="C109" s="1061">
        <f t="shared" si="102"/>
        <v>0</v>
      </c>
      <c r="D109" s="1173"/>
      <c r="E109" s="1174"/>
      <c r="F109" s="1166">
        <f t="shared" si="131"/>
        <v>0</v>
      </c>
      <c r="G109" s="1065"/>
      <c r="H109" s="1066"/>
      <c r="I109" s="1166">
        <f t="shared" si="132"/>
        <v>0</v>
      </c>
      <c r="J109" s="1065"/>
      <c r="K109" s="1066"/>
      <c r="L109" s="1166">
        <f t="shared" si="133"/>
        <v>0</v>
      </c>
      <c r="M109" s="1065"/>
      <c r="N109" s="1066"/>
      <c r="O109" s="1166">
        <f t="shared" si="134"/>
        <v>0</v>
      </c>
      <c r="P109" s="1070"/>
    </row>
    <row r="110" spans="1:16" ht="24" hidden="1" customHeight="1" x14ac:dyDescent="0.25">
      <c r="A110" s="1083">
        <v>2248</v>
      </c>
      <c r="B110" s="1060" t="s">
        <v>129</v>
      </c>
      <c r="C110" s="1061">
        <f t="shared" si="102"/>
        <v>0</v>
      </c>
      <c r="D110" s="1173"/>
      <c r="E110" s="1174"/>
      <c r="F110" s="1166">
        <f t="shared" si="131"/>
        <v>0</v>
      </c>
      <c r="G110" s="1065"/>
      <c r="H110" s="1066"/>
      <c r="I110" s="1166">
        <f t="shared" si="132"/>
        <v>0</v>
      </c>
      <c r="J110" s="1065"/>
      <c r="K110" s="1066"/>
      <c r="L110" s="1166">
        <f t="shared" si="133"/>
        <v>0</v>
      </c>
      <c r="M110" s="1065"/>
      <c r="N110" s="1066"/>
      <c r="O110" s="1166">
        <f t="shared" si="134"/>
        <v>0</v>
      </c>
      <c r="P110" s="1070"/>
    </row>
    <row r="111" spans="1:16" ht="24" hidden="1" customHeight="1" x14ac:dyDescent="0.25">
      <c r="A111" s="1083">
        <v>2249</v>
      </c>
      <c r="B111" s="1060" t="s">
        <v>130</v>
      </c>
      <c r="C111" s="1061">
        <f t="shared" si="102"/>
        <v>0</v>
      </c>
      <c r="D111" s="1173"/>
      <c r="E111" s="1174"/>
      <c r="F111" s="1166">
        <f t="shared" si="131"/>
        <v>0</v>
      </c>
      <c r="G111" s="1065"/>
      <c r="H111" s="1066"/>
      <c r="I111" s="1166">
        <f t="shared" si="132"/>
        <v>0</v>
      </c>
      <c r="J111" s="1065"/>
      <c r="K111" s="1066"/>
      <c r="L111" s="1166">
        <f t="shared" si="133"/>
        <v>0</v>
      </c>
      <c r="M111" s="1065"/>
      <c r="N111" s="1066"/>
      <c r="O111" s="1166">
        <f t="shared" si="134"/>
        <v>0</v>
      </c>
      <c r="P111" s="1070"/>
    </row>
    <row r="112" spans="1:16" hidden="1" x14ac:dyDescent="0.25">
      <c r="A112" s="1167">
        <v>2250</v>
      </c>
      <c r="B112" s="1060" t="s">
        <v>131</v>
      </c>
      <c r="C112" s="1061">
        <f t="shared" si="102"/>
        <v>0</v>
      </c>
      <c r="D112" s="1168">
        <f>SUM(D113:D115)</f>
        <v>0</v>
      </c>
      <c r="E112" s="1169">
        <f t="shared" ref="E112:F112" si="135">SUM(E113:E115)</f>
        <v>0</v>
      </c>
      <c r="F112" s="1166">
        <f t="shared" si="135"/>
        <v>0</v>
      </c>
      <c r="G112" s="1168">
        <f>SUM(G113:G115)</f>
        <v>0</v>
      </c>
      <c r="H112" s="1169">
        <f t="shared" ref="H112:I112" si="136">SUM(H113:H115)</f>
        <v>0</v>
      </c>
      <c r="I112" s="1166">
        <f t="shared" si="136"/>
        <v>0</v>
      </c>
      <c r="J112" s="1168">
        <f>SUM(J113:J115)</f>
        <v>0</v>
      </c>
      <c r="K112" s="1169">
        <f t="shared" ref="K112:L112" si="137">SUM(K113:K115)</f>
        <v>0</v>
      </c>
      <c r="L112" s="1166">
        <f t="shared" si="137"/>
        <v>0</v>
      </c>
      <c r="M112" s="1168">
        <f>SUM(M113:M115)</f>
        <v>0</v>
      </c>
      <c r="N112" s="1169">
        <f t="shared" ref="N112:O112" si="138">SUM(N113:N115)</f>
        <v>0</v>
      </c>
      <c r="O112" s="1166">
        <f t="shared" si="138"/>
        <v>0</v>
      </c>
      <c r="P112" s="1070"/>
    </row>
    <row r="113" spans="1:16" ht="12" hidden="1" customHeight="1" x14ac:dyDescent="0.25">
      <c r="A113" s="1083">
        <v>2251</v>
      </c>
      <c r="B113" s="1060" t="s">
        <v>132</v>
      </c>
      <c r="C113" s="1061">
        <f t="shared" si="102"/>
        <v>0</v>
      </c>
      <c r="D113" s="1173"/>
      <c r="E113" s="1174"/>
      <c r="F113" s="1166">
        <f t="shared" ref="F113:F115" si="139">D113+E113</f>
        <v>0</v>
      </c>
      <c r="G113" s="1065"/>
      <c r="H113" s="1066"/>
      <c r="I113" s="1166">
        <f t="shared" ref="I113:I115" si="140">G113+H113</f>
        <v>0</v>
      </c>
      <c r="J113" s="1065"/>
      <c r="K113" s="1066"/>
      <c r="L113" s="1166">
        <f t="shared" ref="L113:L115" si="141">K113+J113</f>
        <v>0</v>
      </c>
      <c r="M113" s="1065"/>
      <c r="N113" s="1066"/>
      <c r="O113" s="1166">
        <f t="shared" ref="O113:O115" si="142">N113+M113</f>
        <v>0</v>
      </c>
      <c r="P113" s="1070"/>
    </row>
    <row r="114" spans="1:16" ht="24" hidden="1" customHeight="1" x14ac:dyDescent="0.25">
      <c r="A114" s="1083">
        <v>2252</v>
      </c>
      <c r="B114" s="1060" t="s">
        <v>133</v>
      </c>
      <c r="C114" s="1061">
        <f t="shared" si="102"/>
        <v>0</v>
      </c>
      <c r="D114" s="1173"/>
      <c r="E114" s="1174"/>
      <c r="F114" s="1166">
        <f t="shared" si="139"/>
        <v>0</v>
      </c>
      <c r="G114" s="1065"/>
      <c r="H114" s="1066"/>
      <c r="I114" s="1166">
        <f t="shared" si="140"/>
        <v>0</v>
      </c>
      <c r="J114" s="1065"/>
      <c r="K114" s="1066"/>
      <c r="L114" s="1166">
        <f t="shared" si="141"/>
        <v>0</v>
      </c>
      <c r="M114" s="1065"/>
      <c r="N114" s="1066"/>
      <c r="O114" s="1166">
        <f t="shared" si="142"/>
        <v>0</v>
      </c>
      <c r="P114" s="1070"/>
    </row>
    <row r="115" spans="1:16" ht="24" hidden="1" customHeight="1" x14ac:dyDescent="0.25">
      <c r="A115" s="1083">
        <v>2259</v>
      </c>
      <c r="B115" s="1060" t="s">
        <v>134</v>
      </c>
      <c r="C115" s="1061">
        <f t="shared" si="102"/>
        <v>0</v>
      </c>
      <c r="D115" s="1173"/>
      <c r="E115" s="1174"/>
      <c r="F115" s="1166">
        <f t="shared" si="139"/>
        <v>0</v>
      </c>
      <c r="G115" s="1065"/>
      <c r="H115" s="1066"/>
      <c r="I115" s="1166">
        <f t="shared" si="140"/>
        <v>0</v>
      </c>
      <c r="J115" s="1065"/>
      <c r="K115" s="1066"/>
      <c r="L115" s="1166">
        <f t="shared" si="141"/>
        <v>0</v>
      </c>
      <c r="M115" s="1065"/>
      <c r="N115" s="1066"/>
      <c r="O115" s="1166">
        <f t="shared" si="142"/>
        <v>0</v>
      </c>
      <c r="P115" s="1070"/>
    </row>
    <row r="116" spans="1:16" hidden="1" x14ac:dyDescent="0.25">
      <c r="A116" s="1167">
        <v>2260</v>
      </c>
      <c r="B116" s="1060" t="s">
        <v>135</v>
      </c>
      <c r="C116" s="1061">
        <f t="shared" si="102"/>
        <v>0</v>
      </c>
      <c r="D116" s="1168">
        <f>SUM(D117:D121)</f>
        <v>0</v>
      </c>
      <c r="E116" s="1169">
        <f t="shared" ref="E116:F116" si="143">SUM(E117:E121)</f>
        <v>0</v>
      </c>
      <c r="F116" s="1166">
        <f t="shared" si="143"/>
        <v>0</v>
      </c>
      <c r="G116" s="1168">
        <f>SUM(G117:G121)</f>
        <v>0</v>
      </c>
      <c r="H116" s="1169">
        <f t="shared" ref="H116:I116" si="144">SUM(H117:H121)</f>
        <v>0</v>
      </c>
      <c r="I116" s="1166">
        <f t="shared" si="144"/>
        <v>0</v>
      </c>
      <c r="J116" s="1168">
        <f>SUM(J117:J121)</f>
        <v>0</v>
      </c>
      <c r="K116" s="1169">
        <f t="shared" ref="K116:L116" si="145">SUM(K117:K121)</f>
        <v>0</v>
      </c>
      <c r="L116" s="1166">
        <f t="shared" si="145"/>
        <v>0</v>
      </c>
      <c r="M116" s="1168">
        <f>SUM(M117:M121)</f>
        <v>0</v>
      </c>
      <c r="N116" s="1169">
        <f t="shared" ref="N116:O116" si="146">SUM(N117:N121)</f>
        <v>0</v>
      </c>
      <c r="O116" s="1166">
        <f t="shared" si="146"/>
        <v>0</v>
      </c>
      <c r="P116" s="1070"/>
    </row>
    <row r="117" spans="1:16" ht="12" hidden="1" customHeight="1" x14ac:dyDescent="0.25">
      <c r="A117" s="1083">
        <v>2261</v>
      </c>
      <c r="B117" s="1060" t="s">
        <v>136</v>
      </c>
      <c r="C117" s="1061">
        <f t="shared" si="102"/>
        <v>0</v>
      </c>
      <c r="D117" s="1173"/>
      <c r="E117" s="1174"/>
      <c r="F117" s="1166">
        <f t="shared" ref="F117:F121" si="147">D117+E117</f>
        <v>0</v>
      </c>
      <c r="G117" s="1065"/>
      <c r="H117" s="1066"/>
      <c r="I117" s="1166">
        <f t="shared" ref="I117:I121" si="148">G117+H117</f>
        <v>0</v>
      </c>
      <c r="J117" s="1065"/>
      <c r="K117" s="1066"/>
      <c r="L117" s="1166">
        <f t="shared" ref="L117:L121" si="149">K117+J117</f>
        <v>0</v>
      </c>
      <c r="M117" s="1065"/>
      <c r="N117" s="1066"/>
      <c r="O117" s="1166">
        <f t="shared" ref="O117:O121" si="150">N117+M117</f>
        <v>0</v>
      </c>
      <c r="P117" s="1070"/>
    </row>
    <row r="118" spans="1:16" ht="12" hidden="1" customHeight="1" x14ac:dyDescent="0.25">
      <c r="A118" s="1083">
        <v>2262</v>
      </c>
      <c r="B118" s="1060" t="s">
        <v>137</v>
      </c>
      <c r="C118" s="1061">
        <f t="shared" si="102"/>
        <v>0</v>
      </c>
      <c r="D118" s="1173"/>
      <c r="E118" s="1174"/>
      <c r="F118" s="1166">
        <f t="shared" si="147"/>
        <v>0</v>
      </c>
      <c r="G118" s="1065"/>
      <c r="H118" s="1066"/>
      <c r="I118" s="1166">
        <f t="shared" si="148"/>
        <v>0</v>
      </c>
      <c r="J118" s="1065"/>
      <c r="K118" s="1066"/>
      <c r="L118" s="1166">
        <f t="shared" si="149"/>
        <v>0</v>
      </c>
      <c r="M118" s="1065"/>
      <c r="N118" s="1066"/>
      <c r="O118" s="1166">
        <f t="shared" si="150"/>
        <v>0</v>
      </c>
      <c r="P118" s="1070"/>
    </row>
    <row r="119" spans="1:16" ht="12" hidden="1" customHeight="1" x14ac:dyDescent="0.25">
      <c r="A119" s="1083">
        <v>2263</v>
      </c>
      <c r="B119" s="1060" t="s">
        <v>138</v>
      </c>
      <c r="C119" s="1061">
        <f t="shared" si="102"/>
        <v>0</v>
      </c>
      <c r="D119" s="1173"/>
      <c r="E119" s="1174"/>
      <c r="F119" s="1166">
        <f t="shared" si="147"/>
        <v>0</v>
      </c>
      <c r="G119" s="1065"/>
      <c r="H119" s="1066"/>
      <c r="I119" s="1166">
        <f t="shared" si="148"/>
        <v>0</v>
      </c>
      <c r="J119" s="1065"/>
      <c r="K119" s="1066"/>
      <c r="L119" s="1166">
        <f t="shared" si="149"/>
        <v>0</v>
      </c>
      <c r="M119" s="1065"/>
      <c r="N119" s="1066"/>
      <c r="O119" s="1166">
        <f t="shared" si="150"/>
        <v>0</v>
      </c>
      <c r="P119" s="1070"/>
    </row>
    <row r="120" spans="1:16" ht="24" hidden="1" customHeight="1" x14ac:dyDescent="0.25">
      <c r="A120" s="1083">
        <v>2264</v>
      </c>
      <c r="B120" s="1060" t="s">
        <v>139</v>
      </c>
      <c r="C120" s="1061">
        <f t="shared" si="102"/>
        <v>0</v>
      </c>
      <c r="D120" s="1173"/>
      <c r="E120" s="1174"/>
      <c r="F120" s="1166">
        <f t="shared" si="147"/>
        <v>0</v>
      </c>
      <c r="G120" s="1065"/>
      <c r="H120" s="1066"/>
      <c r="I120" s="1166">
        <f t="shared" si="148"/>
        <v>0</v>
      </c>
      <c r="J120" s="1065"/>
      <c r="K120" s="1066"/>
      <c r="L120" s="1166">
        <f t="shared" si="149"/>
        <v>0</v>
      </c>
      <c r="M120" s="1065"/>
      <c r="N120" s="1066"/>
      <c r="O120" s="1166">
        <f t="shared" si="150"/>
        <v>0</v>
      </c>
      <c r="P120" s="1070"/>
    </row>
    <row r="121" spans="1:16" ht="12" hidden="1" customHeight="1" x14ac:dyDescent="0.25">
      <c r="A121" s="1083">
        <v>2269</v>
      </c>
      <c r="B121" s="1060" t="s">
        <v>140</v>
      </c>
      <c r="C121" s="1061">
        <f t="shared" si="102"/>
        <v>0</v>
      </c>
      <c r="D121" s="1173"/>
      <c r="E121" s="1174"/>
      <c r="F121" s="1166">
        <f t="shared" si="147"/>
        <v>0</v>
      </c>
      <c r="G121" s="1065"/>
      <c r="H121" s="1066"/>
      <c r="I121" s="1166">
        <f t="shared" si="148"/>
        <v>0</v>
      </c>
      <c r="J121" s="1065"/>
      <c r="K121" s="1066"/>
      <c r="L121" s="1166">
        <f t="shared" si="149"/>
        <v>0</v>
      </c>
      <c r="M121" s="1065"/>
      <c r="N121" s="1066"/>
      <c r="O121" s="1166">
        <f t="shared" si="150"/>
        <v>0</v>
      </c>
      <c r="P121" s="1070"/>
    </row>
    <row r="122" spans="1:16" hidden="1" x14ac:dyDescent="0.25">
      <c r="A122" s="1167">
        <v>2270</v>
      </c>
      <c r="B122" s="1060" t="s">
        <v>141</v>
      </c>
      <c r="C122" s="1061">
        <f t="shared" si="102"/>
        <v>0</v>
      </c>
      <c r="D122" s="1168">
        <f>SUM(D123:D127)</f>
        <v>0</v>
      </c>
      <c r="E122" s="1169">
        <f t="shared" ref="E122:F122" si="151">SUM(E123:E127)</f>
        <v>0</v>
      </c>
      <c r="F122" s="1166">
        <f t="shared" si="151"/>
        <v>0</v>
      </c>
      <c r="G122" s="1168">
        <f>SUM(G123:G127)</f>
        <v>0</v>
      </c>
      <c r="H122" s="1169">
        <f t="shared" ref="H122:I122" si="152">SUM(H123:H127)</f>
        <v>0</v>
      </c>
      <c r="I122" s="1166">
        <f t="shared" si="152"/>
        <v>0</v>
      </c>
      <c r="J122" s="1168">
        <f>SUM(J123:J127)</f>
        <v>0</v>
      </c>
      <c r="K122" s="1169">
        <f t="shared" ref="K122:L122" si="153">SUM(K123:K127)</f>
        <v>0</v>
      </c>
      <c r="L122" s="1166">
        <f t="shared" si="153"/>
        <v>0</v>
      </c>
      <c r="M122" s="1168">
        <f>SUM(M123:M127)</f>
        <v>0</v>
      </c>
      <c r="N122" s="1169">
        <f t="shared" ref="N122:O122" si="154">SUM(N123:N127)</f>
        <v>0</v>
      </c>
      <c r="O122" s="1166">
        <f t="shared" si="154"/>
        <v>0</v>
      </c>
      <c r="P122" s="1070"/>
    </row>
    <row r="123" spans="1:16" ht="12" hidden="1" customHeight="1" x14ac:dyDescent="0.25">
      <c r="A123" s="1083">
        <v>2272</v>
      </c>
      <c r="B123" s="1177" t="s">
        <v>142</v>
      </c>
      <c r="C123" s="1061">
        <f t="shared" si="102"/>
        <v>0</v>
      </c>
      <c r="D123" s="1173"/>
      <c r="E123" s="1174"/>
      <c r="F123" s="1166">
        <f t="shared" ref="F123:F127" si="155">D123+E123</f>
        <v>0</v>
      </c>
      <c r="G123" s="1065"/>
      <c r="H123" s="1066"/>
      <c r="I123" s="1166">
        <f t="shared" ref="I123:I127" si="156">G123+H123</f>
        <v>0</v>
      </c>
      <c r="J123" s="1065"/>
      <c r="K123" s="1066"/>
      <c r="L123" s="1166">
        <f t="shared" ref="L123:L127" si="157">K123+J123</f>
        <v>0</v>
      </c>
      <c r="M123" s="1065"/>
      <c r="N123" s="1066"/>
      <c r="O123" s="1166">
        <f t="shared" ref="O123:O127" si="158">N123+M123</f>
        <v>0</v>
      </c>
      <c r="P123" s="1070"/>
    </row>
    <row r="124" spans="1:16" ht="24" hidden="1" customHeight="1" x14ac:dyDescent="0.25">
      <c r="A124" s="1083">
        <v>2274</v>
      </c>
      <c r="B124" s="1178" t="s">
        <v>143</v>
      </c>
      <c r="C124" s="1061">
        <f t="shared" si="102"/>
        <v>0</v>
      </c>
      <c r="D124" s="1173"/>
      <c r="E124" s="1174"/>
      <c r="F124" s="1166">
        <f t="shared" si="155"/>
        <v>0</v>
      </c>
      <c r="G124" s="1065"/>
      <c r="H124" s="1066"/>
      <c r="I124" s="1166">
        <f t="shared" si="156"/>
        <v>0</v>
      </c>
      <c r="J124" s="1065"/>
      <c r="K124" s="1066"/>
      <c r="L124" s="1166">
        <f t="shared" si="157"/>
        <v>0</v>
      </c>
      <c r="M124" s="1065"/>
      <c r="N124" s="1066"/>
      <c r="O124" s="1166">
        <f t="shared" si="158"/>
        <v>0</v>
      </c>
      <c r="P124" s="1070"/>
    </row>
    <row r="125" spans="1:16" ht="24" hidden="1" customHeight="1" x14ac:dyDescent="0.25">
      <c r="A125" s="1083">
        <v>2275</v>
      </c>
      <c r="B125" s="1060" t="s">
        <v>144</v>
      </c>
      <c r="C125" s="1061">
        <f t="shared" si="102"/>
        <v>0</v>
      </c>
      <c r="D125" s="1173"/>
      <c r="E125" s="1174"/>
      <c r="F125" s="1166">
        <f t="shared" si="155"/>
        <v>0</v>
      </c>
      <c r="G125" s="1065"/>
      <c r="H125" s="1066"/>
      <c r="I125" s="1166">
        <f t="shared" si="156"/>
        <v>0</v>
      </c>
      <c r="J125" s="1065"/>
      <c r="K125" s="1066"/>
      <c r="L125" s="1166">
        <f t="shared" si="157"/>
        <v>0</v>
      </c>
      <c r="M125" s="1065"/>
      <c r="N125" s="1066"/>
      <c r="O125" s="1166">
        <f t="shared" si="158"/>
        <v>0</v>
      </c>
      <c r="P125" s="1070"/>
    </row>
    <row r="126" spans="1:16" ht="36" hidden="1" customHeight="1" x14ac:dyDescent="0.25">
      <c r="A126" s="1083">
        <v>2276</v>
      </c>
      <c r="B126" s="1060" t="s">
        <v>145</v>
      </c>
      <c r="C126" s="1061">
        <f t="shared" si="102"/>
        <v>0</v>
      </c>
      <c r="D126" s="1173"/>
      <c r="E126" s="1174"/>
      <c r="F126" s="1166">
        <f t="shared" si="155"/>
        <v>0</v>
      </c>
      <c r="G126" s="1065"/>
      <c r="H126" s="1066"/>
      <c r="I126" s="1166">
        <f t="shared" si="156"/>
        <v>0</v>
      </c>
      <c r="J126" s="1065"/>
      <c r="K126" s="1066"/>
      <c r="L126" s="1166">
        <f t="shared" si="157"/>
        <v>0</v>
      </c>
      <c r="M126" s="1065"/>
      <c r="N126" s="1066"/>
      <c r="O126" s="1166">
        <f t="shared" si="158"/>
        <v>0</v>
      </c>
      <c r="P126" s="1070"/>
    </row>
    <row r="127" spans="1:16" ht="24" hidden="1" customHeight="1" x14ac:dyDescent="0.25">
      <c r="A127" s="1083">
        <v>2279</v>
      </c>
      <c r="B127" s="1060" t="s">
        <v>146</v>
      </c>
      <c r="C127" s="1061">
        <f t="shared" si="102"/>
        <v>0</v>
      </c>
      <c r="D127" s="1173"/>
      <c r="E127" s="1174"/>
      <c r="F127" s="1166">
        <f t="shared" si="155"/>
        <v>0</v>
      </c>
      <c r="G127" s="1065"/>
      <c r="H127" s="1066"/>
      <c r="I127" s="1166">
        <f t="shared" si="156"/>
        <v>0</v>
      </c>
      <c r="J127" s="1065"/>
      <c r="K127" s="1066"/>
      <c r="L127" s="1166">
        <f t="shared" si="157"/>
        <v>0</v>
      </c>
      <c r="M127" s="1065"/>
      <c r="N127" s="1066"/>
      <c r="O127" s="1166">
        <f t="shared" si="158"/>
        <v>0</v>
      </c>
      <c r="P127" s="1070"/>
    </row>
    <row r="128" spans="1:16" ht="48" hidden="1" x14ac:dyDescent="0.25">
      <c r="A128" s="1170">
        <v>2280</v>
      </c>
      <c r="B128" s="1052" t="s">
        <v>147</v>
      </c>
      <c r="C128" s="1053">
        <f t="shared" si="102"/>
        <v>0</v>
      </c>
      <c r="D128" s="1171">
        <f t="shared" ref="D128:O128" si="159">SUM(D129)</f>
        <v>0</v>
      </c>
      <c r="E128" s="1172">
        <f t="shared" si="159"/>
        <v>0</v>
      </c>
      <c r="F128" s="1110">
        <f t="shared" si="159"/>
        <v>0</v>
      </c>
      <c r="G128" s="1171">
        <f t="shared" si="159"/>
        <v>0</v>
      </c>
      <c r="H128" s="1172">
        <f t="shared" si="159"/>
        <v>0</v>
      </c>
      <c r="I128" s="1110">
        <f t="shared" si="159"/>
        <v>0</v>
      </c>
      <c r="J128" s="1171">
        <f t="shared" si="159"/>
        <v>0</v>
      </c>
      <c r="K128" s="1172">
        <f t="shared" si="159"/>
        <v>0</v>
      </c>
      <c r="L128" s="1110">
        <f t="shared" si="159"/>
        <v>0</v>
      </c>
      <c r="M128" s="1171">
        <f t="shared" si="159"/>
        <v>0</v>
      </c>
      <c r="N128" s="1172">
        <f t="shared" si="159"/>
        <v>0</v>
      </c>
      <c r="O128" s="1110">
        <f t="shared" si="159"/>
        <v>0</v>
      </c>
      <c r="P128" s="1034"/>
    </row>
    <row r="129" spans="1:16" ht="24" hidden="1" customHeight="1" x14ac:dyDescent="0.25">
      <c r="A129" s="1083">
        <v>2283</v>
      </c>
      <c r="B129" s="1060" t="s">
        <v>148</v>
      </c>
      <c r="C129" s="1061">
        <f t="shared" si="102"/>
        <v>0</v>
      </c>
      <c r="D129" s="1173"/>
      <c r="E129" s="1174"/>
      <c r="F129" s="1166">
        <f>D129+E129</f>
        <v>0</v>
      </c>
      <c r="G129" s="1065"/>
      <c r="H129" s="1066"/>
      <c r="I129" s="1166">
        <f>G129+H129</f>
        <v>0</v>
      </c>
      <c r="J129" s="1065"/>
      <c r="K129" s="1066"/>
      <c r="L129" s="1166">
        <f>K129+J129</f>
        <v>0</v>
      </c>
      <c r="M129" s="1065"/>
      <c r="N129" s="1066"/>
      <c r="O129" s="1166">
        <f>N129+M129</f>
        <v>0</v>
      </c>
      <c r="P129" s="1070"/>
    </row>
    <row r="130" spans="1:16" ht="38.25" hidden="1" customHeight="1" x14ac:dyDescent="0.25">
      <c r="A130" s="1042">
        <v>2300</v>
      </c>
      <c r="B130" s="1159" t="s">
        <v>149</v>
      </c>
      <c r="C130" s="1043">
        <f t="shared" si="102"/>
        <v>0</v>
      </c>
      <c r="D130" s="1160">
        <f>SUM(D131,D136,D140,D141,D144,D151,D159,D160,D163)</f>
        <v>0</v>
      </c>
      <c r="E130" s="1161">
        <f t="shared" ref="E130:F130" si="160">SUM(E131,E136,E140,E141,E144,E151,E159,E160,E163)</f>
        <v>0</v>
      </c>
      <c r="F130" s="1162">
        <f t="shared" si="160"/>
        <v>0</v>
      </c>
      <c r="G130" s="1160">
        <f>SUM(G131,G136,G140,G141,G144,G151,G159,G160,G163)</f>
        <v>0</v>
      </c>
      <c r="H130" s="1161">
        <f t="shared" ref="H130:I130" si="161">SUM(H131,H136,H140,H141,H144,H151,H159,H160,H163)</f>
        <v>0</v>
      </c>
      <c r="I130" s="1162">
        <f t="shared" si="161"/>
        <v>0</v>
      </c>
      <c r="J130" s="1160">
        <f>SUM(J131,J136,J140,J141,J144,J151,J159,J160,J163)</f>
        <v>0</v>
      </c>
      <c r="K130" s="1161">
        <f t="shared" ref="K130:L130" si="162">SUM(K131,K136,K140,K141,K144,K151,K159,K160,K163)</f>
        <v>0</v>
      </c>
      <c r="L130" s="1162">
        <f t="shared" si="162"/>
        <v>0</v>
      </c>
      <c r="M130" s="1160">
        <f>SUM(M131,M136,M140,M141,M144,M151,M159,M160,M163)</f>
        <v>0</v>
      </c>
      <c r="N130" s="1161">
        <f t="shared" ref="N130:O130" si="163">SUM(N131,N136,N140,N141,N144,N151,N159,N160,N163)</f>
        <v>0</v>
      </c>
      <c r="O130" s="1162">
        <f t="shared" si="163"/>
        <v>0</v>
      </c>
      <c r="P130" s="1050"/>
    </row>
    <row r="131" spans="1:16" ht="24" hidden="1" x14ac:dyDescent="0.25">
      <c r="A131" s="1170">
        <v>2310</v>
      </c>
      <c r="B131" s="1052" t="s">
        <v>150</v>
      </c>
      <c r="C131" s="1053">
        <f t="shared" si="102"/>
        <v>0</v>
      </c>
      <c r="D131" s="1171">
        <f t="shared" ref="D131:O131" si="164">SUM(D132:D135)</f>
        <v>0</v>
      </c>
      <c r="E131" s="1172">
        <f t="shared" si="164"/>
        <v>0</v>
      </c>
      <c r="F131" s="1110">
        <f t="shared" si="164"/>
        <v>0</v>
      </c>
      <c r="G131" s="1171">
        <f t="shared" si="164"/>
        <v>0</v>
      </c>
      <c r="H131" s="1172">
        <f t="shared" si="164"/>
        <v>0</v>
      </c>
      <c r="I131" s="1110">
        <f t="shared" si="164"/>
        <v>0</v>
      </c>
      <c r="J131" s="1171">
        <f t="shared" si="164"/>
        <v>0</v>
      </c>
      <c r="K131" s="1172">
        <f t="shared" si="164"/>
        <v>0</v>
      </c>
      <c r="L131" s="1110">
        <f t="shared" si="164"/>
        <v>0</v>
      </c>
      <c r="M131" s="1171">
        <f t="shared" si="164"/>
        <v>0</v>
      </c>
      <c r="N131" s="1172">
        <f t="shared" si="164"/>
        <v>0</v>
      </c>
      <c r="O131" s="1110">
        <f t="shared" si="164"/>
        <v>0</v>
      </c>
      <c r="P131" s="1034"/>
    </row>
    <row r="132" spans="1:16" ht="12" hidden="1" customHeight="1" x14ac:dyDescent="0.25">
      <c r="A132" s="1083">
        <v>2311</v>
      </c>
      <c r="B132" s="1060" t="s">
        <v>151</v>
      </c>
      <c r="C132" s="1061">
        <f t="shared" si="102"/>
        <v>0</v>
      </c>
      <c r="D132" s="1173"/>
      <c r="E132" s="1174"/>
      <c r="F132" s="1166">
        <f t="shared" ref="F132:F135" si="165">D132+E132</f>
        <v>0</v>
      </c>
      <c r="G132" s="1065"/>
      <c r="H132" s="1066"/>
      <c r="I132" s="1166">
        <f t="shared" ref="I132:I135" si="166">G132+H132</f>
        <v>0</v>
      </c>
      <c r="J132" s="1065"/>
      <c r="K132" s="1066"/>
      <c r="L132" s="1166">
        <f t="shared" ref="L132:L135" si="167">K132+J132</f>
        <v>0</v>
      </c>
      <c r="M132" s="1065"/>
      <c r="N132" s="1066"/>
      <c r="O132" s="1166">
        <f t="shared" ref="O132:O135" si="168">N132+M132</f>
        <v>0</v>
      </c>
      <c r="P132" s="1070"/>
    </row>
    <row r="133" spans="1:16" ht="12" hidden="1" customHeight="1" x14ac:dyDescent="0.25">
      <c r="A133" s="1083">
        <v>2312</v>
      </c>
      <c r="B133" s="1060" t="s">
        <v>152</v>
      </c>
      <c r="C133" s="1061">
        <f t="shared" si="102"/>
        <v>0</v>
      </c>
      <c r="D133" s="1173"/>
      <c r="E133" s="1174"/>
      <c r="F133" s="1166">
        <f t="shared" si="165"/>
        <v>0</v>
      </c>
      <c r="G133" s="1065"/>
      <c r="H133" s="1066"/>
      <c r="I133" s="1166">
        <f t="shared" si="166"/>
        <v>0</v>
      </c>
      <c r="J133" s="1065"/>
      <c r="K133" s="1066"/>
      <c r="L133" s="1166">
        <f t="shared" si="167"/>
        <v>0</v>
      </c>
      <c r="M133" s="1065"/>
      <c r="N133" s="1066"/>
      <c r="O133" s="1166">
        <f t="shared" si="168"/>
        <v>0</v>
      </c>
      <c r="P133" s="1070"/>
    </row>
    <row r="134" spans="1:16" ht="12" hidden="1" customHeight="1" x14ac:dyDescent="0.25">
      <c r="A134" s="1083">
        <v>2313</v>
      </c>
      <c r="B134" s="1060" t="s">
        <v>153</v>
      </c>
      <c r="C134" s="1061">
        <f t="shared" si="102"/>
        <v>0</v>
      </c>
      <c r="D134" s="1173"/>
      <c r="E134" s="1174"/>
      <c r="F134" s="1166">
        <f t="shared" si="165"/>
        <v>0</v>
      </c>
      <c r="G134" s="1065"/>
      <c r="H134" s="1066"/>
      <c r="I134" s="1166">
        <f t="shared" si="166"/>
        <v>0</v>
      </c>
      <c r="J134" s="1065"/>
      <c r="K134" s="1066"/>
      <c r="L134" s="1166">
        <f t="shared" si="167"/>
        <v>0</v>
      </c>
      <c r="M134" s="1065"/>
      <c r="N134" s="1066"/>
      <c r="O134" s="1166">
        <f t="shared" si="168"/>
        <v>0</v>
      </c>
      <c r="P134" s="1070"/>
    </row>
    <row r="135" spans="1:16" ht="36" hidden="1" customHeight="1" x14ac:dyDescent="0.25">
      <c r="A135" s="1083">
        <v>2314</v>
      </c>
      <c r="B135" s="1060" t="s">
        <v>154</v>
      </c>
      <c r="C135" s="1061">
        <f t="shared" si="102"/>
        <v>0</v>
      </c>
      <c r="D135" s="1173"/>
      <c r="E135" s="1174"/>
      <c r="F135" s="1166">
        <f t="shared" si="165"/>
        <v>0</v>
      </c>
      <c r="G135" s="1065"/>
      <c r="H135" s="1066"/>
      <c r="I135" s="1166">
        <f t="shared" si="166"/>
        <v>0</v>
      </c>
      <c r="J135" s="1065"/>
      <c r="K135" s="1066"/>
      <c r="L135" s="1166">
        <f t="shared" si="167"/>
        <v>0</v>
      </c>
      <c r="M135" s="1065"/>
      <c r="N135" s="1066"/>
      <c r="O135" s="1166">
        <f t="shared" si="168"/>
        <v>0</v>
      </c>
      <c r="P135" s="1070"/>
    </row>
    <row r="136" spans="1:16" hidden="1" x14ac:dyDescent="0.25">
      <c r="A136" s="1167">
        <v>2320</v>
      </c>
      <c r="B136" s="1060" t="s">
        <v>155</v>
      </c>
      <c r="C136" s="1061">
        <f t="shared" si="102"/>
        <v>0</v>
      </c>
      <c r="D136" s="1168">
        <f>SUM(D137:D139)</f>
        <v>0</v>
      </c>
      <c r="E136" s="1169">
        <f t="shared" ref="E136:F136" si="169">SUM(E137:E139)</f>
        <v>0</v>
      </c>
      <c r="F136" s="1166">
        <f t="shared" si="169"/>
        <v>0</v>
      </c>
      <c r="G136" s="1168">
        <f>SUM(G137:G139)</f>
        <v>0</v>
      </c>
      <c r="H136" s="1169">
        <f t="shared" ref="H136:I136" si="170">SUM(H137:H139)</f>
        <v>0</v>
      </c>
      <c r="I136" s="1166">
        <f t="shared" si="170"/>
        <v>0</v>
      </c>
      <c r="J136" s="1168">
        <f>SUM(J137:J139)</f>
        <v>0</v>
      </c>
      <c r="K136" s="1169">
        <f t="shared" ref="K136:L136" si="171">SUM(K137:K139)</f>
        <v>0</v>
      </c>
      <c r="L136" s="1166">
        <f t="shared" si="171"/>
        <v>0</v>
      </c>
      <c r="M136" s="1168">
        <f>SUM(M137:M139)</f>
        <v>0</v>
      </c>
      <c r="N136" s="1169">
        <f t="shared" ref="N136:O136" si="172">SUM(N137:N139)</f>
        <v>0</v>
      </c>
      <c r="O136" s="1166">
        <f t="shared" si="172"/>
        <v>0</v>
      </c>
      <c r="P136" s="1070"/>
    </row>
    <row r="137" spans="1:16" ht="12" hidden="1" customHeight="1" x14ac:dyDescent="0.25">
      <c r="A137" s="1083">
        <v>2321</v>
      </c>
      <c r="B137" s="1060" t="s">
        <v>156</v>
      </c>
      <c r="C137" s="1061">
        <f t="shared" si="102"/>
        <v>0</v>
      </c>
      <c r="D137" s="1173"/>
      <c r="E137" s="1174"/>
      <c r="F137" s="1166">
        <f t="shared" ref="F137:F140" si="173">D137+E137</f>
        <v>0</v>
      </c>
      <c r="G137" s="1065"/>
      <c r="H137" s="1066"/>
      <c r="I137" s="1166">
        <f t="shared" ref="I137:I140" si="174">G137+H137</f>
        <v>0</v>
      </c>
      <c r="J137" s="1065"/>
      <c r="K137" s="1066"/>
      <c r="L137" s="1166">
        <f t="shared" ref="L137:L140" si="175">K137+J137</f>
        <v>0</v>
      </c>
      <c r="M137" s="1065"/>
      <c r="N137" s="1066"/>
      <c r="O137" s="1166">
        <f t="shared" ref="O137:O140" si="176">N137+M137</f>
        <v>0</v>
      </c>
      <c r="P137" s="1070"/>
    </row>
    <row r="138" spans="1:16" ht="12" hidden="1" customHeight="1" x14ac:dyDescent="0.25">
      <c r="A138" s="1083">
        <v>2322</v>
      </c>
      <c r="B138" s="1060" t="s">
        <v>157</v>
      </c>
      <c r="C138" s="1061">
        <f t="shared" si="102"/>
        <v>0</v>
      </c>
      <c r="D138" s="1173"/>
      <c r="E138" s="1174"/>
      <c r="F138" s="1166">
        <f t="shared" si="173"/>
        <v>0</v>
      </c>
      <c r="G138" s="1065"/>
      <c r="H138" s="1066"/>
      <c r="I138" s="1166">
        <f t="shared" si="174"/>
        <v>0</v>
      </c>
      <c r="J138" s="1065"/>
      <c r="K138" s="1066"/>
      <c r="L138" s="1166">
        <f t="shared" si="175"/>
        <v>0</v>
      </c>
      <c r="M138" s="1065"/>
      <c r="N138" s="1066"/>
      <c r="O138" s="1166">
        <f t="shared" si="176"/>
        <v>0</v>
      </c>
      <c r="P138" s="1070"/>
    </row>
    <row r="139" spans="1:16" ht="10.5" hidden="1" customHeight="1" x14ac:dyDescent="0.25">
      <c r="A139" s="1083">
        <v>2329</v>
      </c>
      <c r="B139" s="1060" t="s">
        <v>158</v>
      </c>
      <c r="C139" s="1061">
        <f t="shared" si="102"/>
        <v>0</v>
      </c>
      <c r="D139" s="1173"/>
      <c r="E139" s="1174"/>
      <c r="F139" s="1166">
        <f t="shared" si="173"/>
        <v>0</v>
      </c>
      <c r="G139" s="1065"/>
      <c r="H139" s="1066"/>
      <c r="I139" s="1166">
        <f t="shared" si="174"/>
        <v>0</v>
      </c>
      <c r="J139" s="1065"/>
      <c r="K139" s="1066"/>
      <c r="L139" s="1166">
        <f t="shared" si="175"/>
        <v>0</v>
      </c>
      <c r="M139" s="1065"/>
      <c r="N139" s="1066"/>
      <c r="O139" s="1166">
        <f t="shared" si="176"/>
        <v>0</v>
      </c>
      <c r="P139" s="1070"/>
    </row>
    <row r="140" spans="1:16" ht="12" hidden="1" customHeight="1" x14ac:dyDescent="0.25">
      <c r="A140" s="1167">
        <v>2330</v>
      </c>
      <c r="B140" s="1060" t="s">
        <v>159</v>
      </c>
      <c r="C140" s="1061">
        <f t="shared" si="102"/>
        <v>0</v>
      </c>
      <c r="D140" s="1173"/>
      <c r="E140" s="1174"/>
      <c r="F140" s="1166">
        <f t="shared" si="173"/>
        <v>0</v>
      </c>
      <c r="G140" s="1065"/>
      <c r="H140" s="1066"/>
      <c r="I140" s="1166">
        <f t="shared" si="174"/>
        <v>0</v>
      </c>
      <c r="J140" s="1065"/>
      <c r="K140" s="1066"/>
      <c r="L140" s="1166">
        <f t="shared" si="175"/>
        <v>0</v>
      </c>
      <c r="M140" s="1065"/>
      <c r="N140" s="1066"/>
      <c r="O140" s="1166">
        <f t="shared" si="176"/>
        <v>0</v>
      </c>
      <c r="P140" s="1070"/>
    </row>
    <row r="141" spans="1:16" ht="48" hidden="1" x14ac:dyDescent="0.25">
      <c r="A141" s="1167">
        <v>2340</v>
      </c>
      <c r="B141" s="1060" t="s">
        <v>160</v>
      </c>
      <c r="C141" s="1061">
        <f t="shared" si="102"/>
        <v>0</v>
      </c>
      <c r="D141" s="1168">
        <f>SUM(D142:D143)</f>
        <v>0</v>
      </c>
      <c r="E141" s="1169">
        <f t="shared" ref="E141:F141" si="177">SUM(E142:E143)</f>
        <v>0</v>
      </c>
      <c r="F141" s="1166">
        <f t="shared" si="177"/>
        <v>0</v>
      </c>
      <c r="G141" s="1168">
        <f>SUM(G142:G143)</f>
        <v>0</v>
      </c>
      <c r="H141" s="1169">
        <f t="shared" ref="H141:I141" si="178">SUM(H142:H143)</f>
        <v>0</v>
      </c>
      <c r="I141" s="1166">
        <f t="shared" si="178"/>
        <v>0</v>
      </c>
      <c r="J141" s="1168">
        <f>SUM(J142:J143)</f>
        <v>0</v>
      </c>
      <c r="K141" s="1169">
        <f t="shared" ref="K141:L141" si="179">SUM(K142:K143)</f>
        <v>0</v>
      </c>
      <c r="L141" s="1166">
        <f t="shared" si="179"/>
        <v>0</v>
      </c>
      <c r="M141" s="1168">
        <f>SUM(M142:M143)</f>
        <v>0</v>
      </c>
      <c r="N141" s="1169">
        <f t="shared" ref="N141:O141" si="180">SUM(N142:N143)</f>
        <v>0</v>
      </c>
      <c r="O141" s="1166">
        <f t="shared" si="180"/>
        <v>0</v>
      </c>
      <c r="P141" s="1070"/>
    </row>
    <row r="142" spans="1:16" ht="12" hidden="1" customHeight="1" x14ac:dyDescent="0.25">
      <c r="A142" s="1083">
        <v>2341</v>
      </c>
      <c r="B142" s="1060" t="s">
        <v>161</v>
      </c>
      <c r="C142" s="1061">
        <f t="shared" si="102"/>
        <v>0</v>
      </c>
      <c r="D142" s="1173"/>
      <c r="E142" s="1174"/>
      <c r="F142" s="1166">
        <f t="shared" ref="F142:F143" si="181">D142+E142</f>
        <v>0</v>
      </c>
      <c r="G142" s="1065"/>
      <c r="H142" s="1066"/>
      <c r="I142" s="1166">
        <f t="shared" ref="I142:I143" si="182">G142+H142</f>
        <v>0</v>
      </c>
      <c r="J142" s="1065"/>
      <c r="K142" s="1066"/>
      <c r="L142" s="1166">
        <f t="shared" ref="L142:L143" si="183">K142+J142</f>
        <v>0</v>
      </c>
      <c r="M142" s="1065"/>
      <c r="N142" s="1066"/>
      <c r="O142" s="1166">
        <f t="shared" ref="O142:O143" si="184">N142+M142</f>
        <v>0</v>
      </c>
      <c r="P142" s="1070"/>
    </row>
    <row r="143" spans="1:16" ht="24" hidden="1" customHeight="1" x14ac:dyDescent="0.25">
      <c r="A143" s="1083">
        <v>2344</v>
      </c>
      <c r="B143" s="1060" t="s">
        <v>162</v>
      </c>
      <c r="C143" s="1061">
        <f t="shared" si="102"/>
        <v>0</v>
      </c>
      <c r="D143" s="1173"/>
      <c r="E143" s="1174"/>
      <c r="F143" s="1166">
        <f t="shared" si="181"/>
        <v>0</v>
      </c>
      <c r="G143" s="1065"/>
      <c r="H143" s="1066"/>
      <c r="I143" s="1166">
        <f t="shared" si="182"/>
        <v>0</v>
      </c>
      <c r="J143" s="1065"/>
      <c r="K143" s="1066"/>
      <c r="L143" s="1166">
        <f t="shared" si="183"/>
        <v>0</v>
      </c>
      <c r="M143" s="1065"/>
      <c r="N143" s="1066"/>
      <c r="O143" s="1166">
        <f t="shared" si="184"/>
        <v>0</v>
      </c>
      <c r="P143" s="1070"/>
    </row>
    <row r="144" spans="1:16" ht="24" hidden="1" x14ac:dyDescent="0.25">
      <c r="A144" s="1163">
        <v>2350</v>
      </c>
      <c r="B144" s="1114" t="s">
        <v>163</v>
      </c>
      <c r="C144" s="1119">
        <f t="shared" si="102"/>
        <v>0</v>
      </c>
      <c r="D144" s="1164">
        <f>SUM(D145:D150)</f>
        <v>0</v>
      </c>
      <c r="E144" s="1165">
        <f t="shared" ref="E144:F144" si="185">SUM(E145:E150)</f>
        <v>0</v>
      </c>
      <c r="F144" s="1117">
        <f t="shared" si="185"/>
        <v>0</v>
      </c>
      <c r="G144" s="1164">
        <f>SUM(G145:G150)</f>
        <v>0</v>
      </c>
      <c r="H144" s="1165">
        <f t="shared" ref="H144:I144" si="186">SUM(H145:H150)</f>
        <v>0</v>
      </c>
      <c r="I144" s="1117">
        <f t="shared" si="186"/>
        <v>0</v>
      </c>
      <c r="J144" s="1164">
        <f>SUM(J145:J150)</f>
        <v>0</v>
      </c>
      <c r="K144" s="1165">
        <f t="shared" ref="K144:L144" si="187">SUM(K145:K150)</f>
        <v>0</v>
      </c>
      <c r="L144" s="1117">
        <f t="shared" si="187"/>
        <v>0</v>
      </c>
      <c r="M144" s="1164">
        <f>SUM(M145:M150)</f>
        <v>0</v>
      </c>
      <c r="N144" s="1165">
        <f t="shared" ref="N144:O144" si="188">SUM(N145:N150)</f>
        <v>0</v>
      </c>
      <c r="O144" s="1117">
        <f t="shared" si="188"/>
        <v>0</v>
      </c>
      <c r="P144" s="1105"/>
    </row>
    <row r="145" spans="1:16" ht="12" hidden="1" customHeight="1" x14ac:dyDescent="0.25">
      <c r="A145" s="1029">
        <v>2351</v>
      </c>
      <c r="B145" s="1052" t="s">
        <v>164</v>
      </c>
      <c r="C145" s="1053">
        <f t="shared" si="102"/>
        <v>0</v>
      </c>
      <c r="D145" s="1175"/>
      <c r="E145" s="1176"/>
      <c r="F145" s="1110">
        <f t="shared" ref="F145:F150" si="189">D145+E145</f>
        <v>0</v>
      </c>
      <c r="G145" s="1031"/>
      <c r="H145" s="1032"/>
      <c r="I145" s="1110">
        <f t="shared" ref="I145:I150" si="190">G145+H145</f>
        <v>0</v>
      </c>
      <c r="J145" s="1031"/>
      <c r="K145" s="1032"/>
      <c r="L145" s="1110">
        <f t="shared" ref="L145:L150" si="191">K145+J145</f>
        <v>0</v>
      </c>
      <c r="M145" s="1031"/>
      <c r="N145" s="1032"/>
      <c r="O145" s="1110">
        <f t="shared" ref="O145:O150" si="192">N145+M145</f>
        <v>0</v>
      </c>
      <c r="P145" s="1034"/>
    </row>
    <row r="146" spans="1:16" ht="12" hidden="1" customHeight="1" x14ac:dyDescent="0.25">
      <c r="A146" s="1083">
        <v>2352</v>
      </c>
      <c r="B146" s="1060" t="s">
        <v>165</v>
      </c>
      <c r="C146" s="1061">
        <f t="shared" si="102"/>
        <v>0</v>
      </c>
      <c r="D146" s="1173"/>
      <c r="E146" s="1174"/>
      <c r="F146" s="1166">
        <f t="shared" si="189"/>
        <v>0</v>
      </c>
      <c r="G146" s="1065"/>
      <c r="H146" s="1066"/>
      <c r="I146" s="1166">
        <f t="shared" si="190"/>
        <v>0</v>
      </c>
      <c r="J146" s="1065"/>
      <c r="K146" s="1066"/>
      <c r="L146" s="1166">
        <f t="shared" si="191"/>
        <v>0</v>
      </c>
      <c r="M146" s="1065"/>
      <c r="N146" s="1066"/>
      <c r="O146" s="1166">
        <f t="shared" si="192"/>
        <v>0</v>
      </c>
      <c r="P146" s="1070"/>
    </row>
    <row r="147" spans="1:16" ht="24" hidden="1" customHeight="1" x14ac:dyDescent="0.25">
      <c r="A147" s="1083">
        <v>2353</v>
      </c>
      <c r="B147" s="1060" t="s">
        <v>166</v>
      </c>
      <c r="C147" s="1061">
        <f t="shared" si="102"/>
        <v>0</v>
      </c>
      <c r="D147" s="1173"/>
      <c r="E147" s="1174"/>
      <c r="F147" s="1166">
        <f t="shared" si="189"/>
        <v>0</v>
      </c>
      <c r="G147" s="1065"/>
      <c r="H147" s="1066"/>
      <c r="I147" s="1166">
        <f t="shared" si="190"/>
        <v>0</v>
      </c>
      <c r="J147" s="1065"/>
      <c r="K147" s="1066"/>
      <c r="L147" s="1166">
        <f t="shared" si="191"/>
        <v>0</v>
      </c>
      <c r="M147" s="1065"/>
      <c r="N147" s="1066"/>
      <c r="O147" s="1166">
        <f t="shared" si="192"/>
        <v>0</v>
      </c>
      <c r="P147" s="1070"/>
    </row>
    <row r="148" spans="1:16" ht="24" hidden="1" customHeight="1" x14ac:dyDescent="0.25">
      <c r="A148" s="1083">
        <v>2354</v>
      </c>
      <c r="B148" s="1060" t="s">
        <v>167</v>
      </c>
      <c r="C148" s="1061">
        <f t="shared" ref="C148:C211" si="193">F148+I148+L148+O148</f>
        <v>0</v>
      </c>
      <c r="D148" s="1173"/>
      <c r="E148" s="1174"/>
      <c r="F148" s="1166">
        <f t="shared" si="189"/>
        <v>0</v>
      </c>
      <c r="G148" s="1065"/>
      <c r="H148" s="1066"/>
      <c r="I148" s="1166">
        <f t="shared" si="190"/>
        <v>0</v>
      </c>
      <c r="J148" s="1065"/>
      <c r="K148" s="1066"/>
      <c r="L148" s="1166">
        <f t="shared" si="191"/>
        <v>0</v>
      </c>
      <c r="M148" s="1065"/>
      <c r="N148" s="1066"/>
      <c r="O148" s="1166">
        <f t="shared" si="192"/>
        <v>0</v>
      </c>
      <c r="P148" s="1070"/>
    </row>
    <row r="149" spans="1:16" ht="24" hidden="1" customHeight="1" x14ac:dyDescent="0.25">
      <c r="A149" s="1083">
        <v>2355</v>
      </c>
      <c r="B149" s="1060" t="s">
        <v>168</v>
      </c>
      <c r="C149" s="1061">
        <f t="shared" si="193"/>
        <v>0</v>
      </c>
      <c r="D149" s="1173"/>
      <c r="E149" s="1174"/>
      <c r="F149" s="1166">
        <f t="shared" si="189"/>
        <v>0</v>
      </c>
      <c r="G149" s="1065"/>
      <c r="H149" s="1066"/>
      <c r="I149" s="1166">
        <f t="shared" si="190"/>
        <v>0</v>
      </c>
      <c r="J149" s="1065"/>
      <c r="K149" s="1066"/>
      <c r="L149" s="1166">
        <f t="shared" si="191"/>
        <v>0</v>
      </c>
      <c r="M149" s="1065"/>
      <c r="N149" s="1066"/>
      <c r="O149" s="1166">
        <f t="shared" si="192"/>
        <v>0</v>
      </c>
      <c r="P149" s="1070"/>
    </row>
    <row r="150" spans="1:16" ht="24" hidden="1" customHeight="1" x14ac:dyDescent="0.25">
      <c r="A150" s="1083">
        <v>2359</v>
      </c>
      <c r="B150" s="1060" t="s">
        <v>169</v>
      </c>
      <c r="C150" s="1061">
        <f t="shared" si="193"/>
        <v>0</v>
      </c>
      <c r="D150" s="1173"/>
      <c r="E150" s="1174"/>
      <c r="F150" s="1166">
        <f t="shared" si="189"/>
        <v>0</v>
      </c>
      <c r="G150" s="1065"/>
      <c r="H150" s="1066"/>
      <c r="I150" s="1166">
        <f t="shared" si="190"/>
        <v>0</v>
      </c>
      <c r="J150" s="1065"/>
      <c r="K150" s="1066"/>
      <c r="L150" s="1166">
        <f t="shared" si="191"/>
        <v>0</v>
      </c>
      <c r="M150" s="1065"/>
      <c r="N150" s="1066"/>
      <c r="O150" s="1166">
        <f t="shared" si="192"/>
        <v>0</v>
      </c>
      <c r="P150" s="1070"/>
    </row>
    <row r="151" spans="1:16" ht="24.75" hidden="1" customHeight="1" x14ac:dyDescent="0.25">
      <c r="A151" s="1167">
        <v>2360</v>
      </c>
      <c r="B151" s="1060" t="s">
        <v>170</v>
      </c>
      <c r="C151" s="1061">
        <f t="shared" si="193"/>
        <v>0</v>
      </c>
      <c r="D151" s="1168">
        <f>SUM(D152:D158)</f>
        <v>0</v>
      </c>
      <c r="E151" s="1169">
        <f t="shared" ref="E151:F151" si="194">SUM(E152:E158)</f>
        <v>0</v>
      </c>
      <c r="F151" s="1166">
        <f t="shared" si="194"/>
        <v>0</v>
      </c>
      <c r="G151" s="1168">
        <f>SUM(G152:G158)</f>
        <v>0</v>
      </c>
      <c r="H151" s="1169">
        <f t="shared" ref="H151:I151" si="195">SUM(H152:H158)</f>
        <v>0</v>
      </c>
      <c r="I151" s="1166">
        <f t="shared" si="195"/>
        <v>0</v>
      </c>
      <c r="J151" s="1168">
        <f>SUM(J152:J158)</f>
        <v>0</v>
      </c>
      <c r="K151" s="1169">
        <f t="shared" ref="K151:L151" si="196">SUM(K152:K158)</f>
        <v>0</v>
      </c>
      <c r="L151" s="1166">
        <f t="shared" si="196"/>
        <v>0</v>
      </c>
      <c r="M151" s="1168">
        <f>SUM(M152:M158)</f>
        <v>0</v>
      </c>
      <c r="N151" s="1169">
        <f t="shared" ref="N151:O151" si="197">SUM(N152:N158)</f>
        <v>0</v>
      </c>
      <c r="O151" s="1166">
        <f t="shared" si="197"/>
        <v>0</v>
      </c>
      <c r="P151" s="1070"/>
    </row>
    <row r="152" spans="1:16" ht="12" hidden="1" customHeight="1" x14ac:dyDescent="0.25">
      <c r="A152" s="1059">
        <v>2361</v>
      </c>
      <c r="B152" s="1060" t="s">
        <v>171</v>
      </c>
      <c r="C152" s="1061">
        <f t="shared" si="193"/>
        <v>0</v>
      </c>
      <c r="D152" s="1173"/>
      <c r="E152" s="1174"/>
      <c r="F152" s="1166">
        <f t="shared" ref="F152:F159" si="198">D152+E152</f>
        <v>0</v>
      </c>
      <c r="G152" s="1065"/>
      <c r="H152" s="1066"/>
      <c r="I152" s="1166">
        <f t="shared" ref="I152:I159" si="199">G152+H152</f>
        <v>0</v>
      </c>
      <c r="J152" s="1065"/>
      <c r="K152" s="1066"/>
      <c r="L152" s="1166">
        <f t="shared" ref="L152:L159" si="200">K152+J152</f>
        <v>0</v>
      </c>
      <c r="M152" s="1065"/>
      <c r="N152" s="1066"/>
      <c r="O152" s="1166">
        <f t="shared" ref="O152:O159" si="201">N152+M152</f>
        <v>0</v>
      </c>
      <c r="P152" s="1070"/>
    </row>
    <row r="153" spans="1:16" ht="24" hidden="1" customHeight="1" x14ac:dyDescent="0.25">
      <c r="A153" s="1059">
        <v>2362</v>
      </c>
      <c r="B153" s="1060" t="s">
        <v>172</v>
      </c>
      <c r="C153" s="1061">
        <f t="shared" si="193"/>
        <v>0</v>
      </c>
      <c r="D153" s="1173"/>
      <c r="E153" s="1174"/>
      <c r="F153" s="1166">
        <f t="shared" si="198"/>
        <v>0</v>
      </c>
      <c r="G153" s="1065"/>
      <c r="H153" s="1066"/>
      <c r="I153" s="1166">
        <f t="shared" si="199"/>
        <v>0</v>
      </c>
      <c r="J153" s="1065"/>
      <c r="K153" s="1066"/>
      <c r="L153" s="1166">
        <f t="shared" si="200"/>
        <v>0</v>
      </c>
      <c r="M153" s="1065"/>
      <c r="N153" s="1066"/>
      <c r="O153" s="1166">
        <f t="shared" si="201"/>
        <v>0</v>
      </c>
      <c r="P153" s="1070"/>
    </row>
    <row r="154" spans="1:16" ht="12" hidden="1" customHeight="1" x14ac:dyDescent="0.25">
      <c r="A154" s="1059">
        <v>2363</v>
      </c>
      <c r="B154" s="1060" t="s">
        <v>173</v>
      </c>
      <c r="C154" s="1061">
        <f t="shared" si="193"/>
        <v>0</v>
      </c>
      <c r="D154" s="1173"/>
      <c r="E154" s="1174"/>
      <c r="F154" s="1166">
        <f t="shared" si="198"/>
        <v>0</v>
      </c>
      <c r="G154" s="1065"/>
      <c r="H154" s="1066"/>
      <c r="I154" s="1166">
        <f t="shared" si="199"/>
        <v>0</v>
      </c>
      <c r="J154" s="1065"/>
      <c r="K154" s="1066"/>
      <c r="L154" s="1166">
        <f t="shared" si="200"/>
        <v>0</v>
      </c>
      <c r="M154" s="1065"/>
      <c r="N154" s="1066"/>
      <c r="O154" s="1166">
        <f t="shared" si="201"/>
        <v>0</v>
      </c>
      <c r="P154" s="1070"/>
    </row>
    <row r="155" spans="1:16" ht="12" hidden="1" customHeight="1" x14ac:dyDescent="0.25">
      <c r="A155" s="1059">
        <v>2364</v>
      </c>
      <c r="B155" s="1060" t="s">
        <v>174</v>
      </c>
      <c r="C155" s="1061">
        <f t="shared" si="193"/>
        <v>0</v>
      </c>
      <c r="D155" s="1173"/>
      <c r="E155" s="1174"/>
      <c r="F155" s="1166">
        <f t="shared" si="198"/>
        <v>0</v>
      </c>
      <c r="G155" s="1065"/>
      <c r="H155" s="1066"/>
      <c r="I155" s="1166">
        <f t="shared" si="199"/>
        <v>0</v>
      </c>
      <c r="J155" s="1065"/>
      <c r="K155" s="1066"/>
      <c r="L155" s="1166">
        <f t="shared" si="200"/>
        <v>0</v>
      </c>
      <c r="M155" s="1065"/>
      <c r="N155" s="1066"/>
      <c r="O155" s="1166">
        <f t="shared" si="201"/>
        <v>0</v>
      </c>
      <c r="P155" s="1070"/>
    </row>
    <row r="156" spans="1:16" ht="12.75" hidden="1" customHeight="1" x14ac:dyDescent="0.25">
      <c r="A156" s="1059">
        <v>2365</v>
      </c>
      <c r="B156" s="1060" t="s">
        <v>175</v>
      </c>
      <c r="C156" s="1061">
        <f t="shared" si="193"/>
        <v>0</v>
      </c>
      <c r="D156" s="1173"/>
      <c r="E156" s="1174"/>
      <c r="F156" s="1166">
        <f t="shared" si="198"/>
        <v>0</v>
      </c>
      <c r="G156" s="1065"/>
      <c r="H156" s="1066"/>
      <c r="I156" s="1166">
        <f t="shared" si="199"/>
        <v>0</v>
      </c>
      <c r="J156" s="1065"/>
      <c r="K156" s="1066"/>
      <c r="L156" s="1166">
        <f t="shared" si="200"/>
        <v>0</v>
      </c>
      <c r="M156" s="1065"/>
      <c r="N156" s="1066"/>
      <c r="O156" s="1166">
        <f t="shared" si="201"/>
        <v>0</v>
      </c>
      <c r="P156" s="1070"/>
    </row>
    <row r="157" spans="1:16" ht="36" hidden="1" customHeight="1" x14ac:dyDescent="0.25">
      <c r="A157" s="1059">
        <v>2366</v>
      </c>
      <c r="B157" s="1060" t="s">
        <v>176</v>
      </c>
      <c r="C157" s="1061">
        <f t="shared" si="193"/>
        <v>0</v>
      </c>
      <c r="D157" s="1173"/>
      <c r="E157" s="1174"/>
      <c r="F157" s="1166">
        <f t="shared" si="198"/>
        <v>0</v>
      </c>
      <c r="G157" s="1065"/>
      <c r="H157" s="1066"/>
      <c r="I157" s="1166">
        <f t="shared" si="199"/>
        <v>0</v>
      </c>
      <c r="J157" s="1065"/>
      <c r="K157" s="1066"/>
      <c r="L157" s="1166">
        <f t="shared" si="200"/>
        <v>0</v>
      </c>
      <c r="M157" s="1065"/>
      <c r="N157" s="1066"/>
      <c r="O157" s="1166">
        <f t="shared" si="201"/>
        <v>0</v>
      </c>
      <c r="P157" s="1070"/>
    </row>
    <row r="158" spans="1:16" ht="48" hidden="1" customHeight="1" x14ac:dyDescent="0.25">
      <c r="A158" s="1059">
        <v>2369</v>
      </c>
      <c r="B158" s="1060" t="s">
        <v>177</v>
      </c>
      <c r="C158" s="1061">
        <f t="shared" si="193"/>
        <v>0</v>
      </c>
      <c r="D158" s="1173"/>
      <c r="E158" s="1174"/>
      <c r="F158" s="1166">
        <f t="shared" si="198"/>
        <v>0</v>
      </c>
      <c r="G158" s="1065"/>
      <c r="H158" s="1066"/>
      <c r="I158" s="1166">
        <f t="shared" si="199"/>
        <v>0</v>
      </c>
      <c r="J158" s="1065"/>
      <c r="K158" s="1066"/>
      <c r="L158" s="1166">
        <f t="shared" si="200"/>
        <v>0</v>
      </c>
      <c r="M158" s="1065"/>
      <c r="N158" s="1066"/>
      <c r="O158" s="1166">
        <f t="shared" si="201"/>
        <v>0</v>
      </c>
      <c r="P158" s="1070"/>
    </row>
    <row r="159" spans="1:16" ht="12" hidden="1" customHeight="1" x14ac:dyDescent="0.25">
      <c r="A159" s="1163">
        <v>2370</v>
      </c>
      <c r="B159" s="1114" t="s">
        <v>178</v>
      </c>
      <c r="C159" s="1119">
        <f t="shared" si="193"/>
        <v>0</v>
      </c>
      <c r="D159" s="1179"/>
      <c r="E159" s="1180"/>
      <c r="F159" s="1117">
        <f t="shared" si="198"/>
        <v>0</v>
      </c>
      <c r="G159" s="1120"/>
      <c r="H159" s="1121"/>
      <c r="I159" s="1117">
        <f t="shared" si="199"/>
        <v>0</v>
      </c>
      <c r="J159" s="1120"/>
      <c r="K159" s="1121"/>
      <c r="L159" s="1117">
        <f t="shared" si="200"/>
        <v>0</v>
      </c>
      <c r="M159" s="1120"/>
      <c r="N159" s="1121"/>
      <c r="O159" s="1117">
        <f t="shared" si="201"/>
        <v>0</v>
      </c>
      <c r="P159" s="1105"/>
    </row>
    <row r="160" spans="1:16" hidden="1" x14ac:dyDescent="0.25">
      <c r="A160" s="1163">
        <v>2380</v>
      </c>
      <c r="B160" s="1114" t="s">
        <v>179</v>
      </c>
      <c r="C160" s="1119">
        <f t="shared" si="193"/>
        <v>0</v>
      </c>
      <c r="D160" s="1164">
        <f>SUM(D161:D162)</f>
        <v>0</v>
      </c>
      <c r="E160" s="1165">
        <f t="shared" ref="E160:F160" si="202">SUM(E161:E162)</f>
        <v>0</v>
      </c>
      <c r="F160" s="1117">
        <f t="shared" si="202"/>
        <v>0</v>
      </c>
      <c r="G160" s="1164">
        <f>SUM(G161:G162)</f>
        <v>0</v>
      </c>
      <c r="H160" s="1165">
        <f t="shared" ref="H160:I160" si="203">SUM(H161:H162)</f>
        <v>0</v>
      </c>
      <c r="I160" s="1117">
        <f t="shared" si="203"/>
        <v>0</v>
      </c>
      <c r="J160" s="1164">
        <f>SUM(J161:J162)</f>
        <v>0</v>
      </c>
      <c r="K160" s="1165">
        <f t="shared" ref="K160:L160" si="204">SUM(K161:K162)</f>
        <v>0</v>
      </c>
      <c r="L160" s="1117">
        <f t="shared" si="204"/>
        <v>0</v>
      </c>
      <c r="M160" s="1164">
        <f>SUM(M161:M162)</f>
        <v>0</v>
      </c>
      <c r="N160" s="1165">
        <f t="shared" ref="N160:O160" si="205">SUM(N161:N162)</f>
        <v>0</v>
      </c>
      <c r="O160" s="1117">
        <f t="shared" si="205"/>
        <v>0</v>
      </c>
      <c r="P160" s="1105"/>
    </row>
    <row r="161" spans="1:16" ht="12" hidden="1" customHeight="1" x14ac:dyDescent="0.25">
      <c r="A161" s="1028">
        <v>2381</v>
      </c>
      <c r="B161" s="1052" t="s">
        <v>180</v>
      </c>
      <c r="C161" s="1053">
        <f t="shared" si="193"/>
        <v>0</v>
      </c>
      <c r="D161" s="1175"/>
      <c r="E161" s="1176"/>
      <c r="F161" s="1110">
        <f t="shared" ref="F161:F164" si="206">D161+E161</f>
        <v>0</v>
      </c>
      <c r="G161" s="1031"/>
      <c r="H161" s="1032"/>
      <c r="I161" s="1110">
        <f t="shared" ref="I161:I164" si="207">G161+H161</f>
        <v>0</v>
      </c>
      <c r="J161" s="1031"/>
      <c r="K161" s="1032"/>
      <c r="L161" s="1110">
        <f t="shared" ref="L161:L164" si="208">K161+J161</f>
        <v>0</v>
      </c>
      <c r="M161" s="1031"/>
      <c r="N161" s="1032"/>
      <c r="O161" s="1110">
        <f t="shared" ref="O161:O164" si="209">N161+M161</f>
        <v>0</v>
      </c>
      <c r="P161" s="1034"/>
    </row>
    <row r="162" spans="1:16" ht="24" hidden="1" customHeight="1" x14ac:dyDescent="0.25">
      <c r="A162" s="1059">
        <v>2389</v>
      </c>
      <c r="B162" s="1060" t="s">
        <v>181</v>
      </c>
      <c r="C162" s="1061">
        <f t="shared" si="193"/>
        <v>0</v>
      </c>
      <c r="D162" s="1173"/>
      <c r="E162" s="1174"/>
      <c r="F162" s="1166">
        <f t="shared" si="206"/>
        <v>0</v>
      </c>
      <c r="G162" s="1065"/>
      <c r="H162" s="1066"/>
      <c r="I162" s="1166">
        <f t="shared" si="207"/>
        <v>0</v>
      </c>
      <c r="J162" s="1065"/>
      <c r="K162" s="1066"/>
      <c r="L162" s="1166">
        <f t="shared" si="208"/>
        <v>0</v>
      </c>
      <c r="M162" s="1065"/>
      <c r="N162" s="1066"/>
      <c r="O162" s="1166">
        <f t="shared" si="209"/>
        <v>0</v>
      </c>
      <c r="P162" s="1070"/>
    </row>
    <row r="163" spans="1:16" ht="12" hidden="1" customHeight="1" x14ac:dyDescent="0.25">
      <c r="A163" s="1163">
        <v>2390</v>
      </c>
      <c r="B163" s="1114" t="s">
        <v>182</v>
      </c>
      <c r="C163" s="1119">
        <f t="shared" si="193"/>
        <v>0</v>
      </c>
      <c r="D163" s="1179"/>
      <c r="E163" s="1180"/>
      <c r="F163" s="1117">
        <f t="shared" si="206"/>
        <v>0</v>
      </c>
      <c r="G163" s="1120"/>
      <c r="H163" s="1121"/>
      <c r="I163" s="1117">
        <f t="shared" si="207"/>
        <v>0</v>
      </c>
      <c r="J163" s="1120"/>
      <c r="K163" s="1121"/>
      <c r="L163" s="1117">
        <f t="shared" si="208"/>
        <v>0</v>
      </c>
      <c r="M163" s="1120"/>
      <c r="N163" s="1121"/>
      <c r="O163" s="1117">
        <f t="shared" si="209"/>
        <v>0</v>
      </c>
      <c r="P163" s="1105"/>
    </row>
    <row r="164" spans="1:16" ht="12" hidden="1" customHeight="1" x14ac:dyDescent="0.25">
      <c r="A164" s="1042">
        <v>2400</v>
      </c>
      <c r="B164" s="1159" t="s">
        <v>183</v>
      </c>
      <c r="C164" s="1043">
        <f t="shared" si="193"/>
        <v>0</v>
      </c>
      <c r="D164" s="1181"/>
      <c r="E164" s="1182"/>
      <c r="F164" s="1162">
        <f t="shared" si="206"/>
        <v>0</v>
      </c>
      <c r="G164" s="1183"/>
      <c r="H164" s="1184"/>
      <c r="I164" s="1162">
        <f t="shared" si="207"/>
        <v>0</v>
      </c>
      <c r="J164" s="1183"/>
      <c r="K164" s="1184"/>
      <c r="L164" s="1162">
        <f t="shared" si="208"/>
        <v>0</v>
      </c>
      <c r="M164" s="1183"/>
      <c r="N164" s="1184"/>
      <c r="O164" s="1162">
        <f t="shared" si="209"/>
        <v>0</v>
      </c>
      <c r="P164" s="1050"/>
    </row>
    <row r="165" spans="1:16" ht="24" hidden="1" x14ac:dyDescent="0.25">
      <c r="A165" s="1042">
        <v>2500</v>
      </c>
      <c r="B165" s="1159" t="s">
        <v>184</v>
      </c>
      <c r="C165" s="1043">
        <f t="shared" si="193"/>
        <v>0</v>
      </c>
      <c r="D165" s="1160">
        <f>SUM(D166,D171)</f>
        <v>0</v>
      </c>
      <c r="E165" s="1161">
        <f t="shared" ref="E165:O165" si="210">SUM(E166,E171)</f>
        <v>0</v>
      </c>
      <c r="F165" s="1162">
        <f t="shared" si="210"/>
        <v>0</v>
      </c>
      <c r="G165" s="1160">
        <f t="shared" si="210"/>
        <v>0</v>
      </c>
      <c r="H165" s="1161">
        <f t="shared" si="210"/>
        <v>0</v>
      </c>
      <c r="I165" s="1162">
        <f t="shared" si="210"/>
        <v>0</v>
      </c>
      <c r="J165" s="1160">
        <f t="shared" si="210"/>
        <v>0</v>
      </c>
      <c r="K165" s="1161">
        <f t="shared" si="210"/>
        <v>0</v>
      </c>
      <c r="L165" s="1162">
        <f t="shared" si="210"/>
        <v>0</v>
      </c>
      <c r="M165" s="1160">
        <f t="shared" si="210"/>
        <v>0</v>
      </c>
      <c r="N165" s="1161">
        <f t="shared" si="210"/>
        <v>0</v>
      </c>
      <c r="O165" s="1162">
        <f t="shared" si="210"/>
        <v>0</v>
      </c>
      <c r="P165" s="1050"/>
    </row>
    <row r="166" spans="1:16" ht="16.5" hidden="1" customHeight="1" x14ac:dyDescent="0.25">
      <c r="A166" s="1170">
        <v>2510</v>
      </c>
      <c r="B166" s="1052" t="s">
        <v>185</v>
      </c>
      <c r="C166" s="1053">
        <f t="shared" si="193"/>
        <v>0</v>
      </c>
      <c r="D166" s="1171">
        <f>SUM(D167:D170)</f>
        <v>0</v>
      </c>
      <c r="E166" s="1172">
        <f t="shared" ref="E166:O166" si="211">SUM(E167:E170)</f>
        <v>0</v>
      </c>
      <c r="F166" s="1110">
        <f t="shared" si="211"/>
        <v>0</v>
      </c>
      <c r="G166" s="1171">
        <f t="shared" si="211"/>
        <v>0</v>
      </c>
      <c r="H166" s="1172">
        <f t="shared" si="211"/>
        <v>0</v>
      </c>
      <c r="I166" s="1110">
        <f t="shared" si="211"/>
        <v>0</v>
      </c>
      <c r="J166" s="1171">
        <f t="shared" si="211"/>
        <v>0</v>
      </c>
      <c r="K166" s="1172">
        <f t="shared" si="211"/>
        <v>0</v>
      </c>
      <c r="L166" s="1110">
        <f t="shared" si="211"/>
        <v>0</v>
      </c>
      <c r="M166" s="1171">
        <f t="shared" si="211"/>
        <v>0</v>
      </c>
      <c r="N166" s="1172">
        <f t="shared" si="211"/>
        <v>0</v>
      </c>
      <c r="O166" s="1110">
        <f t="shared" si="211"/>
        <v>0</v>
      </c>
      <c r="P166" s="1034"/>
    </row>
    <row r="167" spans="1:16" ht="24" hidden="1" customHeight="1" x14ac:dyDescent="0.25">
      <c r="A167" s="1083">
        <v>2512</v>
      </c>
      <c r="B167" s="1060" t="s">
        <v>186</v>
      </c>
      <c r="C167" s="1061">
        <f t="shared" si="193"/>
        <v>0</v>
      </c>
      <c r="D167" s="1173"/>
      <c r="E167" s="1174"/>
      <c r="F167" s="1166">
        <f t="shared" ref="F167:F172" si="212">D167+E167</f>
        <v>0</v>
      </c>
      <c r="G167" s="1065"/>
      <c r="H167" s="1066"/>
      <c r="I167" s="1166">
        <f t="shared" ref="I167:I172" si="213">G167+H167</f>
        <v>0</v>
      </c>
      <c r="J167" s="1065"/>
      <c r="K167" s="1066"/>
      <c r="L167" s="1166">
        <f t="shared" ref="L167:L172" si="214">K167+J167</f>
        <v>0</v>
      </c>
      <c r="M167" s="1065"/>
      <c r="N167" s="1066"/>
      <c r="O167" s="1166">
        <f t="shared" ref="O167:O172" si="215">N167+M167</f>
        <v>0</v>
      </c>
      <c r="P167" s="1070"/>
    </row>
    <row r="168" spans="1:16" ht="36" hidden="1" customHeight="1" x14ac:dyDescent="0.25">
      <c r="A168" s="1083">
        <v>2513</v>
      </c>
      <c r="B168" s="1060" t="s">
        <v>187</v>
      </c>
      <c r="C168" s="1061">
        <f t="shared" si="193"/>
        <v>0</v>
      </c>
      <c r="D168" s="1173"/>
      <c r="E168" s="1174"/>
      <c r="F168" s="1166">
        <f t="shared" si="212"/>
        <v>0</v>
      </c>
      <c r="G168" s="1065"/>
      <c r="H168" s="1066"/>
      <c r="I168" s="1166">
        <f t="shared" si="213"/>
        <v>0</v>
      </c>
      <c r="J168" s="1065"/>
      <c r="K168" s="1066"/>
      <c r="L168" s="1166">
        <f t="shared" si="214"/>
        <v>0</v>
      </c>
      <c r="M168" s="1065"/>
      <c r="N168" s="1066"/>
      <c r="O168" s="1166">
        <f t="shared" si="215"/>
        <v>0</v>
      </c>
      <c r="P168" s="1070"/>
    </row>
    <row r="169" spans="1:16" ht="24" hidden="1" customHeight="1" x14ac:dyDescent="0.25">
      <c r="A169" s="1083">
        <v>2515</v>
      </c>
      <c r="B169" s="1060" t="s">
        <v>188</v>
      </c>
      <c r="C169" s="1061">
        <f t="shared" si="193"/>
        <v>0</v>
      </c>
      <c r="D169" s="1173"/>
      <c r="E169" s="1174"/>
      <c r="F169" s="1166">
        <f t="shared" si="212"/>
        <v>0</v>
      </c>
      <c r="G169" s="1065"/>
      <c r="H169" s="1066"/>
      <c r="I169" s="1166">
        <f t="shared" si="213"/>
        <v>0</v>
      </c>
      <c r="J169" s="1065"/>
      <c r="K169" s="1066"/>
      <c r="L169" s="1166">
        <f t="shared" si="214"/>
        <v>0</v>
      </c>
      <c r="M169" s="1065"/>
      <c r="N169" s="1066"/>
      <c r="O169" s="1166">
        <f t="shared" si="215"/>
        <v>0</v>
      </c>
      <c r="P169" s="1070"/>
    </row>
    <row r="170" spans="1:16" ht="24" hidden="1" customHeight="1" x14ac:dyDescent="0.25">
      <c r="A170" s="1083">
        <v>2519</v>
      </c>
      <c r="B170" s="1060" t="s">
        <v>189</v>
      </c>
      <c r="C170" s="1061">
        <f t="shared" si="193"/>
        <v>0</v>
      </c>
      <c r="D170" s="1173"/>
      <c r="E170" s="1174"/>
      <c r="F170" s="1166">
        <f t="shared" si="212"/>
        <v>0</v>
      </c>
      <c r="G170" s="1065"/>
      <c r="H170" s="1066"/>
      <c r="I170" s="1166">
        <f t="shared" si="213"/>
        <v>0</v>
      </c>
      <c r="J170" s="1065"/>
      <c r="K170" s="1066"/>
      <c r="L170" s="1166">
        <f t="shared" si="214"/>
        <v>0</v>
      </c>
      <c r="M170" s="1065"/>
      <c r="N170" s="1066"/>
      <c r="O170" s="1166">
        <f t="shared" si="215"/>
        <v>0</v>
      </c>
      <c r="P170" s="1070"/>
    </row>
    <row r="171" spans="1:16" ht="24" hidden="1" customHeight="1" x14ac:dyDescent="0.25">
      <c r="A171" s="1167">
        <v>2520</v>
      </c>
      <c r="B171" s="1060" t="s">
        <v>190</v>
      </c>
      <c r="C171" s="1061">
        <f t="shared" si="193"/>
        <v>0</v>
      </c>
      <c r="D171" s="1173"/>
      <c r="E171" s="1174"/>
      <c r="F171" s="1166">
        <f t="shared" si="212"/>
        <v>0</v>
      </c>
      <c r="G171" s="1065"/>
      <c r="H171" s="1066"/>
      <c r="I171" s="1166">
        <f t="shared" si="213"/>
        <v>0</v>
      </c>
      <c r="J171" s="1065"/>
      <c r="K171" s="1066"/>
      <c r="L171" s="1166">
        <f t="shared" si="214"/>
        <v>0</v>
      </c>
      <c r="M171" s="1065"/>
      <c r="N171" s="1066"/>
      <c r="O171" s="1166">
        <f t="shared" si="215"/>
        <v>0</v>
      </c>
      <c r="P171" s="1070"/>
    </row>
    <row r="172" spans="1:16" s="1185" customFormat="1" ht="36" hidden="1" customHeight="1" x14ac:dyDescent="0.25">
      <c r="A172" s="1008">
        <v>2800</v>
      </c>
      <c r="B172" s="1052" t="s">
        <v>191</v>
      </c>
      <c r="C172" s="1053">
        <f t="shared" si="193"/>
        <v>0</v>
      </c>
      <c r="D172" s="1031"/>
      <c r="E172" s="1032"/>
      <c r="F172" s="1110">
        <f t="shared" si="212"/>
        <v>0</v>
      </c>
      <c r="G172" s="1031"/>
      <c r="H172" s="1032"/>
      <c r="I172" s="1110">
        <f t="shared" si="213"/>
        <v>0</v>
      </c>
      <c r="J172" s="1031"/>
      <c r="K172" s="1032"/>
      <c r="L172" s="1110">
        <f t="shared" si="214"/>
        <v>0</v>
      </c>
      <c r="M172" s="1031"/>
      <c r="N172" s="1032"/>
      <c r="O172" s="1110">
        <f t="shared" si="215"/>
        <v>0</v>
      </c>
      <c r="P172" s="1034"/>
    </row>
    <row r="173" spans="1:16" hidden="1" x14ac:dyDescent="0.25">
      <c r="A173" s="1153">
        <v>3000</v>
      </c>
      <c r="B173" s="1153" t="s">
        <v>192</v>
      </c>
      <c r="C173" s="1154">
        <f t="shared" si="193"/>
        <v>0</v>
      </c>
      <c r="D173" s="1155">
        <f>SUM(D174,D184)</f>
        <v>0</v>
      </c>
      <c r="E173" s="1156">
        <f t="shared" ref="E173:F173" si="216">SUM(E174,E184)</f>
        <v>0</v>
      </c>
      <c r="F173" s="1157">
        <f t="shared" si="216"/>
        <v>0</v>
      </c>
      <c r="G173" s="1155">
        <f>SUM(G174,G184)</f>
        <v>0</v>
      </c>
      <c r="H173" s="1156">
        <f t="shared" ref="H173:I173" si="217">SUM(H174,H184)</f>
        <v>0</v>
      </c>
      <c r="I173" s="1157">
        <f t="shared" si="217"/>
        <v>0</v>
      </c>
      <c r="J173" s="1155">
        <f>SUM(J174,J184)</f>
        <v>0</v>
      </c>
      <c r="K173" s="1156">
        <f t="shared" ref="K173:L173" si="218">SUM(K174,K184)</f>
        <v>0</v>
      </c>
      <c r="L173" s="1157">
        <f t="shared" si="218"/>
        <v>0</v>
      </c>
      <c r="M173" s="1155">
        <f>SUM(M174,M184)</f>
        <v>0</v>
      </c>
      <c r="N173" s="1156">
        <f t="shared" ref="N173:O173" si="219">SUM(N174,N184)</f>
        <v>0</v>
      </c>
      <c r="O173" s="1157">
        <f t="shared" si="219"/>
        <v>0</v>
      </c>
      <c r="P173" s="1158"/>
    </row>
    <row r="174" spans="1:16" ht="24" hidden="1" x14ac:dyDescent="0.25">
      <c r="A174" s="1042">
        <v>3200</v>
      </c>
      <c r="B174" s="1186" t="s">
        <v>193</v>
      </c>
      <c r="C174" s="1043">
        <f t="shared" si="193"/>
        <v>0</v>
      </c>
      <c r="D174" s="1160">
        <f>SUM(D175,D179)</f>
        <v>0</v>
      </c>
      <c r="E174" s="1161">
        <f t="shared" ref="E174:O174" si="220">SUM(E175,E179)</f>
        <v>0</v>
      </c>
      <c r="F174" s="1162">
        <f t="shared" si="220"/>
        <v>0</v>
      </c>
      <c r="G174" s="1160">
        <f t="shared" si="220"/>
        <v>0</v>
      </c>
      <c r="H174" s="1161">
        <f t="shared" si="220"/>
        <v>0</v>
      </c>
      <c r="I174" s="1162">
        <f t="shared" si="220"/>
        <v>0</v>
      </c>
      <c r="J174" s="1160">
        <f t="shared" si="220"/>
        <v>0</v>
      </c>
      <c r="K174" s="1161">
        <f t="shared" si="220"/>
        <v>0</v>
      </c>
      <c r="L174" s="1162">
        <f t="shared" si="220"/>
        <v>0</v>
      </c>
      <c r="M174" s="1160">
        <f t="shared" si="220"/>
        <v>0</v>
      </c>
      <c r="N174" s="1161">
        <f t="shared" si="220"/>
        <v>0</v>
      </c>
      <c r="O174" s="1162">
        <f t="shared" si="220"/>
        <v>0</v>
      </c>
      <c r="P174" s="1050"/>
    </row>
    <row r="175" spans="1:16" ht="36" hidden="1" x14ac:dyDescent="0.25">
      <c r="A175" s="1170">
        <v>3260</v>
      </c>
      <c r="B175" s="1052" t="s">
        <v>194</v>
      </c>
      <c r="C175" s="1053">
        <f t="shared" si="193"/>
        <v>0</v>
      </c>
      <c r="D175" s="1171">
        <f>SUM(D176:D178)</f>
        <v>0</v>
      </c>
      <c r="E175" s="1172">
        <f t="shared" ref="E175:F175" si="221">SUM(E176:E178)</f>
        <v>0</v>
      </c>
      <c r="F175" s="1110">
        <f t="shared" si="221"/>
        <v>0</v>
      </c>
      <c r="G175" s="1171">
        <f>SUM(G176:G178)</f>
        <v>0</v>
      </c>
      <c r="H175" s="1172">
        <f t="shared" ref="H175:I175" si="222">SUM(H176:H178)</f>
        <v>0</v>
      </c>
      <c r="I175" s="1110">
        <f t="shared" si="222"/>
        <v>0</v>
      </c>
      <c r="J175" s="1171">
        <f>SUM(J176:J178)</f>
        <v>0</v>
      </c>
      <c r="K175" s="1172">
        <f t="shared" ref="K175:L175" si="223">SUM(K176:K178)</f>
        <v>0</v>
      </c>
      <c r="L175" s="1110">
        <f t="shared" si="223"/>
        <v>0</v>
      </c>
      <c r="M175" s="1171">
        <f>SUM(M176:M178)</f>
        <v>0</v>
      </c>
      <c r="N175" s="1172">
        <f t="shared" ref="N175:O175" si="224">SUM(N176:N178)</f>
        <v>0</v>
      </c>
      <c r="O175" s="1110">
        <f t="shared" si="224"/>
        <v>0</v>
      </c>
      <c r="P175" s="1034"/>
    </row>
    <row r="176" spans="1:16" ht="24" hidden="1" customHeight="1" x14ac:dyDescent="0.25">
      <c r="A176" s="1083">
        <v>3261</v>
      </c>
      <c r="B176" s="1060" t="s">
        <v>195</v>
      </c>
      <c r="C176" s="1061">
        <f t="shared" si="193"/>
        <v>0</v>
      </c>
      <c r="D176" s="1173"/>
      <c r="E176" s="1174"/>
      <c r="F176" s="1166">
        <f t="shared" ref="F176:F178" si="225">D176+E176</f>
        <v>0</v>
      </c>
      <c r="G176" s="1065"/>
      <c r="H176" s="1066"/>
      <c r="I176" s="1166">
        <f t="shared" ref="I176:I178" si="226">G176+H176</f>
        <v>0</v>
      </c>
      <c r="J176" s="1065"/>
      <c r="K176" s="1066"/>
      <c r="L176" s="1166">
        <f t="shared" ref="L176:L178" si="227">K176+J176</f>
        <v>0</v>
      </c>
      <c r="M176" s="1065"/>
      <c r="N176" s="1066"/>
      <c r="O176" s="1166">
        <f t="shared" ref="O176:O178" si="228">N176+M176</f>
        <v>0</v>
      </c>
      <c r="P176" s="1070"/>
    </row>
    <row r="177" spans="1:16" ht="36" hidden="1" customHeight="1" x14ac:dyDescent="0.25">
      <c r="A177" s="1083">
        <v>3262</v>
      </c>
      <c r="B177" s="1060" t="s">
        <v>196</v>
      </c>
      <c r="C177" s="1061">
        <f t="shared" si="193"/>
        <v>0</v>
      </c>
      <c r="D177" s="1173"/>
      <c r="E177" s="1174"/>
      <c r="F177" s="1166">
        <f t="shared" si="225"/>
        <v>0</v>
      </c>
      <c r="G177" s="1065"/>
      <c r="H177" s="1066"/>
      <c r="I177" s="1166">
        <f t="shared" si="226"/>
        <v>0</v>
      </c>
      <c r="J177" s="1065"/>
      <c r="K177" s="1066"/>
      <c r="L177" s="1166">
        <f t="shared" si="227"/>
        <v>0</v>
      </c>
      <c r="M177" s="1065"/>
      <c r="N177" s="1066"/>
      <c r="O177" s="1166">
        <f t="shared" si="228"/>
        <v>0</v>
      </c>
      <c r="P177" s="1070"/>
    </row>
    <row r="178" spans="1:16" ht="24" hidden="1" customHeight="1" x14ac:dyDescent="0.25">
      <c r="A178" s="1083">
        <v>3263</v>
      </c>
      <c r="B178" s="1060" t="s">
        <v>197</v>
      </c>
      <c r="C178" s="1061">
        <f t="shared" si="193"/>
        <v>0</v>
      </c>
      <c r="D178" s="1173"/>
      <c r="E178" s="1174"/>
      <c r="F178" s="1166">
        <f t="shared" si="225"/>
        <v>0</v>
      </c>
      <c r="G178" s="1065"/>
      <c r="H178" s="1066"/>
      <c r="I178" s="1166">
        <f t="shared" si="226"/>
        <v>0</v>
      </c>
      <c r="J178" s="1065"/>
      <c r="K178" s="1066"/>
      <c r="L178" s="1166">
        <f t="shared" si="227"/>
        <v>0</v>
      </c>
      <c r="M178" s="1065"/>
      <c r="N178" s="1066"/>
      <c r="O178" s="1166">
        <f t="shared" si="228"/>
        <v>0</v>
      </c>
      <c r="P178" s="1070"/>
    </row>
    <row r="179" spans="1:16" ht="84" hidden="1" x14ac:dyDescent="0.25">
      <c r="A179" s="1170">
        <v>3290</v>
      </c>
      <c r="B179" s="1052" t="s">
        <v>198</v>
      </c>
      <c r="C179" s="1187">
        <f t="shared" si="193"/>
        <v>0</v>
      </c>
      <c r="D179" s="1171">
        <f>SUM(D180:D183)</f>
        <v>0</v>
      </c>
      <c r="E179" s="1172">
        <f t="shared" ref="E179:O179" si="229">SUM(E180:E183)</f>
        <v>0</v>
      </c>
      <c r="F179" s="1110">
        <f t="shared" si="229"/>
        <v>0</v>
      </c>
      <c r="G179" s="1171">
        <f t="shared" si="229"/>
        <v>0</v>
      </c>
      <c r="H179" s="1172">
        <f t="shared" si="229"/>
        <v>0</v>
      </c>
      <c r="I179" s="1110">
        <f t="shared" si="229"/>
        <v>0</v>
      </c>
      <c r="J179" s="1171">
        <f t="shared" si="229"/>
        <v>0</v>
      </c>
      <c r="K179" s="1172">
        <f t="shared" si="229"/>
        <v>0</v>
      </c>
      <c r="L179" s="1110">
        <f t="shared" si="229"/>
        <v>0</v>
      </c>
      <c r="M179" s="1171">
        <f t="shared" si="229"/>
        <v>0</v>
      </c>
      <c r="N179" s="1172">
        <f t="shared" si="229"/>
        <v>0</v>
      </c>
      <c r="O179" s="1110">
        <f t="shared" si="229"/>
        <v>0</v>
      </c>
      <c r="P179" s="1034"/>
    </row>
    <row r="180" spans="1:16" ht="72" hidden="1" customHeight="1" x14ac:dyDescent="0.25">
      <c r="A180" s="1083">
        <v>3291</v>
      </c>
      <c r="B180" s="1060" t="s">
        <v>199</v>
      </c>
      <c r="C180" s="1061">
        <f t="shared" si="193"/>
        <v>0</v>
      </c>
      <c r="D180" s="1173"/>
      <c r="E180" s="1174"/>
      <c r="F180" s="1166">
        <f t="shared" ref="F180:F183" si="230">D180+E180</f>
        <v>0</v>
      </c>
      <c r="G180" s="1065"/>
      <c r="H180" s="1066"/>
      <c r="I180" s="1166">
        <f t="shared" ref="I180:I183" si="231">G180+H180</f>
        <v>0</v>
      </c>
      <c r="J180" s="1065"/>
      <c r="K180" s="1066"/>
      <c r="L180" s="1166">
        <f t="shared" ref="L180:L183" si="232">K180+J180</f>
        <v>0</v>
      </c>
      <c r="M180" s="1065"/>
      <c r="N180" s="1066"/>
      <c r="O180" s="1166">
        <f t="shared" ref="O180:O183" si="233">N180+M180</f>
        <v>0</v>
      </c>
      <c r="P180" s="1070"/>
    </row>
    <row r="181" spans="1:16" ht="72" hidden="1" customHeight="1" x14ac:dyDescent="0.25">
      <c r="A181" s="1083">
        <v>3292</v>
      </c>
      <c r="B181" s="1060" t="s">
        <v>200</v>
      </c>
      <c r="C181" s="1061">
        <f t="shared" si="193"/>
        <v>0</v>
      </c>
      <c r="D181" s="1173"/>
      <c r="E181" s="1174"/>
      <c r="F181" s="1166">
        <f t="shared" si="230"/>
        <v>0</v>
      </c>
      <c r="G181" s="1065"/>
      <c r="H181" s="1066"/>
      <c r="I181" s="1166">
        <f t="shared" si="231"/>
        <v>0</v>
      </c>
      <c r="J181" s="1065"/>
      <c r="K181" s="1066"/>
      <c r="L181" s="1166">
        <f t="shared" si="232"/>
        <v>0</v>
      </c>
      <c r="M181" s="1065"/>
      <c r="N181" s="1066"/>
      <c r="O181" s="1166">
        <f t="shared" si="233"/>
        <v>0</v>
      </c>
      <c r="P181" s="1070"/>
    </row>
    <row r="182" spans="1:16" ht="72" hidden="1" customHeight="1" x14ac:dyDescent="0.25">
      <c r="A182" s="1083">
        <v>3293</v>
      </c>
      <c r="B182" s="1060" t="s">
        <v>201</v>
      </c>
      <c r="C182" s="1061">
        <f t="shared" si="193"/>
        <v>0</v>
      </c>
      <c r="D182" s="1173"/>
      <c r="E182" s="1174"/>
      <c r="F182" s="1166">
        <f t="shared" si="230"/>
        <v>0</v>
      </c>
      <c r="G182" s="1065"/>
      <c r="H182" s="1066"/>
      <c r="I182" s="1166">
        <f t="shared" si="231"/>
        <v>0</v>
      </c>
      <c r="J182" s="1065"/>
      <c r="K182" s="1066"/>
      <c r="L182" s="1166">
        <f t="shared" si="232"/>
        <v>0</v>
      </c>
      <c r="M182" s="1065"/>
      <c r="N182" s="1066"/>
      <c r="O182" s="1166">
        <f t="shared" si="233"/>
        <v>0</v>
      </c>
      <c r="P182" s="1070"/>
    </row>
    <row r="183" spans="1:16" ht="60" hidden="1" customHeight="1" x14ac:dyDescent="0.25">
      <c r="A183" s="1188">
        <v>3294</v>
      </c>
      <c r="B183" s="1060" t="s">
        <v>202</v>
      </c>
      <c r="C183" s="1187">
        <f t="shared" si="193"/>
        <v>0</v>
      </c>
      <c r="D183" s="1189"/>
      <c r="E183" s="1190"/>
      <c r="F183" s="1191">
        <f t="shared" si="230"/>
        <v>0</v>
      </c>
      <c r="G183" s="1192"/>
      <c r="H183" s="1193"/>
      <c r="I183" s="1191">
        <f t="shared" si="231"/>
        <v>0</v>
      </c>
      <c r="J183" s="1192"/>
      <c r="K183" s="1193"/>
      <c r="L183" s="1191">
        <f t="shared" si="232"/>
        <v>0</v>
      </c>
      <c r="M183" s="1192"/>
      <c r="N183" s="1193"/>
      <c r="O183" s="1191">
        <f t="shared" si="233"/>
        <v>0</v>
      </c>
      <c r="P183" s="1194"/>
    </row>
    <row r="184" spans="1:16" ht="48" hidden="1" x14ac:dyDescent="0.25">
      <c r="A184" s="1195">
        <v>3300</v>
      </c>
      <c r="B184" s="1186" t="s">
        <v>203</v>
      </c>
      <c r="C184" s="1196">
        <f t="shared" si="193"/>
        <v>0</v>
      </c>
      <c r="D184" s="1197">
        <f>SUM(D185:D186)</f>
        <v>0</v>
      </c>
      <c r="E184" s="1198">
        <f t="shared" ref="E184:O184" si="234">SUM(E185:E186)</f>
        <v>0</v>
      </c>
      <c r="F184" s="1199">
        <f t="shared" si="234"/>
        <v>0</v>
      </c>
      <c r="G184" s="1197">
        <f t="shared" si="234"/>
        <v>0</v>
      </c>
      <c r="H184" s="1198">
        <f t="shared" si="234"/>
        <v>0</v>
      </c>
      <c r="I184" s="1199">
        <f t="shared" si="234"/>
        <v>0</v>
      </c>
      <c r="J184" s="1197">
        <f t="shared" si="234"/>
        <v>0</v>
      </c>
      <c r="K184" s="1198">
        <f t="shared" si="234"/>
        <v>0</v>
      </c>
      <c r="L184" s="1199">
        <f t="shared" si="234"/>
        <v>0</v>
      </c>
      <c r="M184" s="1197">
        <f t="shared" si="234"/>
        <v>0</v>
      </c>
      <c r="N184" s="1198">
        <f t="shared" si="234"/>
        <v>0</v>
      </c>
      <c r="O184" s="1199">
        <f t="shared" si="234"/>
        <v>0</v>
      </c>
      <c r="P184" s="1200"/>
    </row>
    <row r="185" spans="1:16" ht="48" hidden="1" customHeight="1" x14ac:dyDescent="0.25">
      <c r="A185" s="1113">
        <v>3310</v>
      </c>
      <c r="B185" s="1114" t="s">
        <v>204</v>
      </c>
      <c r="C185" s="1119">
        <f t="shared" si="193"/>
        <v>0</v>
      </c>
      <c r="D185" s="1179"/>
      <c r="E185" s="1180"/>
      <c r="F185" s="1117">
        <f t="shared" ref="F185:F186" si="235">D185+E185</f>
        <v>0</v>
      </c>
      <c r="G185" s="1120"/>
      <c r="H185" s="1121"/>
      <c r="I185" s="1117">
        <f t="shared" ref="I185:I186" si="236">G185+H185</f>
        <v>0</v>
      </c>
      <c r="J185" s="1120"/>
      <c r="K185" s="1121"/>
      <c r="L185" s="1117">
        <f t="shared" ref="L185:L186" si="237">K185+J185</f>
        <v>0</v>
      </c>
      <c r="M185" s="1120"/>
      <c r="N185" s="1121"/>
      <c r="O185" s="1117">
        <f t="shared" ref="O185:O186" si="238">N185+M185</f>
        <v>0</v>
      </c>
      <c r="P185" s="1105"/>
    </row>
    <row r="186" spans="1:16" ht="48.75" hidden="1" customHeight="1" x14ac:dyDescent="0.25">
      <c r="A186" s="1029">
        <v>3320</v>
      </c>
      <c r="B186" s="1052" t="s">
        <v>205</v>
      </c>
      <c r="C186" s="1053">
        <f t="shared" si="193"/>
        <v>0</v>
      </c>
      <c r="D186" s="1175"/>
      <c r="E186" s="1176"/>
      <c r="F186" s="1110">
        <f t="shared" si="235"/>
        <v>0</v>
      </c>
      <c r="G186" s="1031"/>
      <c r="H186" s="1032"/>
      <c r="I186" s="1110">
        <f t="shared" si="236"/>
        <v>0</v>
      </c>
      <c r="J186" s="1031"/>
      <c r="K186" s="1032"/>
      <c r="L186" s="1110">
        <f t="shared" si="237"/>
        <v>0</v>
      </c>
      <c r="M186" s="1031"/>
      <c r="N186" s="1032"/>
      <c r="O186" s="1110">
        <f t="shared" si="238"/>
        <v>0</v>
      </c>
      <c r="P186" s="1034"/>
    </row>
    <row r="187" spans="1:16" hidden="1" x14ac:dyDescent="0.25">
      <c r="A187" s="1201">
        <v>4000</v>
      </c>
      <c r="B187" s="1153" t="s">
        <v>206</v>
      </c>
      <c r="C187" s="1154">
        <f t="shared" si="193"/>
        <v>0</v>
      </c>
      <c r="D187" s="1155">
        <f>SUM(D188,D191)</f>
        <v>0</v>
      </c>
      <c r="E187" s="1156">
        <f t="shared" ref="E187:F187" si="239">SUM(E188,E191)</f>
        <v>0</v>
      </c>
      <c r="F187" s="1157">
        <f t="shared" si="239"/>
        <v>0</v>
      </c>
      <c r="G187" s="1155">
        <f>SUM(G188,G191)</f>
        <v>0</v>
      </c>
      <c r="H187" s="1156">
        <f t="shared" ref="H187:I187" si="240">SUM(H188,H191)</f>
        <v>0</v>
      </c>
      <c r="I187" s="1157">
        <f t="shared" si="240"/>
        <v>0</v>
      </c>
      <c r="J187" s="1155">
        <f>SUM(J188,J191)</f>
        <v>0</v>
      </c>
      <c r="K187" s="1156">
        <f t="shared" ref="K187:L187" si="241">SUM(K188,K191)</f>
        <v>0</v>
      </c>
      <c r="L187" s="1157">
        <f t="shared" si="241"/>
        <v>0</v>
      </c>
      <c r="M187" s="1155">
        <f>SUM(M188,M191)</f>
        <v>0</v>
      </c>
      <c r="N187" s="1156">
        <f t="shared" ref="N187:O187" si="242">SUM(N188,N191)</f>
        <v>0</v>
      </c>
      <c r="O187" s="1157">
        <f t="shared" si="242"/>
        <v>0</v>
      </c>
      <c r="P187" s="1158"/>
    </row>
    <row r="188" spans="1:16" ht="24" hidden="1" x14ac:dyDescent="0.25">
      <c r="A188" s="1202">
        <v>4200</v>
      </c>
      <c r="B188" s="1159" t="s">
        <v>207</v>
      </c>
      <c r="C188" s="1043">
        <f t="shared" si="193"/>
        <v>0</v>
      </c>
      <c r="D188" s="1160">
        <f>SUM(D189,D190)</f>
        <v>0</v>
      </c>
      <c r="E188" s="1161">
        <f t="shared" ref="E188:F188" si="243">SUM(E189,E190)</f>
        <v>0</v>
      </c>
      <c r="F188" s="1162">
        <f t="shared" si="243"/>
        <v>0</v>
      </c>
      <c r="G188" s="1160">
        <f>SUM(G189,G190)</f>
        <v>0</v>
      </c>
      <c r="H188" s="1161">
        <f t="shared" ref="H188:I188" si="244">SUM(H189,H190)</f>
        <v>0</v>
      </c>
      <c r="I188" s="1162">
        <f t="shared" si="244"/>
        <v>0</v>
      </c>
      <c r="J188" s="1160">
        <f>SUM(J189,J190)</f>
        <v>0</v>
      </c>
      <c r="K188" s="1161">
        <f t="shared" ref="K188:L188" si="245">SUM(K189,K190)</f>
        <v>0</v>
      </c>
      <c r="L188" s="1162">
        <f t="shared" si="245"/>
        <v>0</v>
      </c>
      <c r="M188" s="1160">
        <f>SUM(M189,M190)</f>
        <v>0</v>
      </c>
      <c r="N188" s="1161">
        <f t="shared" ref="N188:O188" si="246">SUM(N189,N190)</f>
        <v>0</v>
      </c>
      <c r="O188" s="1162">
        <f t="shared" si="246"/>
        <v>0</v>
      </c>
      <c r="P188" s="1050"/>
    </row>
    <row r="189" spans="1:16" ht="36" hidden="1" customHeight="1" x14ac:dyDescent="0.25">
      <c r="A189" s="1170">
        <v>4240</v>
      </c>
      <c r="B189" s="1052" t="s">
        <v>208</v>
      </c>
      <c r="C189" s="1053">
        <f t="shared" si="193"/>
        <v>0</v>
      </c>
      <c r="D189" s="1175"/>
      <c r="E189" s="1176"/>
      <c r="F189" s="1110">
        <f t="shared" ref="F189:F190" si="247">D189+E189</f>
        <v>0</v>
      </c>
      <c r="G189" s="1031"/>
      <c r="H189" s="1032"/>
      <c r="I189" s="1110">
        <f t="shared" ref="I189:I190" si="248">G189+H189</f>
        <v>0</v>
      </c>
      <c r="J189" s="1031"/>
      <c r="K189" s="1032"/>
      <c r="L189" s="1110">
        <f t="shared" ref="L189:L190" si="249">K189+J189</f>
        <v>0</v>
      </c>
      <c r="M189" s="1031"/>
      <c r="N189" s="1032"/>
      <c r="O189" s="1110">
        <f t="shared" ref="O189:O190" si="250">N189+M189</f>
        <v>0</v>
      </c>
      <c r="P189" s="1034"/>
    </row>
    <row r="190" spans="1:16" ht="24" hidden="1" customHeight="1" x14ac:dyDescent="0.25">
      <c r="A190" s="1167">
        <v>4250</v>
      </c>
      <c r="B190" s="1060" t="s">
        <v>209</v>
      </c>
      <c r="C190" s="1061">
        <f t="shared" si="193"/>
        <v>0</v>
      </c>
      <c r="D190" s="1173"/>
      <c r="E190" s="1174"/>
      <c r="F190" s="1166">
        <f t="shared" si="247"/>
        <v>0</v>
      </c>
      <c r="G190" s="1065"/>
      <c r="H190" s="1066"/>
      <c r="I190" s="1166">
        <f t="shared" si="248"/>
        <v>0</v>
      </c>
      <c r="J190" s="1065"/>
      <c r="K190" s="1066"/>
      <c r="L190" s="1166">
        <f t="shared" si="249"/>
        <v>0</v>
      </c>
      <c r="M190" s="1065"/>
      <c r="N190" s="1066"/>
      <c r="O190" s="1166">
        <f t="shared" si="250"/>
        <v>0</v>
      </c>
      <c r="P190" s="1070"/>
    </row>
    <row r="191" spans="1:16" hidden="1" x14ac:dyDescent="0.25">
      <c r="A191" s="1042">
        <v>4300</v>
      </c>
      <c r="B191" s="1159" t="s">
        <v>210</v>
      </c>
      <c r="C191" s="1043">
        <f t="shared" si="193"/>
        <v>0</v>
      </c>
      <c r="D191" s="1160">
        <f>SUM(D192)</f>
        <v>0</v>
      </c>
      <c r="E191" s="1161">
        <f t="shared" ref="E191:F191" si="251">SUM(E192)</f>
        <v>0</v>
      </c>
      <c r="F191" s="1162">
        <f t="shared" si="251"/>
        <v>0</v>
      </c>
      <c r="G191" s="1160">
        <f>SUM(G192)</f>
        <v>0</v>
      </c>
      <c r="H191" s="1161">
        <f t="shared" ref="H191:I191" si="252">SUM(H192)</f>
        <v>0</v>
      </c>
      <c r="I191" s="1162">
        <f t="shared" si="252"/>
        <v>0</v>
      </c>
      <c r="J191" s="1160">
        <f>SUM(J192)</f>
        <v>0</v>
      </c>
      <c r="K191" s="1161">
        <f t="shared" ref="K191:L191" si="253">SUM(K192)</f>
        <v>0</v>
      </c>
      <c r="L191" s="1162">
        <f t="shared" si="253"/>
        <v>0</v>
      </c>
      <c r="M191" s="1160">
        <f>SUM(M192)</f>
        <v>0</v>
      </c>
      <c r="N191" s="1161">
        <f t="shared" ref="N191:O191" si="254">SUM(N192)</f>
        <v>0</v>
      </c>
      <c r="O191" s="1162">
        <f t="shared" si="254"/>
        <v>0</v>
      </c>
      <c r="P191" s="1050"/>
    </row>
    <row r="192" spans="1:16" ht="24" hidden="1" x14ac:dyDescent="0.25">
      <c r="A192" s="1170">
        <v>4310</v>
      </c>
      <c r="B192" s="1052" t="s">
        <v>211</v>
      </c>
      <c r="C192" s="1053">
        <f t="shared" si="193"/>
        <v>0</v>
      </c>
      <c r="D192" s="1171">
        <f>SUM(D193:D193)</f>
        <v>0</v>
      </c>
      <c r="E192" s="1172">
        <f t="shared" ref="E192:F192" si="255">SUM(E193:E193)</f>
        <v>0</v>
      </c>
      <c r="F192" s="1110">
        <f t="shared" si="255"/>
        <v>0</v>
      </c>
      <c r="G192" s="1171">
        <f>SUM(G193:G193)</f>
        <v>0</v>
      </c>
      <c r="H192" s="1172">
        <f t="shared" ref="H192:I192" si="256">SUM(H193:H193)</f>
        <v>0</v>
      </c>
      <c r="I192" s="1110">
        <f t="shared" si="256"/>
        <v>0</v>
      </c>
      <c r="J192" s="1171">
        <f>SUM(J193:J193)</f>
        <v>0</v>
      </c>
      <c r="K192" s="1172">
        <f t="shared" ref="K192:L192" si="257">SUM(K193:K193)</f>
        <v>0</v>
      </c>
      <c r="L192" s="1110">
        <f t="shared" si="257"/>
        <v>0</v>
      </c>
      <c r="M192" s="1171">
        <f>SUM(M193:M193)</f>
        <v>0</v>
      </c>
      <c r="N192" s="1172">
        <f t="shared" ref="N192:O192" si="258">SUM(N193:N193)</f>
        <v>0</v>
      </c>
      <c r="O192" s="1110">
        <f t="shared" si="258"/>
        <v>0</v>
      </c>
      <c r="P192" s="1034"/>
    </row>
    <row r="193" spans="1:16" ht="36" hidden="1" customHeight="1" x14ac:dyDescent="0.25">
      <c r="A193" s="1083">
        <v>4311</v>
      </c>
      <c r="B193" s="1060" t="s">
        <v>212</v>
      </c>
      <c r="C193" s="1061">
        <f t="shared" si="193"/>
        <v>0</v>
      </c>
      <c r="D193" s="1173"/>
      <c r="E193" s="1174"/>
      <c r="F193" s="1166">
        <f>D193+E193</f>
        <v>0</v>
      </c>
      <c r="G193" s="1065"/>
      <c r="H193" s="1066"/>
      <c r="I193" s="1166">
        <f>G193+H193</f>
        <v>0</v>
      </c>
      <c r="J193" s="1065"/>
      <c r="K193" s="1066"/>
      <c r="L193" s="1166">
        <f>K193+J193</f>
        <v>0</v>
      </c>
      <c r="M193" s="1065"/>
      <c r="N193" s="1066"/>
      <c r="O193" s="1166">
        <f>N193+M193</f>
        <v>0</v>
      </c>
      <c r="P193" s="1070"/>
    </row>
    <row r="194" spans="1:16" s="1013" customFormat="1" ht="24" x14ac:dyDescent="0.25">
      <c r="A194" s="1203"/>
      <c r="B194" s="1008" t="s">
        <v>213</v>
      </c>
      <c r="C194" s="1148">
        <f t="shared" si="193"/>
        <v>168042</v>
      </c>
      <c r="D194" s="1149">
        <f t="shared" ref="D194:O194" si="259">SUM(D195,D230,D269,D283)</f>
        <v>168042</v>
      </c>
      <c r="E194" s="1150">
        <f t="shared" si="259"/>
        <v>0</v>
      </c>
      <c r="F194" s="1151">
        <f t="shared" si="259"/>
        <v>168042</v>
      </c>
      <c r="G194" s="1149">
        <f t="shared" si="259"/>
        <v>0</v>
      </c>
      <c r="H194" s="1150">
        <f t="shared" si="259"/>
        <v>0</v>
      </c>
      <c r="I194" s="1151">
        <f t="shared" si="259"/>
        <v>0</v>
      </c>
      <c r="J194" s="1149">
        <f t="shared" si="259"/>
        <v>0</v>
      </c>
      <c r="K194" s="1150">
        <f t="shared" si="259"/>
        <v>0</v>
      </c>
      <c r="L194" s="1151">
        <f t="shared" si="259"/>
        <v>0</v>
      </c>
      <c r="M194" s="1149">
        <f t="shared" si="259"/>
        <v>0</v>
      </c>
      <c r="N194" s="1150">
        <f t="shared" si="259"/>
        <v>0</v>
      </c>
      <c r="O194" s="1151">
        <f t="shared" si="259"/>
        <v>0</v>
      </c>
      <c r="P194" s="1152"/>
    </row>
    <row r="195" spans="1:16" x14ac:dyDescent="0.25">
      <c r="A195" s="1153">
        <v>5000</v>
      </c>
      <c r="B195" s="1153" t="s">
        <v>214</v>
      </c>
      <c r="C195" s="1154">
        <f t="shared" si="193"/>
        <v>168042</v>
      </c>
      <c r="D195" s="1155">
        <f>D196+D204</f>
        <v>168042</v>
      </c>
      <c r="E195" s="1156">
        <f t="shared" ref="E195:F195" si="260">E196+E204</f>
        <v>0</v>
      </c>
      <c r="F195" s="1157">
        <f t="shared" si="260"/>
        <v>168042</v>
      </c>
      <c r="G195" s="1155">
        <f>G196+G204</f>
        <v>0</v>
      </c>
      <c r="H195" s="1156">
        <f t="shared" ref="H195:I195" si="261">H196+H204</f>
        <v>0</v>
      </c>
      <c r="I195" s="1157">
        <f t="shared" si="261"/>
        <v>0</v>
      </c>
      <c r="J195" s="1155">
        <f>J196+J204</f>
        <v>0</v>
      </c>
      <c r="K195" s="1156">
        <f t="shared" ref="K195:L195" si="262">K196+K204</f>
        <v>0</v>
      </c>
      <c r="L195" s="1157">
        <f t="shared" si="262"/>
        <v>0</v>
      </c>
      <c r="M195" s="1155">
        <f>M196+M204</f>
        <v>0</v>
      </c>
      <c r="N195" s="1156">
        <f t="shared" ref="N195:O195" si="263">N196+N204</f>
        <v>0</v>
      </c>
      <c r="O195" s="1157">
        <f t="shared" si="263"/>
        <v>0</v>
      </c>
      <c r="P195" s="1158"/>
    </row>
    <row r="196" spans="1:16" hidden="1" x14ac:dyDescent="0.25">
      <c r="A196" s="1042">
        <v>5100</v>
      </c>
      <c r="B196" s="1159" t="s">
        <v>215</v>
      </c>
      <c r="C196" s="1043">
        <f t="shared" si="193"/>
        <v>0</v>
      </c>
      <c r="D196" s="1160">
        <f>D197+D198+D201+D202+D203</f>
        <v>0</v>
      </c>
      <c r="E196" s="1161">
        <f t="shared" ref="E196:F196" si="264">E197+E198+E201+E202+E203</f>
        <v>0</v>
      </c>
      <c r="F196" s="1162">
        <f t="shared" si="264"/>
        <v>0</v>
      </c>
      <c r="G196" s="1160">
        <f>G197+G198+G201+G202+G203</f>
        <v>0</v>
      </c>
      <c r="H196" s="1161">
        <f t="shared" ref="H196:I196" si="265">H197+H198+H201+H202+H203</f>
        <v>0</v>
      </c>
      <c r="I196" s="1162">
        <f t="shared" si="265"/>
        <v>0</v>
      </c>
      <c r="J196" s="1160">
        <f>J197+J198+J201+J202+J203</f>
        <v>0</v>
      </c>
      <c r="K196" s="1161">
        <f t="shared" ref="K196:L196" si="266">K197+K198+K201+K202+K203</f>
        <v>0</v>
      </c>
      <c r="L196" s="1162">
        <f t="shared" si="266"/>
        <v>0</v>
      </c>
      <c r="M196" s="1160">
        <f>M197+M198+M201+M202+M203</f>
        <v>0</v>
      </c>
      <c r="N196" s="1161">
        <f t="shared" ref="N196:O196" si="267">N197+N198+N201+N202+N203</f>
        <v>0</v>
      </c>
      <c r="O196" s="1162">
        <f t="shared" si="267"/>
        <v>0</v>
      </c>
      <c r="P196" s="1050"/>
    </row>
    <row r="197" spans="1:16" ht="12" hidden="1" customHeight="1" x14ac:dyDescent="0.25">
      <c r="A197" s="1170">
        <v>5110</v>
      </c>
      <c r="B197" s="1052" t="s">
        <v>216</v>
      </c>
      <c r="C197" s="1053">
        <f t="shared" si="193"/>
        <v>0</v>
      </c>
      <c r="D197" s="1175"/>
      <c r="E197" s="1176"/>
      <c r="F197" s="1110">
        <f>D197+E197</f>
        <v>0</v>
      </c>
      <c r="G197" s="1031"/>
      <c r="H197" s="1032"/>
      <c r="I197" s="1110">
        <f>G197+H197</f>
        <v>0</v>
      </c>
      <c r="J197" s="1031"/>
      <c r="K197" s="1032"/>
      <c r="L197" s="1110">
        <f>K197+J197</f>
        <v>0</v>
      </c>
      <c r="M197" s="1031"/>
      <c r="N197" s="1032"/>
      <c r="O197" s="1110">
        <f>N197+M197</f>
        <v>0</v>
      </c>
      <c r="P197" s="1034"/>
    </row>
    <row r="198" spans="1:16" ht="24" hidden="1" x14ac:dyDescent="0.25">
      <c r="A198" s="1167">
        <v>5120</v>
      </c>
      <c r="B198" s="1060" t="s">
        <v>217</v>
      </c>
      <c r="C198" s="1061">
        <f t="shared" si="193"/>
        <v>0</v>
      </c>
      <c r="D198" s="1168">
        <f>D199+D200</f>
        <v>0</v>
      </c>
      <c r="E198" s="1169">
        <f t="shared" ref="E198:F198" si="268">E199+E200</f>
        <v>0</v>
      </c>
      <c r="F198" s="1166">
        <f t="shared" si="268"/>
        <v>0</v>
      </c>
      <c r="G198" s="1168">
        <f>G199+G200</f>
        <v>0</v>
      </c>
      <c r="H198" s="1169">
        <f t="shared" ref="H198:I198" si="269">H199+H200</f>
        <v>0</v>
      </c>
      <c r="I198" s="1166">
        <f t="shared" si="269"/>
        <v>0</v>
      </c>
      <c r="J198" s="1168">
        <f>J199+J200</f>
        <v>0</v>
      </c>
      <c r="K198" s="1169">
        <f t="shared" ref="K198:L198" si="270">K199+K200</f>
        <v>0</v>
      </c>
      <c r="L198" s="1166">
        <f t="shared" si="270"/>
        <v>0</v>
      </c>
      <c r="M198" s="1168">
        <f>M199+M200</f>
        <v>0</v>
      </c>
      <c r="N198" s="1169">
        <f t="shared" ref="N198:O198" si="271">N199+N200</f>
        <v>0</v>
      </c>
      <c r="O198" s="1166">
        <f t="shared" si="271"/>
        <v>0</v>
      </c>
      <c r="P198" s="1070"/>
    </row>
    <row r="199" spans="1:16" ht="12" hidden="1" customHeight="1" x14ac:dyDescent="0.25">
      <c r="A199" s="1083">
        <v>5121</v>
      </c>
      <c r="B199" s="1060" t="s">
        <v>218</v>
      </c>
      <c r="C199" s="1061">
        <f t="shared" si="193"/>
        <v>0</v>
      </c>
      <c r="D199" s="1173"/>
      <c r="E199" s="1174"/>
      <c r="F199" s="1166">
        <f t="shared" ref="F199:F203" si="272">D199+E199</f>
        <v>0</v>
      </c>
      <c r="G199" s="1065"/>
      <c r="H199" s="1066"/>
      <c r="I199" s="1166">
        <f t="shared" ref="I199:I203" si="273">G199+H199</f>
        <v>0</v>
      </c>
      <c r="J199" s="1065"/>
      <c r="K199" s="1066"/>
      <c r="L199" s="1166">
        <f t="shared" ref="L199:L203" si="274">K199+J199</f>
        <v>0</v>
      </c>
      <c r="M199" s="1065"/>
      <c r="N199" s="1066"/>
      <c r="O199" s="1166">
        <f t="shared" ref="O199:O203" si="275">N199+M199</f>
        <v>0</v>
      </c>
      <c r="P199" s="1070"/>
    </row>
    <row r="200" spans="1:16" ht="24" hidden="1" customHeight="1" x14ac:dyDescent="0.25">
      <c r="A200" s="1083">
        <v>5129</v>
      </c>
      <c r="B200" s="1060" t="s">
        <v>219</v>
      </c>
      <c r="C200" s="1061">
        <f t="shared" si="193"/>
        <v>0</v>
      </c>
      <c r="D200" s="1173"/>
      <c r="E200" s="1174"/>
      <c r="F200" s="1166">
        <f t="shared" si="272"/>
        <v>0</v>
      </c>
      <c r="G200" s="1065"/>
      <c r="H200" s="1066"/>
      <c r="I200" s="1166">
        <f t="shared" si="273"/>
        <v>0</v>
      </c>
      <c r="J200" s="1065"/>
      <c r="K200" s="1066"/>
      <c r="L200" s="1166">
        <f t="shared" si="274"/>
        <v>0</v>
      </c>
      <c r="M200" s="1065"/>
      <c r="N200" s="1066"/>
      <c r="O200" s="1166">
        <f t="shared" si="275"/>
        <v>0</v>
      </c>
      <c r="P200" s="1070"/>
    </row>
    <row r="201" spans="1:16" ht="12" hidden="1" customHeight="1" x14ac:dyDescent="0.25">
      <c r="A201" s="1167">
        <v>5130</v>
      </c>
      <c r="B201" s="1060" t="s">
        <v>220</v>
      </c>
      <c r="C201" s="1061">
        <f t="shared" si="193"/>
        <v>0</v>
      </c>
      <c r="D201" s="1173"/>
      <c r="E201" s="1174"/>
      <c r="F201" s="1166">
        <f t="shared" si="272"/>
        <v>0</v>
      </c>
      <c r="G201" s="1065"/>
      <c r="H201" s="1066"/>
      <c r="I201" s="1166">
        <f t="shared" si="273"/>
        <v>0</v>
      </c>
      <c r="J201" s="1065"/>
      <c r="K201" s="1066"/>
      <c r="L201" s="1166">
        <f t="shared" si="274"/>
        <v>0</v>
      </c>
      <c r="M201" s="1065"/>
      <c r="N201" s="1066"/>
      <c r="O201" s="1166">
        <f t="shared" si="275"/>
        <v>0</v>
      </c>
      <c r="P201" s="1070"/>
    </row>
    <row r="202" spans="1:16" ht="12" hidden="1" customHeight="1" x14ac:dyDescent="0.25">
      <c r="A202" s="1167">
        <v>5140</v>
      </c>
      <c r="B202" s="1060" t="s">
        <v>221</v>
      </c>
      <c r="C202" s="1061">
        <f t="shared" si="193"/>
        <v>0</v>
      </c>
      <c r="D202" s="1173"/>
      <c r="E202" s="1174"/>
      <c r="F202" s="1166">
        <f t="shared" si="272"/>
        <v>0</v>
      </c>
      <c r="G202" s="1065"/>
      <c r="H202" s="1066"/>
      <c r="I202" s="1166">
        <f t="shared" si="273"/>
        <v>0</v>
      </c>
      <c r="J202" s="1065"/>
      <c r="K202" s="1066"/>
      <c r="L202" s="1166">
        <f t="shared" si="274"/>
        <v>0</v>
      </c>
      <c r="M202" s="1065"/>
      <c r="N202" s="1066"/>
      <c r="O202" s="1166">
        <f t="shared" si="275"/>
        <v>0</v>
      </c>
      <c r="P202" s="1070"/>
    </row>
    <row r="203" spans="1:16" ht="24" hidden="1" customHeight="1" x14ac:dyDescent="0.25">
      <c r="A203" s="1167">
        <v>5170</v>
      </c>
      <c r="B203" s="1060" t="s">
        <v>222</v>
      </c>
      <c r="C203" s="1061">
        <f t="shared" si="193"/>
        <v>0</v>
      </c>
      <c r="D203" s="1173"/>
      <c r="E203" s="1174"/>
      <c r="F203" s="1166">
        <f t="shared" si="272"/>
        <v>0</v>
      </c>
      <c r="G203" s="1065"/>
      <c r="H203" s="1066"/>
      <c r="I203" s="1166">
        <f t="shared" si="273"/>
        <v>0</v>
      </c>
      <c r="J203" s="1065"/>
      <c r="K203" s="1066"/>
      <c r="L203" s="1166">
        <f t="shared" si="274"/>
        <v>0</v>
      </c>
      <c r="M203" s="1065"/>
      <c r="N203" s="1066"/>
      <c r="O203" s="1166">
        <f t="shared" si="275"/>
        <v>0</v>
      </c>
      <c r="P203" s="1070"/>
    </row>
    <row r="204" spans="1:16" x14ac:dyDescent="0.25">
      <c r="A204" s="1042">
        <v>5200</v>
      </c>
      <c r="B204" s="1159" t="s">
        <v>223</v>
      </c>
      <c r="C204" s="1043">
        <f t="shared" si="193"/>
        <v>168042</v>
      </c>
      <c r="D204" s="1160">
        <f>D205+D215+D216+D225+D226+D227+D229</f>
        <v>168042</v>
      </c>
      <c r="E204" s="1161">
        <f t="shared" ref="E204:F204" si="276">E205+E215+E216+E225+E226+E227+E229</f>
        <v>0</v>
      </c>
      <c r="F204" s="1162">
        <f t="shared" si="276"/>
        <v>168042</v>
      </c>
      <c r="G204" s="1160">
        <f>G205+G215+G216+G225+G226+G227+G229</f>
        <v>0</v>
      </c>
      <c r="H204" s="1161">
        <f t="shared" ref="H204:I204" si="277">H205+H215+H216+H225+H226+H227+H229</f>
        <v>0</v>
      </c>
      <c r="I204" s="1162">
        <f t="shared" si="277"/>
        <v>0</v>
      </c>
      <c r="J204" s="1160">
        <f>J205+J215+J216+J225+J226+J227+J229</f>
        <v>0</v>
      </c>
      <c r="K204" s="1161">
        <f t="shared" ref="K204:L204" si="278">K205+K215+K216+K225+K226+K227+K229</f>
        <v>0</v>
      </c>
      <c r="L204" s="1162">
        <f t="shared" si="278"/>
        <v>0</v>
      </c>
      <c r="M204" s="1160">
        <f>M205+M215+M216+M225+M226+M227+M229</f>
        <v>0</v>
      </c>
      <c r="N204" s="1161">
        <f t="shared" ref="N204:O204" si="279">N205+N215+N216+N225+N226+N227+N229</f>
        <v>0</v>
      </c>
      <c r="O204" s="1162">
        <f t="shared" si="279"/>
        <v>0</v>
      </c>
      <c r="P204" s="1050"/>
    </row>
    <row r="205" spans="1:16" hidden="1" x14ac:dyDescent="0.25">
      <c r="A205" s="1163">
        <v>5210</v>
      </c>
      <c r="B205" s="1114" t="s">
        <v>224</v>
      </c>
      <c r="C205" s="1119">
        <f t="shared" si="193"/>
        <v>0</v>
      </c>
      <c r="D205" s="1164">
        <f>SUM(D206:D214)</f>
        <v>0</v>
      </c>
      <c r="E205" s="1165">
        <f t="shared" ref="E205:F205" si="280">SUM(E206:E214)</f>
        <v>0</v>
      </c>
      <c r="F205" s="1117">
        <f t="shared" si="280"/>
        <v>0</v>
      </c>
      <c r="G205" s="1164">
        <f>SUM(G206:G214)</f>
        <v>0</v>
      </c>
      <c r="H205" s="1165">
        <f t="shared" ref="H205:I205" si="281">SUM(H206:H214)</f>
        <v>0</v>
      </c>
      <c r="I205" s="1117">
        <f t="shared" si="281"/>
        <v>0</v>
      </c>
      <c r="J205" s="1164">
        <f>SUM(J206:J214)</f>
        <v>0</v>
      </c>
      <c r="K205" s="1165">
        <f t="shared" ref="K205:L205" si="282">SUM(K206:K214)</f>
        <v>0</v>
      </c>
      <c r="L205" s="1117">
        <f t="shared" si="282"/>
        <v>0</v>
      </c>
      <c r="M205" s="1164">
        <f>SUM(M206:M214)</f>
        <v>0</v>
      </c>
      <c r="N205" s="1165">
        <f t="shared" ref="N205:O205" si="283">SUM(N206:N214)</f>
        <v>0</v>
      </c>
      <c r="O205" s="1117">
        <f t="shared" si="283"/>
        <v>0</v>
      </c>
      <c r="P205" s="1105"/>
    </row>
    <row r="206" spans="1:16" ht="12" hidden="1" customHeight="1" x14ac:dyDescent="0.25">
      <c r="A206" s="1029">
        <v>5211</v>
      </c>
      <c r="B206" s="1052" t="s">
        <v>225</v>
      </c>
      <c r="C206" s="1053">
        <f t="shared" si="193"/>
        <v>0</v>
      </c>
      <c r="D206" s="1175"/>
      <c r="E206" s="1176"/>
      <c r="F206" s="1110">
        <f t="shared" ref="F206:F215" si="284">D206+E206</f>
        <v>0</v>
      </c>
      <c r="G206" s="1031"/>
      <c r="H206" s="1032"/>
      <c r="I206" s="1110">
        <f t="shared" ref="I206:I215" si="285">G206+H206</f>
        <v>0</v>
      </c>
      <c r="J206" s="1031"/>
      <c r="K206" s="1032"/>
      <c r="L206" s="1110">
        <f t="shared" ref="L206:L215" si="286">K206+J206</f>
        <v>0</v>
      </c>
      <c r="M206" s="1031"/>
      <c r="N206" s="1032"/>
      <c r="O206" s="1110">
        <f t="shared" ref="O206:O215" si="287">N206+M206</f>
        <v>0</v>
      </c>
      <c r="P206" s="1034"/>
    </row>
    <row r="207" spans="1:16" ht="12" hidden="1" customHeight="1" x14ac:dyDescent="0.25">
      <c r="A207" s="1083">
        <v>5212</v>
      </c>
      <c r="B207" s="1060" t="s">
        <v>226</v>
      </c>
      <c r="C207" s="1061">
        <f t="shared" si="193"/>
        <v>0</v>
      </c>
      <c r="D207" s="1173"/>
      <c r="E207" s="1174"/>
      <c r="F207" s="1166">
        <f t="shared" si="284"/>
        <v>0</v>
      </c>
      <c r="G207" s="1065"/>
      <c r="H207" s="1066"/>
      <c r="I207" s="1166">
        <f t="shared" si="285"/>
        <v>0</v>
      </c>
      <c r="J207" s="1065"/>
      <c r="K207" s="1066"/>
      <c r="L207" s="1166">
        <f t="shared" si="286"/>
        <v>0</v>
      </c>
      <c r="M207" s="1065"/>
      <c r="N207" s="1066"/>
      <c r="O207" s="1166">
        <f t="shared" si="287"/>
        <v>0</v>
      </c>
      <c r="P207" s="1070"/>
    </row>
    <row r="208" spans="1:16" ht="12" hidden="1" customHeight="1" x14ac:dyDescent="0.25">
      <c r="A208" s="1083">
        <v>5213</v>
      </c>
      <c r="B208" s="1060" t="s">
        <v>227</v>
      </c>
      <c r="C208" s="1061">
        <f t="shared" si="193"/>
        <v>0</v>
      </c>
      <c r="D208" s="1173"/>
      <c r="E208" s="1174"/>
      <c r="F208" s="1166">
        <f t="shared" si="284"/>
        <v>0</v>
      </c>
      <c r="G208" s="1065"/>
      <c r="H208" s="1066"/>
      <c r="I208" s="1166">
        <f t="shared" si="285"/>
        <v>0</v>
      </c>
      <c r="J208" s="1065"/>
      <c r="K208" s="1066"/>
      <c r="L208" s="1166">
        <f t="shared" si="286"/>
        <v>0</v>
      </c>
      <c r="M208" s="1065"/>
      <c r="N208" s="1066"/>
      <c r="O208" s="1166">
        <f t="shared" si="287"/>
        <v>0</v>
      </c>
      <c r="P208" s="1070"/>
    </row>
    <row r="209" spans="1:16" ht="12" hidden="1" customHeight="1" x14ac:dyDescent="0.25">
      <c r="A209" s="1083">
        <v>5214</v>
      </c>
      <c r="B209" s="1060" t="s">
        <v>228</v>
      </c>
      <c r="C209" s="1061">
        <f t="shared" si="193"/>
        <v>0</v>
      </c>
      <c r="D209" s="1173"/>
      <c r="E209" s="1174"/>
      <c r="F209" s="1166">
        <f t="shared" si="284"/>
        <v>0</v>
      </c>
      <c r="G209" s="1065"/>
      <c r="H209" s="1066"/>
      <c r="I209" s="1166">
        <f t="shared" si="285"/>
        <v>0</v>
      </c>
      <c r="J209" s="1065"/>
      <c r="K209" s="1066"/>
      <c r="L209" s="1166">
        <f t="shared" si="286"/>
        <v>0</v>
      </c>
      <c r="M209" s="1065"/>
      <c r="N209" s="1066"/>
      <c r="O209" s="1166">
        <f t="shared" si="287"/>
        <v>0</v>
      </c>
      <c r="P209" s="1070"/>
    </row>
    <row r="210" spans="1:16" ht="12" hidden="1" customHeight="1" x14ac:dyDescent="0.25">
      <c r="A210" s="1083">
        <v>5215</v>
      </c>
      <c r="B210" s="1060" t="s">
        <v>229</v>
      </c>
      <c r="C210" s="1061">
        <f t="shared" si="193"/>
        <v>0</v>
      </c>
      <c r="D210" s="1173"/>
      <c r="E210" s="1174"/>
      <c r="F210" s="1166">
        <f t="shared" si="284"/>
        <v>0</v>
      </c>
      <c r="G210" s="1065"/>
      <c r="H210" s="1066"/>
      <c r="I210" s="1166">
        <f t="shared" si="285"/>
        <v>0</v>
      </c>
      <c r="J210" s="1065"/>
      <c r="K210" s="1066"/>
      <c r="L210" s="1166">
        <f t="shared" si="286"/>
        <v>0</v>
      </c>
      <c r="M210" s="1065"/>
      <c r="N210" s="1066"/>
      <c r="O210" s="1166">
        <f t="shared" si="287"/>
        <v>0</v>
      </c>
      <c r="P210" s="1070"/>
    </row>
    <row r="211" spans="1:16" ht="14.25" hidden="1" customHeight="1" x14ac:dyDescent="0.25">
      <c r="A211" s="1083">
        <v>5216</v>
      </c>
      <c r="B211" s="1060" t="s">
        <v>230</v>
      </c>
      <c r="C211" s="1061">
        <f t="shared" si="193"/>
        <v>0</v>
      </c>
      <c r="D211" s="1173"/>
      <c r="E211" s="1174"/>
      <c r="F211" s="1166">
        <f t="shared" si="284"/>
        <v>0</v>
      </c>
      <c r="G211" s="1065"/>
      <c r="H211" s="1066"/>
      <c r="I211" s="1166">
        <f t="shared" si="285"/>
        <v>0</v>
      </c>
      <c r="J211" s="1065"/>
      <c r="K211" s="1066"/>
      <c r="L211" s="1166">
        <f t="shared" si="286"/>
        <v>0</v>
      </c>
      <c r="M211" s="1065"/>
      <c r="N211" s="1066"/>
      <c r="O211" s="1166">
        <f t="shared" si="287"/>
        <v>0</v>
      </c>
      <c r="P211" s="1070"/>
    </row>
    <row r="212" spans="1:16" ht="12" hidden="1" customHeight="1" x14ac:dyDescent="0.25">
      <c r="A212" s="1083">
        <v>5217</v>
      </c>
      <c r="B212" s="1060" t="s">
        <v>231</v>
      </c>
      <c r="C212" s="1061">
        <f t="shared" ref="C212:C275" si="288">F212+I212+L212+O212</f>
        <v>0</v>
      </c>
      <c r="D212" s="1173"/>
      <c r="E212" s="1174"/>
      <c r="F212" s="1166">
        <f t="shared" si="284"/>
        <v>0</v>
      </c>
      <c r="G212" s="1065"/>
      <c r="H212" s="1066"/>
      <c r="I212" s="1166">
        <f t="shared" si="285"/>
        <v>0</v>
      </c>
      <c r="J212" s="1065"/>
      <c r="K212" s="1066"/>
      <c r="L212" s="1166">
        <f t="shared" si="286"/>
        <v>0</v>
      </c>
      <c r="M212" s="1065"/>
      <c r="N212" s="1066"/>
      <c r="O212" s="1166">
        <f t="shared" si="287"/>
        <v>0</v>
      </c>
      <c r="P212" s="1070"/>
    </row>
    <row r="213" spans="1:16" ht="12" hidden="1" customHeight="1" x14ac:dyDescent="0.25">
      <c r="A213" s="1083">
        <v>5218</v>
      </c>
      <c r="B213" s="1060" t="s">
        <v>232</v>
      </c>
      <c r="C213" s="1061">
        <f t="shared" si="288"/>
        <v>0</v>
      </c>
      <c r="D213" s="1173"/>
      <c r="E213" s="1174"/>
      <c r="F213" s="1166">
        <f t="shared" si="284"/>
        <v>0</v>
      </c>
      <c r="G213" s="1065"/>
      <c r="H213" s="1066"/>
      <c r="I213" s="1166">
        <f t="shared" si="285"/>
        <v>0</v>
      </c>
      <c r="J213" s="1065"/>
      <c r="K213" s="1066"/>
      <c r="L213" s="1166">
        <f t="shared" si="286"/>
        <v>0</v>
      </c>
      <c r="M213" s="1065"/>
      <c r="N213" s="1066"/>
      <c r="O213" s="1166">
        <f t="shared" si="287"/>
        <v>0</v>
      </c>
      <c r="P213" s="1070"/>
    </row>
    <row r="214" spans="1:16" ht="12" hidden="1" customHeight="1" x14ac:dyDescent="0.25">
      <c r="A214" s="1083">
        <v>5219</v>
      </c>
      <c r="B214" s="1060" t="s">
        <v>233</v>
      </c>
      <c r="C214" s="1061">
        <f t="shared" si="288"/>
        <v>0</v>
      </c>
      <c r="D214" s="1173"/>
      <c r="E214" s="1174"/>
      <c r="F214" s="1166">
        <f t="shared" si="284"/>
        <v>0</v>
      </c>
      <c r="G214" s="1065"/>
      <c r="H214" s="1066"/>
      <c r="I214" s="1166">
        <f t="shared" si="285"/>
        <v>0</v>
      </c>
      <c r="J214" s="1065"/>
      <c r="K214" s="1066"/>
      <c r="L214" s="1166">
        <f t="shared" si="286"/>
        <v>0</v>
      </c>
      <c r="M214" s="1065"/>
      <c r="N214" s="1066"/>
      <c r="O214" s="1166">
        <f t="shared" si="287"/>
        <v>0</v>
      </c>
      <c r="P214" s="1070"/>
    </row>
    <row r="215" spans="1:16" ht="13.5" hidden="1" customHeight="1" x14ac:dyDescent="0.25">
      <c r="A215" s="1167">
        <v>5220</v>
      </c>
      <c r="B215" s="1060" t="s">
        <v>234</v>
      </c>
      <c r="C215" s="1061">
        <f t="shared" si="288"/>
        <v>0</v>
      </c>
      <c r="D215" s="1173"/>
      <c r="E215" s="1174"/>
      <c r="F215" s="1166">
        <f t="shared" si="284"/>
        <v>0</v>
      </c>
      <c r="G215" s="1065"/>
      <c r="H215" s="1066"/>
      <c r="I215" s="1166">
        <f t="shared" si="285"/>
        <v>0</v>
      </c>
      <c r="J215" s="1065"/>
      <c r="K215" s="1066"/>
      <c r="L215" s="1166">
        <f t="shared" si="286"/>
        <v>0</v>
      </c>
      <c r="M215" s="1065"/>
      <c r="N215" s="1066"/>
      <c r="O215" s="1166">
        <f t="shared" si="287"/>
        <v>0</v>
      </c>
      <c r="P215" s="1070"/>
    </row>
    <row r="216" spans="1:16" hidden="1" x14ac:dyDescent="0.25">
      <c r="A216" s="1167">
        <v>5230</v>
      </c>
      <c r="B216" s="1060" t="s">
        <v>235</v>
      </c>
      <c r="C216" s="1061">
        <f t="shared" si="288"/>
        <v>0</v>
      </c>
      <c r="D216" s="1168">
        <f>SUM(D217:D224)</f>
        <v>0</v>
      </c>
      <c r="E216" s="1169">
        <f t="shared" ref="E216:F216" si="289">SUM(E217:E224)</f>
        <v>0</v>
      </c>
      <c r="F216" s="1166">
        <f t="shared" si="289"/>
        <v>0</v>
      </c>
      <c r="G216" s="1168">
        <f>SUM(G217:G224)</f>
        <v>0</v>
      </c>
      <c r="H216" s="1169">
        <f t="shared" ref="H216:I216" si="290">SUM(H217:H224)</f>
        <v>0</v>
      </c>
      <c r="I216" s="1166">
        <f t="shared" si="290"/>
        <v>0</v>
      </c>
      <c r="J216" s="1168">
        <f>SUM(J217:J224)</f>
        <v>0</v>
      </c>
      <c r="K216" s="1169">
        <f t="shared" ref="K216:L216" si="291">SUM(K217:K224)</f>
        <v>0</v>
      </c>
      <c r="L216" s="1166">
        <f t="shared" si="291"/>
        <v>0</v>
      </c>
      <c r="M216" s="1168">
        <f>SUM(M217:M224)</f>
        <v>0</v>
      </c>
      <c r="N216" s="1169">
        <f t="shared" ref="N216:O216" si="292">SUM(N217:N224)</f>
        <v>0</v>
      </c>
      <c r="O216" s="1166">
        <f t="shared" si="292"/>
        <v>0</v>
      </c>
      <c r="P216" s="1070"/>
    </row>
    <row r="217" spans="1:16" ht="12" hidden="1" customHeight="1" x14ac:dyDescent="0.25">
      <c r="A217" s="1083">
        <v>5231</v>
      </c>
      <c r="B217" s="1060" t="s">
        <v>236</v>
      </c>
      <c r="C217" s="1061">
        <f t="shared" si="288"/>
        <v>0</v>
      </c>
      <c r="D217" s="1173"/>
      <c r="E217" s="1174"/>
      <c r="F217" s="1166">
        <f t="shared" ref="F217:F226" si="293">D217+E217</f>
        <v>0</v>
      </c>
      <c r="G217" s="1065"/>
      <c r="H217" s="1066"/>
      <c r="I217" s="1166">
        <f t="shared" ref="I217:I226" si="294">G217+H217</f>
        <v>0</v>
      </c>
      <c r="J217" s="1065"/>
      <c r="K217" s="1066"/>
      <c r="L217" s="1166">
        <f t="shared" ref="L217:L226" si="295">K217+J217</f>
        <v>0</v>
      </c>
      <c r="M217" s="1065"/>
      <c r="N217" s="1066"/>
      <c r="O217" s="1166">
        <f t="shared" ref="O217:O226" si="296">N217+M217</f>
        <v>0</v>
      </c>
      <c r="P217" s="1070"/>
    </row>
    <row r="218" spans="1:16" ht="12" hidden="1" customHeight="1" x14ac:dyDescent="0.25">
      <c r="A218" s="1083">
        <v>5232</v>
      </c>
      <c r="B218" s="1060" t="s">
        <v>237</v>
      </c>
      <c r="C218" s="1061">
        <f t="shared" si="288"/>
        <v>0</v>
      </c>
      <c r="D218" s="1173"/>
      <c r="E218" s="1174"/>
      <c r="F218" s="1166">
        <f t="shared" si="293"/>
        <v>0</v>
      </c>
      <c r="G218" s="1065"/>
      <c r="H218" s="1066"/>
      <c r="I218" s="1166">
        <f t="shared" si="294"/>
        <v>0</v>
      </c>
      <c r="J218" s="1065"/>
      <c r="K218" s="1066"/>
      <c r="L218" s="1166">
        <f t="shared" si="295"/>
        <v>0</v>
      </c>
      <c r="M218" s="1065"/>
      <c r="N218" s="1066"/>
      <c r="O218" s="1166">
        <f t="shared" si="296"/>
        <v>0</v>
      </c>
      <c r="P218" s="1070"/>
    </row>
    <row r="219" spans="1:16" ht="12" hidden="1" customHeight="1" x14ac:dyDescent="0.25">
      <c r="A219" s="1083">
        <v>5233</v>
      </c>
      <c r="B219" s="1060" t="s">
        <v>238</v>
      </c>
      <c r="C219" s="1061">
        <f t="shared" si="288"/>
        <v>0</v>
      </c>
      <c r="D219" s="1173"/>
      <c r="E219" s="1174"/>
      <c r="F219" s="1166">
        <f t="shared" si="293"/>
        <v>0</v>
      </c>
      <c r="G219" s="1065"/>
      <c r="H219" s="1066"/>
      <c r="I219" s="1166">
        <f t="shared" si="294"/>
        <v>0</v>
      </c>
      <c r="J219" s="1065"/>
      <c r="K219" s="1066"/>
      <c r="L219" s="1166">
        <f t="shared" si="295"/>
        <v>0</v>
      </c>
      <c r="M219" s="1065"/>
      <c r="N219" s="1066"/>
      <c r="O219" s="1166">
        <f t="shared" si="296"/>
        <v>0</v>
      </c>
      <c r="P219" s="1070"/>
    </row>
    <row r="220" spans="1:16" ht="24" hidden="1" customHeight="1" x14ac:dyDescent="0.25">
      <c r="A220" s="1083">
        <v>5234</v>
      </c>
      <c r="B220" s="1060" t="s">
        <v>239</v>
      </c>
      <c r="C220" s="1061">
        <f t="shared" si="288"/>
        <v>0</v>
      </c>
      <c r="D220" s="1173"/>
      <c r="E220" s="1174"/>
      <c r="F220" s="1166">
        <f t="shared" si="293"/>
        <v>0</v>
      </c>
      <c r="G220" s="1065"/>
      <c r="H220" s="1066"/>
      <c r="I220" s="1166">
        <f t="shared" si="294"/>
        <v>0</v>
      </c>
      <c r="J220" s="1065"/>
      <c r="K220" s="1066"/>
      <c r="L220" s="1166">
        <f t="shared" si="295"/>
        <v>0</v>
      </c>
      <c r="M220" s="1065"/>
      <c r="N220" s="1066"/>
      <c r="O220" s="1166">
        <f t="shared" si="296"/>
        <v>0</v>
      </c>
      <c r="P220" s="1070"/>
    </row>
    <row r="221" spans="1:16" ht="14.25" hidden="1" customHeight="1" x14ac:dyDescent="0.25">
      <c r="A221" s="1083">
        <v>5236</v>
      </c>
      <c r="B221" s="1060" t="s">
        <v>240</v>
      </c>
      <c r="C221" s="1061">
        <f t="shared" si="288"/>
        <v>0</v>
      </c>
      <c r="D221" s="1173"/>
      <c r="E221" s="1174"/>
      <c r="F221" s="1166">
        <f t="shared" si="293"/>
        <v>0</v>
      </c>
      <c r="G221" s="1065"/>
      <c r="H221" s="1066"/>
      <c r="I221" s="1166">
        <f t="shared" si="294"/>
        <v>0</v>
      </c>
      <c r="J221" s="1065"/>
      <c r="K221" s="1066"/>
      <c r="L221" s="1166">
        <f t="shared" si="295"/>
        <v>0</v>
      </c>
      <c r="M221" s="1065"/>
      <c r="N221" s="1066"/>
      <c r="O221" s="1166">
        <f t="shared" si="296"/>
        <v>0</v>
      </c>
      <c r="P221" s="1070"/>
    </row>
    <row r="222" spans="1:16" ht="14.25" hidden="1" customHeight="1" x14ac:dyDescent="0.25">
      <c r="A222" s="1083">
        <v>5237</v>
      </c>
      <c r="B222" s="1060" t="s">
        <v>241</v>
      </c>
      <c r="C222" s="1061">
        <f t="shared" si="288"/>
        <v>0</v>
      </c>
      <c r="D222" s="1173"/>
      <c r="E222" s="1174"/>
      <c r="F222" s="1166">
        <f t="shared" si="293"/>
        <v>0</v>
      </c>
      <c r="G222" s="1065"/>
      <c r="H222" s="1066"/>
      <c r="I222" s="1166">
        <f t="shared" si="294"/>
        <v>0</v>
      </c>
      <c r="J222" s="1065"/>
      <c r="K222" s="1066"/>
      <c r="L222" s="1166">
        <f t="shared" si="295"/>
        <v>0</v>
      </c>
      <c r="M222" s="1065"/>
      <c r="N222" s="1066"/>
      <c r="O222" s="1166">
        <f t="shared" si="296"/>
        <v>0</v>
      </c>
      <c r="P222" s="1070"/>
    </row>
    <row r="223" spans="1:16" ht="24" hidden="1" customHeight="1" x14ac:dyDescent="0.25">
      <c r="A223" s="1083">
        <v>5238</v>
      </c>
      <c r="B223" s="1060" t="s">
        <v>242</v>
      </c>
      <c r="C223" s="1061">
        <f t="shared" si="288"/>
        <v>0</v>
      </c>
      <c r="D223" s="1173"/>
      <c r="E223" s="1174"/>
      <c r="F223" s="1166">
        <f t="shared" si="293"/>
        <v>0</v>
      </c>
      <c r="G223" s="1065"/>
      <c r="H223" s="1066"/>
      <c r="I223" s="1166">
        <f t="shared" si="294"/>
        <v>0</v>
      </c>
      <c r="J223" s="1065"/>
      <c r="K223" s="1066"/>
      <c r="L223" s="1166">
        <f t="shared" si="295"/>
        <v>0</v>
      </c>
      <c r="M223" s="1065"/>
      <c r="N223" s="1066"/>
      <c r="O223" s="1166">
        <f t="shared" si="296"/>
        <v>0</v>
      </c>
      <c r="P223" s="1070"/>
    </row>
    <row r="224" spans="1:16" ht="24" hidden="1" customHeight="1" x14ac:dyDescent="0.25">
      <c r="A224" s="1083">
        <v>5239</v>
      </c>
      <c r="B224" s="1060" t="s">
        <v>243</v>
      </c>
      <c r="C224" s="1061">
        <f t="shared" si="288"/>
        <v>0</v>
      </c>
      <c r="D224" s="1173"/>
      <c r="E224" s="1174"/>
      <c r="F224" s="1166">
        <f t="shared" si="293"/>
        <v>0</v>
      </c>
      <c r="G224" s="1065"/>
      <c r="H224" s="1066"/>
      <c r="I224" s="1166">
        <f t="shared" si="294"/>
        <v>0</v>
      </c>
      <c r="J224" s="1065"/>
      <c r="K224" s="1066"/>
      <c r="L224" s="1166">
        <f t="shared" si="295"/>
        <v>0</v>
      </c>
      <c r="M224" s="1065"/>
      <c r="N224" s="1066"/>
      <c r="O224" s="1166">
        <f t="shared" si="296"/>
        <v>0</v>
      </c>
      <c r="P224" s="1070"/>
    </row>
    <row r="225" spans="1:16" ht="24" hidden="1" customHeight="1" x14ac:dyDescent="0.25">
      <c r="A225" s="1167">
        <v>5240</v>
      </c>
      <c r="B225" s="1060" t="s">
        <v>244</v>
      </c>
      <c r="C225" s="1061">
        <f t="shared" si="288"/>
        <v>0</v>
      </c>
      <c r="D225" s="1173"/>
      <c r="E225" s="1174"/>
      <c r="F225" s="1166">
        <f t="shared" si="293"/>
        <v>0</v>
      </c>
      <c r="G225" s="1065"/>
      <c r="H225" s="1066"/>
      <c r="I225" s="1166">
        <f t="shared" si="294"/>
        <v>0</v>
      </c>
      <c r="J225" s="1065"/>
      <c r="K225" s="1066"/>
      <c r="L225" s="1166">
        <f t="shared" si="295"/>
        <v>0</v>
      </c>
      <c r="M225" s="1065"/>
      <c r="N225" s="1066"/>
      <c r="O225" s="1166">
        <f t="shared" si="296"/>
        <v>0</v>
      </c>
      <c r="P225" s="1070"/>
    </row>
    <row r="226" spans="1:16" ht="27.75" customHeight="1" x14ac:dyDescent="0.25">
      <c r="A226" s="1204">
        <v>5250</v>
      </c>
      <c r="B226" s="1205" t="s">
        <v>245</v>
      </c>
      <c r="C226" s="1206">
        <f t="shared" si="288"/>
        <v>168042</v>
      </c>
      <c r="D226" s="1207">
        <v>168042</v>
      </c>
      <c r="E226" s="1208"/>
      <c r="F226" s="1040">
        <f t="shared" si="293"/>
        <v>168042</v>
      </c>
      <c r="G226" s="1038"/>
      <c r="H226" s="1039"/>
      <c r="I226" s="1040">
        <f t="shared" si="294"/>
        <v>0</v>
      </c>
      <c r="J226" s="1038"/>
      <c r="K226" s="1039"/>
      <c r="L226" s="1040">
        <f t="shared" si="295"/>
        <v>0</v>
      </c>
      <c r="M226" s="1038"/>
      <c r="N226" s="1039"/>
      <c r="O226" s="1040">
        <f t="shared" si="296"/>
        <v>0</v>
      </c>
      <c r="P226" s="734"/>
    </row>
    <row r="227" spans="1:16" hidden="1" x14ac:dyDescent="0.25">
      <c r="A227" s="1167">
        <v>5260</v>
      </c>
      <c r="B227" s="1060" t="s">
        <v>246</v>
      </c>
      <c r="C227" s="1061">
        <f t="shared" si="288"/>
        <v>0</v>
      </c>
      <c r="D227" s="1168">
        <f>SUM(D228)</f>
        <v>0</v>
      </c>
      <c r="E227" s="1169">
        <f t="shared" ref="E227:F227" si="297">SUM(E228)</f>
        <v>0</v>
      </c>
      <c r="F227" s="1166">
        <f t="shared" si="297"/>
        <v>0</v>
      </c>
      <c r="G227" s="1168">
        <f>SUM(G228)</f>
        <v>0</v>
      </c>
      <c r="H227" s="1169">
        <f t="shared" ref="H227:I227" si="298">SUM(H228)</f>
        <v>0</v>
      </c>
      <c r="I227" s="1166">
        <f t="shared" si="298"/>
        <v>0</v>
      </c>
      <c r="J227" s="1168">
        <f>SUM(J228)</f>
        <v>0</v>
      </c>
      <c r="K227" s="1169">
        <f t="shared" ref="K227:L227" si="299">SUM(K228)</f>
        <v>0</v>
      </c>
      <c r="L227" s="1166">
        <f t="shared" si="299"/>
        <v>0</v>
      </c>
      <c r="M227" s="1168">
        <f>SUM(M228)</f>
        <v>0</v>
      </c>
      <c r="N227" s="1169">
        <f t="shared" ref="N227:O227" si="300">SUM(N228)</f>
        <v>0</v>
      </c>
      <c r="O227" s="1166">
        <f t="shared" si="300"/>
        <v>0</v>
      </c>
      <c r="P227" s="1070"/>
    </row>
    <row r="228" spans="1:16" ht="24" hidden="1" customHeight="1" x14ac:dyDescent="0.25">
      <c r="A228" s="1083">
        <v>5269</v>
      </c>
      <c r="B228" s="1060" t="s">
        <v>247</v>
      </c>
      <c r="C228" s="1061">
        <f t="shared" si="288"/>
        <v>0</v>
      </c>
      <c r="D228" s="1173"/>
      <c r="E228" s="1174"/>
      <c r="F228" s="1166">
        <f t="shared" ref="F228:F229" si="301">D228+E228</f>
        <v>0</v>
      </c>
      <c r="G228" s="1065"/>
      <c r="H228" s="1066"/>
      <c r="I228" s="1166">
        <f t="shared" ref="I228:I229" si="302">G228+H228</f>
        <v>0</v>
      </c>
      <c r="J228" s="1065"/>
      <c r="K228" s="1066"/>
      <c r="L228" s="1166">
        <f t="shared" ref="L228:L229" si="303">K228+J228</f>
        <v>0</v>
      </c>
      <c r="M228" s="1065"/>
      <c r="N228" s="1066"/>
      <c r="O228" s="1166">
        <f t="shared" ref="O228:O229" si="304">N228+M228</f>
        <v>0</v>
      </c>
      <c r="P228" s="1070"/>
    </row>
    <row r="229" spans="1:16" ht="24" hidden="1" customHeight="1" x14ac:dyDescent="0.25">
      <c r="A229" s="1163">
        <v>5270</v>
      </c>
      <c r="B229" s="1114" t="s">
        <v>248</v>
      </c>
      <c r="C229" s="1119">
        <f t="shared" si="288"/>
        <v>0</v>
      </c>
      <c r="D229" s="1179"/>
      <c r="E229" s="1180"/>
      <c r="F229" s="1117">
        <f t="shared" si="301"/>
        <v>0</v>
      </c>
      <c r="G229" s="1120"/>
      <c r="H229" s="1121"/>
      <c r="I229" s="1117">
        <f t="shared" si="302"/>
        <v>0</v>
      </c>
      <c r="J229" s="1120"/>
      <c r="K229" s="1121"/>
      <c r="L229" s="1117">
        <f t="shared" si="303"/>
        <v>0</v>
      </c>
      <c r="M229" s="1120"/>
      <c r="N229" s="1121"/>
      <c r="O229" s="1117">
        <f t="shared" si="304"/>
        <v>0</v>
      </c>
      <c r="P229" s="1105"/>
    </row>
    <row r="230" spans="1:16" hidden="1" x14ac:dyDescent="0.25">
      <c r="A230" s="1153">
        <v>6000</v>
      </c>
      <c r="B230" s="1153" t="s">
        <v>249</v>
      </c>
      <c r="C230" s="1154">
        <f t="shared" si="288"/>
        <v>0</v>
      </c>
      <c r="D230" s="1155">
        <f>D231+D251+D259</f>
        <v>0</v>
      </c>
      <c r="E230" s="1156">
        <f t="shared" ref="E230:F230" si="305">E231+E251+E259</f>
        <v>0</v>
      </c>
      <c r="F230" s="1157">
        <f t="shared" si="305"/>
        <v>0</v>
      </c>
      <c r="G230" s="1155">
        <f>G231+G251+G259</f>
        <v>0</v>
      </c>
      <c r="H230" s="1156">
        <f t="shared" ref="H230:I230" si="306">H231+H251+H259</f>
        <v>0</v>
      </c>
      <c r="I230" s="1157">
        <f t="shared" si="306"/>
        <v>0</v>
      </c>
      <c r="J230" s="1155">
        <f>J231+J251+J259</f>
        <v>0</v>
      </c>
      <c r="K230" s="1156">
        <f t="shared" ref="K230:L230" si="307">K231+K251+K259</f>
        <v>0</v>
      </c>
      <c r="L230" s="1157">
        <f t="shared" si="307"/>
        <v>0</v>
      </c>
      <c r="M230" s="1155">
        <f>M231+M251+M259</f>
        <v>0</v>
      </c>
      <c r="N230" s="1156">
        <f t="shared" ref="N230:O230" si="308">N231+N251+N259</f>
        <v>0</v>
      </c>
      <c r="O230" s="1157">
        <f t="shared" si="308"/>
        <v>0</v>
      </c>
      <c r="P230" s="1158"/>
    </row>
    <row r="231" spans="1:16" ht="14.25" hidden="1" customHeight="1" x14ac:dyDescent="0.25">
      <c r="A231" s="1195">
        <v>6200</v>
      </c>
      <c r="B231" s="1186" t="s">
        <v>250</v>
      </c>
      <c r="C231" s="1196">
        <f t="shared" si="288"/>
        <v>0</v>
      </c>
      <c r="D231" s="1197">
        <f>SUM(D232,D233,D235,D238,D244,D245,D246)</f>
        <v>0</v>
      </c>
      <c r="E231" s="1198">
        <f t="shared" ref="E231:F231" si="309">SUM(E232,E233,E235,E238,E244,E245,E246)</f>
        <v>0</v>
      </c>
      <c r="F231" s="1199">
        <f t="shared" si="309"/>
        <v>0</v>
      </c>
      <c r="G231" s="1197">
        <f>SUM(G232,G233,G235,G238,G244,G245,G246)</f>
        <v>0</v>
      </c>
      <c r="H231" s="1198">
        <f t="shared" ref="H231:I231" si="310">SUM(H232,H233,H235,H238,H244,H245,H246)</f>
        <v>0</v>
      </c>
      <c r="I231" s="1199">
        <f t="shared" si="310"/>
        <v>0</v>
      </c>
      <c r="J231" s="1197">
        <f>SUM(J232,J233,J235,J238,J244,J245,J246)</f>
        <v>0</v>
      </c>
      <c r="K231" s="1198">
        <f t="shared" ref="K231:L231" si="311">SUM(K232,K233,K235,K238,K244,K245,K246)</f>
        <v>0</v>
      </c>
      <c r="L231" s="1199">
        <f t="shared" si="311"/>
        <v>0</v>
      </c>
      <c r="M231" s="1197">
        <f>SUM(M232,M233,M235,M238,M244,M245,M246)</f>
        <v>0</v>
      </c>
      <c r="N231" s="1198">
        <f t="shared" ref="N231:O231" si="312">SUM(N232,N233,N235,N238,N244,N245,N246)</f>
        <v>0</v>
      </c>
      <c r="O231" s="1199">
        <f t="shared" si="312"/>
        <v>0</v>
      </c>
      <c r="P231" s="1200"/>
    </row>
    <row r="232" spans="1:16" ht="24" hidden="1" customHeight="1" x14ac:dyDescent="0.25">
      <c r="A232" s="1170">
        <v>6220</v>
      </c>
      <c r="B232" s="1052" t="s">
        <v>251</v>
      </c>
      <c r="C232" s="1053">
        <f t="shared" si="288"/>
        <v>0</v>
      </c>
      <c r="D232" s="1175"/>
      <c r="E232" s="1176"/>
      <c r="F232" s="1110">
        <f>D232+E232</f>
        <v>0</v>
      </c>
      <c r="G232" s="1031"/>
      <c r="H232" s="1032"/>
      <c r="I232" s="1110">
        <f>G232+H232</f>
        <v>0</v>
      </c>
      <c r="J232" s="1031"/>
      <c r="K232" s="1032"/>
      <c r="L232" s="1110">
        <f>K232+J232</f>
        <v>0</v>
      </c>
      <c r="M232" s="1031"/>
      <c r="N232" s="1032"/>
      <c r="O232" s="1110">
        <f>N232+M232</f>
        <v>0</v>
      </c>
      <c r="P232" s="1034"/>
    </row>
    <row r="233" spans="1:16" hidden="1" x14ac:dyDescent="0.25">
      <c r="A233" s="1167">
        <v>6230</v>
      </c>
      <c r="B233" s="1060" t="s">
        <v>252</v>
      </c>
      <c r="C233" s="1061">
        <f t="shared" si="288"/>
        <v>0</v>
      </c>
      <c r="D233" s="1168">
        <f t="shared" ref="D233:O233" si="313">SUM(D234)</f>
        <v>0</v>
      </c>
      <c r="E233" s="1169">
        <f t="shared" si="313"/>
        <v>0</v>
      </c>
      <c r="F233" s="1166">
        <f t="shared" si="313"/>
        <v>0</v>
      </c>
      <c r="G233" s="1168">
        <f t="shared" si="313"/>
        <v>0</v>
      </c>
      <c r="H233" s="1169">
        <f t="shared" si="313"/>
        <v>0</v>
      </c>
      <c r="I233" s="1166">
        <f t="shared" si="313"/>
        <v>0</v>
      </c>
      <c r="J233" s="1168">
        <f t="shared" si="313"/>
        <v>0</v>
      </c>
      <c r="K233" s="1169">
        <f t="shared" si="313"/>
        <v>0</v>
      </c>
      <c r="L233" s="1166">
        <f t="shared" si="313"/>
        <v>0</v>
      </c>
      <c r="M233" s="1168">
        <f t="shared" si="313"/>
        <v>0</v>
      </c>
      <c r="N233" s="1169">
        <f t="shared" si="313"/>
        <v>0</v>
      </c>
      <c r="O233" s="1166">
        <f t="shared" si="313"/>
        <v>0</v>
      </c>
      <c r="P233" s="1070"/>
    </row>
    <row r="234" spans="1:16" ht="24" hidden="1" customHeight="1" x14ac:dyDescent="0.25">
      <c r="A234" s="1083">
        <v>6239</v>
      </c>
      <c r="B234" s="1052" t="s">
        <v>253</v>
      </c>
      <c r="C234" s="1061">
        <f t="shared" si="288"/>
        <v>0</v>
      </c>
      <c r="D234" s="1175"/>
      <c r="E234" s="1176"/>
      <c r="F234" s="1110">
        <f>D234+E234</f>
        <v>0</v>
      </c>
      <c r="G234" s="1031"/>
      <c r="H234" s="1032"/>
      <c r="I234" s="1110">
        <f>G234+H234</f>
        <v>0</v>
      </c>
      <c r="J234" s="1031"/>
      <c r="K234" s="1032"/>
      <c r="L234" s="1110">
        <f>K234+J234</f>
        <v>0</v>
      </c>
      <c r="M234" s="1031"/>
      <c r="N234" s="1032"/>
      <c r="O234" s="1110">
        <f>N234+M234</f>
        <v>0</v>
      </c>
      <c r="P234" s="1034"/>
    </row>
    <row r="235" spans="1:16" ht="24" hidden="1" x14ac:dyDescent="0.25">
      <c r="A235" s="1167">
        <v>6240</v>
      </c>
      <c r="B235" s="1060" t="s">
        <v>254</v>
      </c>
      <c r="C235" s="1061">
        <f t="shared" si="288"/>
        <v>0</v>
      </c>
      <c r="D235" s="1168">
        <f>SUM(D236:D237)</f>
        <v>0</v>
      </c>
      <c r="E235" s="1169">
        <f t="shared" ref="E235:F235" si="314">SUM(E236:E237)</f>
        <v>0</v>
      </c>
      <c r="F235" s="1166">
        <f t="shared" si="314"/>
        <v>0</v>
      </c>
      <c r="G235" s="1168">
        <f>SUM(G236:G237)</f>
        <v>0</v>
      </c>
      <c r="H235" s="1169">
        <f t="shared" ref="H235:I235" si="315">SUM(H236:H237)</f>
        <v>0</v>
      </c>
      <c r="I235" s="1166">
        <f t="shared" si="315"/>
        <v>0</v>
      </c>
      <c r="J235" s="1168">
        <f>SUM(J236:J237)</f>
        <v>0</v>
      </c>
      <c r="K235" s="1169">
        <f t="shared" ref="K235:L235" si="316">SUM(K236:K237)</f>
        <v>0</v>
      </c>
      <c r="L235" s="1166">
        <f t="shared" si="316"/>
        <v>0</v>
      </c>
      <c r="M235" s="1168">
        <f>SUM(M236:M237)</f>
        <v>0</v>
      </c>
      <c r="N235" s="1169">
        <f t="shared" ref="N235:O235" si="317">SUM(N236:N237)</f>
        <v>0</v>
      </c>
      <c r="O235" s="1166">
        <f t="shared" si="317"/>
        <v>0</v>
      </c>
      <c r="P235" s="1070"/>
    </row>
    <row r="236" spans="1:16" ht="12" hidden="1" customHeight="1" x14ac:dyDescent="0.25">
      <c r="A236" s="1083">
        <v>6241</v>
      </c>
      <c r="B236" s="1060" t="s">
        <v>255</v>
      </c>
      <c r="C236" s="1061">
        <f t="shared" si="288"/>
        <v>0</v>
      </c>
      <c r="D236" s="1173"/>
      <c r="E236" s="1174"/>
      <c r="F236" s="1166">
        <f t="shared" ref="F236:F237" si="318">D236+E236</f>
        <v>0</v>
      </c>
      <c r="G236" s="1065"/>
      <c r="H236" s="1066"/>
      <c r="I236" s="1166">
        <f t="shared" ref="I236:I237" si="319">G236+H236</f>
        <v>0</v>
      </c>
      <c r="J236" s="1065"/>
      <c r="K236" s="1066"/>
      <c r="L236" s="1166">
        <f t="shared" ref="L236:L237" si="320">K236+J236</f>
        <v>0</v>
      </c>
      <c r="M236" s="1065"/>
      <c r="N236" s="1066"/>
      <c r="O236" s="1166">
        <f t="shared" ref="O236:O237" si="321">N236+M236</f>
        <v>0</v>
      </c>
      <c r="P236" s="1070"/>
    </row>
    <row r="237" spans="1:16" ht="12" hidden="1" customHeight="1" x14ac:dyDescent="0.25">
      <c r="A237" s="1083">
        <v>6242</v>
      </c>
      <c r="B237" s="1060" t="s">
        <v>256</v>
      </c>
      <c r="C237" s="1061">
        <f t="shared" si="288"/>
        <v>0</v>
      </c>
      <c r="D237" s="1173"/>
      <c r="E237" s="1174"/>
      <c r="F237" s="1166">
        <f t="shared" si="318"/>
        <v>0</v>
      </c>
      <c r="G237" s="1065"/>
      <c r="H237" s="1066"/>
      <c r="I237" s="1166">
        <f t="shared" si="319"/>
        <v>0</v>
      </c>
      <c r="J237" s="1065"/>
      <c r="K237" s="1066"/>
      <c r="L237" s="1166">
        <f t="shared" si="320"/>
        <v>0</v>
      </c>
      <c r="M237" s="1065"/>
      <c r="N237" s="1066"/>
      <c r="O237" s="1166">
        <f t="shared" si="321"/>
        <v>0</v>
      </c>
      <c r="P237" s="1070"/>
    </row>
    <row r="238" spans="1:16" ht="25.5" hidden="1" customHeight="1" x14ac:dyDescent="0.25">
      <c r="A238" s="1167">
        <v>6250</v>
      </c>
      <c r="B238" s="1060" t="s">
        <v>257</v>
      </c>
      <c r="C238" s="1061">
        <f t="shared" si="288"/>
        <v>0</v>
      </c>
      <c r="D238" s="1168">
        <f>SUM(D239:D243)</f>
        <v>0</v>
      </c>
      <c r="E238" s="1169">
        <f t="shared" ref="E238:F238" si="322">SUM(E239:E243)</f>
        <v>0</v>
      </c>
      <c r="F238" s="1166">
        <f t="shared" si="322"/>
        <v>0</v>
      </c>
      <c r="G238" s="1168">
        <f>SUM(G239:G243)</f>
        <v>0</v>
      </c>
      <c r="H238" s="1169">
        <f t="shared" ref="H238:I238" si="323">SUM(H239:H243)</f>
        <v>0</v>
      </c>
      <c r="I238" s="1166">
        <f t="shared" si="323"/>
        <v>0</v>
      </c>
      <c r="J238" s="1168">
        <f>SUM(J239:J243)</f>
        <v>0</v>
      </c>
      <c r="K238" s="1169">
        <f t="shared" ref="K238:L238" si="324">SUM(K239:K243)</f>
        <v>0</v>
      </c>
      <c r="L238" s="1166">
        <f t="shared" si="324"/>
        <v>0</v>
      </c>
      <c r="M238" s="1168">
        <f>SUM(M239:M243)</f>
        <v>0</v>
      </c>
      <c r="N238" s="1169">
        <f t="shared" ref="N238:O238" si="325">SUM(N239:N243)</f>
        <v>0</v>
      </c>
      <c r="O238" s="1166">
        <f t="shared" si="325"/>
        <v>0</v>
      </c>
      <c r="P238" s="1070"/>
    </row>
    <row r="239" spans="1:16" ht="14.25" hidden="1" customHeight="1" x14ac:dyDescent="0.25">
      <c r="A239" s="1083">
        <v>6252</v>
      </c>
      <c r="B239" s="1060" t="s">
        <v>258</v>
      </c>
      <c r="C239" s="1061">
        <f t="shared" si="288"/>
        <v>0</v>
      </c>
      <c r="D239" s="1173"/>
      <c r="E239" s="1174"/>
      <c r="F239" s="1166">
        <f t="shared" ref="F239:F245" si="326">D239+E239</f>
        <v>0</v>
      </c>
      <c r="G239" s="1065"/>
      <c r="H239" s="1066"/>
      <c r="I239" s="1166">
        <f t="shared" ref="I239:I245" si="327">G239+H239</f>
        <v>0</v>
      </c>
      <c r="J239" s="1065"/>
      <c r="K239" s="1066"/>
      <c r="L239" s="1166">
        <f t="shared" ref="L239:L245" si="328">K239+J239</f>
        <v>0</v>
      </c>
      <c r="M239" s="1065"/>
      <c r="N239" s="1066"/>
      <c r="O239" s="1166">
        <f t="shared" ref="O239:O245" si="329">N239+M239</f>
        <v>0</v>
      </c>
      <c r="P239" s="1070"/>
    </row>
    <row r="240" spans="1:16" ht="14.25" hidden="1" customHeight="1" x14ac:dyDescent="0.25">
      <c r="A240" s="1083">
        <v>6253</v>
      </c>
      <c r="B240" s="1060" t="s">
        <v>259</v>
      </c>
      <c r="C240" s="1061">
        <f t="shared" si="288"/>
        <v>0</v>
      </c>
      <c r="D240" s="1173"/>
      <c r="E240" s="1174"/>
      <c r="F240" s="1166">
        <f t="shared" si="326"/>
        <v>0</v>
      </c>
      <c r="G240" s="1065"/>
      <c r="H240" s="1066"/>
      <c r="I240" s="1166">
        <f t="shared" si="327"/>
        <v>0</v>
      </c>
      <c r="J240" s="1065"/>
      <c r="K240" s="1066"/>
      <c r="L240" s="1166">
        <f t="shared" si="328"/>
        <v>0</v>
      </c>
      <c r="M240" s="1065"/>
      <c r="N240" s="1066"/>
      <c r="O240" s="1166">
        <f t="shared" si="329"/>
        <v>0</v>
      </c>
      <c r="P240" s="1070"/>
    </row>
    <row r="241" spans="1:16" ht="24" hidden="1" customHeight="1" x14ac:dyDescent="0.25">
      <c r="A241" s="1083">
        <v>6254</v>
      </c>
      <c r="B241" s="1060" t="s">
        <v>260</v>
      </c>
      <c r="C241" s="1061">
        <f t="shared" si="288"/>
        <v>0</v>
      </c>
      <c r="D241" s="1173"/>
      <c r="E241" s="1174"/>
      <c r="F241" s="1166">
        <f t="shared" si="326"/>
        <v>0</v>
      </c>
      <c r="G241" s="1065"/>
      <c r="H241" s="1066"/>
      <c r="I241" s="1166">
        <f t="shared" si="327"/>
        <v>0</v>
      </c>
      <c r="J241" s="1065"/>
      <c r="K241" s="1066"/>
      <c r="L241" s="1166">
        <f t="shared" si="328"/>
        <v>0</v>
      </c>
      <c r="M241" s="1065"/>
      <c r="N241" s="1066"/>
      <c r="O241" s="1166">
        <f t="shared" si="329"/>
        <v>0</v>
      </c>
      <c r="P241" s="1070"/>
    </row>
    <row r="242" spans="1:16" ht="24" hidden="1" customHeight="1" x14ac:dyDescent="0.25">
      <c r="A242" s="1083">
        <v>6255</v>
      </c>
      <c r="B242" s="1060" t="s">
        <v>261</v>
      </c>
      <c r="C242" s="1061">
        <f t="shared" si="288"/>
        <v>0</v>
      </c>
      <c r="D242" s="1173"/>
      <c r="E242" s="1174"/>
      <c r="F242" s="1166">
        <f t="shared" si="326"/>
        <v>0</v>
      </c>
      <c r="G242" s="1065"/>
      <c r="H242" s="1066"/>
      <c r="I242" s="1166">
        <f t="shared" si="327"/>
        <v>0</v>
      </c>
      <c r="J242" s="1065"/>
      <c r="K242" s="1066"/>
      <c r="L242" s="1166">
        <f t="shared" si="328"/>
        <v>0</v>
      </c>
      <c r="M242" s="1065"/>
      <c r="N242" s="1066"/>
      <c r="O242" s="1166">
        <f t="shared" si="329"/>
        <v>0</v>
      </c>
      <c r="P242" s="1070"/>
    </row>
    <row r="243" spans="1:16" ht="12" hidden="1" customHeight="1" x14ac:dyDescent="0.25">
      <c r="A243" s="1083">
        <v>6259</v>
      </c>
      <c r="B243" s="1060" t="s">
        <v>262</v>
      </c>
      <c r="C243" s="1061">
        <f t="shared" si="288"/>
        <v>0</v>
      </c>
      <c r="D243" s="1173"/>
      <c r="E243" s="1174"/>
      <c r="F243" s="1166">
        <f t="shared" si="326"/>
        <v>0</v>
      </c>
      <c r="G243" s="1065"/>
      <c r="H243" s="1066"/>
      <c r="I243" s="1166">
        <f t="shared" si="327"/>
        <v>0</v>
      </c>
      <c r="J243" s="1065"/>
      <c r="K243" s="1066"/>
      <c r="L243" s="1166">
        <f t="shared" si="328"/>
        <v>0</v>
      </c>
      <c r="M243" s="1065"/>
      <c r="N243" s="1066"/>
      <c r="O243" s="1166">
        <f t="shared" si="329"/>
        <v>0</v>
      </c>
      <c r="P243" s="1070"/>
    </row>
    <row r="244" spans="1:16" ht="24" hidden="1" customHeight="1" x14ac:dyDescent="0.25">
      <c r="A244" s="1167">
        <v>6260</v>
      </c>
      <c r="B244" s="1060" t="s">
        <v>263</v>
      </c>
      <c r="C244" s="1061">
        <f t="shared" si="288"/>
        <v>0</v>
      </c>
      <c r="D244" s="1173"/>
      <c r="E244" s="1174"/>
      <c r="F244" s="1166">
        <f t="shared" si="326"/>
        <v>0</v>
      </c>
      <c r="G244" s="1065"/>
      <c r="H244" s="1066"/>
      <c r="I244" s="1166">
        <f t="shared" si="327"/>
        <v>0</v>
      </c>
      <c r="J244" s="1065"/>
      <c r="K244" s="1066"/>
      <c r="L244" s="1166">
        <f t="shared" si="328"/>
        <v>0</v>
      </c>
      <c r="M244" s="1065"/>
      <c r="N244" s="1066"/>
      <c r="O244" s="1166">
        <f t="shared" si="329"/>
        <v>0</v>
      </c>
      <c r="P244" s="1070"/>
    </row>
    <row r="245" spans="1:16" ht="12" hidden="1" customHeight="1" x14ac:dyDescent="0.25">
      <c r="A245" s="1167">
        <v>6270</v>
      </c>
      <c r="B245" s="1060" t="s">
        <v>264</v>
      </c>
      <c r="C245" s="1061">
        <f t="shared" si="288"/>
        <v>0</v>
      </c>
      <c r="D245" s="1173"/>
      <c r="E245" s="1174"/>
      <c r="F245" s="1166">
        <f t="shared" si="326"/>
        <v>0</v>
      </c>
      <c r="G245" s="1065"/>
      <c r="H245" s="1066"/>
      <c r="I245" s="1166">
        <f t="shared" si="327"/>
        <v>0</v>
      </c>
      <c r="J245" s="1065"/>
      <c r="K245" s="1066"/>
      <c r="L245" s="1166">
        <f t="shared" si="328"/>
        <v>0</v>
      </c>
      <c r="M245" s="1065"/>
      <c r="N245" s="1066"/>
      <c r="O245" s="1166">
        <f t="shared" si="329"/>
        <v>0</v>
      </c>
      <c r="P245" s="1070"/>
    </row>
    <row r="246" spans="1:16" ht="24" hidden="1" x14ac:dyDescent="0.25">
      <c r="A246" s="1170">
        <v>6290</v>
      </c>
      <c r="B246" s="1052" t="s">
        <v>265</v>
      </c>
      <c r="C246" s="1187">
        <f t="shared" si="288"/>
        <v>0</v>
      </c>
      <c r="D246" s="1171">
        <f>SUM(D247:D250)</f>
        <v>0</v>
      </c>
      <c r="E246" s="1172">
        <f t="shared" ref="E246:O246" si="330">SUM(E247:E250)</f>
        <v>0</v>
      </c>
      <c r="F246" s="1110">
        <f t="shared" si="330"/>
        <v>0</v>
      </c>
      <c r="G246" s="1171">
        <f t="shared" si="330"/>
        <v>0</v>
      </c>
      <c r="H246" s="1172">
        <f t="shared" si="330"/>
        <v>0</v>
      </c>
      <c r="I246" s="1110">
        <f t="shared" si="330"/>
        <v>0</v>
      </c>
      <c r="J246" s="1171">
        <f t="shared" si="330"/>
        <v>0</v>
      </c>
      <c r="K246" s="1172">
        <f t="shared" si="330"/>
        <v>0</v>
      </c>
      <c r="L246" s="1110">
        <f t="shared" si="330"/>
        <v>0</v>
      </c>
      <c r="M246" s="1171">
        <f t="shared" si="330"/>
        <v>0</v>
      </c>
      <c r="N246" s="1172">
        <f t="shared" si="330"/>
        <v>0</v>
      </c>
      <c r="O246" s="1110">
        <f t="shared" si="330"/>
        <v>0</v>
      </c>
      <c r="P246" s="1034"/>
    </row>
    <row r="247" spans="1:16" ht="12" hidden="1" customHeight="1" x14ac:dyDescent="0.25">
      <c r="A247" s="1083">
        <v>6291</v>
      </c>
      <c r="B247" s="1060" t="s">
        <v>266</v>
      </c>
      <c r="C247" s="1061">
        <f t="shared" si="288"/>
        <v>0</v>
      </c>
      <c r="D247" s="1173"/>
      <c r="E247" s="1174"/>
      <c r="F247" s="1166">
        <f t="shared" ref="F247:F250" si="331">D247+E247</f>
        <v>0</v>
      </c>
      <c r="G247" s="1065"/>
      <c r="H247" s="1066"/>
      <c r="I247" s="1166">
        <f t="shared" ref="I247:I250" si="332">G247+H247</f>
        <v>0</v>
      </c>
      <c r="J247" s="1065"/>
      <c r="K247" s="1066"/>
      <c r="L247" s="1166">
        <f t="shared" ref="L247:L250" si="333">K247+J247</f>
        <v>0</v>
      </c>
      <c r="M247" s="1065"/>
      <c r="N247" s="1066"/>
      <c r="O247" s="1166">
        <f t="shared" ref="O247:O250" si="334">N247+M247</f>
        <v>0</v>
      </c>
      <c r="P247" s="1070"/>
    </row>
    <row r="248" spans="1:16" ht="12" hidden="1" customHeight="1" x14ac:dyDescent="0.25">
      <c r="A248" s="1083">
        <v>6292</v>
      </c>
      <c r="B248" s="1060" t="s">
        <v>267</v>
      </c>
      <c r="C248" s="1061">
        <f t="shared" si="288"/>
        <v>0</v>
      </c>
      <c r="D248" s="1173"/>
      <c r="E248" s="1174"/>
      <c r="F248" s="1166">
        <f t="shared" si="331"/>
        <v>0</v>
      </c>
      <c r="G248" s="1065"/>
      <c r="H248" s="1066"/>
      <c r="I248" s="1166">
        <f t="shared" si="332"/>
        <v>0</v>
      </c>
      <c r="J248" s="1065"/>
      <c r="K248" s="1066"/>
      <c r="L248" s="1166">
        <f t="shared" si="333"/>
        <v>0</v>
      </c>
      <c r="M248" s="1065"/>
      <c r="N248" s="1066"/>
      <c r="O248" s="1166">
        <f t="shared" si="334"/>
        <v>0</v>
      </c>
      <c r="P248" s="1070"/>
    </row>
    <row r="249" spans="1:16" ht="72" hidden="1" customHeight="1" x14ac:dyDescent="0.25">
      <c r="A249" s="1083">
        <v>6296</v>
      </c>
      <c r="B249" s="1060" t="s">
        <v>268</v>
      </c>
      <c r="C249" s="1061">
        <f t="shared" si="288"/>
        <v>0</v>
      </c>
      <c r="D249" s="1173"/>
      <c r="E249" s="1174"/>
      <c r="F249" s="1166">
        <f t="shared" si="331"/>
        <v>0</v>
      </c>
      <c r="G249" s="1065"/>
      <c r="H249" s="1066"/>
      <c r="I249" s="1166">
        <f t="shared" si="332"/>
        <v>0</v>
      </c>
      <c r="J249" s="1065"/>
      <c r="K249" s="1066"/>
      <c r="L249" s="1166">
        <f t="shared" si="333"/>
        <v>0</v>
      </c>
      <c r="M249" s="1065"/>
      <c r="N249" s="1066"/>
      <c r="O249" s="1166">
        <f t="shared" si="334"/>
        <v>0</v>
      </c>
      <c r="P249" s="1070"/>
    </row>
    <row r="250" spans="1:16" ht="39.75" hidden="1" customHeight="1" x14ac:dyDescent="0.25">
      <c r="A250" s="1083">
        <v>6299</v>
      </c>
      <c r="B250" s="1060" t="s">
        <v>269</v>
      </c>
      <c r="C250" s="1061">
        <f t="shared" si="288"/>
        <v>0</v>
      </c>
      <c r="D250" s="1173"/>
      <c r="E250" s="1174"/>
      <c r="F250" s="1166">
        <f t="shared" si="331"/>
        <v>0</v>
      </c>
      <c r="G250" s="1065"/>
      <c r="H250" s="1066"/>
      <c r="I250" s="1166">
        <f t="shared" si="332"/>
        <v>0</v>
      </c>
      <c r="J250" s="1065"/>
      <c r="K250" s="1066"/>
      <c r="L250" s="1166">
        <f t="shared" si="333"/>
        <v>0</v>
      </c>
      <c r="M250" s="1065"/>
      <c r="N250" s="1066"/>
      <c r="O250" s="1166">
        <f t="shared" si="334"/>
        <v>0</v>
      </c>
      <c r="P250" s="1070"/>
    </row>
    <row r="251" spans="1:16" hidden="1" x14ac:dyDescent="0.25">
      <c r="A251" s="1042">
        <v>6300</v>
      </c>
      <c r="B251" s="1159" t="s">
        <v>270</v>
      </c>
      <c r="C251" s="1043">
        <f t="shared" si="288"/>
        <v>0</v>
      </c>
      <c r="D251" s="1160">
        <f>SUM(D252,D257,D258)</f>
        <v>0</v>
      </c>
      <c r="E251" s="1161">
        <f t="shared" ref="E251:O251" si="335">SUM(E252,E257,E258)</f>
        <v>0</v>
      </c>
      <c r="F251" s="1162">
        <f t="shared" si="335"/>
        <v>0</v>
      </c>
      <c r="G251" s="1160">
        <f t="shared" si="335"/>
        <v>0</v>
      </c>
      <c r="H251" s="1161">
        <f t="shared" si="335"/>
        <v>0</v>
      </c>
      <c r="I251" s="1162">
        <f t="shared" si="335"/>
        <v>0</v>
      </c>
      <c r="J251" s="1160">
        <f t="shared" si="335"/>
        <v>0</v>
      </c>
      <c r="K251" s="1161">
        <f t="shared" si="335"/>
        <v>0</v>
      </c>
      <c r="L251" s="1162">
        <f t="shared" si="335"/>
        <v>0</v>
      </c>
      <c r="M251" s="1160">
        <f t="shared" si="335"/>
        <v>0</v>
      </c>
      <c r="N251" s="1161">
        <f t="shared" si="335"/>
        <v>0</v>
      </c>
      <c r="O251" s="1162">
        <f t="shared" si="335"/>
        <v>0</v>
      </c>
      <c r="P251" s="1050"/>
    </row>
    <row r="252" spans="1:16" ht="24" hidden="1" x14ac:dyDescent="0.25">
      <c r="A252" s="1170">
        <v>6320</v>
      </c>
      <c r="B252" s="1052" t="s">
        <v>271</v>
      </c>
      <c r="C252" s="1187">
        <f t="shared" si="288"/>
        <v>0</v>
      </c>
      <c r="D252" s="1171">
        <f>SUM(D253:D256)</f>
        <v>0</v>
      </c>
      <c r="E252" s="1172">
        <f t="shared" ref="E252:O252" si="336">SUM(E253:E256)</f>
        <v>0</v>
      </c>
      <c r="F252" s="1110">
        <f t="shared" si="336"/>
        <v>0</v>
      </c>
      <c r="G252" s="1171">
        <f t="shared" si="336"/>
        <v>0</v>
      </c>
      <c r="H252" s="1172">
        <f t="shared" si="336"/>
        <v>0</v>
      </c>
      <c r="I252" s="1110">
        <f t="shared" si="336"/>
        <v>0</v>
      </c>
      <c r="J252" s="1171">
        <f t="shared" si="336"/>
        <v>0</v>
      </c>
      <c r="K252" s="1172">
        <f t="shared" si="336"/>
        <v>0</v>
      </c>
      <c r="L252" s="1110">
        <f t="shared" si="336"/>
        <v>0</v>
      </c>
      <c r="M252" s="1171">
        <f t="shared" si="336"/>
        <v>0</v>
      </c>
      <c r="N252" s="1172">
        <f t="shared" si="336"/>
        <v>0</v>
      </c>
      <c r="O252" s="1110">
        <f t="shared" si="336"/>
        <v>0</v>
      </c>
      <c r="P252" s="1034"/>
    </row>
    <row r="253" spans="1:16" ht="12" hidden="1" customHeight="1" x14ac:dyDescent="0.25">
      <c r="A253" s="1083">
        <v>6322</v>
      </c>
      <c r="B253" s="1060" t="s">
        <v>272</v>
      </c>
      <c r="C253" s="1061">
        <f t="shared" si="288"/>
        <v>0</v>
      </c>
      <c r="D253" s="1173"/>
      <c r="E253" s="1174"/>
      <c r="F253" s="1166">
        <f t="shared" ref="F253:F258" si="337">D253+E253</f>
        <v>0</v>
      </c>
      <c r="G253" s="1065"/>
      <c r="H253" s="1066"/>
      <c r="I253" s="1166">
        <f t="shared" ref="I253:I258" si="338">G253+H253</f>
        <v>0</v>
      </c>
      <c r="J253" s="1065"/>
      <c r="K253" s="1066"/>
      <c r="L253" s="1166">
        <f t="shared" ref="L253:L258" si="339">K253+J253</f>
        <v>0</v>
      </c>
      <c r="M253" s="1065"/>
      <c r="N253" s="1066"/>
      <c r="O253" s="1166">
        <f t="shared" ref="O253:O258" si="340">N253+M253</f>
        <v>0</v>
      </c>
      <c r="P253" s="1070"/>
    </row>
    <row r="254" spans="1:16" ht="24" hidden="1" customHeight="1" x14ac:dyDescent="0.25">
      <c r="A254" s="1083">
        <v>6323</v>
      </c>
      <c r="B254" s="1060" t="s">
        <v>273</v>
      </c>
      <c r="C254" s="1061">
        <f t="shared" si="288"/>
        <v>0</v>
      </c>
      <c r="D254" s="1173"/>
      <c r="E254" s="1174"/>
      <c r="F254" s="1166">
        <f t="shared" si="337"/>
        <v>0</v>
      </c>
      <c r="G254" s="1065"/>
      <c r="H254" s="1066"/>
      <c r="I254" s="1166">
        <f t="shared" si="338"/>
        <v>0</v>
      </c>
      <c r="J254" s="1065"/>
      <c r="K254" s="1066"/>
      <c r="L254" s="1166">
        <f t="shared" si="339"/>
        <v>0</v>
      </c>
      <c r="M254" s="1065"/>
      <c r="N254" s="1066"/>
      <c r="O254" s="1166">
        <f t="shared" si="340"/>
        <v>0</v>
      </c>
      <c r="P254" s="1070"/>
    </row>
    <row r="255" spans="1:16" ht="24" hidden="1" customHeight="1" x14ac:dyDescent="0.25">
      <c r="A255" s="1083">
        <v>6324</v>
      </c>
      <c r="B255" s="1060" t="s">
        <v>274</v>
      </c>
      <c r="C255" s="1061">
        <f t="shared" si="288"/>
        <v>0</v>
      </c>
      <c r="D255" s="1173"/>
      <c r="E255" s="1174"/>
      <c r="F255" s="1166">
        <f t="shared" si="337"/>
        <v>0</v>
      </c>
      <c r="G255" s="1065"/>
      <c r="H255" s="1066"/>
      <c r="I255" s="1166">
        <f t="shared" si="338"/>
        <v>0</v>
      </c>
      <c r="J255" s="1065"/>
      <c r="K255" s="1066"/>
      <c r="L255" s="1166">
        <f t="shared" si="339"/>
        <v>0</v>
      </c>
      <c r="M255" s="1065"/>
      <c r="N255" s="1066"/>
      <c r="O255" s="1166">
        <f t="shared" si="340"/>
        <v>0</v>
      </c>
      <c r="P255" s="1070"/>
    </row>
    <row r="256" spans="1:16" ht="12" hidden="1" customHeight="1" x14ac:dyDescent="0.25">
      <c r="A256" s="1029">
        <v>6329</v>
      </c>
      <c r="B256" s="1052" t="s">
        <v>275</v>
      </c>
      <c r="C256" s="1053">
        <f t="shared" si="288"/>
        <v>0</v>
      </c>
      <c r="D256" s="1175"/>
      <c r="E256" s="1176"/>
      <c r="F256" s="1110">
        <f t="shared" si="337"/>
        <v>0</v>
      </c>
      <c r="G256" s="1031"/>
      <c r="H256" s="1032"/>
      <c r="I256" s="1110">
        <f t="shared" si="338"/>
        <v>0</v>
      </c>
      <c r="J256" s="1031"/>
      <c r="K256" s="1032"/>
      <c r="L256" s="1110">
        <f t="shared" si="339"/>
        <v>0</v>
      </c>
      <c r="M256" s="1031"/>
      <c r="N256" s="1032"/>
      <c r="O256" s="1110">
        <f t="shared" si="340"/>
        <v>0</v>
      </c>
      <c r="P256" s="1034"/>
    </row>
    <row r="257" spans="1:16" ht="24" hidden="1" customHeight="1" x14ac:dyDescent="0.25">
      <c r="A257" s="1209">
        <v>6330</v>
      </c>
      <c r="B257" s="1210" t="s">
        <v>276</v>
      </c>
      <c r="C257" s="1187">
        <f t="shared" si="288"/>
        <v>0</v>
      </c>
      <c r="D257" s="1189"/>
      <c r="E257" s="1190"/>
      <c r="F257" s="1191">
        <f t="shared" si="337"/>
        <v>0</v>
      </c>
      <c r="G257" s="1192"/>
      <c r="H257" s="1193"/>
      <c r="I257" s="1191">
        <f t="shared" si="338"/>
        <v>0</v>
      </c>
      <c r="J257" s="1192"/>
      <c r="K257" s="1193"/>
      <c r="L257" s="1191">
        <f t="shared" si="339"/>
        <v>0</v>
      </c>
      <c r="M257" s="1192"/>
      <c r="N257" s="1193"/>
      <c r="O257" s="1191">
        <f t="shared" si="340"/>
        <v>0</v>
      </c>
      <c r="P257" s="1194"/>
    </row>
    <row r="258" spans="1:16" ht="12" hidden="1" customHeight="1" x14ac:dyDescent="0.25">
      <c r="A258" s="1167">
        <v>6360</v>
      </c>
      <c r="B258" s="1060" t="s">
        <v>277</v>
      </c>
      <c r="C258" s="1061">
        <f t="shared" si="288"/>
        <v>0</v>
      </c>
      <c r="D258" s="1173"/>
      <c r="E258" s="1174"/>
      <c r="F258" s="1166">
        <f t="shared" si="337"/>
        <v>0</v>
      </c>
      <c r="G258" s="1065"/>
      <c r="H258" s="1066"/>
      <c r="I258" s="1166">
        <f t="shared" si="338"/>
        <v>0</v>
      </c>
      <c r="J258" s="1065"/>
      <c r="K258" s="1066"/>
      <c r="L258" s="1166">
        <f t="shared" si="339"/>
        <v>0</v>
      </c>
      <c r="M258" s="1065"/>
      <c r="N258" s="1066"/>
      <c r="O258" s="1166">
        <f t="shared" si="340"/>
        <v>0</v>
      </c>
      <c r="P258" s="1070"/>
    </row>
    <row r="259" spans="1:16" ht="36" hidden="1" x14ac:dyDescent="0.25">
      <c r="A259" s="1042">
        <v>6400</v>
      </c>
      <c r="B259" s="1159" t="s">
        <v>278</v>
      </c>
      <c r="C259" s="1043">
        <f t="shared" si="288"/>
        <v>0</v>
      </c>
      <c r="D259" s="1160">
        <f>SUM(D260,D264)</f>
        <v>0</v>
      </c>
      <c r="E259" s="1161">
        <f t="shared" ref="E259:O259" si="341">SUM(E260,E264)</f>
        <v>0</v>
      </c>
      <c r="F259" s="1162">
        <f t="shared" si="341"/>
        <v>0</v>
      </c>
      <c r="G259" s="1160">
        <f t="shared" si="341"/>
        <v>0</v>
      </c>
      <c r="H259" s="1161">
        <f t="shared" si="341"/>
        <v>0</v>
      </c>
      <c r="I259" s="1162">
        <f t="shared" si="341"/>
        <v>0</v>
      </c>
      <c r="J259" s="1160">
        <f t="shared" si="341"/>
        <v>0</v>
      </c>
      <c r="K259" s="1161">
        <f t="shared" si="341"/>
        <v>0</v>
      </c>
      <c r="L259" s="1162">
        <f t="shared" si="341"/>
        <v>0</v>
      </c>
      <c r="M259" s="1160">
        <f t="shared" si="341"/>
        <v>0</v>
      </c>
      <c r="N259" s="1161">
        <f t="shared" si="341"/>
        <v>0</v>
      </c>
      <c r="O259" s="1162">
        <f t="shared" si="341"/>
        <v>0</v>
      </c>
      <c r="P259" s="1050"/>
    </row>
    <row r="260" spans="1:16" ht="24" hidden="1" x14ac:dyDescent="0.25">
      <c r="A260" s="1170">
        <v>6410</v>
      </c>
      <c r="B260" s="1052" t="s">
        <v>279</v>
      </c>
      <c r="C260" s="1053">
        <f t="shared" si="288"/>
        <v>0</v>
      </c>
      <c r="D260" s="1171">
        <f>SUM(D261:D263)</f>
        <v>0</v>
      </c>
      <c r="E260" s="1172">
        <f t="shared" ref="E260:O260" si="342">SUM(E261:E263)</f>
        <v>0</v>
      </c>
      <c r="F260" s="1110">
        <f t="shared" si="342"/>
        <v>0</v>
      </c>
      <c r="G260" s="1171">
        <f t="shared" si="342"/>
        <v>0</v>
      </c>
      <c r="H260" s="1172">
        <f t="shared" si="342"/>
        <v>0</v>
      </c>
      <c r="I260" s="1110">
        <f t="shared" si="342"/>
        <v>0</v>
      </c>
      <c r="J260" s="1171">
        <f t="shared" si="342"/>
        <v>0</v>
      </c>
      <c r="K260" s="1172">
        <f t="shared" si="342"/>
        <v>0</v>
      </c>
      <c r="L260" s="1110">
        <f t="shared" si="342"/>
        <v>0</v>
      </c>
      <c r="M260" s="1171">
        <f t="shared" si="342"/>
        <v>0</v>
      </c>
      <c r="N260" s="1172">
        <f t="shared" si="342"/>
        <v>0</v>
      </c>
      <c r="O260" s="1110">
        <f t="shared" si="342"/>
        <v>0</v>
      </c>
      <c r="P260" s="1034"/>
    </row>
    <row r="261" spans="1:16" ht="12" hidden="1" customHeight="1" x14ac:dyDescent="0.25">
      <c r="A261" s="1083">
        <v>6411</v>
      </c>
      <c r="B261" s="1177" t="s">
        <v>280</v>
      </c>
      <c r="C261" s="1061">
        <f t="shared" si="288"/>
        <v>0</v>
      </c>
      <c r="D261" s="1173"/>
      <c r="E261" s="1174"/>
      <c r="F261" s="1166">
        <f t="shared" ref="F261:F263" si="343">D261+E261</f>
        <v>0</v>
      </c>
      <c r="G261" s="1065"/>
      <c r="H261" s="1066"/>
      <c r="I261" s="1166">
        <f t="shared" ref="I261:I263" si="344">G261+H261</f>
        <v>0</v>
      </c>
      <c r="J261" s="1065"/>
      <c r="K261" s="1066"/>
      <c r="L261" s="1166">
        <f t="shared" ref="L261:L263" si="345">K261+J261</f>
        <v>0</v>
      </c>
      <c r="M261" s="1065"/>
      <c r="N261" s="1066"/>
      <c r="O261" s="1166">
        <f t="shared" ref="O261:O263" si="346">N261+M261</f>
        <v>0</v>
      </c>
      <c r="P261" s="1070"/>
    </row>
    <row r="262" spans="1:16" ht="36" hidden="1" customHeight="1" x14ac:dyDescent="0.25">
      <c r="A262" s="1083">
        <v>6412</v>
      </c>
      <c r="B262" s="1060" t="s">
        <v>281</v>
      </c>
      <c r="C262" s="1061">
        <f t="shared" si="288"/>
        <v>0</v>
      </c>
      <c r="D262" s="1173"/>
      <c r="E262" s="1174"/>
      <c r="F262" s="1166">
        <f t="shared" si="343"/>
        <v>0</v>
      </c>
      <c r="G262" s="1065"/>
      <c r="H262" s="1066"/>
      <c r="I262" s="1166">
        <f t="shared" si="344"/>
        <v>0</v>
      </c>
      <c r="J262" s="1065"/>
      <c r="K262" s="1066"/>
      <c r="L262" s="1166">
        <f t="shared" si="345"/>
        <v>0</v>
      </c>
      <c r="M262" s="1065"/>
      <c r="N262" s="1066"/>
      <c r="O262" s="1166">
        <f t="shared" si="346"/>
        <v>0</v>
      </c>
      <c r="P262" s="1070"/>
    </row>
    <row r="263" spans="1:16" ht="36" hidden="1" customHeight="1" x14ac:dyDescent="0.25">
      <c r="A263" s="1083">
        <v>6419</v>
      </c>
      <c r="B263" s="1060" t="s">
        <v>282</v>
      </c>
      <c r="C263" s="1061">
        <f t="shared" si="288"/>
        <v>0</v>
      </c>
      <c r="D263" s="1173"/>
      <c r="E263" s="1174"/>
      <c r="F263" s="1166">
        <f t="shared" si="343"/>
        <v>0</v>
      </c>
      <c r="G263" s="1065"/>
      <c r="H263" s="1066"/>
      <c r="I263" s="1166">
        <f t="shared" si="344"/>
        <v>0</v>
      </c>
      <c r="J263" s="1065"/>
      <c r="K263" s="1066"/>
      <c r="L263" s="1166">
        <f t="shared" si="345"/>
        <v>0</v>
      </c>
      <c r="M263" s="1065"/>
      <c r="N263" s="1066"/>
      <c r="O263" s="1166">
        <f t="shared" si="346"/>
        <v>0</v>
      </c>
      <c r="P263" s="1070"/>
    </row>
    <row r="264" spans="1:16" ht="48" hidden="1" x14ac:dyDescent="0.25">
      <c r="A264" s="1167">
        <v>6420</v>
      </c>
      <c r="B264" s="1060" t="s">
        <v>283</v>
      </c>
      <c r="C264" s="1061">
        <f t="shared" si="288"/>
        <v>0</v>
      </c>
      <c r="D264" s="1168">
        <f>SUM(D265:D268)</f>
        <v>0</v>
      </c>
      <c r="E264" s="1169">
        <f t="shared" ref="E264:F264" si="347">SUM(E265:E268)</f>
        <v>0</v>
      </c>
      <c r="F264" s="1166">
        <f t="shared" si="347"/>
        <v>0</v>
      </c>
      <c r="G264" s="1168">
        <f>SUM(G265:G268)</f>
        <v>0</v>
      </c>
      <c r="H264" s="1169">
        <f t="shared" ref="H264:I264" si="348">SUM(H265:H268)</f>
        <v>0</v>
      </c>
      <c r="I264" s="1166">
        <f t="shared" si="348"/>
        <v>0</v>
      </c>
      <c r="J264" s="1168">
        <f>SUM(J265:J268)</f>
        <v>0</v>
      </c>
      <c r="K264" s="1169">
        <f t="shared" ref="K264:L264" si="349">SUM(K265:K268)</f>
        <v>0</v>
      </c>
      <c r="L264" s="1166">
        <f t="shared" si="349"/>
        <v>0</v>
      </c>
      <c r="M264" s="1168">
        <f>SUM(M265:M268)</f>
        <v>0</v>
      </c>
      <c r="N264" s="1169">
        <f t="shared" ref="N264:O264" si="350">SUM(N265:N268)</f>
        <v>0</v>
      </c>
      <c r="O264" s="1166">
        <f t="shared" si="350"/>
        <v>0</v>
      </c>
      <c r="P264" s="1070"/>
    </row>
    <row r="265" spans="1:16" ht="36" hidden="1" customHeight="1" x14ac:dyDescent="0.25">
      <c r="A265" s="1083">
        <v>6421</v>
      </c>
      <c r="B265" s="1060" t="s">
        <v>284</v>
      </c>
      <c r="C265" s="1061">
        <f t="shared" si="288"/>
        <v>0</v>
      </c>
      <c r="D265" s="1173"/>
      <c r="E265" s="1174"/>
      <c r="F265" s="1166">
        <f t="shared" ref="F265:F268" si="351">D265+E265</f>
        <v>0</v>
      </c>
      <c r="G265" s="1065"/>
      <c r="H265" s="1066"/>
      <c r="I265" s="1166">
        <f t="shared" ref="I265:I268" si="352">G265+H265</f>
        <v>0</v>
      </c>
      <c r="J265" s="1065"/>
      <c r="K265" s="1066"/>
      <c r="L265" s="1166">
        <f t="shared" ref="L265:L268" si="353">K265+J265</f>
        <v>0</v>
      </c>
      <c r="M265" s="1065"/>
      <c r="N265" s="1066"/>
      <c r="O265" s="1166">
        <f t="shared" ref="O265:O268" si="354">N265+M265</f>
        <v>0</v>
      </c>
      <c r="P265" s="1070"/>
    </row>
    <row r="266" spans="1:16" ht="12" hidden="1" customHeight="1" x14ac:dyDescent="0.25">
      <c r="A266" s="1083">
        <v>6422</v>
      </c>
      <c r="B266" s="1060" t="s">
        <v>285</v>
      </c>
      <c r="C266" s="1061">
        <f t="shared" si="288"/>
        <v>0</v>
      </c>
      <c r="D266" s="1173"/>
      <c r="E266" s="1174"/>
      <c r="F266" s="1166">
        <f t="shared" si="351"/>
        <v>0</v>
      </c>
      <c r="G266" s="1065"/>
      <c r="H266" s="1066"/>
      <c r="I266" s="1166">
        <f t="shared" si="352"/>
        <v>0</v>
      </c>
      <c r="J266" s="1065"/>
      <c r="K266" s="1066"/>
      <c r="L266" s="1166">
        <f t="shared" si="353"/>
        <v>0</v>
      </c>
      <c r="M266" s="1065"/>
      <c r="N266" s="1066"/>
      <c r="O266" s="1166">
        <f t="shared" si="354"/>
        <v>0</v>
      </c>
      <c r="P266" s="1070"/>
    </row>
    <row r="267" spans="1:16" ht="13.5" hidden="1" customHeight="1" x14ac:dyDescent="0.25">
      <c r="A267" s="1083">
        <v>6423</v>
      </c>
      <c r="B267" s="1060" t="s">
        <v>286</v>
      </c>
      <c r="C267" s="1061">
        <f t="shared" si="288"/>
        <v>0</v>
      </c>
      <c r="D267" s="1173"/>
      <c r="E267" s="1174"/>
      <c r="F267" s="1166">
        <f t="shared" si="351"/>
        <v>0</v>
      </c>
      <c r="G267" s="1065"/>
      <c r="H267" s="1066"/>
      <c r="I267" s="1166">
        <f t="shared" si="352"/>
        <v>0</v>
      </c>
      <c r="J267" s="1065"/>
      <c r="K267" s="1066"/>
      <c r="L267" s="1166">
        <f t="shared" si="353"/>
        <v>0</v>
      </c>
      <c r="M267" s="1065"/>
      <c r="N267" s="1066"/>
      <c r="O267" s="1166">
        <f t="shared" si="354"/>
        <v>0</v>
      </c>
      <c r="P267" s="1070"/>
    </row>
    <row r="268" spans="1:16" ht="36" hidden="1" customHeight="1" x14ac:dyDescent="0.25">
      <c r="A268" s="1083">
        <v>6424</v>
      </c>
      <c r="B268" s="1060" t="s">
        <v>287</v>
      </c>
      <c r="C268" s="1061">
        <f t="shared" si="288"/>
        <v>0</v>
      </c>
      <c r="D268" s="1173"/>
      <c r="E268" s="1174"/>
      <c r="F268" s="1166">
        <f t="shared" si="351"/>
        <v>0</v>
      </c>
      <c r="G268" s="1065"/>
      <c r="H268" s="1066"/>
      <c r="I268" s="1166">
        <f t="shared" si="352"/>
        <v>0</v>
      </c>
      <c r="J268" s="1065"/>
      <c r="K268" s="1066"/>
      <c r="L268" s="1166">
        <f t="shared" si="353"/>
        <v>0</v>
      </c>
      <c r="M268" s="1065"/>
      <c r="N268" s="1066"/>
      <c r="O268" s="1166">
        <f t="shared" si="354"/>
        <v>0</v>
      </c>
      <c r="P268" s="1070"/>
    </row>
    <row r="269" spans="1:16" ht="48" hidden="1" x14ac:dyDescent="0.25">
      <c r="A269" s="1211">
        <v>7000</v>
      </c>
      <c r="B269" s="1211" t="s">
        <v>288</v>
      </c>
      <c r="C269" s="1212">
        <f t="shared" si="288"/>
        <v>0</v>
      </c>
      <c r="D269" s="1213">
        <f>SUM(D270,D281)</f>
        <v>0</v>
      </c>
      <c r="E269" s="1214">
        <f t="shared" ref="E269:F269" si="355">SUM(E270,E281)</f>
        <v>0</v>
      </c>
      <c r="F269" s="1215">
        <f t="shared" si="355"/>
        <v>0</v>
      </c>
      <c r="G269" s="1213">
        <f>SUM(G270,G281)</f>
        <v>0</v>
      </c>
      <c r="H269" s="1214">
        <f t="shared" ref="H269:I269" si="356">SUM(H270,H281)</f>
        <v>0</v>
      </c>
      <c r="I269" s="1215">
        <f t="shared" si="356"/>
        <v>0</v>
      </c>
      <c r="J269" s="1213">
        <f>SUM(J270,J281)</f>
        <v>0</v>
      </c>
      <c r="K269" s="1214">
        <f t="shared" ref="K269:L269" si="357">SUM(K270,K281)</f>
        <v>0</v>
      </c>
      <c r="L269" s="1215">
        <f t="shared" si="357"/>
        <v>0</v>
      </c>
      <c r="M269" s="1213">
        <f>SUM(M270,M281)</f>
        <v>0</v>
      </c>
      <c r="N269" s="1214">
        <f t="shared" ref="N269:O269" si="358">SUM(N270,N281)</f>
        <v>0</v>
      </c>
      <c r="O269" s="1215">
        <f t="shared" si="358"/>
        <v>0</v>
      </c>
      <c r="P269" s="1216"/>
    </row>
    <row r="270" spans="1:16" ht="24" hidden="1" x14ac:dyDescent="0.25">
      <c r="A270" s="1042">
        <v>7200</v>
      </c>
      <c r="B270" s="1159" t="s">
        <v>289</v>
      </c>
      <c r="C270" s="1043">
        <f t="shared" si="288"/>
        <v>0</v>
      </c>
      <c r="D270" s="1160">
        <f>SUM(D271,D272,D275,D276,D280)</f>
        <v>0</v>
      </c>
      <c r="E270" s="1161">
        <f t="shared" ref="E270:F270" si="359">SUM(E271,E272,E275,E276,E280)</f>
        <v>0</v>
      </c>
      <c r="F270" s="1162">
        <f t="shared" si="359"/>
        <v>0</v>
      </c>
      <c r="G270" s="1160">
        <f>SUM(G271,G272,G275,G276,G280)</f>
        <v>0</v>
      </c>
      <c r="H270" s="1161">
        <f t="shared" ref="H270:I270" si="360">SUM(H271,H272,H275,H276,H280)</f>
        <v>0</v>
      </c>
      <c r="I270" s="1162">
        <f t="shared" si="360"/>
        <v>0</v>
      </c>
      <c r="J270" s="1160">
        <f>SUM(J271,J272,J275,J276,J280)</f>
        <v>0</v>
      </c>
      <c r="K270" s="1161">
        <f t="shared" ref="K270:L270" si="361">SUM(K271,K272,K275,K276,K280)</f>
        <v>0</v>
      </c>
      <c r="L270" s="1162">
        <f t="shared" si="361"/>
        <v>0</v>
      </c>
      <c r="M270" s="1160">
        <f>SUM(M271,M272,M275,M276,M280)</f>
        <v>0</v>
      </c>
      <c r="N270" s="1161">
        <f t="shared" ref="N270:O270" si="362">SUM(N271,N272,N275,N276,N280)</f>
        <v>0</v>
      </c>
      <c r="O270" s="1162">
        <f t="shared" si="362"/>
        <v>0</v>
      </c>
      <c r="P270" s="1050"/>
    </row>
    <row r="271" spans="1:16" ht="24" hidden="1" customHeight="1" x14ac:dyDescent="0.25">
      <c r="A271" s="1170">
        <v>7210</v>
      </c>
      <c r="B271" s="1052" t="s">
        <v>290</v>
      </c>
      <c r="C271" s="1053">
        <f t="shared" si="288"/>
        <v>0</v>
      </c>
      <c r="D271" s="1175"/>
      <c r="E271" s="1176"/>
      <c r="F271" s="1110">
        <f>D271+E271</f>
        <v>0</v>
      </c>
      <c r="G271" s="1031"/>
      <c r="H271" s="1032"/>
      <c r="I271" s="1110">
        <f>G271+H271</f>
        <v>0</v>
      </c>
      <c r="J271" s="1031"/>
      <c r="K271" s="1032"/>
      <c r="L271" s="1110">
        <f>K271+J271</f>
        <v>0</v>
      </c>
      <c r="M271" s="1031"/>
      <c r="N271" s="1032"/>
      <c r="O271" s="1110">
        <f>N271+M271</f>
        <v>0</v>
      </c>
      <c r="P271" s="1034"/>
    </row>
    <row r="272" spans="1:16" ht="24" hidden="1" x14ac:dyDescent="0.25">
      <c r="A272" s="1167">
        <v>7220</v>
      </c>
      <c r="B272" s="1060" t="s">
        <v>291</v>
      </c>
      <c r="C272" s="1061">
        <f t="shared" si="288"/>
        <v>0</v>
      </c>
      <c r="D272" s="1168">
        <f>SUM(D273:D274)</f>
        <v>0</v>
      </c>
      <c r="E272" s="1169">
        <f t="shared" ref="E272:F272" si="363">SUM(E273:E274)</f>
        <v>0</v>
      </c>
      <c r="F272" s="1166">
        <f t="shared" si="363"/>
        <v>0</v>
      </c>
      <c r="G272" s="1168">
        <f>SUM(G273:G274)</f>
        <v>0</v>
      </c>
      <c r="H272" s="1169">
        <f t="shared" ref="H272:I272" si="364">SUM(H273:H274)</f>
        <v>0</v>
      </c>
      <c r="I272" s="1166">
        <f t="shared" si="364"/>
        <v>0</v>
      </c>
      <c r="J272" s="1168">
        <f>SUM(J273:J274)</f>
        <v>0</v>
      </c>
      <c r="K272" s="1169">
        <f t="shared" ref="K272:L272" si="365">SUM(K273:K274)</f>
        <v>0</v>
      </c>
      <c r="L272" s="1166">
        <f t="shared" si="365"/>
        <v>0</v>
      </c>
      <c r="M272" s="1168">
        <f>SUM(M273:M274)</f>
        <v>0</v>
      </c>
      <c r="N272" s="1169">
        <f t="shared" ref="N272:O272" si="366">SUM(N273:N274)</f>
        <v>0</v>
      </c>
      <c r="O272" s="1166">
        <f t="shared" si="366"/>
        <v>0</v>
      </c>
      <c r="P272" s="1070"/>
    </row>
    <row r="273" spans="1:16" ht="36" hidden="1" customHeight="1" x14ac:dyDescent="0.25">
      <c r="A273" s="1083">
        <v>7221</v>
      </c>
      <c r="B273" s="1060" t="s">
        <v>292</v>
      </c>
      <c r="C273" s="1061">
        <f t="shared" si="288"/>
        <v>0</v>
      </c>
      <c r="D273" s="1173"/>
      <c r="E273" s="1174"/>
      <c r="F273" s="1166">
        <f t="shared" ref="F273:F275" si="367">D273+E273</f>
        <v>0</v>
      </c>
      <c r="G273" s="1065"/>
      <c r="H273" s="1066"/>
      <c r="I273" s="1166">
        <f t="shared" ref="I273:I275" si="368">G273+H273</f>
        <v>0</v>
      </c>
      <c r="J273" s="1065"/>
      <c r="K273" s="1066"/>
      <c r="L273" s="1166">
        <f t="shared" ref="L273:L275" si="369">K273+J273</f>
        <v>0</v>
      </c>
      <c r="M273" s="1065"/>
      <c r="N273" s="1066"/>
      <c r="O273" s="1166">
        <f t="shared" ref="O273:O275" si="370">N273+M273</f>
        <v>0</v>
      </c>
      <c r="P273" s="1070"/>
    </row>
    <row r="274" spans="1:16" ht="36" hidden="1" customHeight="1" x14ac:dyDescent="0.25">
      <c r="A274" s="1083">
        <v>7222</v>
      </c>
      <c r="B274" s="1060" t="s">
        <v>293</v>
      </c>
      <c r="C274" s="1061">
        <f t="shared" si="288"/>
        <v>0</v>
      </c>
      <c r="D274" s="1173"/>
      <c r="E274" s="1174"/>
      <c r="F274" s="1166">
        <f t="shared" si="367"/>
        <v>0</v>
      </c>
      <c r="G274" s="1065"/>
      <c r="H274" s="1066"/>
      <c r="I274" s="1166">
        <f t="shared" si="368"/>
        <v>0</v>
      </c>
      <c r="J274" s="1065"/>
      <c r="K274" s="1066"/>
      <c r="L274" s="1166">
        <f t="shared" si="369"/>
        <v>0</v>
      </c>
      <c r="M274" s="1065"/>
      <c r="N274" s="1066"/>
      <c r="O274" s="1166">
        <f t="shared" si="370"/>
        <v>0</v>
      </c>
      <c r="P274" s="1070"/>
    </row>
    <row r="275" spans="1:16" ht="24" hidden="1" customHeight="1" x14ac:dyDescent="0.25">
      <c r="A275" s="1167">
        <v>7230</v>
      </c>
      <c r="B275" s="1060" t="s">
        <v>294</v>
      </c>
      <c r="C275" s="1061">
        <f t="shared" si="288"/>
        <v>0</v>
      </c>
      <c r="D275" s="1173"/>
      <c r="E275" s="1174"/>
      <c r="F275" s="1166">
        <f t="shared" si="367"/>
        <v>0</v>
      </c>
      <c r="G275" s="1065"/>
      <c r="H275" s="1066"/>
      <c r="I275" s="1166">
        <f t="shared" si="368"/>
        <v>0</v>
      </c>
      <c r="J275" s="1065"/>
      <c r="K275" s="1066"/>
      <c r="L275" s="1166">
        <f t="shared" si="369"/>
        <v>0</v>
      </c>
      <c r="M275" s="1065"/>
      <c r="N275" s="1066"/>
      <c r="O275" s="1166">
        <f t="shared" si="370"/>
        <v>0</v>
      </c>
      <c r="P275" s="1070"/>
    </row>
    <row r="276" spans="1:16" ht="24" hidden="1" x14ac:dyDescent="0.25">
      <c r="A276" s="1167">
        <v>7240</v>
      </c>
      <c r="B276" s="1060" t="s">
        <v>295</v>
      </c>
      <c r="C276" s="1061">
        <f t="shared" ref="C276:C301" si="371">F276+I276+L276+O276</f>
        <v>0</v>
      </c>
      <c r="D276" s="1168">
        <f t="shared" ref="D276:O276" si="372">SUM(D277:D279)</f>
        <v>0</v>
      </c>
      <c r="E276" s="1169">
        <f t="shared" si="372"/>
        <v>0</v>
      </c>
      <c r="F276" s="1166">
        <f t="shared" si="372"/>
        <v>0</v>
      </c>
      <c r="G276" s="1168">
        <f t="shared" si="372"/>
        <v>0</v>
      </c>
      <c r="H276" s="1169">
        <f t="shared" si="372"/>
        <v>0</v>
      </c>
      <c r="I276" s="1166">
        <f t="shared" si="372"/>
        <v>0</v>
      </c>
      <c r="J276" s="1168">
        <f>SUM(J277:J279)</f>
        <v>0</v>
      </c>
      <c r="K276" s="1169">
        <f t="shared" ref="K276:L276" si="373">SUM(K277:K279)</f>
        <v>0</v>
      </c>
      <c r="L276" s="1166">
        <f t="shared" si="373"/>
        <v>0</v>
      </c>
      <c r="M276" s="1168">
        <f t="shared" si="372"/>
        <v>0</v>
      </c>
      <c r="N276" s="1169">
        <f t="shared" si="372"/>
        <v>0</v>
      </c>
      <c r="O276" s="1166">
        <f t="shared" si="372"/>
        <v>0</v>
      </c>
      <c r="P276" s="1070"/>
    </row>
    <row r="277" spans="1:16" ht="48" hidden="1" customHeight="1" x14ac:dyDescent="0.25">
      <c r="A277" s="1083">
        <v>7245</v>
      </c>
      <c r="B277" s="1060" t="s">
        <v>296</v>
      </c>
      <c r="C277" s="1061">
        <f t="shared" si="371"/>
        <v>0</v>
      </c>
      <c r="D277" s="1173"/>
      <c r="E277" s="1174"/>
      <c r="F277" s="1166">
        <f t="shared" ref="F277:F280" si="374">D277+E277</f>
        <v>0</v>
      </c>
      <c r="G277" s="1065"/>
      <c r="H277" s="1066"/>
      <c r="I277" s="1166">
        <f t="shared" ref="I277:I280" si="375">G277+H277</f>
        <v>0</v>
      </c>
      <c r="J277" s="1065"/>
      <c r="K277" s="1066"/>
      <c r="L277" s="1166">
        <f t="shared" ref="L277:L280" si="376">K277+J277</f>
        <v>0</v>
      </c>
      <c r="M277" s="1065"/>
      <c r="N277" s="1066"/>
      <c r="O277" s="1166">
        <f t="shared" ref="O277:O280" si="377">N277+M277</f>
        <v>0</v>
      </c>
      <c r="P277" s="1070"/>
    </row>
    <row r="278" spans="1:16" ht="84.75" hidden="1" customHeight="1" x14ac:dyDescent="0.25">
      <c r="A278" s="1083">
        <v>7246</v>
      </c>
      <c r="B278" s="1060" t="s">
        <v>297</v>
      </c>
      <c r="C278" s="1061">
        <f t="shared" si="371"/>
        <v>0</v>
      </c>
      <c r="D278" s="1173"/>
      <c r="E278" s="1174"/>
      <c r="F278" s="1166">
        <f t="shared" si="374"/>
        <v>0</v>
      </c>
      <c r="G278" s="1065"/>
      <c r="H278" s="1066"/>
      <c r="I278" s="1166">
        <f t="shared" si="375"/>
        <v>0</v>
      </c>
      <c r="J278" s="1065"/>
      <c r="K278" s="1066"/>
      <c r="L278" s="1166">
        <f t="shared" si="376"/>
        <v>0</v>
      </c>
      <c r="M278" s="1065"/>
      <c r="N278" s="1066"/>
      <c r="O278" s="1166">
        <f t="shared" si="377"/>
        <v>0</v>
      </c>
      <c r="P278" s="1070"/>
    </row>
    <row r="279" spans="1:16" ht="36" hidden="1" customHeight="1" x14ac:dyDescent="0.25">
      <c r="A279" s="1083">
        <v>7247</v>
      </c>
      <c r="B279" s="1060" t="s">
        <v>298</v>
      </c>
      <c r="C279" s="1061">
        <f t="shared" si="371"/>
        <v>0</v>
      </c>
      <c r="D279" s="1173"/>
      <c r="E279" s="1174"/>
      <c r="F279" s="1166">
        <f t="shared" si="374"/>
        <v>0</v>
      </c>
      <c r="G279" s="1065"/>
      <c r="H279" s="1066"/>
      <c r="I279" s="1166">
        <f t="shared" si="375"/>
        <v>0</v>
      </c>
      <c r="J279" s="1065"/>
      <c r="K279" s="1066"/>
      <c r="L279" s="1166">
        <f t="shared" si="376"/>
        <v>0</v>
      </c>
      <c r="M279" s="1065"/>
      <c r="N279" s="1066"/>
      <c r="O279" s="1166">
        <f t="shared" si="377"/>
        <v>0</v>
      </c>
      <c r="P279" s="1070"/>
    </row>
    <row r="280" spans="1:16" ht="24" hidden="1" customHeight="1" x14ac:dyDescent="0.25">
      <c r="A280" s="1170">
        <v>7260</v>
      </c>
      <c r="B280" s="1052" t="s">
        <v>299</v>
      </c>
      <c r="C280" s="1053">
        <f t="shared" si="371"/>
        <v>0</v>
      </c>
      <c r="D280" s="1175"/>
      <c r="E280" s="1176"/>
      <c r="F280" s="1110">
        <f t="shared" si="374"/>
        <v>0</v>
      </c>
      <c r="G280" s="1031"/>
      <c r="H280" s="1032"/>
      <c r="I280" s="1110">
        <f t="shared" si="375"/>
        <v>0</v>
      </c>
      <c r="J280" s="1031"/>
      <c r="K280" s="1032"/>
      <c r="L280" s="1110">
        <f t="shared" si="376"/>
        <v>0</v>
      </c>
      <c r="M280" s="1031"/>
      <c r="N280" s="1032"/>
      <c r="O280" s="1110">
        <f t="shared" si="377"/>
        <v>0</v>
      </c>
      <c r="P280" s="1034"/>
    </row>
    <row r="281" spans="1:16" hidden="1" x14ac:dyDescent="0.25">
      <c r="A281" s="1112">
        <v>7700</v>
      </c>
      <c r="B281" s="1085" t="s">
        <v>300</v>
      </c>
      <c r="C281" s="1086">
        <f t="shared" si="371"/>
        <v>0</v>
      </c>
      <c r="D281" s="1217">
        <f t="shared" ref="D281:O281" si="378">D282</f>
        <v>0</v>
      </c>
      <c r="E281" s="1218">
        <f t="shared" si="378"/>
        <v>0</v>
      </c>
      <c r="F281" s="1107">
        <f t="shared" si="378"/>
        <v>0</v>
      </c>
      <c r="G281" s="1217">
        <f t="shared" si="378"/>
        <v>0</v>
      </c>
      <c r="H281" s="1218">
        <f t="shared" si="378"/>
        <v>0</v>
      </c>
      <c r="I281" s="1107">
        <f t="shared" si="378"/>
        <v>0</v>
      </c>
      <c r="J281" s="1217">
        <f t="shared" si="378"/>
        <v>0</v>
      </c>
      <c r="K281" s="1218">
        <f t="shared" si="378"/>
        <v>0</v>
      </c>
      <c r="L281" s="1107">
        <f t="shared" si="378"/>
        <v>0</v>
      </c>
      <c r="M281" s="1217">
        <f t="shared" si="378"/>
        <v>0</v>
      </c>
      <c r="N281" s="1218">
        <f t="shared" si="378"/>
        <v>0</v>
      </c>
      <c r="O281" s="1107">
        <f t="shared" si="378"/>
        <v>0</v>
      </c>
      <c r="P281" s="1095"/>
    </row>
    <row r="282" spans="1:16" ht="12" hidden="1" customHeight="1" x14ac:dyDescent="0.25">
      <c r="A282" s="1163">
        <v>7720</v>
      </c>
      <c r="B282" s="1052" t="s">
        <v>301</v>
      </c>
      <c r="C282" s="1073">
        <f t="shared" si="371"/>
        <v>0</v>
      </c>
      <c r="D282" s="1219"/>
      <c r="E282" s="1220"/>
      <c r="F282" s="1221">
        <f>D282+E282</f>
        <v>0</v>
      </c>
      <c r="G282" s="1077"/>
      <c r="H282" s="1078"/>
      <c r="I282" s="1221">
        <f>G282+H282</f>
        <v>0</v>
      </c>
      <c r="J282" s="1077"/>
      <c r="K282" s="1078"/>
      <c r="L282" s="1221">
        <f>K282+J282</f>
        <v>0</v>
      </c>
      <c r="M282" s="1077"/>
      <c r="N282" s="1078"/>
      <c r="O282" s="1221">
        <f>N282+M282</f>
        <v>0</v>
      </c>
      <c r="P282" s="1082"/>
    </row>
    <row r="283" spans="1:16" hidden="1" x14ac:dyDescent="0.25">
      <c r="A283" s="1222">
        <v>9000</v>
      </c>
      <c r="B283" s="1223" t="s">
        <v>302</v>
      </c>
      <c r="C283" s="1224">
        <f t="shared" si="371"/>
        <v>0</v>
      </c>
      <c r="D283" s="1225">
        <f t="shared" ref="D283:O284" si="379">D284</f>
        <v>0</v>
      </c>
      <c r="E283" s="1226">
        <f t="shared" si="379"/>
        <v>0</v>
      </c>
      <c r="F283" s="1227">
        <f t="shared" si="379"/>
        <v>0</v>
      </c>
      <c r="G283" s="1225">
        <f>G284</f>
        <v>0</v>
      </c>
      <c r="H283" s="1226">
        <f t="shared" ref="H283:I283" si="380">H284</f>
        <v>0</v>
      </c>
      <c r="I283" s="1227">
        <f t="shared" si="380"/>
        <v>0</v>
      </c>
      <c r="J283" s="1225">
        <f t="shared" si="379"/>
        <v>0</v>
      </c>
      <c r="K283" s="1226">
        <f t="shared" si="379"/>
        <v>0</v>
      </c>
      <c r="L283" s="1227">
        <f t="shared" si="379"/>
        <v>0</v>
      </c>
      <c r="M283" s="1225">
        <f t="shared" si="379"/>
        <v>0</v>
      </c>
      <c r="N283" s="1226">
        <f t="shared" si="379"/>
        <v>0</v>
      </c>
      <c r="O283" s="1227">
        <f t="shared" si="379"/>
        <v>0</v>
      </c>
      <c r="P283" s="1228"/>
    </row>
    <row r="284" spans="1:16" ht="24" hidden="1" x14ac:dyDescent="0.25">
      <c r="A284" s="1229">
        <v>9200</v>
      </c>
      <c r="B284" s="1060" t="s">
        <v>303</v>
      </c>
      <c r="C284" s="1119">
        <f t="shared" si="371"/>
        <v>0</v>
      </c>
      <c r="D284" s="1164">
        <f t="shared" si="379"/>
        <v>0</v>
      </c>
      <c r="E284" s="1165">
        <f t="shared" si="379"/>
        <v>0</v>
      </c>
      <c r="F284" s="1117">
        <f t="shared" si="379"/>
        <v>0</v>
      </c>
      <c r="G284" s="1164">
        <f t="shared" si="379"/>
        <v>0</v>
      </c>
      <c r="H284" s="1165">
        <f t="shared" si="379"/>
        <v>0</v>
      </c>
      <c r="I284" s="1117">
        <f t="shared" si="379"/>
        <v>0</v>
      </c>
      <c r="J284" s="1164">
        <f t="shared" si="379"/>
        <v>0</v>
      </c>
      <c r="K284" s="1165">
        <f t="shared" si="379"/>
        <v>0</v>
      </c>
      <c r="L284" s="1117">
        <f t="shared" si="379"/>
        <v>0</v>
      </c>
      <c r="M284" s="1164">
        <f t="shared" si="379"/>
        <v>0</v>
      </c>
      <c r="N284" s="1165">
        <f t="shared" si="379"/>
        <v>0</v>
      </c>
      <c r="O284" s="1117">
        <f t="shared" si="379"/>
        <v>0</v>
      </c>
      <c r="P284" s="1105"/>
    </row>
    <row r="285" spans="1:16" ht="24" hidden="1" customHeight="1" x14ac:dyDescent="0.25">
      <c r="A285" s="1230">
        <v>9230</v>
      </c>
      <c r="B285" s="1060" t="s">
        <v>304</v>
      </c>
      <c r="C285" s="1119">
        <f t="shared" si="371"/>
        <v>0</v>
      </c>
      <c r="D285" s="1179"/>
      <c r="E285" s="1180"/>
      <c r="F285" s="1117">
        <f>D285+E285</f>
        <v>0</v>
      </c>
      <c r="G285" s="1120"/>
      <c r="H285" s="1121"/>
      <c r="I285" s="1117">
        <f>G285+H285</f>
        <v>0</v>
      </c>
      <c r="J285" s="1120"/>
      <c r="K285" s="1121"/>
      <c r="L285" s="1117">
        <f>K285+J285</f>
        <v>0</v>
      </c>
      <c r="M285" s="1120"/>
      <c r="N285" s="1121"/>
      <c r="O285" s="1117">
        <f>N285+M285</f>
        <v>0</v>
      </c>
      <c r="P285" s="1105"/>
    </row>
    <row r="286" spans="1:16" x14ac:dyDescent="0.25">
      <c r="A286" s="1177"/>
      <c r="B286" s="1060" t="s">
        <v>305</v>
      </c>
      <c r="C286" s="1061">
        <f t="shared" si="371"/>
        <v>8864</v>
      </c>
      <c r="D286" s="1168">
        <f>SUM(D287:D288)</f>
        <v>9015</v>
      </c>
      <c r="E286" s="1169">
        <f t="shared" ref="E286:F286" si="381">SUM(E287:E288)</f>
        <v>-151</v>
      </c>
      <c r="F286" s="1166">
        <f t="shared" si="381"/>
        <v>8864</v>
      </c>
      <c r="G286" s="1168">
        <f>SUM(G287:G288)</f>
        <v>0</v>
      </c>
      <c r="H286" s="1169">
        <f t="shared" ref="H286:I286" si="382">SUM(H287:H288)</f>
        <v>0</v>
      </c>
      <c r="I286" s="1166">
        <f t="shared" si="382"/>
        <v>0</v>
      </c>
      <c r="J286" s="1168">
        <f>SUM(J287:J288)</f>
        <v>0</v>
      </c>
      <c r="K286" s="1169">
        <f t="shared" ref="K286:L286" si="383">SUM(K287:K288)</f>
        <v>0</v>
      </c>
      <c r="L286" s="1166">
        <f t="shared" si="383"/>
        <v>0</v>
      </c>
      <c r="M286" s="1168">
        <f>SUM(M287:M288)</f>
        <v>0</v>
      </c>
      <c r="N286" s="1169">
        <f t="shared" ref="N286:O286" si="384">SUM(N287:N288)</f>
        <v>0</v>
      </c>
      <c r="O286" s="1166">
        <f t="shared" si="384"/>
        <v>0</v>
      </c>
      <c r="P286" s="1070"/>
    </row>
    <row r="287" spans="1:16" ht="12" hidden="1" customHeight="1" x14ac:dyDescent="0.25">
      <c r="A287" s="1177" t="s">
        <v>306</v>
      </c>
      <c r="B287" s="1083" t="s">
        <v>307</v>
      </c>
      <c r="C287" s="1061">
        <f t="shared" si="371"/>
        <v>0</v>
      </c>
      <c r="D287" s="1173"/>
      <c r="E287" s="1174"/>
      <c r="F287" s="1166">
        <f t="shared" ref="F287:F288" si="385">D287+E287</f>
        <v>0</v>
      </c>
      <c r="G287" s="1065"/>
      <c r="H287" s="1066"/>
      <c r="I287" s="1166">
        <f t="shared" ref="I287:I288" si="386">G287+H287</f>
        <v>0</v>
      </c>
      <c r="J287" s="1065"/>
      <c r="K287" s="1066"/>
      <c r="L287" s="1166">
        <f t="shared" ref="L287:L288" si="387">K287+J287</f>
        <v>0</v>
      </c>
      <c r="M287" s="1065"/>
      <c r="N287" s="1066"/>
      <c r="O287" s="1166">
        <f t="shared" ref="O287:O288" si="388">N287+M287</f>
        <v>0</v>
      </c>
      <c r="P287" s="1070"/>
    </row>
    <row r="288" spans="1:16" ht="27.75" customHeight="1" x14ac:dyDescent="0.25">
      <c r="A288" s="1177" t="s">
        <v>308</v>
      </c>
      <c r="B288" s="1268" t="s">
        <v>309</v>
      </c>
      <c r="C288" s="1053">
        <f t="shared" si="371"/>
        <v>8864</v>
      </c>
      <c r="D288" s="1175">
        <v>9015</v>
      </c>
      <c r="E288" s="1176">
        <v>-151</v>
      </c>
      <c r="F288" s="1110">
        <f t="shared" si="385"/>
        <v>8864</v>
      </c>
      <c r="G288" s="1031"/>
      <c r="H288" s="1032"/>
      <c r="I288" s="1110">
        <f t="shared" si="386"/>
        <v>0</v>
      </c>
      <c r="J288" s="1031"/>
      <c r="K288" s="1032"/>
      <c r="L288" s="1110">
        <f t="shared" si="387"/>
        <v>0</v>
      </c>
      <c r="M288" s="1031"/>
      <c r="N288" s="1032"/>
      <c r="O288" s="1110">
        <f t="shared" si="388"/>
        <v>0</v>
      </c>
      <c r="P288" s="1034" t="s">
        <v>1227</v>
      </c>
    </row>
    <row r="289" spans="1:16" ht="12.75" thickBot="1" x14ac:dyDescent="0.3">
      <c r="A289" s="1231"/>
      <c r="B289" s="1231" t="s">
        <v>310</v>
      </c>
      <c r="C289" s="1232">
        <f t="shared" si="371"/>
        <v>176906</v>
      </c>
      <c r="D289" s="1233">
        <f t="shared" ref="D289:O289" si="389">SUM(D286,D269,D230,D195,D187,D173,D75,D53,D283)</f>
        <v>177057</v>
      </c>
      <c r="E289" s="1234">
        <f t="shared" si="389"/>
        <v>-151</v>
      </c>
      <c r="F289" s="1235">
        <f t="shared" si="389"/>
        <v>176906</v>
      </c>
      <c r="G289" s="1233">
        <f t="shared" si="389"/>
        <v>0</v>
      </c>
      <c r="H289" s="1234">
        <f t="shared" si="389"/>
        <v>0</v>
      </c>
      <c r="I289" s="1235">
        <f t="shared" si="389"/>
        <v>0</v>
      </c>
      <c r="J289" s="1233">
        <f t="shared" si="389"/>
        <v>0</v>
      </c>
      <c r="K289" s="1234">
        <f t="shared" si="389"/>
        <v>0</v>
      </c>
      <c r="L289" s="1235">
        <f t="shared" si="389"/>
        <v>0</v>
      </c>
      <c r="M289" s="1233">
        <f t="shared" si="389"/>
        <v>0</v>
      </c>
      <c r="N289" s="1234">
        <f t="shared" si="389"/>
        <v>0</v>
      </c>
      <c r="O289" s="1235">
        <f t="shared" si="389"/>
        <v>0</v>
      </c>
      <c r="P289" s="1236"/>
    </row>
    <row r="290" spans="1:16" s="1013" customFormat="1" ht="13.5" thickTop="1" thickBot="1" x14ac:dyDescent="0.3">
      <c r="A290" s="1669" t="s">
        <v>311</v>
      </c>
      <c r="B290" s="1670"/>
      <c r="C290" s="1237">
        <f t="shared" si="371"/>
        <v>-31631</v>
      </c>
      <c r="D290" s="1238">
        <f>SUM(D24,D25,D41)-D51</f>
        <v>-31480</v>
      </c>
      <c r="E290" s="1239">
        <f t="shared" ref="E290:F290" si="390">SUM(E24,E25,E41)-E51</f>
        <v>-151</v>
      </c>
      <c r="F290" s="1240">
        <f t="shared" si="390"/>
        <v>-31631</v>
      </c>
      <c r="G290" s="1238">
        <f>SUM(G24,G25,G41)-G51</f>
        <v>0</v>
      </c>
      <c r="H290" s="1239">
        <f t="shared" ref="H290:I290" si="391">SUM(H24,H25,H41)-H51</f>
        <v>0</v>
      </c>
      <c r="I290" s="1240">
        <f t="shared" si="391"/>
        <v>0</v>
      </c>
      <c r="J290" s="1238">
        <f>(J26+J43)-J51</f>
        <v>0</v>
      </c>
      <c r="K290" s="1239">
        <f t="shared" ref="K290:L290" si="392">(K26+K43)-K51</f>
        <v>0</v>
      </c>
      <c r="L290" s="1240">
        <f t="shared" si="392"/>
        <v>0</v>
      </c>
      <c r="M290" s="1238">
        <f>M45-M51</f>
        <v>0</v>
      </c>
      <c r="N290" s="1239">
        <f t="shared" ref="N290:O290" si="393">N45-N51</f>
        <v>0</v>
      </c>
      <c r="O290" s="1240">
        <f t="shared" si="393"/>
        <v>0</v>
      </c>
      <c r="P290" s="1241"/>
    </row>
    <row r="291" spans="1:16" s="1013" customFormat="1" ht="12.75" thickTop="1" x14ac:dyDescent="0.25">
      <c r="A291" s="1671" t="s">
        <v>312</v>
      </c>
      <c r="B291" s="1672"/>
      <c r="C291" s="1242">
        <f t="shared" si="371"/>
        <v>31631</v>
      </c>
      <c r="D291" s="1243">
        <f t="shared" ref="D291:O291" si="394">SUM(D292,D293)-D300+D301</f>
        <v>31480</v>
      </c>
      <c r="E291" s="1244">
        <f t="shared" si="394"/>
        <v>151</v>
      </c>
      <c r="F291" s="1245">
        <f t="shared" si="394"/>
        <v>31631</v>
      </c>
      <c r="G291" s="1243">
        <f t="shared" si="394"/>
        <v>0</v>
      </c>
      <c r="H291" s="1244">
        <f t="shared" si="394"/>
        <v>0</v>
      </c>
      <c r="I291" s="1245">
        <f t="shared" si="394"/>
        <v>0</v>
      </c>
      <c r="J291" s="1243">
        <f t="shared" si="394"/>
        <v>0</v>
      </c>
      <c r="K291" s="1244">
        <f t="shared" si="394"/>
        <v>0</v>
      </c>
      <c r="L291" s="1245">
        <f t="shared" si="394"/>
        <v>0</v>
      </c>
      <c r="M291" s="1243">
        <f t="shared" si="394"/>
        <v>0</v>
      </c>
      <c r="N291" s="1244">
        <f t="shared" si="394"/>
        <v>0</v>
      </c>
      <c r="O291" s="1245">
        <f t="shared" si="394"/>
        <v>0</v>
      </c>
      <c r="P291" s="1246"/>
    </row>
    <row r="292" spans="1:16" s="1013" customFormat="1" ht="12.75" thickBot="1" x14ac:dyDescent="0.3">
      <c r="A292" s="1133" t="s">
        <v>313</v>
      </c>
      <c r="B292" s="1133" t="s">
        <v>314</v>
      </c>
      <c r="C292" s="1134">
        <f t="shared" si="371"/>
        <v>31631</v>
      </c>
      <c r="D292" s="1135">
        <f t="shared" ref="D292:O292" si="395">D21-D286</f>
        <v>31480</v>
      </c>
      <c r="E292" s="1136">
        <f t="shared" si="395"/>
        <v>151</v>
      </c>
      <c r="F292" s="1137">
        <f t="shared" si="395"/>
        <v>31631</v>
      </c>
      <c r="G292" s="1135">
        <f t="shared" si="395"/>
        <v>0</v>
      </c>
      <c r="H292" s="1136">
        <f t="shared" si="395"/>
        <v>0</v>
      </c>
      <c r="I292" s="1137">
        <f t="shared" si="395"/>
        <v>0</v>
      </c>
      <c r="J292" s="1135">
        <f t="shared" si="395"/>
        <v>0</v>
      </c>
      <c r="K292" s="1136">
        <f t="shared" si="395"/>
        <v>0</v>
      </c>
      <c r="L292" s="1137">
        <f t="shared" si="395"/>
        <v>0</v>
      </c>
      <c r="M292" s="1135">
        <f t="shared" si="395"/>
        <v>0</v>
      </c>
      <c r="N292" s="1136">
        <f t="shared" si="395"/>
        <v>0</v>
      </c>
      <c r="O292" s="1137">
        <f t="shared" si="395"/>
        <v>0</v>
      </c>
      <c r="P292" s="1020"/>
    </row>
    <row r="293" spans="1:16" s="1013" customFormat="1" ht="12.75" hidden="1" thickTop="1" x14ac:dyDescent="0.25">
      <c r="A293" s="1247" t="s">
        <v>315</v>
      </c>
      <c r="B293" s="1247" t="s">
        <v>316</v>
      </c>
      <c r="C293" s="1242">
        <f t="shared" si="371"/>
        <v>0</v>
      </c>
      <c r="D293" s="1243">
        <f t="shared" ref="D293:O293" si="396">SUM(D294,D296,D298)-SUM(D295,D297,D299)</f>
        <v>0</v>
      </c>
      <c r="E293" s="1244">
        <f t="shared" si="396"/>
        <v>0</v>
      </c>
      <c r="F293" s="1245">
        <f t="shared" si="396"/>
        <v>0</v>
      </c>
      <c r="G293" s="1243">
        <f t="shared" si="396"/>
        <v>0</v>
      </c>
      <c r="H293" s="1244">
        <f t="shared" si="396"/>
        <v>0</v>
      </c>
      <c r="I293" s="1245">
        <f t="shared" si="396"/>
        <v>0</v>
      </c>
      <c r="J293" s="1243">
        <f t="shared" si="396"/>
        <v>0</v>
      </c>
      <c r="K293" s="1244">
        <f t="shared" si="396"/>
        <v>0</v>
      </c>
      <c r="L293" s="1245">
        <f t="shared" si="396"/>
        <v>0</v>
      </c>
      <c r="M293" s="1243">
        <f t="shared" si="396"/>
        <v>0</v>
      </c>
      <c r="N293" s="1244">
        <f t="shared" si="396"/>
        <v>0</v>
      </c>
      <c r="O293" s="1245">
        <f t="shared" si="396"/>
        <v>0</v>
      </c>
      <c r="P293" s="1246"/>
    </row>
    <row r="294" spans="1:16" ht="12" hidden="1" customHeight="1" x14ac:dyDescent="0.25">
      <c r="A294" s="1248" t="s">
        <v>317</v>
      </c>
      <c r="B294" s="1118" t="s">
        <v>318</v>
      </c>
      <c r="C294" s="1073">
        <f t="shared" si="371"/>
        <v>0</v>
      </c>
      <c r="D294" s="1219"/>
      <c r="E294" s="1220"/>
      <c r="F294" s="1221">
        <f t="shared" ref="F294:F301" si="397">D294+E294</f>
        <v>0</v>
      </c>
      <c r="G294" s="1077"/>
      <c r="H294" s="1078"/>
      <c r="I294" s="1221">
        <f t="shared" ref="I294:I301" si="398">G294+H294</f>
        <v>0</v>
      </c>
      <c r="J294" s="1077"/>
      <c r="K294" s="1078"/>
      <c r="L294" s="1221">
        <f t="shared" ref="L294:L301" si="399">K294+J294</f>
        <v>0</v>
      </c>
      <c r="M294" s="1077"/>
      <c r="N294" s="1078"/>
      <c r="O294" s="1221">
        <f t="shared" ref="O294:O301" si="400">N294+M294</f>
        <v>0</v>
      </c>
      <c r="P294" s="1082"/>
    </row>
    <row r="295" spans="1:16" ht="24" hidden="1" customHeight="1" x14ac:dyDescent="0.25">
      <c r="A295" s="1177" t="s">
        <v>319</v>
      </c>
      <c r="B295" s="1059" t="s">
        <v>320</v>
      </c>
      <c r="C295" s="1061">
        <f t="shared" si="371"/>
        <v>0</v>
      </c>
      <c r="D295" s="1173"/>
      <c r="E295" s="1174"/>
      <c r="F295" s="1166">
        <f t="shared" si="397"/>
        <v>0</v>
      </c>
      <c r="G295" s="1065"/>
      <c r="H295" s="1066"/>
      <c r="I295" s="1166">
        <f t="shared" si="398"/>
        <v>0</v>
      </c>
      <c r="J295" s="1065"/>
      <c r="K295" s="1066"/>
      <c r="L295" s="1166">
        <f t="shared" si="399"/>
        <v>0</v>
      </c>
      <c r="M295" s="1065"/>
      <c r="N295" s="1066"/>
      <c r="O295" s="1166">
        <f t="shared" si="400"/>
        <v>0</v>
      </c>
      <c r="P295" s="1070"/>
    </row>
    <row r="296" spans="1:16" ht="12" hidden="1" customHeight="1" x14ac:dyDescent="0.25">
      <c r="A296" s="1177" t="s">
        <v>321</v>
      </c>
      <c r="B296" s="1059" t="s">
        <v>322</v>
      </c>
      <c r="C296" s="1061">
        <f t="shared" si="371"/>
        <v>0</v>
      </c>
      <c r="D296" s="1173"/>
      <c r="E296" s="1174"/>
      <c r="F296" s="1166">
        <f t="shared" si="397"/>
        <v>0</v>
      </c>
      <c r="G296" s="1065"/>
      <c r="H296" s="1066"/>
      <c r="I296" s="1166">
        <f t="shared" si="398"/>
        <v>0</v>
      </c>
      <c r="J296" s="1065"/>
      <c r="K296" s="1066"/>
      <c r="L296" s="1166">
        <f t="shared" si="399"/>
        <v>0</v>
      </c>
      <c r="M296" s="1065"/>
      <c r="N296" s="1066"/>
      <c r="O296" s="1166">
        <f t="shared" si="400"/>
        <v>0</v>
      </c>
      <c r="P296" s="1070"/>
    </row>
    <row r="297" spans="1:16" ht="24" hidden="1" customHeight="1" x14ac:dyDescent="0.25">
      <c r="A297" s="1177" t="s">
        <v>323</v>
      </c>
      <c r="B297" s="1059" t="s">
        <v>324</v>
      </c>
      <c r="C297" s="1061">
        <f t="shared" si="371"/>
        <v>0</v>
      </c>
      <c r="D297" s="1173"/>
      <c r="E297" s="1174"/>
      <c r="F297" s="1166">
        <f t="shared" si="397"/>
        <v>0</v>
      </c>
      <c r="G297" s="1065"/>
      <c r="H297" s="1066"/>
      <c r="I297" s="1166">
        <f t="shared" si="398"/>
        <v>0</v>
      </c>
      <c r="J297" s="1065"/>
      <c r="K297" s="1066"/>
      <c r="L297" s="1166">
        <f t="shared" si="399"/>
        <v>0</v>
      </c>
      <c r="M297" s="1065"/>
      <c r="N297" s="1066"/>
      <c r="O297" s="1166">
        <f t="shared" si="400"/>
        <v>0</v>
      </c>
      <c r="P297" s="1070"/>
    </row>
    <row r="298" spans="1:16" ht="12" hidden="1" customHeight="1" x14ac:dyDescent="0.25">
      <c r="A298" s="1177" t="s">
        <v>325</v>
      </c>
      <c r="B298" s="1059" t="s">
        <v>326</v>
      </c>
      <c r="C298" s="1061">
        <f t="shared" si="371"/>
        <v>0</v>
      </c>
      <c r="D298" s="1173"/>
      <c r="E298" s="1174"/>
      <c r="F298" s="1166">
        <f t="shared" si="397"/>
        <v>0</v>
      </c>
      <c r="G298" s="1065"/>
      <c r="H298" s="1066"/>
      <c r="I298" s="1166">
        <f t="shared" si="398"/>
        <v>0</v>
      </c>
      <c r="J298" s="1065"/>
      <c r="K298" s="1066"/>
      <c r="L298" s="1166">
        <f t="shared" si="399"/>
        <v>0</v>
      </c>
      <c r="M298" s="1065"/>
      <c r="N298" s="1066"/>
      <c r="O298" s="1166">
        <f t="shared" si="400"/>
        <v>0</v>
      </c>
      <c r="P298" s="1070"/>
    </row>
    <row r="299" spans="1:16" ht="24.75" hidden="1" customHeight="1" thickBot="1" x14ac:dyDescent="0.3">
      <c r="A299" s="1249" t="s">
        <v>327</v>
      </c>
      <c r="B299" s="1250" t="s">
        <v>328</v>
      </c>
      <c r="C299" s="1187">
        <f t="shared" si="371"/>
        <v>0</v>
      </c>
      <c r="D299" s="1189"/>
      <c r="E299" s="1190"/>
      <c r="F299" s="1191">
        <f t="shared" si="397"/>
        <v>0</v>
      </c>
      <c r="G299" s="1192"/>
      <c r="H299" s="1193"/>
      <c r="I299" s="1191">
        <f t="shared" si="398"/>
        <v>0</v>
      </c>
      <c r="J299" s="1192"/>
      <c r="K299" s="1193"/>
      <c r="L299" s="1191">
        <f t="shared" si="399"/>
        <v>0</v>
      </c>
      <c r="M299" s="1192"/>
      <c r="N299" s="1193"/>
      <c r="O299" s="1191">
        <f t="shared" si="400"/>
        <v>0</v>
      </c>
      <c r="P299" s="1194"/>
    </row>
    <row r="300" spans="1:16" s="1013" customFormat="1" ht="13.5" hidden="1" customHeight="1" thickTop="1" thickBot="1" x14ac:dyDescent="0.3">
      <c r="A300" s="1251" t="s">
        <v>329</v>
      </c>
      <c r="B300" s="1251" t="s">
        <v>330</v>
      </c>
      <c r="C300" s="1237">
        <f t="shared" si="371"/>
        <v>0</v>
      </c>
      <c r="D300" s="1252"/>
      <c r="E300" s="1253"/>
      <c r="F300" s="1240">
        <f t="shared" si="397"/>
        <v>0</v>
      </c>
      <c r="G300" s="1252"/>
      <c r="H300" s="1253"/>
      <c r="I300" s="1254">
        <f t="shared" si="398"/>
        <v>0</v>
      </c>
      <c r="J300" s="1252"/>
      <c r="K300" s="1253"/>
      <c r="L300" s="1254">
        <f t="shared" si="399"/>
        <v>0</v>
      </c>
      <c r="M300" s="1252"/>
      <c r="N300" s="1253"/>
      <c r="O300" s="1254">
        <f t="shared" si="400"/>
        <v>0</v>
      </c>
      <c r="P300" s="1255"/>
    </row>
    <row r="301" spans="1:16" s="1013" customFormat="1" ht="48.75" hidden="1" customHeight="1" thickTop="1" x14ac:dyDescent="0.25">
      <c r="A301" s="1247" t="s">
        <v>331</v>
      </c>
      <c r="B301" s="1256" t="s">
        <v>332</v>
      </c>
      <c r="C301" s="1242">
        <f t="shared" si="371"/>
        <v>0</v>
      </c>
      <c r="D301" s="1181"/>
      <c r="E301" s="1182"/>
      <c r="F301" s="1162">
        <f t="shared" si="397"/>
        <v>0</v>
      </c>
      <c r="G301" s="1181"/>
      <c r="H301" s="1182"/>
      <c r="I301" s="1162">
        <f t="shared" si="398"/>
        <v>0</v>
      </c>
      <c r="J301" s="1181"/>
      <c r="K301" s="1182"/>
      <c r="L301" s="1162">
        <f t="shared" si="399"/>
        <v>0</v>
      </c>
      <c r="M301" s="1181"/>
      <c r="N301" s="1182"/>
      <c r="O301" s="1162">
        <f t="shared" si="400"/>
        <v>0</v>
      </c>
      <c r="P301" s="1050"/>
    </row>
    <row r="302" spans="1:16" ht="12.75" thickTop="1" x14ac:dyDescent="0.25">
      <c r="A302" s="989"/>
      <c r="B302" s="989"/>
      <c r="C302" s="989"/>
      <c r="D302" s="989"/>
      <c r="E302" s="989"/>
      <c r="F302" s="989"/>
      <c r="G302" s="989"/>
      <c r="H302" s="989"/>
      <c r="I302" s="989"/>
      <c r="J302" s="989"/>
      <c r="K302" s="989"/>
      <c r="L302" s="989"/>
      <c r="M302" s="989"/>
    </row>
    <row r="303" spans="1:16" x14ac:dyDescent="0.25">
      <c r="A303" s="989"/>
      <c r="B303" s="989"/>
      <c r="C303" s="989"/>
      <c r="D303" s="989"/>
      <c r="E303" s="989"/>
      <c r="F303" s="989"/>
      <c r="G303" s="989"/>
      <c r="H303" s="989"/>
      <c r="I303" s="989"/>
      <c r="J303" s="989"/>
      <c r="K303" s="989"/>
      <c r="L303" s="989"/>
      <c r="M303" s="989"/>
    </row>
    <row r="304" spans="1:16" x14ac:dyDescent="0.25">
      <c r="A304" s="989"/>
      <c r="B304" s="989"/>
      <c r="C304" s="989"/>
      <c r="D304" s="989"/>
      <c r="E304" s="989"/>
      <c r="F304" s="989"/>
      <c r="G304" s="989"/>
      <c r="H304" s="989"/>
      <c r="I304" s="989"/>
      <c r="J304" s="989"/>
      <c r="K304" s="989"/>
      <c r="L304" s="989"/>
      <c r="M304" s="989"/>
    </row>
    <row r="305" spans="1:13" x14ac:dyDescent="0.25">
      <c r="A305" s="989"/>
      <c r="B305" s="989"/>
      <c r="C305" s="989"/>
      <c r="D305" s="989"/>
      <c r="E305" s="989"/>
      <c r="F305" s="989"/>
      <c r="G305" s="989"/>
      <c r="H305" s="989"/>
      <c r="I305" s="989"/>
      <c r="J305" s="989"/>
      <c r="K305" s="989"/>
      <c r="L305" s="989"/>
      <c r="M305" s="989"/>
    </row>
    <row r="306" spans="1:13" x14ac:dyDescent="0.25">
      <c r="A306" s="989"/>
      <c r="B306" s="989"/>
      <c r="C306" s="989"/>
      <c r="D306" s="989"/>
      <c r="E306" s="989"/>
      <c r="F306" s="989"/>
      <c r="G306" s="989"/>
      <c r="H306" s="989"/>
      <c r="I306" s="989"/>
      <c r="J306" s="989"/>
      <c r="K306" s="989"/>
      <c r="L306" s="989"/>
      <c r="M306" s="989"/>
    </row>
    <row r="307" spans="1:13" x14ac:dyDescent="0.25">
      <c r="A307" s="989"/>
      <c r="B307" s="989"/>
      <c r="C307" s="989"/>
      <c r="D307" s="989"/>
      <c r="E307" s="989"/>
      <c r="F307" s="989"/>
      <c r="G307" s="989"/>
      <c r="H307" s="989"/>
      <c r="I307" s="989"/>
      <c r="J307" s="989"/>
      <c r="K307" s="989"/>
      <c r="L307" s="989"/>
      <c r="M307" s="989"/>
    </row>
    <row r="308" spans="1:13" x14ac:dyDescent="0.25">
      <c r="A308" s="989"/>
      <c r="B308" s="989"/>
      <c r="C308" s="989"/>
      <c r="D308" s="989"/>
      <c r="E308" s="989"/>
      <c r="F308" s="989"/>
      <c r="G308" s="989"/>
      <c r="H308" s="989"/>
      <c r="I308" s="989"/>
      <c r="J308" s="989"/>
      <c r="K308" s="989"/>
      <c r="L308" s="989"/>
      <c r="M308" s="989"/>
    </row>
    <row r="309" spans="1:13" x14ac:dyDescent="0.25">
      <c r="A309" s="989"/>
      <c r="B309" s="989"/>
      <c r="C309" s="989"/>
      <c r="D309" s="989"/>
      <c r="E309" s="989"/>
      <c r="F309" s="989"/>
      <c r="G309" s="989"/>
      <c r="H309" s="989"/>
      <c r="I309" s="989"/>
      <c r="J309" s="989"/>
      <c r="K309" s="989"/>
      <c r="L309" s="989"/>
      <c r="M309" s="989"/>
    </row>
    <row r="310" spans="1:13" x14ac:dyDescent="0.25">
      <c r="A310" s="989"/>
      <c r="B310" s="989"/>
      <c r="C310" s="989"/>
      <c r="D310" s="989"/>
      <c r="E310" s="989"/>
      <c r="F310" s="989"/>
      <c r="G310" s="989"/>
      <c r="H310" s="989"/>
      <c r="I310" s="989"/>
      <c r="J310" s="989"/>
      <c r="K310" s="989"/>
      <c r="L310" s="989"/>
      <c r="M310" s="989"/>
    </row>
    <row r="311" spans="1:13" x14ac:dyDescent="0.25">
      <c r="A311" s="989"/>
      <c r="B311" s="989"/>
      <c r="C311" s="989"/>
      <c r="D311" s="989"/>
      <c r="E311" s="989"/>
      <c r="F311" s="989"/>
      <c r="G311" s="989"/>
      <c r="H311" s="989"/>
      <c r="I311" s="989"/>
      <c r="J311" s="989"/>
      <c r="K311" s="989"/>
      <c r="L311" s="989"/>
      <c r="M311" s="989"/>
    </row>
    <row r="312" spans="1:13" x14ac:dyDescent="0.25">
      <c r="A312" s="989"/>
      <c r="B312" s="989"/>
      <c r="C312" s="989"/>
      <c r="D312" s="989"/>
      <c r="E312" s="989"/>
      <c r="F312" s="989"/>
      <c r="G312" s="989"/>
      <c r="H312" s="989"/>
      <c r="I312" s="989"/>
      <c r="J312" s="989"/>
      <c r="K312" s="989"/>
      <c r="L312" s="989"/>
      <c r="M312" s="989"/>
    </row>
    <row r="313" spans="1:13" x14ac:dyDescent="0.25">
      <c r="A313" s="989"/>
      <c r="B313" s="989"/>
      <c r="C313" s="989"/>
      <c r="D313" s="989"/>
      <c r="E313" s="989"/>
      <c r="F313" s="989"/>
      <c r="G313" s="989"/>
      <c r="H313" s="989"/>
      <c r="I313" s="989"/>
      <c r="J313" s="989"/>
      <c r="K313" s="989"/>
      <c r="L313" s="989"/>
      <c r="M313" s="989"/>
    </row>
    <row r="314" spans="1:13" x14ac:dyDescent="0.25">
      <c r="A314" s="989"/>
      <c r="B314" s="989"/>
      <c r="C314" s="989"/>
      <c r="D314" s="989"/>
      <c r="E314" s="989"/>
      <c r="F314" s="989"/>
      <c r="G314" s="989"/>
      <c r="H314" s="989"/>
      <c r="I314" s="989"/>
      <c r="J314" s="989"/>
      <c r="K314" s="989"/>
      <c r="L314" s="989"/>
      <c r="M314" s="989"/>
    </row>
    <row r="315" spans="1:13" x14ac:dyDescent="0.25">
      <c r="A315" s="989"/>
      <c r="B315" s="989"/>
      <c r="C315" s="989"/>
      <c r="D315" s="989"/>
      <c r="E315" s="989"/>
      <c r="F315" s="989"/>
      <c r="G315" s="989"/>
      <c r="H315" s="989"/>
      <c r="I315" s="989"/>
      <c r="J315" s="989"/>
      <c r="K315" s="989"/>
      <c r="L315" s="989"/>
      <c r="M315" s="989"/>
    </row>
    <row r="316" spans="1:13" x14ac:dyDescent="0.25">
      <c r="A316" s="989"/>
      <c r="B316" s="989"/>
      <c r="C316" s="989"/>
      <c r="D316" s="989"/>
      <c r="E316" s="989"/>
      <c r="F316" s="989"/>
      <c r="G316" s="989"/>
      <c r="H316" s="989"/>
      <c r="I316" s="989"/>
      <c r="J316" s="989"/>
      <c r="K316" s="989"/>
      <c r="L316" s="989"/>
      <c r="M316" s="989"/>
    </row>
    <row r="317" spans="1:13" x14ac:dyDescent="0.25">
      <c r="A317" s="989"/>
      <c r="B317" s="989"/>
      <c r="C317" s="989"/>
      <c r="D317" s="989"/>
      <c r="E317" s="989"/>
      <c r="F317" s="989"/>
      <c r="G317" s="989"/>
      <c r="H317" s="989"/>
      <c r="I317" s="989"/>
      <c r="J317" s="989"/>
      <c r="K317" s="989"/>
      <c r="L317" s="989"/>
      <c r="M317" s="989"/>
    </row>
    <row r="318" spans="1:13" x14ac:dyDescent="0.25">
      <c r="A318" s="989"/>
      <c r="B318" s="989"/>
      <c r="C318" s="989"/>
      <c r="D318" s="989"/>
      <c r="E318" s="989"/>
      <c r="F318" s="989"/>
      <c r="G318" s="989"/>
      <c r="H318" s="989"/>
      <c r="I318" s="989"/>
      <c r="J318" s="989"/>
      <c r="K318" s="989"/>
      <c r="L318" s="989"/>
      <c r="M318" s="989"/>
    </row>
  </sheetData>
  <sheetProtection algorithmName="SHA-512" hashValue="hB6GWMYU/aNc2zq+XPDCDFFrsaGTnsFpEz8e1LRlmumCWj9UdwzmlcthZloG51VHjo9VA5LgawWVgRk1UhslVg==" saltValue="TS+Il6bfZ59ZE6wqfpp5sA==" spinCount="100000" sheet="1" objects="1" scenarios="1" formatCells="0" formatColumns="0" formatRows="0" deleteColumns="0"/>
  <autoFilter ref="A18:P301">
    <filterColumn colId="2">
      <filters>
        <filter val="168 042"/>
        <filter val="176 906"/>
        <filter val="31 631"/>
        <filter val="-31 631"/>
        <filter val="40 495"/>
        <filter val="48 144"/>
        <filter val="8 864"/>
        <filter val="88 26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45.pielikums Jūrmalas pilsētas domes
2019.gada 25.jūlija saistošajiem noteikumiem Nr.27
(protokols Nr.10, 24.punkts)
 </firstHeader>
    <firstFooter>&amp;L&amp;9&amp;D; &amp;T&amp;R&amp;9&amp;P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6" sqref="U6"/>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1233</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369</v>
      </c>
      <c r="D3" s="1516"/>
      <c r="E3" s="1516"/>
      <c r="F3" s="1516"/>
      <c r="G3" s="1516"/>
      <c r="H3" s="1516"/>
      <c r="I3" s="1516"/>
      <c r="J3" s="1516"/>
      <c r="K3" s="1516"/>
      <c r="L3" s="1516"/>
      <c r="M3" s="1516"/>
      <c r="N3" s="1516"/>
      <c r="O3" s="1516"/>
      <c r="P3" s="1517"/>
      <c r="Q3" s="273"/>
    </row>
    <row r="4" spans="1:17" ht="12.75" customHeight="1" x14ac:dyDescent="0.25">
      <c r="A4" s="5" t="s">
        <v>4</v>
      </c>
      <c r="B4" s="6"/>
      <c r="C4" s="1516" t="s">
        <v>370</v>
      </c>
      <c r="D4" s="1516"/>
      <c r="E4" s="1516"/>
      <c r="F4" s="1516"/>
      <c r="G4" s="1516"/>
      <c r="H4" s="1516"/>
      <c r="I4" s="1516"/>
      <c r="J4" s="1516"/>
      <c r="K4" s="1516"/>
      <c r="L4" s="1516"/>
      <c r="M4" s="1516"/>
      <c r="N4" s="1516"/>
      <c r="O4" s="1516"/>
      <c r="P4" s="1517"/>
      <c r="Q4" s="273"/>
    </row>
    <row r="5" spans="1:17" ht="12.75" customHeight="1" x14ac:dyDescent="0.25">
      <c r="A5" s="7" t="s">
        <v>6</v>
      </c>
      <c r="B5" s="8"/>
      <c r="C5" s="1511" t="s">
        <v>1229</v>
      </c>
      <c r="D5" s="1511"/>
      <c r="E5" s="1511"/>
      <c r="F5" s="1511"/>
      <c r="G5" s="1511"/>
      <c r="H5" s="1511"/>
      <c r="I5" s="1511"/>
      <c r="J5" s="1511"/>
      <c r="K5" s="1511"/>
      <c r="L5" s="1511"/>
      <c r="M5" s="1511"/>
      <c r="N5" s="1511"/>
      <c r="O5" s="1511"/>
      <c r="P5" s="1512"/>
      <c r="Q5" s="273"/>
    </row>
    <row r="6" spans="1:17" ht="12.75" customHeight="1" x14ac:dyDescent="0.25">
      <c r="A6" s="7" t="s">
        <v>8</v>
      </c>
      <c r="B6" s="8"/>
      <c r="C6" s="1511" t="s">
        <v>1230</v>
      </c>
      <c r="D6" s="1511"/>
      <c r="E6" s="1511"/>
      <c r="F6" s="1511"/>
      <c r="G6" s="1511"/>
      <c r="H6" s="1511"/>
      <c r="I6" s="1511"/>
      <c r="J6" s="1511"/>
      <c r="K6" s="1511"/>
      <c r="L6" s="1511"/>
      <c r="M6" s="1511"/>
      <c r="N6" s="1511"/>
      <c r="O6" s="1511"/>
      <c r="P6" s="1512"/>
      <c r="Q6" s="273"/>
    </row>
    <row r="7" spans="1:17" x14ac:dyDescent="0.25">
      <c r="A7" s="7" t="s">
        <v>10</v>
      </c>
      <c r="B7" s="8"/>
      <c r="C7" s="1516" t="s">
        <v>1231</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699" t="s">
        <v>1232</v>
      </c>
      <c r="D11" s="1699"/>
      <c r="E11" s="1699"/>
      <c r="F11" s="1699"/>
      <c r="G11" s="1699"/>
      <c r="H11" s="1699"/>
      <c r="I11" s="1699"/>
      <c r="J11" s="1699"/>
      <c r="K11" s="1699"/>
      <c r="L11" s="1699"/>
      <c r="M11" s="1699"/>
      <c r="N11" s="1699"/>
      <c r="O11" s="1699"/>
      <c r="P11" s="1700"/>
      <c r="Q11" s="273"/>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3150</v>
      </c>
      <c r="D20" s="32">
        <f>SUM(D21,D24,D25,D41,D43)</f>
        <v>0</v>
      </c>
      <c r="E20" s="33">
        <f t="shared" ref="E20:F20" si="1">SUM(E21,E24,E25,E41,E43)</f>
        <v>3150</v>
      </c>
      <c r="F20" s="34">
        <f t="shared" si="1"/>
        <v>3150</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6.25" hidden="1" customHeight="1" thickBot="1" x14ac:dyDescent="0.3">
      <c r="A24" s="58">
        <v>19300</v>
      </c>
      <c r="B24" s="58" t="s">
        <v>43</v>
      </c>
      <c r="C24" s="59">
        <f>F24+I24</f>
        <v>0</v>
      </c>
      <c r="D24" s="60"/>
      <c r="E24" s="61">
        <v>0</v>
      </c>
      <c r="F24" s="62">
        <f t="shared" si="9"/>
        <v>0</v>
      </c>
      <c r="G24" s="60"/>
      <c r="H24" s="61"/>
      <c r="I24" s="62">
        <f t="shared" si="10"/>
        <v>0</v>
      </c>
      <c r="J24" s="63" t="s">
        <v>44</v>
      </c>
      <c r="K24" s="64" t="s">
        <v>44</v>
      </c>
      <c r="L24" s="65" t="s">
        <v>44</v>
      </c>
      <c r="M24" s="63" t="s">
        <v>44</v>
      </c>
      <c r="N24" s="64" t="s">
        <v>44</v>
      </c>
      <c r="O24" s="65" t="s">
        <v>44</v>
      </c>
      <c r="P24" s="66"/>
    </row>
    <row r="25" spans="1:16" s="28" customFormat="1" ht="24.75" customHeight="1" thickTop="1" x14ac:dyDescent="0.25">
      <c r="A25" s="67">
        <v>18620</v>
      </c>
      <c r="B25" s="67" t="s">
        <v>45</v>
      </c>
      <c r="C25" s="68">
        <f>F25</f>
        <v>3150</v>
      </c>
      <c r="D25" s="69"/>
      <c r="E25" s="70">
        <v>3150</v>
      </c>
      <c r="F25" s="71">
        <f t="shared" si="9"/>
        <v>3150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3150</v>
      </c>
      <c r="D50" s="157">
        <f>SUM(D51,D286)</f>
        <v>0</v>
      </c>
      <c r="E50" s="158">
        <f t="shared" ref="E50:F50" si="26">SUM(E51,E286)</f>
        <v>3150</v>
      </c>
      <c r="F50" s="159">
        <f t="shared" si="26"/>
        <v>3150</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1940</v>
      </c>
      <c r="D51" s="163">
        <f>SUM(D52,D194)</f>
        <v>0</v>
      </c>
      <c r="E51" s="164">
        <f t="shared" ref="E51:F51" si="30">SUM(E52,E194)</f>
        <v>1940</v>
      </c>
      <c r="F51" s="165">
        <f t="shared" si="30"/>
        <v>1940</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1940</v>
      </c>
      <c r="D52" s="171">
        <f>SUM(D53,D75,D173,D187)</f>
        <v>0</v>
      </c>
      <c r="E52" s="172">
        <f t="shared" ref="E52:F52" si="34">SUM(E53,E75,E173,E187)</f>
        <v>1940</v>
      </c>
      <c r="F52" s="173">
        <f t="shared" si="34"/>
        <v>1940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87</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88</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985">
        <v>1210</v>
      </c>
      <c r="B68" s="80" t="s">
        <v>89</v>
      </c>
      <c r="C68" s="81">
        <f t="shared" si="0"/>
        <v>0</v>
      </c>
      <c r="D68" s="46"/>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1940</v>
      </c>
      <c r="D75" s="177">
        <f>SUM(D76,D83,D130,D164,D165,D172)</f>
        <v>0</v>
      </c>
      <c r="E75" s="178">
        <f t="shared" ref="E75:F75" si="74">SUM(E76,E83,E130,E164,E165,E172)</f>
        <v>1940</v>
      </c>
      <c r="F75" s="179">
        <f t="shared" si="74"/>
        <v>1940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985">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1635</v>
      </c>
      <c r="D83" s="182">
        <f>SUM(D84,D89,D95,D103,D112,D116,D122,D128)</f>
        <v>0</v>
      </c>
      <c r="E83" s="183">
        <f t="shared" ref="E83:F83" si="98">SUM(E84,E89,E95,E103,E112,E116,E122,E128)</f>
        <v>1635</v>
      </c>
      <c r="F83" s="71">
        <f t="shared" si="98"/>
        <v>1635</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330</v>
      </c>
      <c r="D95" s="188">
        <f>SUM(D96:D102)</f>
        <v>0</v>
      </c>
      <c r="E95" s="189">
        <f t="shared" ref="E95:F95" si="119">SUM(E96:E102)</f>
        <v>330</v>
      </c>
      <c r="F95" s="55">
        <f t="shared" si="119"/>
        <v>330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330</v>
      </c>
      <c r="D102" s="193"/>
      <c r="E102" s="194">
        <v>330</v>
      </c>
      <c r="F102" s="55">
        <f t="shared" si="123"/>
        <v>330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x14ac:dyDescent="0.25">
      <c r="A122" s="187">
        <v>2270</v>
      </c>
      <c r="B122" s="87" t="s">
        <v>141</v>
      </c>
      <c r="C122" s="88">
        <f t="shared" si="102"/>
        <v>1305</v>
      </c>
      <c r="D122" s="188">
        <f>SUM(D123:D127)</f>
        <v>0</v>
      </c>
      <c r="E122" s="189">
        <f t="shared" ref="E122:F122" si="151">SUM(E123:E127)</f>
        <v>1305</v>
      </c>
      <c r="F122" s="55">
        <f t="shared" si="151"/>
        <v>1305</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146</v>
      </c>
      <c r="C127" s="88">
        <f t="shared" si="102"/>
        <v>1305</v>
      </c>
      <c r="D127" s="193"/>
      <c r="E127" s="194">
        <v>1305</v>
      </c>
      <c r="F127" s="55">
        <f t="shared" si="155"/>
        <v>1305</v>
      </c>
      <c r="G127" s="53"/>
      <c r="H127" s="54"/>
      <c r="I127" s="55">
        <f t="shared" si="156"/>
        <v>0</v>
      </c>
      <c r="J127" s="53"/>
      <c r="K127" s="54"/>
      <c r="L127" s="55">
        <f t="shared" si="157"/>
        <v>0</v>
      </c>
      <c r="M127" s="53"/>
      <c r="N127" s="54"/>
      <c r="O127" s="55">
        <f t="shared" si="158"/>
        <v>0</v>
      </c>
      <c r="P127" s="57"/>
    </row>
    <row r="128" spans="1:16" ht="48" hidden="1" x14ac:dyDescent="0.25">
      <c r="A128" s="985">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305</v>
      </c>
      <c r="D130" s="182">
        <f>SUM(D131,D136,D140,D141,D144,D151,D159,D160,D163)</f>
        <v>0</v>
      </c>
      <c r="E130" s="183">
        <f t="shared" ref="E130:F130" si="160">SUM(E131,E136,E140,E141,E144,E151,E159,E160,E163)</f>
        <v>305</v>
      </c>
      <c r="F130" s="71">
        <f t="shared" si="160"/>
        <v>305</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985">
        <v>2310</v>
      </c>
      <c r="B131" s="80" t="s">
        <v>150</v>
      </c>
      <c r="C131" s="81">
        <f t="shared" si="102"/>
        <v>130</v>
      </c>
      <c r="D131" s="191">
        <f t="shared" ref="D131:O131" si="164">SUM(D132:D135)</f>
        <v>0</v>
      </c>
      <c r="E131" s="192">
        <f t="shared" si="164"/>
        <v>130</v>
      </c>
      <c r="F131" s="132">
        <f t="shared" si="164"/>
        <v>130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customHeight="1" x14ac:dyDescent="0.25">
      <c r="A132" s="51">
        <v>2311</v>
      </c>
      <c r="B132" s="87" t="s">
        <v>151</v>
      </c>
      <c r="C132" s="88">
        <f t="shared" si="102"/>
        <v>130</v>
      </c>
      <c r="D132" s="193"/>
      <c r="E132" s="194">
        <v>130</v>
      </c>
      <c r="F132" s="55">
        <f t="shared" ref="F132:F135" si="165">D132+E132</f>
        <v>130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7">
        <v>2360</v>
      </c>
      <c r="B151" s="87" t="s">
        <v>170</v>
      </c>
      <c r="C151" s="88">
        <f t="shared" si="193"/>
        <v>175</v>
      </c>
      <c r="D151" s="188">
        <f>SUM(D152:D158)</f>
        <v>0</v>
      </c>
      <c r="E151" s="189">
        <f t="shared" ref="E151:F151" si="194">SUM(E152:E158)</f>
        <v>175</v>
      </c>
      <c r="F151" s="55">
        <f t="shared" si="194"/>
        <v>175</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7" t="s">
        <v>173</v>
      </c>
      <c r="C154" s="88">
        <f t="shared" si="193"/>
        <v>175</v>
      </c>
      <c r="D154" s="193"/>
      <c r="E154" s="194">
        <v>175</v>
      </c>
      <c r="F154" s="55">
        <f t="shared" si="198"/>
        <v>175</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985">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985">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85">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985">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985">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1"/>
      <c r="B194" s="23" t="s">
        <v>213</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985">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985">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85">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985">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985">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985">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85">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1210</v>
      </c>
      <c r="D286" s="188">
        <f>SUM(D287:D288)</f>
        <v>0</v>
      </c>
      <c r="E286" s="189">
        <f t="shared" ref="E286:F286" si="381">SUM(E287:E288)</f>
        <v>1210</v>
      </c>
      <c r="F286" s="55">
        <f t="shared" si="381"/>
        <v>1210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customHeight="1" x14ac:dyDescent="0.25">
      <c r="A287" s="197" t="s">
        <v>306</v>
      </c>
      <c r="B287" s="51" t="s">
        <v>307</v>
      </c>
      <c r="C287" s="88">
        <f t="shared" si="371"/>
        <v>1210</v>
      </c>
      <c r="D287" s="193"/>
      <c r="E287" s="194">
        <v>1210</v>
      </c>
      <c r="F287" s="55">
        <f t="shared" ref="F287:F288" si="385">D287+E287</f>
        <v>1210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3150</v>
      </c>
      <c r="D289" s="248">
        <f t="shared" ref="D289:O289" si="389">SUM(D286,D269,D230,D195,D187,D173,D75,D53,D283)</f>
        <v>0</v>
      </c>
      <c r="E289" s="249">
        <f t="shared" si="389"/>
        <v>3150</v>
      </c>
      <c r="F289" s="250">
        <f t="shared" si="389"/>
        <v>3150</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thickTop="1" thickBot="1" x14ac:dyDescent="0.3">
      <c r="A290" s="1484" t="s">
        <v>311</v>
      </c>
      <c r="B290" s="1485"/>
      <c r="C290" s="252">
        <f t="shared" si="371"/>
        <v>1210</v>
      </c>
      <c r="D290" s="253">
        <f>SUM(D24,D25,D41)-D51</f>
        <v>0</v>
      </c>
      <c r="E290" s="254">
        <f t="shared" ref="E290:F290" si="390">SUM(E24,E25,E41)-E51</f>
        <v>1210</v>
      </c>
      <c r="F290" s="255">
        <f t="shared" si="390"/>
        <v>1210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thickTop="1" x14ac:dyDescent="0.25">
      <c r="A291" s="1486" t="s">
        <v>312</v>
      </c>
      <c r="B291" s="1487"/>
      <c r="C291" s="257">
        <f t="shared" si="371"/>
        <v>-1210</v>
      </c>
      <c r="D291" s="258">
        <f t="shared" ref="D291:O291" si="394">SUM(D292,D293)-D300+D301</f>
        <v>0</v>
      </c>
      <c r="E291" s="259">
        <f t="shared" si="394"/>
        <v>-1210</v>
      </c>
      <c r="F291" s="260">
        <f t="shared" si="394"/>
        <v>-1210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2.75" thickBot="1" x14ac:dyDescent="0.3">
      <c r="A292" s="155" t="s">
        <v>313</v>
      </c>
      <c r="B292" s="155" t="s">
        <v>314</v>
      </c>
      <c r="C292" s="156">
        <f t="shared" si="371"/>
        <v>-1210</v>
      </c>
      <c r="D292" s="157">
        <f t="shared" ref="D292:O292" si="395">D21-D286</f>
        <v>0</v>
      </c>
      <c r="E292" s="158">
        <f t="shared" si="395"/>
        <v>-1210</v>
      </c>
      <c r="F292" s="159">
        <f t="shared" si="395"/>
        <v>-1210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Ae9SNWTwf2QgOzbaYi4GcMhdz1KNv3OdT9HrQx3JSjXvOjHPaTgidTFCeeWvhXoMCipItGRdT8d9215CsjCKLw==" saltValue="L8Z2EKB8AzkiEwo39utaww==" spinCount="100000" sheet="1" objects="1" scenarios="1" formatCells="0" formatColumns="0" formatRows="0" deleteColumns="0"/>
  <autoFilter ref="A18:P301">
    <filterColumn colId="2">
      <filters>
        <filter val="1 210"/>
        <filter val="-1 210"/>
        <filter val="1 305"/>
        <filter val="1 635"/>
        <filter val="1 940"/>
        <filter val="130"/>
        <filter val="175"/>
        <filter val="3 150"/>
        <filter val="305"/>
        <filter val="33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46.pielikums Jūrmalas pilsētas domes
2019.gada 25.jūlija saistošajiem noteikumiem Nr.27
(protokols Nr.10, 24.punkts)</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R307"/>
  <sheetViews>
    <sheetView showGridLines="0" view="pageLayout" topLeftCell="B1" zoomScaleNormal="100" workbookViewId="0">
      <selection activeCell="S8" sqref="S8"/>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559</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369</v>
      </c>
      <c r="D3" s="1516"/>
      <c r="E3" s="1516"/>
      <c r="F3" s="1516"/>
      <c r="G3" s="1516"/>
      <c r="H3" s="1516"/>
      <c r="I3" s="1516"/>
      <c r="J3" s="1516"/>
      <c r="K3" s="1516"/>
      <c r="L3" s="1516"/>
      <c r="M3" s="1516"/>
      <c r="N3" s="1516"/>
      <c r="O3" s="1516"/>
      <c r="P3" s="1517"/>
      <c r="Q3" s="273"/>
    </row>
    <row r="4" spans="1:17" ht="12.75" customHeight="1" x14ac:dyDescent="0.25">
      <c r="A4" s="5" t="s">
        <v>4</v>
      </c>
      <c r="B4" s="6"/>
      <c r="C4" s="1516" t="s">
        <v>370</v>
      </c>
      <c r="D4" s="1516"/>
      <c r="E4" s="1516"/>
      <c r="F4" s="1516"/>
      <c r="G4" s="1516"/>
      <c r="H4" s="1516"/>
      <c r="I4" s="1516"/>
      <c r="J4" s="1516"/>
      <c r="K4" s="1516"/>
      <c r="L4" s="1516"/>
      <c r="M4" s="1516"/>
      <c r="N4" s="1516"/>
      <c r="O4" s="1516"/>
      <c r="P4" s="1517"/>
      <c r="Q4" s="273"/>
    </row>
    <row r="5" spans="1:17" ht="12.75" customHeight="1" x14ac:dyDescent="0.25">
      <c r="A5" s="7" t="s">
        <v>6</v>
      </c>
      <c r="B5" s="8"/>
      <c r="C5" s="1511" t="s">
        <v>352</v>
      </c>
      <c r="D5" s="1511"/>
      <c r="E5" s="1511"/>
      <c r="F5" s="1511"/>
      <c r="G5" s="1511"/>
      <c r="H5" s="1511"/>
      <c r="I5" s="1511"/>
      <c r="J5" s="1511"/>
      <c r="K5" s="1511"/>
      <c r="L5" s="1511"/>
      <c r="M5" s="1511"/>
      <c r="N5" s="1511"/>
      <c r="O5" s="1511"/>
      <c r="P5" s="1512"/>
      <c r="Q5" s="273"/>
    </row>
    <row r="6" spans="1:17" ht="12.75" customHeight="1" x14ac:dyDescent="0.25">
      <c r="A6" s="7" t="s">
        <v>8</v>
      </c>
      <c r="B6" s="8"/>
      <c r="C6" s="1511" t="s">
        <v>519</v>
      </c>
      <c r="D6" s="1511"/>
      <c r="E6" s="1511"/>
      <c r="F6" s="1511"/>
      <c r="G6" s="1511"/>
      <c r="H6" s="1511"/>
      <c r="I6" s="1511"/>
      <c r="J6" s="1511"/>
      <c r="K6" s="1511"/>
      <c r="L6" s="1511"/>
      <c r="M6" s="1511"/>
      <c r="N6" s="1511"/>
      <c r="O6" s="1511"/>
      <c r="P6" s="1512"/>
      <c r="Q6" s="273"/>
    </row>
    <row r="7" spans="1:17" ht="24.75" customHeight="1" x14ac:dyDescent="0.25">
      <c r="A7" s="7" t="s">
        <v>10</v>
      </c>
      <c r="B7" s="8"/>
      <c r="C7" s="1516" t="s">
        <v>518</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373</v>
      </c>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8"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8"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8" s="28" customFormat="1" ht="12" hidden="1" customHeight="1" x14ac:dyDescent="0.25">
      <c r="A19" s="22"/>
      <c r="B19" s="23" t="s">
        <v>38</v>
      </c>
      <c r="C19" s="24"/>
      <c r="D19" s="25"/>
      <c r="E19" s="26"/>
      <c r="F19" s="27"/>
      <c r="G19" s="25"/>
      <c r="H19" s="26"/>
      <c r="I19" s="27"/>
      <c r="J19" s="25"/>
      <c r="K19" s="26"/>
      <c r="L19" s="27"/>
      <c r="M19" s="25"/>
      <c r="N19" s="26"/>
      <c r="O19" s="27"/>
      <c r="P19" s="27"/>
    </row>
    <row r="20" spans="1:18" s="28" customFormat="1" ht="12.75" thickBot="1" x14ac:dyDescent="0.3">
      <c r="A20" s="29"/>
      <c r="B20" s="30" t="s">
        <v>39</v>
      </c>
      <c r="C20" s="31">
        <f t="shared" ref="C20:C83" si="0">F20+I20+L20+O20</f>
        <v>20512</v>
      </c>
      <c r="D20" s="32">
        <f>SUM(D21,D24,D25,D41,D43)</f>
        <v>22712</v>
      </c>
      <c r="E20" s="33">
        <f t="shared" ref="E20:F20" si="1">SUM(E21,E24,E25,E41,E43)</f>
        <v>-2200</v>
      </c>
      <c r="F20" s="34">
        <f t="shared" si="1"/>
        <v>20512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c r="R20" s="363"/>
    </row>
    <row r="21" spans="1:18"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c r="R21" s="363"/>
    </row>
    <row r="22" spans="1:18"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c r="R22" s="363"/>
    </row>
    <row r="23" spans="1:18"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c r="R23" s="363"/>
    </row>
    <row r="24" spans="1:18" s="28" customFormat="1" ht="24.75" customHeight="1" thickTop="1" thickBot="1" x14ac:dyDescent="0.3">
      <c r="A24" s="58">
        <v>19300</v>
      </c>
      <c r="B24" s="58" t="s">
        <v>43</v>
      </c>
      <c r="C24" s="59">
        <f>F24+I24</f>
        <v>20512</v>
      </c>
      <c r="D24" s="60">
        <v>22712</v>
      </c>
      <c r="E24" s="61">
        <v>-2200</v>
      </c>
      <c r="F24" s="62">
        <f t="shared" si="9"/>
        <v>20512</v>
      </c>
      <c r="G24" s="60"/>
      <c r="H24" s="61"/>
      <c r="I24" s="62">
        <f t="shared" si="10"/>
        <v>0</v>
      </c>
      <c r="J24" s="63" t="s">
        <v>44</v>
      </c>
      <c r="K24" s="64" t="s">
        <v>44</v>
      </c>
      <c r="L24" s="65" t="s">
        <v>44</v>
      </c>
      <c r="M24" s="63" t="s">
        <v>44</v>
      </c>
      <c r="N24" s="64" t="s">
        <v>44</v>
      </c>
      <c r="O24" s="65" t="s">
        <v>44</v>
      </c>
      <c r="P24" s="66"/>
      <c r="R24" s="363"/>
    </row>
    <row r="25" spans="1:18" s="28" customFormat="1" ht="24.75" hidden="1" customHeight="1" thickTop="1" x14ac:dyDescent="0.25">
      <c r="A25" s="27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c r="R25" s="363"/>
    </row>
    <row r="26" spans="1:18"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c r="R26" s="363"/>
    </row>
    <row r="27" spans="1:18"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c r="R27" s="363"/>
    </row>
    <row r="28" spans="1:18"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c r="R28" s="363"/>
    </row>
    <row r="29" spans="1:18"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c r="R29" s="363"/>
    </row>
    <row r="30" spans="1:18"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c r="R30" s="363"/>
    </row>
    <row r="31" spans="1:18"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c r="R31" s="363"/>
    </row>
    <row r="32" spans="1:18"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c r="R32" s="363"/>
    </row>
    <row r="33" spans="1:18"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c r="R33" s="363"/>
    </row>
    <row r="34" spans="1:18"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c r="R34" s="363"/>
    </row>
    <row r="35" spans="1:18"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c r="R35" s="363"/>
    </row>
    <row r="36" spans="1:18"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c r="R36" s="363"/>
    </row>
    <row r="37" spans="1:18"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c r="R37" s="363"/>
    </row>
    <row r="38" spans="1:18"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c r="R38" s="363"/>
    </row>
    <row r="39" spans="1:18"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c r="R39" s="363"/>
    </row>
    <row r="40" spans="1:18"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c r="R40" s="363"/>
    </row>
    <row r="41" spans="1:18"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c r="R41" s="363"/>
    </row>
    <row r="42" spans="1:18"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c r="R42" s="363"/>
    </row>
    <row r="43" spans="1:18"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c r="R43" s="363"/>
    </row>
    <row r="44" spans="1:18"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c r="R44" s="363"/>
    </row>
    <row r="45" spans="1:18"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c r="R45" s="363"/>
    </row>
    <row r="46" spans="1:18"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c r="R46" s="363"/>
    </row>
    <row r="47" spans="1:18"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c r="R47" s="363"/>
    </row>
    <row r="48" spans="1:18" ht="12" hidden="1" customHeight="1" x14ac:dyDescent="0.25">
      <c r="A48" s="140"/>
      <c r="B48" s="136"/>
      <c r="C48" s="141"/>
      <c r="D48" s="142"/>
      <c r="E48" s="143"/>
      <c r="F48" s="139"/>
      <c r="G48" s="142"/>
      <c r="H48" s="143"/>
      <c r="I48" s="139"/>
      <c r="J48" s="142"/>
      <c r="K48" s="143"/>
      <c r="L48" s="123"/>
      <c r="M48" s="142"/>
      <c r="N48" s="143"/>
      <c r="O48" s="139"/>
      <c r="P48" s="127"/>
      <c r="R48" s="363"/>
    </row>
    <row r="49" spans="1:18" s="28" customFormat="1" ht="12" hidden="1" customHeight="1" x14ac:dyDescent="0.25">
      <c r="A49" s="144"/>
      <c r="B49" s="145" t="s">
        <v>68</v>
      </c>
      <c r="C49" s="146"/>
      <c r="D49" s="147"/>
      <c r="E49" s="148"/>
      <c r="F49" s="149"/>
      <c r="G49" s="150"/>
      <c r="H49" s="151"/>
      <c r="I49" s="152"/>
      <c r="J49" s="150"/>
      <c r="K49" s="151"/>
      <c r="L49" s="153"/>
      <c r="M49" s="150"/>
      <c r="N49" s="151"/>
      <c r="O49" s="152"/>
      <c r="P49" s="154"/>
      <c r="R49" s="363"/>
    </row>
    <row r="50" spans="1:18" s="28" customFormat="1" ht="13.5" thickTop="1" thickBot="1" x14ac:dyDescent="0.3">
      <c r="A50" s="155"/>
      <c r="B50" s="29" t="s">
        <v>69</v>
      </c>
      <c r="C50" s="156">
        <f t="shared" si="0"/>
        <v>20512</v>
      </c>
      <c r="D50" s="157">
        <f>SUM(D51,D286)</f>
        <v>22712</v>
      </c>
      <c r="E50" s="158">
        <f t="shared" ref="E50:F50" si="26">SUM(E51,E286)</f>
        <v>-2200</v>
      </c>
      <c r="F50" s="159">
        <f t="shared" si="26"/>
        <v>20512</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c r="R50" s="363"/>
    </row>
    <row r="51" spans="1:18" s="28" customFormat="1" ht="36.75" thickTop="1" x14ac:dyDescent="0.25">
      <c r="A51" s="160"/>
      <c r="B51" s="161" t="s">
        <v>70</v>
      </c>
      <c r="C51" s="162">
        <f t="shared" si="0"/>
        <v>20512</v>
      </c>
      <c r="D51" s="163">
        <f>SUM(D52,D194)</f>
        <v>22712</v>
      </c>
      <c r="E51" s="164">
        <f t="shared" ref="E51:F51" si="30">SUM(E52,E194)</f>
        <v>-2200</v>
      </c>
      <c r="F51" s="165">
        <f t="shared" si="30"/>
        <v>20512</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c r="R51" s="363"/>
    </row>
    <row r="52" spans="1:18" s="28" customFormat="1" ht="24" x14ac:dyDescent="0.25">
      <c r="A52" s="24"/>
      <c r="B52" s="22" t="s">
        <v>71</v>
      </c>
      <c r="C52" s="170">
        <f t="shared" si="0"/>
        <v>20512</v>
      </c>
      <c r="D52" s="171">
        <f>SUM(D53,D75,D173,D187)</f>
        <v>22712</v>
      </c>
      <c r="E52" s="172">
        <f t="shared" ref="E52:F52" si="34">SUM(E53,E75,E173,E187)</f>
        <v>-2200</v>
      </c>
      <c r="F52" s="173">
        <f t="shared" si="34"/>
        <v>20512</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c r="R52" s="363"/>
    </row>
    <row r="53" spans="1:18"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c r="R53" s="363"/>
    </row>
    <row r="54" spans="1:18"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c r="R54" s="363"/>
    </row>
    <row r="55" spans="1:18"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c r="R55" s="363"/>
    </row>
    <row r="56" spans="1:18"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c r="R56" s="363"/>
    </row>
    <row r="57" spans="1:18"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c r="R57" s="363"/>
    </row>
    <row r="58" spans="1:18"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c r="R58" s="363"/>
    </row>
    <row r="59" spans="1:18"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c r="R59" s="363"/>
    </row>
    <row r="60" spans="1:18"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c r="R60" s="363"/>
    </row>
    <row r="61" spans="1:18"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c r="R61" s="363"/>
    </row>
    <row r="62" spans="1:18"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c r="R62" s="363"/>
    </row>
    <row r="63" spans="1:18"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c r="R63" s="363"/>
    </row>
    <row r="64" spans="1:18"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c r="R64" s="363"/>
    </row>
    <row r="65" spans="1:18"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c r="R65" s="363"/>
    </row>
    <row r="66" spans="1:18" ht="36" hidden="1" customHeight="1" x14ac:dyDescent="0.25">
      <c r="A66" s="184">
        <v>1150</v>
      </c>
      <c r="B66" s="136" t="s">
        <v>87</v>
      </c>
      <c r="C66" s="141">
        <f t="shared" si="0"/>
        <v>0</v>
      </c>
      <c r="D66" s="142"/>
      <c r="E66" s="143"/>
      <c r="F66" s="139">
        <f t="shared" si="58"/>
        <v>0</v>
      </c>
      <c r="G66" s="142"/>
      <c r="H66" s="143"/>
      <c r="I66" s="139">
        <f t="shared" si="59"/>
        <v>0</v>
      </c>
      <c r="J66" s="142"/>
      <c r="K66" s="143"/>
      <c r="L66" s="139">
        <f t="shared" si="60"/>
        <v>0</v>
      </c>
      <c r="M66" s="142"/>
      <c r="N66" s="143"/>
      <c r="O66" s="139">
        <f t="shared" si="61"/>
        <v>0</v>
      </c>
      <c r="P66" s="127"/>
      <c r="R66" s="363"/>
    </row>
    <row r="67" spans="1:18" ht="24" hidden="1" x14ac:dyDescent="0.25">
      <c r="A67" s="67">
        <v>1200</v>
      </c>
      <c r="B67" s="181" t="s">
        <v>88</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c r="R67" s="363"/>
    </row>
    <row r="68" spans="1:18" ht="24" hidden="1" customHeight="1" x14ac:dyDescent="0.25">
      <c r="A68" s="278">
        <v>1210</v>
      </c>
      <c r="B68" s="80" t="s">
        <v>89</v>
      </c>
      <c r="C68" s="81">
        <f t="shared" si="0"/>
        <v>0</v>
      </c>
      <c r="D68" s="46"/>
      <c r="E68" s="47"/>
      <c r="F68" s="132">
        <f>D68+E68</f>
        <v>0</v>
      </c>
      <c r="G68" s="46"/>
      <c r="H68" s="47"/>
      <c r="I68" s="132">
        <f>G68+H68</f>
        <v>0</v>
      </c>
      <c r="J68" s="46"/>
      <c r="K68" s="47"/>
      <c r="L68" s="132">
        <f>K68+J68</f>
        <v>0</v>
      </c>
      <c r="M68" s="46"/>
      <c r="N68" s="47"/>
      <c r="O68" s="132">
        <f>N68+M68</f>
        <v>0</v>
      </c>
      <c r="P68" s="49"/>
      <c r="R68" s="363"/>
    </row>
    <row r="69" spans="1:18"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c r="R69" s="363"/>
    </row>
    <row r="70" spans="1:18" ht="48" hidden="1" customHeight="1" x14ac:dyDescent="0.25">
      <c r="A70" s="51">
        <v>1221</v>
      </c>
      <c r="B70" s="87" t="s">
        <v>91</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c r="R70" s="363"/>
    </row>
    <row r="71" spans="1:18"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c r="R71" s="363"/>
    </row>
    <row r="72" spans="1:18"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c r="R72" s="363"/>
    </row>
    <row r="73" spans="1:18" ht="36" hidden="1" customHeight="1" x14ac:dyDescent="0.25">
      <c r="A73" s="51">
        <v>1227</v>
      </c>
      <c r="B73" s="87" t="s">
        <v>94</v>
      </c>
      <c r="C73" s="88">
        <f t="shared" si="0"/>
        <v>0</v>
      </c>
      <c r="D73" s="53"/>
      <c r="E73" s="54"/>
      <c r="F73" s="55">
        <f t="shared" si="70"/>
        <v>0</v>
      </c>
      <c r="G73" s="53"/>
      <c r="H73" s="54"/>
      <c r="I73" s="55">
        <f t="shared" si="71"/>
        <v>0</v>
      </c>
      <c r="J73" s="53"/>
      <c r="K73" s="54"/>
      <c r="L73" s="55">
        <f t="shared" si="72"/>
        <v>0</v>
      </c>
      <c r="M73" s="53"/>
      <c r="N73" s="54"/>
      <c r="O73" s="55">
        <f t="shared" si="73"/>
        <v>0</v>
      </c>
      <c r="P73" s="57"/>
      <c r="R73" s="363"/>
    </row>
    <row r="74" spans="1:18"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c r="R74" s="363"/>
    </row>
    <row r="75" spans="1:18" x14ac:dyDescent="0.25">
      <c r="A75" s="175">
        <v>2000</v>
      </c>
      <c r="B75" s="175" t="s">
        <v>96</v>
      </c>
      <c r="C75" s="176">
        <f t="shared" si="0"/>
        <v>20512</v>
      </c>
      <c r="D75" s="177">
        <f>SUM(D76,D83,D130,D164,D165,D172)</f>
        <v>22712</v>
      </c>
      <c r="E75" s="178">
        <f t="shared" ref="E75:F75" si="74">SUM(E76,E83,E130,E164,E165,E172)</f>
        <v>-2200</v>
      </c>
      <c r="F75" s="179">
        <f t="shared" si="74"/>
        <v>20512</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c r="R75" s="363"/>
    </row>
    <row r="76" spans="1:18"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c r="R76" s="363"/>
    </row>
    <row r="77" spans="1:18" ht="24" hidden="1" x14ac:dyDescent="0.25">
      <c r="A77" s="278">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c r="R77" s="363"/>
    </row>
    <row r="78" spans="1:18"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c r="R78" s="363"/>
    </row>
    <row r="79" spans="1:18"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c r="R79" s="363"/>
    </row>
    <row r="80" spans="1:18"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c r="R80" s="363"/>
    </row>
    <row r="81" spans="1:18"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c r="R81" s="363"/>
    </row>
    <row r="82" spans="1:18"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c r="R82" s="363"/>
    </row>
    <row r="83" spans="1:18" x14ac:dyDescent="0.25">
      <c r="A83" s="67">
        <v>2200</v>
      </c>
      <c r="B83" s="181" t="s">
        <v>102</v>
      </c>
      <c r="C83" s="68">
        <f t="shared" si="0"/>
        <v>20512</v>
      </c>
      <c r="D83" s="182">
        <f>SUM(D84,D89,D95,D103,D112,D116,D122,D128)</f>
        <v>22712</v>
      </c>
      <c r="E83" s="183">
        <f t="shared" ref="E83:F83" si="98">SUM(E84,E89,E95,E103,E112,E116,E122,E128)</f>
        <v>-2200</v>
      </c>
      <c r="F83" s="71">
        <f t="shared" si="98"/>
        <v>20512</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c r="R83" s="363"/>
    </row>
    <row r="84" spans="1:18"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c r="R84" s="363"/>
    </row>
    <row r="85" spans="1:18"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c r="R85" s="363"/>
    </row>
    <row r="86" spans="1:18"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c r="R86" s="363"/>
    </row>
    <row r="87" spans="1:18" ht="24" hidden="1" customHeight="1" x14ac:dyDescent="0.25">
      <c r="A87" s="51">
        <v>2214</v>
      </c>
      <c r="B87" s="87" t="s">
        <v>106</v>
      </c>
      <c r="C87" s="88">
        <f t="shared" si="102"/>
        <v>0</v>
      </c>
      <c r="D87" s="193"/>
      <c r="E87" s="194"/>
      <c r="F87" s="55">
        <f t="shared" si="107"/>
        <v>0</v>
      </c>
      <c r="G87" s="53"/>
      <c r="H87" s="54"/>
      <c r="I87" s="55">
        <f t="shared" si="108"/>
        <v>0</v>
      </c>
      <c r="J87" s="53"/>
      <c r="K87" s="54"/>
      <c r="L87" s="55">
        <f t="shared" si="109"/>
        <v>0</v>
      </c>
      <c r="M87" s="53"/>
      <c r="N87" s="54"/>
      <c r="O87" s="55">
        <f t="shared" si="110"/>
        <v>0</v>
      </c>
      <c r="P87" s="57"/>
      <c r="R87" s="363"/>
    </row>
    <row r="88" spans="1:18"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c r="R88" s="363"/>
    </row>
    <row r="89" spans="1:18"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c r="R89" s="363"/>
    </row>
    <row r="90" spans="1:18"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c r="R90" s="363"/>
    </row>
    <row r="91" spans="1:18"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c r="R91" s="363"/>
    </row>
    <row r="92" spans="1:18"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c r="R92" s="363"/>
    </row>
    <row r="93" spans="1:18"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c r="R93" s="363"/>
    </row>
    <row r="94" spans="1:18"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c r="R94" s="363"/>
    </row>
    <row r="95" spans="1:18" ht="36" hidden="1" x14ac:dyDescent="0.25">
      <c r="A95" s="187">
        <v>2230</v>
      </c>
      <c r="B95" s="87" t="s">
        <v>114</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c r="R95" s="363"/>
    </row>
    <row r="96" spans="1:18"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c r="R96" s="363"/>
    </row>
    <row r="97" spans="1:18"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c r="R97" s="363"/>
    </row>
    <row r="98" spans="1:18"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c r="R98" s="363"/>
    </row>
    <row r="99" spans="1:18"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c r="R99" s="363"/>
    </row>
    <row r="100" spans="1:18"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c r="R100" s="363"/>
    </row>
    <row r="101" spans="1:18"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c r="R101" s="363"/>
    </row>
    <row r="102" spans="1:18" ht="24" hidden="1" customHeight="1" x14ac:dyDescent="0.25">
      <c r="A102" s="51">
        <v>2239</v>
      </c>
      <c r="B102" s="87" t="s">
        <v>121</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c r="R102" s="363"/>
    </row>
    <row r="103" spans="1:18"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c r="R103" s="363"/>
    </row>
    <row r="104" spans="1:18"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c r="R104" s="363"/>
    </row>
    <row r="105" spans="1:18"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c r="R105" s="363"/>
    </row>
    <row r="106" spans="1:18"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c r="R106" s="363"/>
    </row>
    <row r="107" spans="1:18"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c r="R107" s="363"/>
    </row>
    <row r="108" spans="1:18"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c r="R108" s="363"/>
    </row>
    <row r="109" spans="1:18"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c r="R109" s="363"/>
    </row>
    <row r="110" spans="1:18"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c r="R110" s="363"/>
    </row>
    <row r="111" spans="1:18"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c r="R111" s="363"/>
    </row>
    <row r="112" spans="1:18"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c r="R112" s="363"/>
    </row>
    <row r="113" spans="1:18"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c r="R113" s="363"/>
    </row>
    <row r="114" spans="1:18"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c r="R114" s="363"/>
    </row>
    <row r="115" spans="1:18"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c r="R115" s="363"/>
    </row>
    <row r="116" spans="1:18" hidden="1" x14ac:dyDescent="0.25">
      <c r="A116" s="187">
        <v>2260</v>
      </c>
      <c r="B116" s="87" t="s">
        <v>135</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c r="R116" s="363"/>
    </row>
    <row r="117" spans="1:18"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c r="R117" s="363"/>
    </row>
    <row r="118" spans="1:18" ht="12" hidden="1" customHeight="1" x14ac:dyDescent="0.25">
      <c r="A118" s="51">
        <v>2262</v>
      </c>
      <c r="B118" s="87" t="s">
        <v>137</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c r="R118" s="363"/>
    </row>
    <row r="119" spans="1:18"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c r="R119" s="363"/>
    </row>
    <row r="120" spans="1:18"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c r="R120" s="363"/>
    </row>
    <row r="121" spans="1:18"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c r="R121" s="363"/>
    </row>
    <row r="122" spans="1:18" x14ac:dyDescent="0.25">
      <c r="A122" s="187">
        <v>2270</v>
      </c>
      <c r="B122" s="87" t="s">
        <v>141</v>
      </c>
      <c r="C122" s="88">
        <f t="shared" si="102"/>
        <v>20512</v>
      </c>
      <c r="D122" s="188">
        <f>SUM(D123:D127)</f>
        <v>22712</v>
      </c>
      <c r="E122" s="189">
        <f t="shared" ref="E122:F122" si="151">SUM(E123:E127)</f>
        <v>-2200</v>
      </c>
      <c r="F122" s="55">
        <f t="shared" si="151"/>
        <v>20512</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c r="R122" s="363"/>
    </row>
    <row r="123" spans="1:18"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c r="R123" s="363"/>
    </row>
    <row r="124" spans="1:18"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c r="R124" s="363"/>
    </row>
    <row r="125" spans="1:18" ht="24" customHeight="1" x14ac:dyDescent="0.25">
      <c r="A125" s="51">
        <v>2275</v>
      </c>
      <c r="B125" s="87" t="s">
        <v>144</v>
      </c>
      <c r="C125" s="88">
        <f t="shared" si="102"/>
        <v>1800</v>
      </c>
      <c r="D125" s="193">
        <v>4000</v>
      </c>
      <c r="E125" s="194">
        <v>-2200</v>
      </c>
      <c r="F125" s="55">
        <f t="shared" si="155"/>
        <v>1800</v>
      </c>
      <c r="G125" s="53"/>
      <c r="H125" s="54"/>
      <c r="I125" s="55">
        <f t="shared" si="156"/>
        <v>0</v>
      </c>
      <c r="J125" s="53"/>
      <c r="K125" s="54"/>
      <c r="L125" s="55">
        <f t="shared" si="157"/>
        <v>0</v>
      </c>
      <c r="M125" s="53"/>
      <c r="N125" s="54"/>
      <c r="O125" s="55">
        <f t="shared" si="158"/>
        <v>0</v>
      </c>
      <c r="P125" s="57"/>
      <c r="R125" s="363"/>
    </row>
    <row r="126" spans="1:18"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c r="R126" s="363"/>
    </row>
    <row r="127" spans="1:18" ht="24" customHeight="1" x14ac:dyDescent="0.25">
      <c r="A127" s="51">
        <v>2279</v>
      </c>
      <c r="B127" s="87" t="s">
        <v>146</v>
      </c>
      <c r="C127" s="88">
        <f t="shared" si="102"/>
        <v>18712</v>
      </c>
      <c r="D127" s="193">
        <v>18712</v>
      </c>
      <c r="E127" s="194"/>
      <c r="F127" s="55">
        <f t="shared" si="155"/>
        <v>18712</v>
      </c>
      <c r="G127" s="53"/>
      <c r="H127" s="54"/>
      <c r="I127" s="55">
        <f t="shared" si="156"/>
        <v>0</v>
      </c>
      <c r="J127" s="53"/>
      <c r="K127" s="54"/>
      <c r="L127" s="55">
        <f t="shared" si="157"/>
        <v>0</v>
      </c>
      <c r="M127" s="53"/>
      <c r="N127" s="54"/>
      <c r="O127" s="55">
        <f t="shared" si="158"/>
        <v>0</v>
      </c>
      <c r="P127" s="57"/>
      <c r="R127" s="363"/>
    </row>
    <row r="128" spans="1:18" ht="48" hidden="1" x14ac:dyDescent="0.25">
      <c r="A128" s="278">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c r="R128" s="363"/>
    </row>
    <row r="129" spans="1:18"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c r="R129" s="363"/>
    </row>
    <row r="130" spans="1:18"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c r="R130" s="363"/>
    </row>
    <row r="131" spans="1:18" ht="24" hidden="1" x14ac:dyDescent="0.25">
      <c r="A131" s="278">
        <v>2310</v>
      </c>
      <c r="B131" s="80" t="s">
        <v>150</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c r="R131" s="363"/>
    </row>
    <row r="132" spans="1:18" ht="12" hidden="1" customHeight="1" x14ac:dyDescent="0.25">
      <c r="A132" s="51">
        <v>2311</v>
      </c>
      <c r="B132" s="87" t="s">
        <v>151</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c r="R132" s="363"/>
    </row>
    <row r="133" spans="1:18" ht="12" hidden="1" customHeight="1" x14ac:dyDescent="0.25">
      <c r="A133" s="51">
        <v>2312</v>
      </c>
      <c r="B133" s="87" t="s">
        <v>152</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c r="R133" s="363"/>
    </row>
    <row r="134" spans="1:18"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c r="R134" s="363"/>
    </row>
    <row r="135" spans="1:18" ht="36" hidden="1" customHeight="1" x14ac:dyDescent="0.25">
      <c r="A135" s="51">
        <v>2314</v>
      </c>
      <c r="B135" s="87" t="s">
        <v>154</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c r="R135" s="363"/>
    </row>
    <row r="136" spans="1:18"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c r="R136" s="363"/>
    </row>
    <row r="137" spans="1:18"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c r="R137" s="363"/>
    </row>
    <row r="138" spans="1:18" ht="12" hidden="1" customHeight="1" x14ac:dyDescent="0.25">
      <c r="A138" s="51">
        <v>2322</v>
      </c>
      <c r="B138" s="87" t="s">
        <v>157</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c r="R138" s="363"/>
    </row>
    <row r="139" spans="1:18"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c r="R139" s="363"/>
    </row>
    <row r="140" spans="1:18"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c r="R140" s="363"/>
    </row>
    <row r="141" spans="1:18"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c r="R141" s="363"/>
    </row>
    <row r="142" spans="1:18"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c r="R142" s="363"/>
    </row>
    <row r="143" spans="1:18"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c r="R143" s="363"/>
    </row>
    <row r="144" spans="1:18"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c r="R144" s="363"/>
    </row>
    <row r="145" spans="1:18"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c r="R145" s="363"/>
    </row>
    <row r="146" spans="1:18"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c r="R146" s="363"/>
    </row>
    <row r="147" spans="1:18"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c r="R147" s="363"/>
    </row>
    <row r="148" spans="1:18"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c r="R148" s="363"/>
    </row>
    <row r="149" spans="1:18"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c r="R149" s="363"/>
    </row>
    <row r="150" spans="1:18"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c r="R150" s="363"/>
    </row>
    <row r="151" spans="1:18"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c r="R151" s="363"/>
    </row>
    <row r="152" spans="1:18"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c r="R152" s="363"/>
    </row>
    <row r="153" spans="1:18"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c r="R153" s="363"/>
    </row>
    <row r="154" spans="1:18"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c r="R154" s="363"/>
    </row>
    <row r="155" spans="1:18"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c r="R155" s="363"/>
    </row>
    <row r="156" spans="1:18"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c r="R156" s="363"/>
    </row>
    <row r="157" spans="1:18"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c r="R157" s="363"/>
    </row>
    <row r="158" spans="1:18"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c r="R158" s="363"/>
    </row>
    <row r="159" spans="1:18" ht="12" hidden="1" customHeight="1" x14ac:dyDescent="0.25">
      <c r="A159" s="184">
        <v>2370</v>
      </c>
      <c r="B159" s="136" t="s">
        <v>178</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c r="R159" s="363"/>
    </row>
    <row r="160" spans="1:18"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c r="R160" s="363"/>
    </row>
    <row r="161" spans="1:18"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c r="R161" s="363"/>
    </row>
    <row r="162" spans="1:18"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c r="R162" s="363"/>
    </row>
    <row r="163" spans="1:18"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c r="R163" s="363"/>
    </row>
    <row r="164" spans="1:18"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c r="R164" s="363"/>
    </row>
    <row r="165" spans="1:18"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c r="R165" s="363"/>
    </row>
    <row r="166" spans="1:18" ht="16.5" hidden="1" customHeight="1" x14ac:dyDescent="0.25">
      <c r="A166" s="278">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c r="R166" s="363"/>
    </row>
    <row r="167" spans="1:18"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c r="R167" s="363"/>
    </row>
    <row r="168" spans="1:18"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c r="R168" s="363"/>
    </row>
    <row r="169" spans="1:18"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c r="R169" s="363"/>
    </row>
    <row r="170" spans="1:18"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c r="R170" s="363"/>
    </row>
    <row r="171" spans="1:18"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c r="R171" s="363"/>
    </row>
    <row r="172" spans="1:18"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c r="R172" s="363"/>
    </row>
    <row r="173" spans="1:18"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c r="R173" s="363"/>
    </row>
    <row r="174" spans="1:18"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c r="R174" s="363"/>
    </row>
    <row r="175" spans="1:18" ht="36" hidden="1" x14ac:dyDescent="0.25">
      <c r="A175" s="278">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c r="R175" s="363"/>
    </row>
    <row r="176" spans="1:18"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c r="R176" s="363"/>
    </row>
    <row r="177" spans="1:18"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c r="R177" s="363"/>
    </row>
    <row r="178" spans="1:18"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c r="R178" s="363"/>
    </row>
    <row r="179" spans="1:18" ht="84" hidden="1" x14ac:dyDescent="0.25">
      <c r="A179" s="278">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c r="R179" s="363"/>
    </row>
    <row r="180" spans="1:18"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c r="R180" s="363"/>
    </row>
    <row r="181" spans="1:18"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c r="R181" s="363"/>
    </row>
    <row r="182" spans="1:18"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c r="R182" s="363"/>
    </row>
    <row r="183" spans="1:18"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c r="R183" s="363"/>
    </row>
    <row r="184" spans="1:18"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c r="R184" s="363"/>
    </row>
    <row r="185" spans="1:18"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c r="R185" s="363"/>
    </row>
    <row r="186" spans="1:18"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c r="R186" s="363"/>
    </row>
    <row r="187" spans="1:18"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c r="R187" s="363"/>
    </row>
    <row r="188" spans="1:18"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c r="R188" s="363"/>
    </row>
    <row r="189" spans="1:18" ht="36" hidden="1" customHeight="1" x14ac:dyDescent="0.25">
      <c r="A189" s="278">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c r="R189" s="363"/>
    </row>
    <row r="190" spans="1:18"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c r="R190" s="363"/>
    </row>
    <row r="191" spans="1:18"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c r="R191" s="363"/>
    </row>
    <row r="192" spans="1:18" ht="24" hidden="1" x14ac:dyDescent="0.25">
      <c r="A192" s="278">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c r="R192" s="363"/>
    </row>
    <row r="193" spans="1:18"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c r="R193" s="363"/>
    </row>
    <row r="194" spans="1:18" s="28" customFormat="1" ht="24" hidden="1" x14ac:dyDescent="0.25">
      <c r="A194" s="221"/>
      <c r="B194" s="23" t="s">
        <v>213</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c r="R194" s="363"/>
    </row>
    <row r="195" spans="1:18"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c r="R195" s="363"/>
    </row>
    <row r="196" spans="1:18"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c r="R196" s="363"/>
    </row>
    <row r="197" spans="1:18" ht="12" hidden="1" customHeight="1" x14ac:dyDescent="0.25">
      <c r="A197" s="278">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c r="R197" s="363"/>
    </row>
    <row r="198" spans="1:18"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c r="R198" s="363"/>
    </row>
    <row r="199" spans="1:18"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c r="R199" s="363"/>
    </row>
    <row r="200" spans="1:18"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c r="R200" s="363"/>
    </row>
    <row r="201" spans="1:18"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c r="R201" s="363"/>
    </row>
    <row r="202" spans="1:18"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c r="R202" s="363"/>
    </row>
    <row r="203" spans="1:18"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c r="R203" s="363"/>
    </row>
    <row r="204" spans="1:18"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c r="R204" s="363"/>
    </row>
    <row r="205" spans="1:18"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c r="R205" s="363"/>
    </row>
    <row r="206" spans="1:18"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c r="R206" s="363"/>
    </row>
    <row r="207" spans="1:18"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c r="R207" s="363"/>
    </row>
    <row r="208" spans="1:18"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c r="R208" s="363"/>
    </row>
    <row r="209" spans="1:18"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c r="R209" s="363"/>
    </row>
    <row r="210" spans="1:18"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c r="R210" s="363"/>
    </row>
    <row r="211" spans="1:18"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c r="R211" s="363"/>
    </row>
    <row r="212" spans="1:18"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c r="R212" s="363"/>
    </row>
    <row r="213" spans="1:18"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c r="R213" s="363"/>
    </row>
    <row r="214" spans="1:18"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c r="R214" s="363"/>
    </row>
    <row r="215" spans="1:18"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c r="R215" s="363"/>
    </row>
    <row r="216" spans="1:18"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c r="R216" s="363"/>
    </row>
    <row r="217" spans="1:18"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c r="R217" s="363"/>
    </row>
    <row r="218" spans="1:18"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c r="R218" s="363"/>
    </row>
    <row r="219" spans="1:18"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c r="R219" s="363"/>
    </row>
    <row r="220" spans="1:18"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c r="R220" s="363"/>
    </row>
    <row r="221" spans="1:18"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c r="R221" s="363"/>
    </row>
    <row r="222" spans="1:18"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c r="R222" s="363"/>
    </row>
    <row r="223" spans="1:18"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c r="R223" s="363"/>
    </row>
    <row r="224" spans="1:18"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c r="R224" s="363"/>
    </row>
    <row r="225" spans="1:18"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c r="R225" s="363"/>
    </row>
    <row r="226" spans="1:18"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c r="R226" s="363"/>
    </row>
    <row r="227" spans="1:18"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c r="R227" s="363"/>
    </row>
    <row r="228" spans="1:18"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c r="R228" s="363"/>
    </row>
    <row r="229" spans="1:18"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c r="R229" s="363"/>
    </row>
    <row r="230" spans="1:18"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c r="R230" s="363"/>
    </row>
    <row r="231" spans="1:18"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c r="R231" s="363"/>
    </row>
    <row r="232" spans="1:18" ht="24" hidden="1" customHeight="1" x14ac:dyDescent="0.25">
      <c r="A232" s="278">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c r="R232" s="363"/>
    </row>
    <row r="233" spans="1:18"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c r="R233" s="363"/>
    </row>
    <row r="234" spans="1:18"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c r="R234" s="363"/>
    </row>
    <row r="235" spans="1:18"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c r="R235" s="363"/>
    </row>
    <row r="236" spans="1:18"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c r="R236" s="363"/>
    </row>
    <row r="237" spans="1:18"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c r="R237" s="363"/>
    </row>
    <row r="238" spans="1:18"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c r="R238" s="363"/>
    </row>
    <row r="239" spans="1:18"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c r="R239" s="363"/>
    </row>
    <row r="240" spans="1:18"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c r="R240" s="363"/>
    </row>
    <row r="241" spans="1:18"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c r="R241" s="363"/>
    </row>
    <row r="242" spans="1:18"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c r="R242" s="363"/>
    </row>
    <row r="243" spans="1:18"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c r="R243" s="363"/>
    </row>
    <row r="244" spans="1:18"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c r="R244" s="363"/>
    </row>
    <row r="245" spans="1:18"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c r="R245" s="363"/>
    </row>
    <row r="246" spans="1:18" ht="24" hidden="1" x14ac:dyDescent="0.25">
      <c r="A246" s="278">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c r="R246" s="363"/>
    </row>
    <row r="247" spans="1:18"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c r="R247" s="363"/>
    </row>
    <row r="248" spans="1:18"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c r="R248" s="363"/>
    </row>
    <row r="249" spans="1:18"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c r="R249" s="363"/>
    </row>
    <row r="250" spans="1:18"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c r="R250" s="363"/>
    </row>
    <row r="251" spans="1:18"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c r="R251" s="363"/>
    </row>
    <row r="252" spans="1:18" ht="24" hidden="1" x14ac:dyDescent="0.25">
      <c r="A252" s="278">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c r="R252" s="363"/>
    </row>
    <row r="253" spans="1:18"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c r="R253" s="363"/>
    </row>
    <row r="254" spans="1:18"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c r="R254" s="363"/>
    </row>
    <row r="255" spans="1:18"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c r="R255" s="363"/>
    </row>
    <row r="256" spans="1:18"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c r="R256" s="363"/>
    </row>
    <row r="257" spans="1:18"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c r="R257" s="363"/>
    </row>
    <row r="258" spans="1:18"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c r="R258" s="363"/>
    </row>
    <row r="259" spans="1:18"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c r="R259" s="363"/>
    </row>
    <row r="260" spans="1:18" ht="24" hidden="1" x14ac:dyDescent="0.25">
      <c r="A260" s="278">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c r="R260" s="363"/>
    </row>
    <row r="261" spans="1:18"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c r="R261" s="363"/>
    </row>
    <row r="262" spans="1:18"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c r="R262" s="363"/>
    </row>
    <row r="263" spans="1:18"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c r="R263" s="363"/>
    </row>
    <row r="264" spans="1:18"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c r="R264" s="363"/>
    </row>
    <row r="265" spans="1:18"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c r="R265" s="363"/>
    </row>
    <row r="266" spans="1:18"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c r="R266" s="363"/>
    </row>
    <row r="267" spans="1:18"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c r="R267" s="363"/>
    </row>
    <row r="268" spans="1:18"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c r="R268" s="363"/>
    </row>
    <row r="269" spans="1:18"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c r="R269" s="363"/>
    </row>
    <row r="270" spans="1:18"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c r="R270" s="363"/>
    </row>
    <row r="271" spans="1:18" ht="24" hidden="1" customHeight="1" x14ac:dyDescent="0.25">
      <c r="A271" s="278">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c r="R271" s="363"/>
    </row>
    <row r="272" spans="1:18"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c r="R272" s="363"/>
    </row>
    <row r="273" spans="1:18"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c r="R273" s="363"/>
    </row>
    <row r="274" spans="1:18"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c r="R274" s="363"/>
    </row>
    <row r="275" spans="1:18"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c r="R275" s="363"/>
    </row>
    <row r="276" spans="1:18"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c r="R276" s="363"/>
    </row>
    <row r="277" spans="1:18"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c r="R277" s="363"/>
    </row>
    <row r="278" spans="1:18"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c r="R278" s="363"/>
    </row>
    <row r="279" spans="1:18"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c r="R279" s="363"/>
    </row>
    <row r="280" spans="1:18" ht="24" hidden="1" customHeight="1" x14ac:dyDescent="0.25">
      <c r="A280" s="278">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c r="R280" s="363"/>
    </row>
    <row r="281" spans="1:18"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c r="R281" s="363"/>
    </row>
    <row r="282" spans="1:18"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c r="R282" s="363"/>
    </row>
    <row r="283" spans="1:18"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c r="R283" s="363"/>
    </row>
    <row r="284" spans="1:18"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c r="R284" s="363"/>
    </row>
    <row r="285" spans="1:18"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c r="R285" s="363"/>
    </row>
    <row r="286" spans="1:18"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c r="R286" s="363"/>
    </row>
    <row r="287" spans="1:18"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c r="R287" s="363"/>
    </row>
    <row r="288" spans="1:18"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c r="R288" s="363"/>
    </row>
    <row r="289" spans="1:18" ht="12.75" thickBot="1" x14ac:dyDescent="0.3">
      <c r="A289" s="246"/>
      <c r="B289" s="246" t="s">
        <v>310</v>
      </c>
      <c r="C289" s="247">
        <f t="shared" si="371"/>
        <v>20512</v>
      </c>
      <c r="D289" s="248">
        <f t="shared" ref="D289:O289" si="389">SUM(D286,D269,D230,D195,D187,D173,D75,D53,D283)</f>
        <v>22712</v>
      </c>
      <c r="E289" s="249">
        <f t="shared" si="389"/>
        <v>-2200</v>
      </c>
      <c r="F289" s="250">
        <f t="shared" si="389"/>
        <v>20512</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c r="R289" s="363"/>
    </row>
    <row r="290" spans="1:18" s="28" customFormat="1" ht="13.5" hidden="1" thickTop="1" thickBot="1" x14ac:dyDescent="0.3">
      <c r="A290" s="1484" t="s">
        <v>311</v>
      </c>
      <c r="B290" s="1485"/>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c r="R290" s="363"/>
    </row>
    <row r="291" spans="1:18" s="28" customFormat="1" ht="12.75" hidden="1" thickTop="1" x14ac:dyDescent="0.25">
      <c r="A291" s="1486" t="s">
        <v>312</v>
      </c>
      <c r="B291" s="1487"/>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c r="R291" s="363"/>
    </row>
    <row r="292" spans="1:18"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c r="R292" s="363"/>
    </row>
    <row r="293" spans="1:18"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c r="R293" s="363"/>
    </row>
    <row r="294" spans="1:18"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c r="R294" s="363"/>
    </row>
    <row r="295" spans="1:18"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c r="R295" s="363"/>
    </row>
    <row r="296" spans="1:18"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c r="R296" s="363"/>
    </row>
    <row r="297" spans="1:18"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c r="R297" s="363"/>
    </row>
    <row r="298" spans="1:18"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c r="R298" s="363"/>
    </row>
    <row r="299" spans="1:18" ht="24.75" hidden="1" customHeight="1" thickBot="1" x14ac:dyDescent="0.25">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c r="R299" s="363"/>
    </row>
    <row r="300" spans="1:18"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c r="R300" s="363"/>
    </row>
    <row r="301" spans="1:18"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c r="R301" s="363"/>
    </row>
    <row r="302" spans="1:18" ht="12.75" thickTop="1" x14ac:dyDescent="0.25">
      <c r="A302" s="4"/>
      <c r="B302" s="4"/>
      <c r="C302" s="4"/>
      <c r="D302" s="4"/>
      <c r="E302" s="4"/>
      <c r="F302" s="4"/>
      <c r="G302" s="4"/>
      <c r="H302" s="4"/>
      <c r="I302" s="4"/>
      <c r="J302" s="4"/>
      <c r="K302" s="4"/>
      <c r="L302" s="4"/>
      <c r="M302" s="4"/>
      <c r="R302" s="363"/>
    </row>
    <row r="303" spans="1:18" x14ac:dyDescent="0.25">
      <c r="A303" s="4"/>
      <c r="B303" s="4"/>
      <c r="C303" s="4"/>
      <c r="D303" s="4"/>
      <c r="E303" s="4"/>
      <c r="F303" s="4"/>
      <c r="G303" s="4"/>
      <c r="H303" s="4"/>
      <c r="I303" s="4"/>
      <c r="J303" s="4"/>
      <c r="K303" s="4"/>
      <c r="L303" s="4"/>
      <c r="M303" s="4"/>
      <c r="R303" s="363"/>
    </row>
    <row r="304" spans="1:18"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sheetData>
  <sheetProtection algorithmName="SHA-512" hashValue="MP/Xvx6ASPvLz1uRwdHX/8M4AAprhKcSmvMScrXEEVdL15wxPvwQF2Uv4u7h9N9qiLZut7ATIxzEHvXGtBLR6A==" saltValue="aV5kHhB1QK4D5ZUla82+sw==" spinCount="100000" sheet="1" objects="1" scenarios="1" formatCells="0" formatColumns="0" formatRows="0" deleteColumns="0"/>
  <autoFilter ref="A18:P301">
    <filterColumn colId="2">
      <filters>
        <filter val="1 800"/>
        <filter val="18 712"/>
        <filter val="20 51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6.pielikums Jūrmalas pilsētas domes
2019.gada 25.jūlija saistošajiem noteikumiem Nr.27
(protokols Nr.10, 24.punkts)
 </firstHeader>
    <firstFooter>&amp;L&amp;9&amp;D; &amp;T&amp;R&amp;9&amp;P (&amp;N)</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U10" sqref="U10"/>
    </sheetView>
  </sheetViews>
  <sheetFormatPr defaultColWidth="9.140625"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1234</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1235</v>
      </c>
      <c r="D3" s="1516"/>
      <c r="E3" s="1516"/>
      <c r="F3" s="1516"/>
      <c r="G3" s="1516"/>
      <c r="H3" s="1516"/>
      <c r="I3" s="1516"/>
      <c r="J3" s="1516"/>
      <c r="K3" s="1516"/>
      <c r="L3" s="1516"/>
      <c r="M3" s="1516"/>
      <c r="N3" s="1516"/>
      <c r="O3" s="1516"/>
      <c r="P3" s="1517"/>
      <c r="Q3" s="273"/>
    </row>
    <row r="4" spans="1:17" ht="12.75" customHeight="1" x14ac:dyDescent="0.25">
      <c r="A4" s="5" t="s">
        <v>4</v>
      </c>
      <c r="B4" s="6"/>
      <c r="C4" s="1516" t="s">
        <v>1236</v>
      </c>
      <c r="D4" s="1516"/>
      <c r="E4" s="1516"/>
      <c r="F4" s="1516"/>
      <c r="G4" s="1516"/>
      <c r="H4" s="1516"/>
      <c r="I4" s="1516"/>
      <c r="J4" s="1516"/>
      <c r="K4" s="1516"/>
      <c r="L4" s="1516"/>
      <c r="M4" s="1516"/>
      <c r="N4" s="1516"/>
      <c r="O4" s="1516"/>
      <c r="P4" s="1517"/>
      <c r="Q4" s="273"/>
    </row>
    <row r="5" spans="1:17" ht="12.75" customHeight="1" x14ac:dyDescent="0.25">
      <c r="A5" s="7" t="s">
        <v>6</v>
      </c>
      <c r="B5" s="8"/>
      <c r="C5" s="1511" t="s">
        <v>1237</v>
      </c>
      <c r="D5" s="1511"/>
      <c r="E5" s="1511"/>
      <c r="F5" s="1511"/>
      <c r="G5" s="1511"/>
      <c r="H5" s="1511"/>
      <c r="I5" s="1511"/>
      <c r="J5" s="1511"/>
      <c r="K5" s="1511"/>
      <c r="L5" s="1511"/>
      <c r="M5" s="1511"/>
      <c r="N5" s="1511"/>
      <c r="O5" s="1511"/>
      <c r="P5" s="1512"/>
      <c r="Q5" s="273"/>
    </row>
    <row r="6" spans="1:17" ht="12.75" customHeight="1" x14ac:dyDescent="0.25">
      <c r="A6" s="7" t="s">
        <v>8</v>
      </c>
      <c r="B6" s="8"/>
      <c r="C6" s="1511" t="s">
        <v>1230</v>
      </c>
      <c r="D6" s="1511"/>
      <c r="E6" s="1511"/>
      <c r="F6" s="1511"/>
      <c r="G6" s="1511"/>
      <c r="H6" s="1511"/>
      <c r="I6" s="1511"/>
      <c r="J6" s="1511"/>
      <c r="K6" s="1511"/>
      <c r="L6" s="1511"/>
      <c r="M6" s="1511"/>
      <c r="N6" s="1511"/>
      <c r="O6" s="1511"/>
      <c r="P6" s="1512"/>
      <c r="Q6" s="273"/>
    </row>
    <row r="7" spans="1:17" x14ac:dyDescent="0.25">
      <c r="A7" s="7" t="s">
        <v>10</v>
      </c>
      <c r="B7" s="8"/>
      <c r="C7" s="1516" t="s">
        <v>1238</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t="s">
        <v>1239</v>
      </c>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71041</v>
      </c>
      <c r="D20" s="32">
        <f>SUM(D21,D24,D25,D41,D43)</f>
        <v>71041</v>
      </c>
      <c r="E20" s="33">
        <f t="shared" ref="E20:F20" si="1">SUM(E21,E24,E25,E41,E43)</f>
        <v>0</v>
      </c>
      <c r="F20" s="34">
        <f t="shared" si="1"/>
        <v>71041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thickTop="1" x14ac:dyDescent="0.25">
      <c r="A21" s="36"/>
      <c r="B21" s="37" t="s">
        <v>40</v>
      </c>
      <c r="C21" s="38">
        <f t="shared" si="0"/>
        <v>2169</v>
      </c>
      <c r="D21" s="39">
        <f>SUM(D22:D23)</f>
        <v>2169</v>
      </c>
      <c r="E21" s="40">
        <f t="shared" ref="E21:F21" si="5">SUM(E22:E23)</f>
        <v>0</v>
      </c>
      <c r="F21" s="41">
        <f t="shared" si="5"/>
        <v>2169</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2169</v>
      </c>
      <c r="D23" s="53">
        <v>2169</v>
      </c>
      <c r="E23" s="1271"/>
      <c r="F23" s="55">
        <f t="shared" ref="F23:F25" si="9">D23+E23</f>
        <v>2169</v>
      </c>
      <c r="G23" s="53"/>
      <c r="H23" s="54"/>
      <c r="I23" s="55">
        <f t="shared" ref="I23:I24" si="10">G23+H23</f>
        <v>0</v>
      </c>
      <c r="J23" s="53"/>
      <c r="K23" s="54"/>
      <c r="L23" s="56">
        <f>K23+J23</f>
        <v>0</v>
      </c>
      <c r="M23" s="53"/>
      <c r="N23" s="54"/>
      <c r="O23" s="55">
        <f>N23+M23</f>
        <v>0</v>
      </c>
      <c r="P23" s="57"/>
    </row>
    <row r="24" spans="1:16" s="28" customFormat="1" ht="29.25" customHeight="1" thickBot="1" x14ac:dyDescent="0.3">
      <c r="A24" s="58">
        <v>19300</v>
      </c>
      <c r="B24" s="58" t="s">
        <v>43</v>
      </c>
      <c r="C24" s="59">
        <f>F24+I24</f>
        <v>10623</v>
      </c>
      <c r="D24" s="60">
        <v>10623</v>
      </c>
      <c r="E24" s="1272"/>
      <c r="F24" s="62">
        <f t="shared" si="9"/>
        <v>10623</v>
      </c>
      <c r="G24" s="60"/>
      <c r="H24" s="61"/>
      <c r="I24" s="62">
        <f t="shared" si="10"/>
        <v>0</v>
      </c>
      <c r="J24" s="63" t="s">
        <v>44</v>
      </c>
      <c r="K24" s="64" t="s">
        <v>44</v>
      </c>
      <c r="L24" s="65" t="s">
        <v>44</v>
      </c>
      <c r="M24" s="63" t="s">
        <v>44</v>
      </c>
      <c r="N24" s="64" t="s">
        <v>44</v>
      </c>
      <c r="O24" s="65" t="s">
        <v>44</v>
      </c>
      <c r="P24" s="66"/>
    </row>
    <row r="25" spans="1:16" s="28" customFormat="1" ht="30" customHeight="1" thickTop="1" thickBot="1" x14ac:dyDescent="0.3">
      <c r="A25" s="277">
        <v>18630</v>
      </c>
      <c r="B25" s="67" t="s">
        <v>45</v>
      </c>
      <c r="C25" s="68">
        <f>F25</f>
        <v>58249</v>
      </c>
      <c r="D25" s="69">
        <v>58249</v>
      </c>
      <c r="E25" s="1273"/>
      <c r="F25" s="71">
        <f t="shared" si="9"/>
        <v>58249</v>
      </c>
      <c r="G25" s="72" t="s">
        <v>44</v>
      </c>
      <c r="H25" s="73" t="s">
        <v>44</v>
      </c>
      <c r="I25" s="74" t="s">
        <v>44</v>
      </c>
      <c r="J25" s="72" t="s">
        <v>44</v>
      </c>
      <c r="K25" s="73" t="s">
        <v>44</v>
      </c>
      <c r="L25" s="74" t="s">
        <v>44</v>
      </c>
      <c r="M25" s="72" t="s">
        <v>44</v>
      </c>
      <c r="N25" s="73" t="s">
        <v>44</v>
      </c>
      <c r="O25" s="74" t="s">
        <v>44</v>
      </c>
      <c r="P25" s="66"/>
    </row>
    <row r="26" spans="1:16" s="28" customFormat="1" ht="36" hidden="1" customHeight="1" thickTop="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71041</v>
      </c>
      <c r="D50" s="157">
        <f>SUM(D51,D286)</f>
        <v>71041</v>
      </c>
      <c r="E50" s="158">
        <f t="shared" ref="E50:F50" si="26">SUM(E51,E286)</f>
        <v>0</v>
      </c>
      <c r="F50" s="159">
        <f t="shared" si="26"/>
        <v>71041</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71041</v>
      </c>
      <c r="D51" s="163">
        <f>SUM(D52,D194)</f>
        <v>71041</v>
      </c>
      <c r="E51" s="164">
        <f t="shared" ref="E51:F51" si="30">SUM(E52,E194)</f>
        <v>0</v>
      </c>
      <c r="F51" s="165">
        <f t="shared" si="30"/>
        <v>71041</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69881</v>
      </c>
      <c r="D52" s="171">
        <f>SUM(D53,D75,D173,D187)</f>
        <v>69881</v>
      </c>
      <c r="E52" s="172">
        <f t="shared" ref="E52:F52" si="34">SUM(E53,E75,E173,E187)</f>
        <v>0</v>
      </c>
      <c r="F52" s="173">
        <f t="shared" si="34"/>
        <v>69881</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x14ac:dyDescent="0.25">
      <c r="A53" s="175">
        <v>1000</v>
      </c>
      <c r="B53" s="175" t="s">
        <v>72</v>
      </c>
      <c r="C53" s="176">
        <f t="shared" si="0"/>
        <v>11459</v>
      </c>
      <c r="D53" s="177">
        <f>SUM(D54,D67)</f>
        <v>22818</v>
      </c>
      <c r="E53" s="178">
        <f t="shared" ref="E53:F53" si="38">SUM(E54,E67)</f>
        <v>-11359</v>
      </c>
      <c r="F53" s="179">
        <f t="shared" si="38"/>
        <v>11459</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8653</v>
      </c>
      <c r="D54" s="182">
        <f>SUM(D55,D58,D66)</f>
        <v>17807</v>
      </c>
      <c r="E54" s="183">
        <f t="shared" ref="E54:F54" si="42">SUM(E55,E58,E66)</f>
        <v>-9154</v>
      </c>
      <c r="F54" s="71">
        <f t="shared" si="42"/>
        <v>8653</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74</v>
      </c>
      <c r="C55" s="141">
        <f t="shared" si="0"/>
        <v>7056</v>
      </c>
      <c r="D55" s="185">
        <f>SUM(D56:D57)</f>
        <v>7056</v>
      </c>
      <c r="E55" s="186">
        <f t="shared" ref="E55:F55" si="46">SUM(E56:E57)</f>
        <v>0</v>
      </c>
      <c r="F55" s="139">
        <f t="shared" si="46"/>
        <v>7056</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customHeight="1" x14ac:dyDescent="0.25">
      <c r="A57" s="51">
        <v>1119</v>
      </c>
      <c r="B57" s="87" t="s">
        <v>76</v>
      </c>
      <c r="C57" s="88">
        <f t="shared" si="0"/>
        <v>7056</v>
      </c>
      <c r="D57" s="53">
        <v>7056</v>
      </c>
      <c r="E57" s="1274"/>
      <c r="F57" s="55">
        <f t="shared" si="50"/>
        <v>7056</v>
      </c>
      <c r="G57" s="53"/>
      <c r="H57" s="54"/>
      <c r="I57" s="55">
        <f t="shared" si="51"/>
        <v>0</v>
      </c>
      <c r="J57" s="53"/>
      <c r="K57" s="54"/>
      <c r="L57" s="55">
        <f t="shared" si="52"/>
        <v>0</v>
      </c>
      <c r="M57" s="53"/>
      <c r="N57" s="54"/>
      <c r="O57" s="55">
        <f t="shared" si="53"/>
        <v>0</v>
      </c>
      <c r="P57" s="57"/>
    </row>
    <row r="58" spans="1:16" x14ac:dyDescent="0.25">
      <c r="A58" s="187">
        <v>1140</v>
      </c>
      <c r="B58" s="87" t="s">
        <v>78</v>
      </c>
      <c r="C58" s="88">
        <f t="shared" si="0"/>
        <v>1029</v>
      </c>
      <c r="D58" s="188">
        <f>SUM(D59:D65)</f>
        <v>1029</v>
      </c>
      <c r="E58" s="189">
        <f>SUM(E59:E65)</f>
        <v>0</v>
      </c>
      <c r="F58" s="55">
        <f t="shared" ref="F58" si="54">SUM(F59:F65)</f>
        <v>1029</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1275"/>
    </row>
    <row r="64" spans="1:16" ht="15" customHeight="1" x14ac:dyDescent="0.25">
      <c r="A64" s="51">
        <v>1148</v>
      </c>
      <c r="B64" s="87" t="s">
        <v>84</v>
      </c>
      <c r="C64" s="88">
        <f t="shared" si="0"/>
        <v>1029</v>
      </c>
      <c r="D64" s="53">
        <v>1029</v>
      </c>
      <c r="E64" s="1276"/>
      <c r="F64" s="55">
        <f t="shared" si="58"/>
        <v>1029</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87</v>
      </c>
      <c r="C66" s="141">
        <f t="shared" si="0"/>
        <v>568</v>
      </c>
      <c r="D66" s="142">
        <v>9722</v>
      </c>
      <c r="E66" s="1277">
        <v>-9154</v>
      </c>
      <c r="F66" s="139">
        <f t="shared" si="58"/>
        <v>568</v>
      </c>
      <c r="G66" s="142"/>
      <c r="H66" s="143"/>
      <c r="I66" s="139">
        <f t="shared" si="59"/>
        <v>0</v>
      </c>
      <c r="J66" s="142"/>
      <c r="K66" s="143"/>
      <c r="L66" s="139">
        <f t="shared" si="60"/>
        <v>0</v>
      </c>
      <c r="M66" s="142"/>
      <c r="N66" s="143"/>
      <c r="O66" s="139">
        <f t="shared" si="61"/>
        <v>0</v>
      </c>
      <c r="P66" s="1278" t="s">
        <v>1240</v>
      </c>
    </row>
    <row r="67" spans="1:16" ht="24" x14ac:dyDescent="0.25">
      <c r="A67" s="67">
        <v>1200</v>
      </c>
      <c r="B67" s="181" t="s">
        <v>88</v>
      </c>
      <c r="C67" s="68">
        <f t="shared" si="0"/>
        <v>2806</v>
      </c>
      <c r="D67" s="182">
        <f>SUM(D68:D69)</f>
        <v>5011</v>
      </c>
      <c r="E67" s="183">
        <f t="shared" ref="E67:F67" si="62">SUM(E68:E69)</f>
        <v>-2205</v>
      </c>
      <c r="F67" s="71">
        <f t="shared" si="62"/>
        <v>2806</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5.5" customHeight="1" x14ac:dyDescent="0.25">
      <c r="A68" s="985">
        <v>1210</v>
      </c>
      <c r="B68" s="80" t="s">
        <v>89</v>
      </c>
      <c r="C68" s="81">
        <f t="shared" si="0"/>
        <v>2149</v>
      </c>
      <c r="D68" s="46">
        <v>4354</v>
      </c>
      <c r="E68" s="1279">
        <v>-2205</v>
      </c>
      <c r="F68" s="132">
        <f>D68+E68</f>
        <v>2149</v>
      </c>
      <c r="G68" s="46"/>
      <c r="H68" s="47"/>
      <c r="I68" s="132">
        <f>G68+H68</f>
        <v>0</v>
      </c>
      <c r="J68" s="46"/>
      <c r="K68" s="47"/>
      <c r="L68" s="132">
        <f>K68+J68</f>
        <v>0</v>
      </c>
      <c r="M68" s="46"/>
      <c r="N68" s="47"/>
      <c r="O68" s="132">
        <f>N68+M68</f>
        <v>0</v>
      </c>
      <c r="P68" s="1278" t="s">
        <v>1240</v>
      </c>
    </row>
    <row r="69" spans="1:16" ht="24" x14ac:dyDescent="0.25">
      <c r="A69" s="187">
        <v>1220</v>
      </c>
      <c r="B69" s="87" t="s">
        <v>90</v>
      </c>
      <c r="C69" s="88">
        <f t="shared" si="0"/>
        <v>657</v>
      </c>
      <c r="D69" s="188">
        <f>SUM(D70:D74)</f>
        <v>657</v>
      </c>
      <c r="E69" s="189">
        <f t="shared" ref="E69:F69" si="66">SUM(E70:E74)</f>
        <v>0</v>
      </c>
      <c r="F69" s="55">
        <f t="shared" si="66"/>
        <v>657</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customHeight="1" x14ac:dyDescent="0.25">
      <c r="A70" s="51">
        <v>1221</v>
      </c>
      <c r="B70" s="87" t="s">
        <v>91</v>
      </c>
      <c r="C70" s="88">
        <f t="shared" si="0"/>
        <v>265</v>
      </c>
      <c r="D70" s="53">
        <v>265</v>
      </c>
      <c r="E70" s="1274"/>
      <c r="F70" s="55">
        <f t="shared" ref="F70:F74" si="70">D70+E70</f>
        <v>265</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94</v>
      </c>
      <c r="C73" s="88">
        <f t="shared" si="0"/>
        <v>392</v>
      </c>
      <c r="D73" s="53">
        <v>392</v>
      </c>
      <c r="E73" s="54"/>
      <c r="F73" s="55">
        <f t="shared" si="70"/>
        <v>392</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58422</v>
      </c>
      <c r="D75" s="177">
        <f>SUM(D76,D83,D130,D164,D165,D172)</f>
        <v>47063</v>
      </c>
      <c r="E75" s="178">
        <f t="shared" ref="E75:F75" si="74">SUM(E76,E83,E130,E164,E165,E172)</f>
        <v>11359</v>
      </c>
      <c r="F75" s="179">
        <f t="shared" si="74"/>
        <v>58422</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985">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52310</v>
      </c>
      <c r="D83" s="182">
        <f>SUM(D84,D89,D95,D103,D112,D116,D122,D128)</f>
        <v>40559</v>
      </c>
      <c r="E83" s="183">
        <f t="shared" ref="E83:F83" si="98">SUM(E84,E89,E95,E103,E112,E116,E122,E128)</f>
        <v>11751</v>
      </c>
      <c r="F83" s="71">
        <f t="shared" si="98"/>
        <v>52310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c r="E87" s="1280"/>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338</v>
      </c>
      <c r="D95" s="188">
        <f>SUM(D96:D102)</f>
        <v>674</v>
      </c>
      <c r="E95" s="189">
        <f t="shared" ref="E95:F95" si="119">SUM(E96:E102)</f>
        <v>-336</v>
      </c>
      <c r="F95" s="55">
        <f t="shared" si="119"/>
        <v>338</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30.75" customHeight="1" x14ac:dyDescent="0.25">
      <c r="A102" s="51">
        <v>2239</v>
      </c>
      <c r="B102" s="87" t="s">
        <v>121</v>
      </c>
      <c r="C102" s="88">
        <f t="shared" si="102"/>
        <v>338</v>
      </c>
      <c r="D102" s="193">
        <v>674</v>
      </c>
      <c r="E102" s="1281">
        <v>-336</v>
      </c>
      <c r="F102" s="55">
        <f t="shared" si="123"/>
        <v>338</v>
      </c>
      <c r="G102" s="53"/>
      <c r="H102" s="54"/>
      <c r="I102" s="55">
        <f t="shared" si="124"/>
        <v>0</v>
      </c>
      <c r="J102" s="53"/>
      <c r="K102" s="54"/>
      <c r="L102" s="55">
        <f t="shared" si="125"/>
        <v>0</v>
      </c>
      <c r="M102" s="53"/>
      <c r="N102" s="54"/>
      <c r="O102" s="55">
        <f t="shared" si="126"/>
        <v>0</v>
      </c>
      <c r="P102" s="127" t="s">
        <v>1241</v>
      </c>
    </row>
    <row r="103" spans="1:16"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x14ac:dyDescent="0.25">
      <c r="A116" s="187">
        <v>2260</v>
      </c>
      <c r="B116" s="87" t="s">
        <v>135</v>
      </c>
      <c r="C116" s="88">
        <f t="shared" si="102"/>
        <v>576</v>
      </c>
      <c r="D116" s="188">
        <f>SUM(D117:D121)</f>
        <v>576</v>
      </c>
      <c r="E116" s="189">
        <f t="shared" ref="E116:F116" si="143">SUM(E117:E121)</f>
        <v>0</v>
      </c>
      <c r="F116" s="55">
        <f t="shared" si="143"/>
        <v>576</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31.5" hidden="1" customHeight="1" x14ac:dyDescent="0.25">
      <c r="A117" s="51">
        <v>2261</v>
      </c>
      <c r="B117" s="87" t="s">
        <v>136</v>
      </c>
      <c r="C117" s="88">
        <f t="shared" si="102"/>
        <v>0</v>
      </c>
      <c r="D117" s="193"/>
      <c r="E117" s="1281"/>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127"/>
    </row>
    <row r="118" spans="1:16" ht="15" customHeight="1" x14ac:dyDescent="0.25">
      <c r="A118" s="51">
        <v>2262</v>
      </c>
      <c r="B118" s="87" t="s">
        <v>137</v>
      </c>
      <c r="C118" s="88">
        <f t="shared" si="102"/>
        <v>576</v>
      </c>
      <c r="D118" s="193">
        <v>576</v>
      </c>
      <c r="E118" s="1281"/>
      <c r="F118" s="55">
        <f t="shared" si="147"/>
        <v>576</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x14ac:dyDescent="0.25">
      <c r="A122" s="187">
        <v>2270</v>
      </c>
      <c r="B122" s="87" t="s">
        <v>141</v>
      </c>
      <c r="C122" s="88">
        <f t="shared" si="102"/>
        <v>51396</v>
      </c>
      <c r="D122" s="188">
        <f>SUM(D123:D127)</f>
        <v>39309</v>
      </c>
      <c r="E122" s="189">
        <f t="shared" ref="E122:F122" si="151">SUM(E123:E127)</f>
        <v>12087</v>
      </c>
      <c r="F122" s="55">
        <f t="shared" si="151"/>
        <v>51396</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146</v>
      </c>
      <c r="C127" s="88">
        <f t="shared" si="102"/>
        <v>51396</v>
      </c>
      <c r="D127" s="193">
        <v>39309</v>
      </c>
      <c r="E127" s="1281">
        <v>12087</v>
      </c>
      <c r="F127" s="55">
        <f t="shared" si="155"/>
        <v>51396</v>
      </c>
      <c r="G127" s="53"/>
      <c r="H127" s="54"/>
      <c r="I127" s="55">
        <f t="shared" si="156"/>
        <v>0</v>
      </c>
      <c r="J127" s="53"/>
      <c r="K127" s="54"/>
      <c r="L127" s="55">
        <f t="shared" si="157"/>
        <v>0</v>
      </c>
      <c r="M127" s="53"/>
      <c r="N127" s="54"/>
      <c r="O127" s="55">
        <f t="shared" si="158"/>
        <v>0</v>
      </c>
      <c r="P127" s="1278" t="s">
        <v>1242</v>
      </c>
    </row>
    <row r="128" spans="1:16" ht="48" hidden="1" x14ac:dyDescent="0.25">
      <c r="A128" s="985">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6112</v>
      </c>
      <c r="D130" s="182">
        <f>SUM(D131,D136,D140,D141,D144,D151,D159,D160,D163)</f>
        <v>6504</v>
      </c>
      <c r="E130" s="183">
        <f t="shared" ref="E130:F130" si="160">SUM(E131,E136,E140,E141,E144,E151,E159,E160,E163)</f>
        <v>-392</v>
      </c>
      <c r="F130" s="71">
        <f t="shared" si="160"/>
        <v>6112</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985">
        <v>2310</v>
      </c>
      <c r="B131" s="80" t="s">
        <v>150</v>
      </c>
      <c r="C131" s="81">
        <f t="shared" si="102"/>
        <v>2144</v>
      </c>
      <c r="D131" s="191">
        <f t="shared" ref="D131:O131" si="164">SUM(D132:D135)</f>
        <v>3024</v>
      </c>
      <c r="E131" s="192">
        <f t="shared" si="164"/>
        <v>-880</v>
      </c>
      <c r="F131" s="132">
        <f t="shared" si="164"/>
        <v>2144</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1282"/>
    </row>
    <row r="132" spans="1:16" ht="15" customHeight="1" x14ac:dyDescent="0.25">
      <c r="A132" s="51">
        <v>2311</v>
      </c>
      <c r="B132" s="87" t="s">
        <v>151</v>
      </c>
      <c r="C132" s="88">
        <f t="shared" si="102"/>
        <v>834</v>
      </c>
      <c r="D132" s="193">
        <v>1434</v>
      </c>
      <c r="E132" s="1281">
        <v>-600</v>
      </c>
      <c r="F132" s="55">
        <f t="shared" ref="F132:F135" si="165">D132+E132</f>
        <v>834</v>
      </c>
      <c r="G132" s="53"/>
      <c r="H132" s="54"/>
      <c r="I132" s="55">
        <f t="shared" ref="I132:I135" si="166">G132+H132</f>
        <v>0</v>
      </c>
      <c r="J132" s="53"/>
      <c r="K132" s="54"/>
      <c r="L132" s="55">
        <f t="shared" ref="L132:L135" si="167">K132+J132</f>
        <v>0</v>
      </c>
      <c r="M132" s="53"/>
      <c r="N132" s="54"/>
      <c r="O132" s="55">
        <f t="shared" ref="O132:O135" si="168">N132+M132</f>
        <v>0</v>
      </c>
      <c r="P132" s="127"/>
    </row>
    <row r="133" spans="1:16" ht="12.75" customHeight="1" x14ac:dyDescent="0.25">
      <c r="A133" s="51">
        <v>2312</v>
      </c>
      <c r="B133" s="87" t="s">
        <v>152</v>
      </c>
      <c r="C133" s="88">
        <f t="shared" si="102"/>
        <v>920</v>
      </c>
      <c r="D133" s="193">
        <v>920</v>
      </c>
      <c r="E133" s="1281"/>
      <c r="F133" s="55">
        <f t="shared" si="165"/>
        <v>920</v>
      </c>
      <c r="G133" s="53"/>
      <c r="H133" s="54"/>
      <c r="I133" s="55">
        <f t="shared" si="166"/>
        <v>0</v>
      </c>
      <c r="J133" s="53"/>
      <c r="K133" s="54"/>
      <c r="L133" s="55">
        <f t="shared" si="167"/>
        <v>0</v>
      </c>
      <c r="M133" s="53"/>
      <c r="N133" s="54"/>
      <c r="O133" s="55">
        <f t="shared" si="168"/>
        <v>0</v>
      </c>
      <c r="P133" s="12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390</v>
      </c>
      <c r="D135" s="193">
        <v>670</v>
      </c>
      <c r="E135" s="1280">
        <v>-280</v>
      </c>
      <c r="F135" s="55">
        <f t="shared" si="165"/>
        <v>390</v>
      </c>
      <c r="G135" s="53"/>
      <c r="H135" s="54"/>
      <c r="I135" s="55">
        <f t="shared" si="166"/>
        <v>0</v>
      </c>
      <c r="J135" s="53"/>
      <c r="K135" s="54"/>
      <c r="L135" s="55">
        <f t="shared" si="167"/>
        <v>0</v>
      </c>
      <c r="M135" s="53"/>
      <c r="N135" s="54"/>
      <c r="O135" s="55">
        <f t="shared" si="168"/>
        <v>0</v>
      </c>
      <c r="P135" s="127"/>
    </row>
    <row r="136" spans="1:16" x14ac:dyDescent="0.25">
      <c r="A136" s="187">
        <v>2320</v>
      </c>
      <c r="B136" s="87" t="s">
        <v>155</v>
      </c>
      <c r="C136" s="88">
        <f t="shared" si="102"/>
        <v>546</v>
      </c>
      <c r="D136" s="188">
        <f>SUM(D137:D139)</f>
        <v>850</v>
      </c>
      <c r="E136" s="189">
        <f t="shared" ref="E136:F136" si="169">SUM(E137:E139)</f>
        <v>-304</v>
      </c>
      <c r="F136" s="55">
        <f t="shared" si="169"/>
        <v>546</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7" t="s">
        <v>157</v>
      </c>
      <c r="C138" s="88">
        <f t="shared" si="102"/>
        <v>546</v>
      </c>
      <c r="D138" s="193">
        <v>850</v>
      </c>
      <c r="E138" s="1283">
        <v>-304</v>
      </c>
      <c r="F138" s="55">
        <f t="shared" si="173"/>
        <v>546</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7">
        <v>2360</v>
      </c>
      <c r="B151" s="87" t="s">
        <v>170</v>
      </c>
      <c r="C151" s="88">
        <f t="shared" si="193"/>
        <v>2033</v>
      </c>
      <c r="D151" s="188">
        <f>SUM(D152:D158)</f>
        <v>1697</v>
      </c>
      <c r="E151" s="189">
        <f t="shared" ref="E151:F151" si="194">SUM(E152:E158)</f>
        <v>336</v>
      </c>
      <c r="F151" s="55">
        <f t="shared" si="194"/>
        <v>2033</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4.25" customHeight="1" x14ac:dyDescent="0.25">
      <c r="A152" s="50">
        <v>2361</v>
      </c>
      <c r="B152" s="87" t="s">
        <v>171</v>
      </c>
      <c r="C152" s="88">
        <f t="shared" si="193"/>
        <v>245</v>
      </c>
      <c r="D152" s="193">
        <v>245</v>
      </c>
      <c r="E152" s="1281"/>
      <c r="F152" s="55">
        <f t="shared" ref="F152:F159" si="198">D152+E152</f>
        <v>245</v>
      </c>
      <c r="G152" s="53"/>
      <c r="H152" s="54"/>
      <c r="I152" s="55">
        <f t="shared" ref="I152:I159" si="199">G152+H152</f>
        <v>0</v>
      </c>
      <c r="J152" s="53"/>
      <c r="K152" s="54"/>
      <c r="L152" s="55">
        <f t="shared" ref="L152:L159" si="200">K152+J152</f>
        <v>0</v>
      </c>
      <c r="M152" s="53"/>
      <c r="N152" s="54"/>
      <c r="O152" s="55">
        <f t="shared" ref="O152:O159" si="201">N152+M152</f>
        <v>0</v>
      </c>
      <c r="P152" s="12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3.5" customHeight="1" x14ac:dyDescent="0.25">
      <c r="A154" s="50">
        <v>2363</v>
      </c>
      <c r="B154" s="87" t="s">
        <v>173</v>
      </c>
      <c r="C154" s="88">
        <f t="shared" si="193"/>
        <v>1788</v>
      </c>
      <c r="D154" s="193">
        <v>1452</v>
      </c>
      <c r="E154" s="1281">
        <v>336</v>
      </c>
      <c r="F154" s="55">
        <f t="shared" si="198"/>
        <v>1788</v>
      </c>
      <c r="G154" s="53"/>
      <c r="H154" s="54"/>
      <c r="I154" s="55">
        <f t="shared" si="199"/>
        <v>0</v>
      </c>
      <c r="J154" s="53"/>
      <c r="K154" s="54"/>
      <c r="L154" s="55">
        <f t="shared" si="200"/>
        <v>0</v>
      </c>
      <c r="M154" s="53"/>
      <c r="N154" s="54"/>
      <c r="O154" s="55">
        <f t="shared" si="201"/>
        <v>0</v>
      </c>
      <c r="P154" s="127" t="s">
        <v>1243</v>
      </c>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4.25" customHeight="1" x14ac:dyDescent="0.25">
      <c r="A159" s="184">
        <v>2370</v>
      </c>
      <c r="B159" s="136" t="s">
        <v>178</v>
      </c>
      <c r="C159" s="141">
        <f t="shared" si="193"/>
        <v>1389</v>
      </c>
      <c r="D159" s="199">
        <v>933</v>
      </c>
      <c r="E159" s="1284">
        <v>456</v>
      </c>
      <c r="F159" s="139">
        <f t="shared" si="198"/>
        <v>1389</v>
      </c>
      <c r="G159" s="142"/>
      <c r="H159" s="143"/>
      <c r="I159" s="139">
        <f t="shared" si="199"/>
        <v>0</v>
      </c>
      <c r="J159" s="142"/>
      <c r="K159" s="143"/>
      <c r="L159" s="139">
        <f t="shared" si="200"/>
        <v>0</v>
      </c>
      <c r="M159" s="142"/>
      <c r="N159" s="143"/>
      <c r="O159" s="139">
        <f t="shared" si="201"/>
        <v>0</v>
      </c>
      <c r="P159" s="127" t="s">
        <v>1243</v>
      </c>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985">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985">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85">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985">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985">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1160</v>
      </c>
      <c r="D194" s="171">
        <f t="shared" ref="D194:O194" si="259">SUM(D195,D230,D269,D283)</f>
        <v>1160</v>
      </c>
      <c r="E194" s="172">
        <f t="shared" si="259"/>
        <v>0</v>
      </c>
      <c r="F194" s="173">
        <f t="shared" si="259"/>
        <v>1160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1160</v>
      </c>
      <c r="D195" s="177">
        <f>D196+D204</f>
        <v>1160</v>
      </c>
      <c r="E195" s="178">
        <f t="shared" ref="E195:F195" si="260">E196+E204</f>
        <v>0</v>
      </c>
      <c r="F195" s="179">
        <f t="shared" si="260"/>
        <v>1160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x14ac:dyDescent="0.25">
      <c r="A196" s="67">
        <v>5100</v>
      </c>
      <c r="B196" s="181" t="s">
        <v>215</v>
      </c>
      <c r="C196" s="68">
        <f t="shared" si="193"/>
        <v>64</v>
      </c>
      <c r="D196" s="182">
        <f>D197+D198+D201+D202+D203</f>
        <v>64</v>
      </c>
      <c r="E196" s="183">
        <f t="shared" ref="E196:F196" si="264">E197+E198+E201+E202+E203</f>
        <v>0</v>
      </c>
      <c r="F196" s="71">
        <f t="shared" si="264"/>
        <v>64</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985">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x14ac:dyDescent="0.25">
      <c r="A198" s="187">
        <v>5120</v>
      </c>
      <c r="B198" s="87" t="s">
        <v>217</v>
      </c>
      <c r="C198" s="88">
        <f t="shared" si="193"/>
        <v>64</v>
      </c>
      <c r="D198" s="188">
        <f>D199+D200</f>
        <v>64</v>
      </c>
      <c r="E198" s="189">
        <f t="shared" ref="E198:F198" si="268">E199+E200</f>
        <v>0</v>
      </c>
      <c r="F198" s="55">
        <f t="shared" si="268"/>
        <v>64</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customHeight="1" x14ac:dyDescent="0.25">
      <c r="A199" s="51">
        <v>5121</v>
      </c>
      <c r="B199" s="87" t="s">
        <v>218</v>
      </c>
      <c r="C199" s="88">
        <f t="shared" si="193"/>
        <v>64</v>
      </c>
      <c r="D199" s="193">
        <v>64</v>
      </c>
      <c r="E199" s="194"/>
      <c r="F199" s="55">
        <f t="shared" ref="F199:F203" si="272">D199+E199</f>
        <v>64</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1096</v>
      </c>
      <c r="D204" s="182">
        <f>D205+D215+D216+D225+D226+D227+D229</f>
        <v>1096</v>
      </c>
      <c r="E204" s="183">
        <f t="shared" ref="E204:F204" si="276">E205+E215+E216+E225+E226+E227+E229</f>
        <v>0</v>
      </c>
      <c r="F204" s="71">
        <f t="shared" si="276"/>
        <v>1096</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1096</v>
      </c>
      <c r="D216" s="188">
        <f>SUM(D217:D224)</f>
        <v>1096</v>
      </c>
      <c r="E216" s="189">
        <f t="shared" ref="E216:F216" si="289">SUM(E217:E224)</f>
        <v>0</v>
      </c>
      <c r="F216" s="55">
        <f t="shared" si="289"/>
        <v>1096</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7" t="s">
        <v>242</v>
      </c>
      <c r="C223" s="88">
        <f t="shared" si="288"/>
        <v>1096</v>
      </c>
      <c r="D223" s="193">
        <v>1096</v>
      </c>
      <c r="E223" s="1281"/>
      <c r="F223" s="55">
        <f t="shared" si="293"/>
        <v>1096</v>
      </c>
      <c r="G223" s="53"/>
      <c r="H223" s="54"/>
      <c r="I223" s="55">
        <f t="shared" si="294"/>
        <v>0</v>
      </c>
      <c r="J223" s="53"/>
      <c r="K223" s="54"/>
      <c r="L223" s="55">
        <f t="shared" si="295"/>
        <v>0</v>
      </c>
      <c r="M223" s="53"/>
      <c r="N223" s="54"/>
      <c r="O223" s="55">
        <f t="shared" si="296"/>
        <v>0</v>
      </c>
      <c r="P223" s="12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985">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85">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985">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985">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985">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85">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281"/>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310</v>
      </c>
      <c r="C289" s="247">
        <f t="shared" si="371"/>
        <v>71041</v>
      </c>
      <c r="D289" s="248">
        <f t="shared" ref="D289:O289" si="389">SUM(D286,D269,D230,D195,D187,D173,D75,D53,D283)</f>
        <v>71041</v>
      </c>
      <c r="E289" s="249">
        <f t="shared" si="389"/>
        <v>0</v>
      </c>
      <c r="F289" s="250">
        <f t="shared" si="389"/>
        <v>71041</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thickTop="1" thickBot="1" x14ac:dyDescent="0.3">
      <c r="A290" s="1484" t="s">
        <v>311</v>
      </c>
      <c r="B290" s="1485"/>
      <c r="C290" s="252">
        <f t="shared" si="371"/>
        <v>-2169</v>
      </c>
      <c r="D290" s="253">
        <f>SUM(D24,D25,D41)-D51</f>
        <v>-2169</v>
      </c>
      <c r="E290" s="254">
        <f t="shared" ref="E290:F290" si="390">SUM(E24,E25,E41)-E51</f>
        <v>0</v>
      </c>
      <c r="F290" s="255">
        <f t="shared" si="390"/>
        <v>-2169</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thickTop="1" x14ac:dyDescent="0.25">
      <c r="A291" s="1486" t="s">
        <v>312</v>
      </c>
      <c r="B291" s="1487"/>
      <c r="C291" s="257">
        <f t="shared" si="371"/>
        <v>2169</v>
      </c>
      <c r="D291" s="258">
        <f t="shared" ref="D291:O291" si="394">SUM(D292,D293)-D300+D301</f>
        <v>2169</v>
      </c>
      <c r="E291" s="259">
        <f t="shared" si="394"/>
        <v>0</v>
      </c>
      <c r="F291" s="260">
        <f t="shared" si="394"/>
        <v>2169</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2.75" thickBot="1" x14ac:dyDescent="0.3">
      <c r="A292" s="155" t="s">
        <v>313</v>
      </c>
      <c r="B292" s="155" t="s">
        <v>314</v>
      </c>
      <c r="C292" s="156">
        <f t="shared" si="371"/>
        <v>2169</v>
      </c>
      <c r="D292" s="157">
        <f t="shared" ref="D292:O292" si="395">D21-D286</f>
        <v>2169</v>
      </c>
      <c r="E292" s="158">
        <f t="shared" si="395"/>
        <v>0</v>
      </c>
      <c r="F292" s="159">
        <f t="shared" si="395"/>
        <v>2169</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CDyvzKW1L2gTsX4CYn6VLj5SpEZnrjv70nkBkAtq5mYcWVpxwKniqQPp6+gDnQjpaIqLj7+LLffPpymhAf13xg==" saltValue="uu9n/zUeVHd0YNPu2rm3Zg==" spinCount="100000" sheet="1" objects="1" scenarios="1" formatCells="0" formatColumns="0" formatRows="0" deleteColumns="0"/>
  <autoFilter ref="A18:P301">
    <filterColumn colId="2">
      <filters>
        <filter val="1 029"/>
        <filter val="1 096"/>
        <filter val="1 160"/>
        <filter val="1 389"/>
        <filter val="1 788"/>
        <filter val="10 623"/>
        <filter val="11 459"/>
        <filter val="2 033"/>
        <filter val="2 144"/>
        <filter val="2 149"/>
        <filter val="2 169"/>
        <filter val="-2 169"/>
        <filter val="2 806"/>
        <filter val="245"/>
        <filter val="265"/>
        <filter val="338"/>
        <filter val="390"/>
        <filter val="392"/>
        <filter val="51 396"/>
        <filter val="52 310"/>
        <filter val="546"/>
        <filter val="568"/>
        <filter val="576"/>
        <filter val="58 249"/>
        <filter val="58 422"/>
        <filter val="6 112"/>
        <filter val="64"/>
        <filter val="657"/>
        <filter val="69 881"/>
        <filter val="7 056"/>
        <filter val="71 041"/>
        <filter val="8 653"/>
        <filter val="834"/>
        <filter val="92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47.pielikums Jūrmalas pilsētas domes
2019.gada 25.jūlija saistošajiem noteikumiem Nr.27
(protokols Nr.10, 24.punkts)
 </firstHeader>
    <firstFooter>&amp;L&amp;9&amp;D; &amp;T&amp;R&amp;9&amp;P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Q319"/>
  <sheetViews>
    <sheetView showGridLines="0" tabSelected="1" view="pageLayout" zoomScaleNormal="100" workbookViewId="0">
      <selection activeCell="U8" sqref="U8"/>
    </sheetView>
  </sheetViews>
  <sheetFormatPr defaultRowHeight="12" outlineLevelCol="1" x14ac:dyDescent="0.25"/>
  <cols>
    <col min="1" max="1" width="10.140625" style="272" customWidth="1"/>
    <col min="2" max="2" width="28" style="272" customWidth="1"/>
    <col min="3" max="3" width="7.7109375" style="272" customWidth="1"/>
    <col min="4" max="5" width="7.7109375" style="272" hidden="1" customWidth="1" outlineLevel="1"/>
    <col min="6" max="6" width="7.7109375" style="272" customWidth="1" collapsed="1"/>
    <col min="7" max="7" width="9.7109375" style="272" hidden="1" customWidth="1" outlineLevel="1"/>
    <col min="8" max="8" width="9.42578125" style="272" hidden="1" customWidth="1" outlineLevel="1"/>
    <col min="9" max="9" width="7.7109375" style="272" customWidth="1" collapsed="1"/>
    <col min="10" max="11" width="7.7109375" style="272" hidden="1" customWidth="1" outlineLevel="1"/>
    <col min="12" max="12" width="7.7109375" style="272" customWidth="1" collapsed="1"/>
    <col min="13" max="13" width="7.7109375" style="272"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1249</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1250</v>
      </c>
      <c r="D3" s="1516"/>
      <c r="E3" s="1516"/>
      <c r="F3" s="1516"/>
      <c r="G3" s="1516"/>
      <c r="H3" s="1516"/>
      <c r="I3" s="1516"/>
      <c r="J3" s="1516"/>
      <c r="K3" s="1516"/>
      <c r="L3" s="1516"/>
      <c r="M3" s="1516"/>
      <c r="N3" s="1516"/>
      <c r="O3" s="1516"/>
      <c r="P3" s="1517"/>
      <c r="Q3" s="273"/>
    </row>
    <row r="4" spans="1:17" ht="12.75" customHeight="1" x14ac:dyDescent="0.25">
      <c r="A4" s="5" t="s">
        <v>4</v>
      </c>
      <c r="B4" s="6"/>
      <c r="C4" s="1516" t="s">
        <v>1251</v>
      </c>
      <c r="D4" s="1516"/>
      <c r="E4" s="1516"/>
      <c r="F4" s="1516"/>
      <c r="G4" s="1516"/>
      <c r="H4" s="1516"/>
      <c r="I4" s="1516"/>
      <c r="J4" s="1516"/>
      <c r="K4" s="1516"/>
      <c r="L4" s="1516"/>
      <c r="M4" s="1516"/>
      <c r="N4" s="1516"/>
      <c r="O4" s="1516"/>
      <c r="P4" s="1517"/>
      <c r="Q4" s="273"/>
    </row>
    <row r="5" spans="1:17" ht="12.75" customHeight="1" x14ac:dyDescent="0.25">
      <c r="A5" s="7" t="s">
        <v>6</v>
      </c>
      <c r="B5" s="8"/>
      <c r="C5" s="1511" t="s">
        <v>1252</v>
      </c>
      <c r="D5" s="1511"/>
      <c r="E5" s="1511"/>
      <c r="F5" s="1511"/>
      <c r="G5" s="1511"/>
      <c r="H5" s="1511"/>
      <c r="I5" s="1511"/>
      <c r="J5" s="1511"/>
      <c r="K5" s="1511"/>
      <c r="L5" s="1511"/>
      <c r="M5" s="1511"/>
      <c r="N5" s="1511"/>
      <c r="O5" s="1511"/>
      <c r="P5" s="1512"/>
      <c r="Q5" s="273"/>
    </row>
    <row r="6" spans="1:17" ht="12.75" customHeight="1" x14ac:dyDescent="0.25">
      <c r="A6" s="7" t="s">
        <v>8</v>
      </c>
      <c r="B6" s="8"/>
      <c r="C6" s="1511" t="s">
        <v>938</v>
      </c>
      <c r="D6" s="1511"/>
      <c r="E6" s="1511"/>
      <c r="F6" s="1511"/>
      <c r="G6" s="1511"/>
      <c r="H6" s="1511"/>
      <c r="I6" s="1511"/>
      <c r="J6" s="1511"/>
      <c r="K6" s="1511"/>
      <c r="L6" s="1511"/>
      <c r="M6" s="1511"/>
      <c r="N6" s="1511"/>
      <c r="O6" s="1511"/>
      <c r="P6" s="1512"/>
      <c r="Q6" s="273"/>
    </row>
    <row r="7" spans="1:17" ht="15" customHeight="1" x14ac:dyDescent="0.25">
      <c r="A7" s="7" t="s">
        <v>10</v>
      </c>
      <c r="B7" s="8"/>
      <c r="C7" s="1516" t="s">
        <v>475</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c r="D9" s="1511"/>
      <c r="E9" s="1511"/>
      <c r="F9" s="1511"/>
      <c r="G9" s="1511"/>
      <c r="H9" s="1511"/>
      <c r="I9" s="1511"/>
      <c r="J9" s="1511"/>
      <c r="K9" s="1511"/>
      <c r="L9" s="1511"/>
      <c r="M9" s="1511"/>
      <c r="N9" s="1511"/>
      <c r="O9" s="1511"/>
      <c r="P9" s="1512"/>
      <c r="Q9" s="273"/>
    </row>
    <row r="10" spans="1:17" ht="12.75" customHeight="1" x14ac:dyDescent="0.25">
      <c r="A10" s="7"/>
      <c r="B10" s="8" t="s">
        <v>14</v>
      </c>
      <c r="C10" s="1511" t="s">
        <v>1253</v>
      </c>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1254</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703" t="s">
        <v>23</v>
      </c>
      <c r="D16" s="1503" t="s">
        <v>24</v>
      </c>
      <c r="E16" s="1505" t="s">
        <v>25</v>
      </c>
      <c r="F16" s="1507" t="s">
        <v>26</v>
      </c>
      <c r="G16" s="1489" t="s">
        <v>27</v>
      </c>
      <c r="H16" s="1490" t="s">
        <v>28</v>
      </c>
      <c r="I16" s="1488" t="s">
        <v>29</v>
      </c>
      <c r="J16" s="1701" t="s">
        <v>30</v>
      </c>
      <c r="K16" s="1701" t="s">
        <v>31</v>
      </c>
      <c r="L16" s="1708" t="s">
        <v>32</v>
      </c>
      <c r="M16" s="1710" t="s">
        <v>33</v>
      </c>
      <c r="N16" s="1712" t="s">
        <v>34</v>
      </c>
      <c r="O16" s="1705" t="s">
        <v>35</v>
      </c>
      <c r="P16" s="1707" t="s">
        <v>36</v>
      </c>
    </row>
    <row r="17" spans="1:16" s="13" customFormat="1" ht="71.25" customHeight="1" thickBot="1" x14ac:dyDescent="0.3">
      <c r="A17" s="1495"/>
      <c r="B17" s="1497"/>
      <c r="C17" s="1704"/>
      <c r="D17" s="1504"/>
      <c r="E17" s="1506"/>
      <c r="F17" s="1508"/>
      <c r="G17" s="1489"/>
      <c r="H17" s="1490"/>
      <c r="I17" s="1488"/>
      <c r="J17" s="1702"/>
      <c r="K17" s="1702"/>
      <c r="L17" s="1709"/>
      <c r="M17" s="1711"/>
      <c r="N17" s="1506"/>
      <c r="O17" s="1706"/>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18">
        <v>12</v>
      </c>
      <c r="M18" s="15">
        <v>13</v>
      </c>
      <c r="N18" s="17">
        <v>14</v>
      </c>
      <c r="O18" s="20">
        <v>15</v>
      </c>
      <c r="P18" s="20">
        <v>16</v>
      </c>
    </row>
    <row r="19" spans="1:16" s="28" customFormat="1" hidden="1" x14ac:dyDescent="0.25">
      <c r="A19" s="22"/>
      <c r="B19" s="23" t="s">
        <v>38</v>
      </c>
      <c r="C19" s="1299"/>
      <c r="D19" s="25"/>
      <c r="E19" s="26"/>
      <c r="F19" s="1300"/>
      <c r="G19" s="25"/>
      <c r="H19" s="1301"/>
      <c r="I19" s="1302"/>
      <c r="J19" s="1301"/>
      <c r="K19" s="26"/>
      <c r="L19" s="1300"/>
      <c r="M19" s="1303"/>
      <c r="N19" s="26"/>
      <c r="O19" s="1302"/>
      <c r="P19" s="1304"/>
    </row>
    <row r="20" spans="1:16" s="28" customFormat="1" ht="12.75" thickBot="1" x14ac:dyDescent="0.3">
      <c r="A20" s="29"/>
      <c r="B20" s="30" t="s">
        <v>39</v>
      </c>
      <c r="C20" s="1305">
        <f>F20+I20+L20+O20</f>
        <v>43621</v>
      </c>
      <c r="D20" s="32">
        <f>SUM(D21,D24,D25,D41,D43)</f>
        <v>0</v>
      </c>
      <c r="E20" s="33">
        <f t="shared" ref="E20:F20" si="0">SUM(E21,E24,E25,E41,E43)</f>
        <v>0</v>
      </c>
      <c r="F20" s="34">
        <f t="shared" si="0"/>
        <v>0</v>
      </c>
      <c r="G20" s="32">
        <f>SUM(G21,G24,G43)</f>
        <v>43629</v>
      </c>
      <c r="H20" s="1306">
        <f t="shared" ref="H20:I20" si="1">SUM(H21,H24,H43)</f>
        <v>-8</v>
      </c>
      <c r="I20" s="1307">
        <f t="shared" si="1"/>
        <v>43621</v>
      </c>
      <c r="J20" s="1306">
        <f>SUM(J21,J26,J43)</f>
        <v>0</v>
      </c>
      <c r="K20" s="33">
        <f t="shared" ref="K20:L20" si="2">SUM(K21,K26,K43)</f>
        <v>0</v>
      </c>
      <c r="L20" s="34">
        <f t="shared" si="2"/>
        <v>0</v>
      </c>
      <c r="M20" s="1305">
        <f>SUM(M21,M45)</f>
        <v>0</v>
      </c>
      <c r="N20" s="33">
        <f t="shared" ref="N20:O20" si="3">SUM(N21,N45)</f>
        <v>0</v>
      </c>
      <c r="O20" s="1307">
        <f t="shared" si="3"/>
        <v>0</v>
      </c>
      <c r="P20" s="1308"/>
    </row>
    <row r="21" spans="1:16" ht="12.75" hidden="1" thickTop="1" x14ac:dyDescent="0.25">
      <c r="A21" s="36"/>
      <c r="B21" s="37" t="s">
        <v>40</v>
      </c>
      <c r="C21" s="1309">
        <f t="shared" ref="C21:C84" si="4">F21+I21+L21+O21</f>
        <v>0</v>
      </c>
      <c r="D21" s="39">
        <f>SUM(D22:D23)</f>
        <v>0</v>
      </c>
      <c r="E21" s="40">
        <f t="shared" ref="E21" si="5">SUM(E22:E23)</f>
        <v>0</v>
      </c>
      <c r="F21" s="41">
        <f>SUM(F22:F23)</f>
        <v>0</v>
      </c>
      <c r="G21" s="39">
        <f>SUM(G22:G23)</f>
        <v>0</v>
      </c>
      <c r="H21" s="1310">
        <f t="shared" ref="H21:I21" si="6">SUM(H22:H23)</f>
        <v>0</v>
      </c>
      <c r="I21" s="1311">
        <f t="shared" si="6"/>
        <v>0</v>
      </c>
      <c r="J21" s="1310">
        <f>SUM(J22:J23)</f>
        <v>0</v>
      </c>
      <c r="K21" s="40">
        <f t="shared" ref="K21:L21" si="7">SUM(K22:K23)</f>
        <v>0</v>
      </c>
      <c r="L21" s="41">
        <f t="shared" si="7"/>
        <v>0</v>
      </c>
      <c r="M21" s="1309">
        <f>SUM(M22:M23)</f>
        <v>0</v>
      </c>
      <c r="N21" s="40">
        <f t="shared" ref="N21:O21" si="8">SUM(N22:N23)</f>
        <v>0</v>
      </c>
      <c r="O21" s="1311">
        <f t="shared" si="8"/>
        <v>0</v>
      </c>
      <c r="P21" s="1312"/>
    </row>
    <row r="22" spans="1:16" ht="12.75" hidden="1" thickTop="1" x14ac:dyDescent="0.25">
      <c r="A22" s="43"/>
      <c r="B22" s="44" t="s">
        <v>41</v>
      </c>
      <c r="C22" s="1313">
        <f t="shared" si="4"/>
        <v>0</v>
      </c>
      <c r="D22" s="46"/>
      <c r="E22" s="47"/>
      <c r="F22" s="48">
        <f>D22+E22</f>
        <v>0</v>
      </c>
      <c r="G22" s="46"/>
      <c r="H22" s="1314"/>
      <c r="I22" s="1315">
        <f>G22+H22</f>
        <v>0</v>
      </c>
      <c r="J22" s="1314"/>
      <c r="K22" s="47"/>
      <c r="L22" s="48">
        <f>J22+K22</f>
        <v>0</v>
      </c>
      <c r="M22" s="1316"/>
      <c r="N22" s="47"/>
      <c r="O22" s="1315">
        <f>M22+N22</f>
        <v>0</v>
      </c>
      <c r="P22" s="1317"/>
    </row>
    <row r="23" spans="1:16" ht="12.75" hidden="1" thickTop="1" x14ac:dyDescent="0.25">
      <c r="A23" s="50"/>
      <c r="B23" s="51" t="s">
        <v>42</v>
      </c>
      <c r="C23" s="1318">
        <f t="shared" si="4"/>
        <v>0</v>
      </c>
      <c r="D23" s="53"/>
      <c r="E23" s="54"/>
      <c r="F23" s="55">
        <f>D23+E23</f>
        <v>0</v>
      </c>
      <c r="G23" s="53"/>
      <c r="H23" s="1319"/>
      <c r="I23" s="1320">
        <f>G23+H23</f>
        <v>0</v>
      </c>
      <c r="J23" s="1319"/>
      <c r="K23" s="54"/>
      <c r="L23" s="56">
        <f>J23+K23</f>
        <v>0</v>
      </c>
      <c r="M23" s="1321"/>
      <c r="N23" s="54"/>
      <c r="O23" s="1320">
        <f>M23+N23</f>
        <v>0</v>
      </c>
      <c r="P23" s="1322"/>
    </row>
    <row r="24" spans="1:16" s="28" customFormat="1" ht="25.5" thickTop="1" thickBot="1" x14ac:dyDescent="0.3">
      <c r="A24" s="540">
        <v>19300</v>
      </c>
      <c r="B24" s="540" t="s">
        <v>43</v>
      </c>
      <c r="C24" s="1323">
        <f>F24+I24</f>
        <v>43621</v>
      </c>
      <c r="D24" s="1324"/>
      <c r="E24" s="1325"/>
      <c r="F24" s="544">
        <f>D24+E24</f>
        <v>0</v>
      </c>
      <c r="G24" s="1324">
        <v>43629</v>
      </c>
      <c r="H24" s="1326">
        <v>-8</v>
      </c>
      <c r="I24" s="1327">
        <f>G24+H24</f>
        <v>43621</v>
      </c>
      <c r="J24" s="1328" t="s">
        <v>44</v>
      </c>
      <c r="K24" s="546" t="s">
        <v>44</v>
      </c>
      <c r="L24" s="547" t="s">
        <v>44</v>
      </c>
      <c r="M24" s="1329" t="s">
        <v>44</v>
      </c>
      <c r="N24" s="546" t="s">
        <v>44</v>
      </c>
      <c r="O24" s="1330" t="s">
        <v>44</v>
      </c>
      <c r="P24" s="1331"/>
    </row>
    <row r="25" spans="1:16" s="28" customFormat="1" ht="24.75" hidden="1" thickTop="1" x14ac:dyDescent="0.25">
      <c r="A25" s="277"/>
      <c r="B25" s="67" t="s">
        <v>45</v>
      </c>
      <c r="C25" s="1332">
        <f>F25</f>
        <v>0</v>
      </c>
      <c r="D25" s="69"/>
      <c r="E25" s="70"/>
      <c r="F25" s="71">
        <f>D25+E25</f>
        <v>0</v>
      </c>
      <c r="G25" s="72" t="s">
        <v>44</v>
      </c>
      <c r="H25" s="1333" t="s">
        <v>44</v>
      </c>
      <c r="I25" s="1334" t="s">
        <v>44</v>
      </c>
      <c r="J25" s="1333" t="s">
        <v>44</v>
      </c>
      <c r="K25" s="73" t="s">
        <v>44</v>
      </c>
      <c r="L25" s="74" t="s">
        <v>44</v>
      </c>
      <c r="M25" s="1335" t="s">
        <v>44</v>
      </c>
      <c r="N25" s="73" t="s">
        <v>44</v>
      </c>
      <c r="O25" s="1334" t="s">
        <v>44</v>
      </c>
      <c r="P25" s="1336"/>
    </row>
    <row r="26" spans="1:16" s="28" customFormat="1" ht="36.75" hidden="1" thickTop="1" x14ac:dyDescent="0.25">
      <c r="A26" s="67">
        <v>21300</v>
      </c>
      <c r="B26" s="67" t="s">
        <v>46</v>
      </c>
      <c r="C26" s="1332">
        <f>L26</f>
        <v>0</v>
      </c>
      <c r="D26" s="72" t="s">
        <v>44</v>
      </c>
      <c r="E26" s="73" t="s">
        <v>44</v>
      </c>
      <c r="F26" s="74" t="s">
        <v>44</v>
      </c>
      <c r="G26" s="72" t="s">
        <v>44</v>
      </c>
      <c r="H26" s="1333" t="s">
        <v>44</v>
      </c>
      <c r="I26" s="1334" t="s">
        <v>44</v>
      </c>
      <c r="J26" s="1337">
        <f>SUM(J27,J31,J33,J36)</f>
        <v>0</v>
      </c>
      <c r="K26" s="183">
        <f t="shared" ref="K26:L26" si="9">SUM(K27,K31,K33,K36)</f>
        <v>0</v>
      </c>
      <c r="L26" s="71">
        <f t="shared" si="9"/>
        <v>0</v>
      </c>
      <c r="M26" s="1335" t="s">
        <v>44</v>
      </c>
      <c r="N26" s="73" t="s">
        <v>44</v>
      </c>
      <c r="O26" s="1334" t="s">
        <v>44</v>
      </c>
      <c r="P26" s="1336"/>
    </row>
    <row r="27" spans="1:16" s="28" customFormat="1" ht="24.75" hidden="1" thickTop="1" x14ac:dyDescent="0.25">
      <c r="A27" s="79">
        <v>21350</v>
      </c>
      <c r="B27" s="67" t="s">
        <v>47</v>
      </c>
      <c r="C27" s="1332">
        <f t="shared" ref="C27:C40" si="10">L27</f>
        <v>0</v>
      </c>
      <c r="D27" s="72" t="s">
        <v>44</v>
      </c>
      <c r="E27" s="73" t="s">
        <v>44</v>
      </c>
      <c r="F27" s="74" t="s">
        <v>44</v>
      </c>
      <c r="G27" s="72" t="s">
        <v>44</v>
      </c>
      <c r="H27" s="1333" t="s">
        <v>44</v>
      </c>
      <c r="I27" s="1334" t="s">
        <v>44</v>
      </c>
      <c r="J27" s="1337">
        <f>SUM(J28:J30)</f>
        <v>0</v>
      </c>
      <c r="K27" s="183">
        <f t="shared" ref="K27:L27" si="11">SUM(K28:K30)</f>
        <v>0</v>
      </c>
      <c r="L27" s="71">
        <f t="shared" si="11"/>
        <v>0</v>
      </c>
      <c r="M27" s="1335" t="s">
        <v>44</v>
      </c>
      <c r="N27" s="73" t="s">
        <v>44</v>
      </c>
      <c r="O27" s="1334" t="s">
        <v>44</v>
      </c>
      <c r="P27" s="1336"/>
    </row>
    <row r="28" spans="1:16" ht="12.75" hidden="1" thickTop="1" x14ac:dyDescent="0.25">
      <c r="A28" s="43">
        <v>21351</v>
      </c>
      <c r="B28" s="80" t="s">
        <v>48</v>
      </c>
      <c r="C28" s="1338">
        <f t="shared" si="10"/>
        <v>0</v>
      </c>
      <c r="D28" s="82" t="s">
        <v>44</v>
      </c>
      <c r="E28" s="83" t="s">
        <v>44</v>
      </c>
      <c r="F28" s="84" t="s">
        <v>44</v>
      </c>
      <c r="G28" s="82" t="s">
        <v>44</v>
      </c>
      <c r="H28" s="1339" t="s">
        <v>44</v>
      </c>
      <c r="I28" s="1340" t="s">
        <v>44</v>
      </c>
      <c r="J28" s="1341"/>
      <c r="K28" s="196"/>
      <c r="L28" s="48">
        <f>J28+K28</f>
        <v>0</v>
      </c>
      <c r="M28" s="1342" t="s">
        <v>44</v>
      </c>
      <c r="N28" s="83" t="s">
        <v>44</v>
      </c>
      <c r="O28" s="1340" t="s">
        <v>44</v>
      </c>
      <c r="P28" s="1343"/>
    </row>
    <row r="29" spans="1:16" ht="12.75" hidden="1" thickTop="1" x14ac:dyDescent="0.25">
      <c r="A29" s="50">
        <v>21352</v>
      </c>
      <c r="B29" s="87" t="s">
        <v>49</v>
      </c>
      <c r="C29" s="1344">
        <f t="shared" si="10"/>
        <v>0</v>
      </c>
      <c r="D29" s="89" t="s">
        <v>44</v>
      </c>
      <c r="E29" s="90" t="s">
        <v>44</v>
      </c>
      <c r="F29" s="91" t="s">
        <v>44</v>
      </c>
      <c r="G29" s="89" t="s">
        <v>44</v>
      </c>
      <c r="H29" s="1345" t="s">
        <v>44</v>
      </c>
      <c r="I29" s="1346" t="s">
        <v>44</v>
      </c>
      <c r="J29" s="1347"/>
      <c r="K29" s="194"/>
      <c r="L29" s="56">
        <f>J29+K29</f>
        <v>0</v>
      </c>
      <c r="M29" s="1348" t="s">
        <v>44</v>
      </c>
      <c r="N29" s="90" t="s">
        <v>44</v>
      </c>
      <c r="O29" s="1346" t="s">
        <v>44</v>
      </c>
      <c r="P29" s="1349"/>
    </row>
    <row r="30" spans="1:16" ht="24.75" hidden="1" thickTop="1" x14ac:dyDescent="0.25">
      <c r="A30" s="50">
        <v>21359</v>
      </c>
      <c r="B30" s="87" t="s">
        <v>50</v>
      </c>
      <c r="C30" s="1344">
        <f t="shared" si="10"/>
        <v>0</v>
      </c>
      <c r="D30" s="89" t="s">
        <v>44</v>
      </c>
      <c r="E30" s="90" t="s">
        <v>44</v>
      </c>
      <c r="F30" s="91" t="s">
        <v>44</v>
      </c>
      <c r="G30" s="89" t="s">
        <v>44</v>
      </c>
      <c r="H30" s="1345" t="s">
        <v>44</v>
      </c>
      <c r="I30" s="1346" t="s">
        <v>44</v>
      </c>
      <c r="J30" s="1347"/>
      <c r="K30" s="194"/>
      <c r="L30" s="56">
        <f>J30+K30</f>
        <v>0</v>
      </c>
      <c r="M30" s="1348" t="s">
        <v>44</v>
      </c>
      <c r="N30" s="90" t="s">
        <v>44</v>
      </c>
      <c r="O30" s="1346" t="s">
        <v>44</v>
      </c>
      <c r="P30" s="1349"/>
    </row>
    <row r="31" spans="1:16" s="28" customFormat="1" ht="36.75" hidden="1" thickTop="1" x14ac:dyDescent="0.25">
      <c r="A31" s="79">
        <v>21370</v>
      </c>
      <c r="B31" s="67" t="s">
        <v>51</v>
      </c>
      <c r="C31" s="1332">
        <f t="shared" si="10"/>
        <v>0</v>
      </c>
      <c r="D31" s="72" t="s">
        <v>44</v>
      </c>
      <c r="E31" s="73" t="s">
        <v>44</v>
      </c>
      <c r="F31" s="74" t="s">
        <v>44</v>
      </c>
      <c r="G31" s="72" t="s">
        <v>44</v>
      </c>
      <c r="H31" s="1333" t="s">
        <v>44</v>
      </c>
      <c r="I31" s="1334" t="s">
        <v>44</v>
      </c>
      <c r="J31" s="1337">
        <f>SUM(J32)</f>
        <v>0</v>
      </c>
      <c r="K31" s="183">
        <f t="shared" ref="K31:L31" si="12">SUM(K32)</f>
        <v>0</v>
      </c>
      <c r="L31" s="71">
        <f t="shared" si="12"/>
        <v>0</v>
      </c>
      <c r="M31" s="1335" t="s">
        <v>44</v>
      </c>
      <c r="N31" s="73" t="s">
        <v>44</v>
      </c>
      <c r="O31" s="1334" t="s">
        <v>44</v>
      </c>
      <c r="P31" s="1336"/>
    </row>
    <row r="32" spans="1:16" ht="36.75" hidden="1" thickTop="1" x14ac:dyDescent="0.25">
      <c r="A32" s="94">
        <v>21379</v>
      </c>
      <c r="B32" s="95" t="s">
        <v>52</v>
      </c>
      <c r="C32" s="1350">
        <f t="shared" si="10"/>
        <v>0</v>
      </c>
      <c r="D32" s="97" t="s">
        <v>44</v>
      </c>
      <c r="E32" s="98" t="s">
        <v>44</v>
      </c>
      <c r="F32" s="99" t="s">
        <v>44</v>
      </c>
      <c r="G32" s="97" t="s">
        <v>44</v>
      </c>
      <c r="H32" s="1351" t="s">
        <v>44</v>
      </c>
      <c r="I32" s="1352" t="s">
        <v>44</v>
      </c>
      <c r="J32" s="1353"/>
      <c r="K32" s="234"/>
      <c r="L32" s="102">
        <f>J32+K32</f>
        <v>0</v>
      </c>
      <c r="M32" s="1354" t="s">
        <v>44</v>
      </c>
      <c r="N32" s="98" t="s">
        <v>44</v>
      </c>
      <c r="O32" s="1352" t="s">
        <v>44</v>
      </c>
      <c r="P32" s="1355"/>
    </row>
    <row r="33" spans="1:16" s="28" customFormat="1" ht="12.75" hidden="1" thickTop="1" x14ac:dyDescent="0.25">
      <c r="A33" s="79">
        <v>21380</v>
      </c>
      <c r="B33" s="67" t="s">
        <v>53</v>
      </c>
      <c r="C33" s="1332">
        <f t="shared" si="10"/>
        <v>0</v>
      </c>
      <c r="D33" s="72" t="s">
        <v>44</v>
      </c>
      <c r="E33" s="73" t="s">
        <v>44</v>
      </c>
      <c r="F33" s="74" t="s">
        <v>44</v>
      </c>
      <c r="G33" s="72" t="s">
        <v>44</v>
      </c>
      <c r="H33" s="1333" t="s">
        <v>44</v>
      </c>
      <c r="I33" s="1334" t="s">
        <v>44</v>
      </c>
      <c r="J33" s="1337">
        <f>SUM(J34:J35)</f>
        <v>0</v>
      </c>
      <c r="K33" s="183">
        <f t="shared" ref="K33:L33" si="13">SUM(K34:K35)</f>
        <v>0</v>
      </c>
      <c r="L33" s="71">
        <f t="shared" si="13"/>
        <v>0</v>
      </c>
      <c r="M33" s="1335" t="s">
        <v>44</v>
      </c>
      <c r="N33" s="73" t="s">
        <v>44</v>
      </c>
      <c r="O33" s="1334" t="s">
        <v>44</v>
      </c>
      <c r="P33" s="1336"/>
    </row>
    <row r="34" spans="1:16" ht="12.75" hidden="1" thickTop="1" x14ac:dyDescent="0.25">
      <c r="A34" s="44">
        <v>21381</v>
      </c>
      <c r="B34" s="80" t="s">
        <v>54</v>
      </c>
      <c r="C34" s="1338">
        <f t="shared" si="10"/>
        <v>0</v>
      </c>
      <c r="D34" s="82" t="s">
        <v>44</v>
      </c>
      <c r="E34" s="83" t="s">
        <v>44</v>
      </c>
      <c r="F34" s="84" t="s">
        <v>44</v>
      </c>
      <c r="G34" s="82" t="s">
        <v>44</v>
      </c>
      <c r="H34" s="1339" t="s">
        <v>44</v>
      </c>
      <c r="I34" s="1340" t="s">
        <v>44</v>
      </c>
      <c r="J34" s="1341"/>
      <c r="K34" s="196"/>
      <c r="L34" s="48">
        <f>J34+K34</f>
        <v>0</v>
      </c>
      <c r="M34" s="1342" t="s">
        <v>44</v>
      </c>
      <c r="N34" s="83" t="s">
        <v>44</v>
      </c>
      <c r="O34" s="1340" t="s">
        <v>44</v>
      </c>
      <c r="P34" s="1343"/>
    </row>
    <row r="35" spans="1:16" ht="24.75" hidden="1" thickTop="1" x14ac:dyDescent="0.25">
      <c r="A35" s="51">
        <v>21383</v>
      </c>
      <c r="B35" s="87" t="s">
        <v>55</v>
      </c>
      <c r="C35" s="1344">
        <f t="shared" si="10"/>
        <v>0</v>
      </c>
      <c r="D35" s="89" t="s">
        <v>44</v>
      </c>
      <c r="E35" s="90" t="s">
        <v>44</v>
      </c>
      <c r="F35" s="91" t="s">
        <v>44</v>
      </c>
      <c r="G35" s="89" t="s">
        <v>44</v>
      </c>
      <c r="H35" s="1345" t="s">
        <v>44</v>
      </c>
      <c r="I35" s="1346" t="s">
        <v>44</v>
      </c>
      <c r="J35" s="1347"/>
      <c r="K35" s="194"/>
      <c r="L35" s="56">
        <f>J35+K35</f>
        <v>0</v>
      </c>
      <c r="M35" s="1348" t="s">
        <v>44</v>
      </c>
      <c r="N35" s="90" t="s">
        <v>44</v>
      </c>
      <c r="O35" s="1346" t="s">
        <v>44</v>
      </c>
      <c r="P35" s="1349"/>
    </row>
    <row r="36" spans="1:16" s="28" customFormat="1" ht="25.5" hidden="1" customHeight="1" x14ac:dyDescent="0.25">
      <c r="A36" s="79">
        <v>21390</v>
      </c>
      <c r="B36" s="67" t="s">
        <v>56</v>
      </c>
      <c r="C36" s="1332">
        <f t="shared" si="10"/>
        <v>0</v>
      </c>
      <c r="D36" s="72" t="s">
        <v>44</v>
      </c>
      <c r="E36" s="73" t="s">
        <v>44</v>
      </c>
      <c r="F36" s="74" t="s">
        <v>44</v>
      </c>
      <c r="G36" s="72" t="s">
        <v>44</v>
      </c>
      <c r="H36" s="1333" t="s">
        <v>44</v>
      </c>
      <c r="I36" s="1334" t="s">
        <v>44</v>
      </c>
      <c r="J36" s="1337">
        <f>SUM(J37:J40)</f>
        <v>0</v>
      </c>
      <c r="K36" s="183">
        <f t="shared" ref="K36:L36" si="14">SUM(K37:K40)</f>
        <v>0</v>
      </c>
      <c r="L36" s="71">
        <f t="shared" si="14"/>
        <v>0</v>
      </c>
      <c r="M36" s="1335" t="s">
        <v>44</v>
      </c>
      <c r="N36" s="73" t="s">
        <v>44</v>
      </c>
      <c r="O36" s="1334" t="s">
        <v>44</v>
      </c>
      <c r="P36" s="1336"/>
    </row>
    <row r="37" spans="1:16" ht="24.75" hidden="1" thickTop="1" x14ac:dyDescent="0.25">
      <c r="A37" s="44">
        <v>21391</v>
      </c>
      <c r="B37" s="80" t="s">
        <v>57</v>
      </c>
      <c r="C37" s="1338">
        <f t="shared" si="10"/>
        <v>0</v>
      </c>
      <c r="D37" s="82" t="s">
        <v>44</v>
      </c>
      <c r="E37" s="83" t="s">
        <v>44</v>
      </c>
      <c r="F37" s="84" t="s">
        <v>44</v>
      </c>
      <c r="G37" s="82" t="s">
        <v>44</v>
      </c>
      <c r="H37" s="1339" t="s">
        <v>44</v>
      </c>
      <c r="I37" s="1340" t="s">
        <v>44</v>
      </c>
      <c r="J37" s="1341"/>
      <c r="K37" s="196"/>
      <c r="L37" s="48">
        <f>J37+K37</f>
        <v>0</v>
      </c>
      <c r="M37" s="1342" t="s">
        <v>44</v>
      </c>
      <c r="N37" s="83" t="s">
        <v>44</v>
      </c>
      <c r="O37" s="1340" t="s">
        <v>44</v>
      </c>
      <c r="P37" s="1343"/>
    </row>
    <row r="38" spans="1:16" ht="12.75" hidden="1" thickTop="1" x14ac:dyDescent="0.25">
      <c r="A38" s="51">
        <v>21393</v>
      </c>
      <c r="B38" s="87" t="s">
        <v>58</v>
      </c>
      <c r="C38" s="1344">
        <f t="shared" si="10"/>
        <v>0</v>
      </c>
      <c r="D38" s="89" t="s">
        <v>44</v>
      </c>
      <c r="E38" s="90" t="s">
        <v>44</v>
      </c>
      <c r="F38" s="91" t="s">
        <v>44</v>
      </c>
      <c r="G38" s="89" t="s">
        <v>44</v>
      </c>
      <c r="H38" s="1345" t="s">
        <v>44</v>
      </c>
      <c r="I38" s="1346" t="s">
        <v>44</v>
      </c>
      <c r="J38" s="1347"/>
      <c r="K38" s="194"/>
      <c r="L38" s="56">
        <f>J38+K38</f>
        <v>0</v>
      </c>
      <c r="M38" s="1348" t="s">
        <v>44</v>
      </c>
      <c r="N38" s="90" t="s">
        <v>44</v>
      </c>
      <c r="O38" s="1346" t="s">
        <v>44</v>
      </c>
      <c r="P38" s="1349"/>
    </row>
    <row r="39" spans="1:16" ht="12.75" hidden="1" thickTop="1" x14ac:dyDescent="0.25">
      <c r="A39" s="51">
        <v>21395</v>
      </c>
      <c r="B39" s="87" t="s">
        <v>59</v>
      </c>
      <c r="C39" s="1344">
        <f t="shared" si="10"/>
        <v>0</v>
      </c>
      <c r="D39" s="89" t="s">
        <v>44</v>
      </c>
      <c r="E39" s="90" t="s">
        <v>44</v>
      </c>
      <c r="F39" s="91" t="s">
        <v>44</v>
      </c>
      <c r="G39" s="89" t="s">
        <v>44</v>
      </c>
      <c r="H39" s="1345" t="s">
        <v>44</v>
      </c>
      <c r="I39" s="1346" t="s">
        <v>44</v>
      </c>
      <c r="J39" s="1347"/>
      <c r="K39" s="194"/>
      <c r="L39" s="56">
        <f>J39+K39</f>
        <v>0</v>
      </c>
      <c r="M39" s="1348" t="s">
        <v>44</v>
      </c>
      <c r="N39" s="90" t="s">
        <v>44</v>
      </c>
      <c r="O39" s="1346" t="s">
        <v>44</v>
      </c>
      <c r="P39" s="1349"/>
    </row>
    <row r="40" spans="1:16" ht="24.75" hidden="1" thickTop="1" x14ac:dyDescent="0.25">
      <c r="A40" s="106">
        <v>21399</v>
      </c>
      <c r="B40" s="107" t="s">
        <v>60</v>
      </c>
      <c r="C40" s="1356">
        <f t="shared" si="10"/>
        <v>0</v>
      </c>
      <c r="D40" s="109" t="s">
        <v>44</v>
      </c>
      <c r="E40" s="110" t="s">
        <v>44</v>
      </c>
      <c r="F40" s="111" t="s">
        <v>44</v>
      </c>
      <c r="G40" s="109" t="s">
        <v>44</v>
      </c>
      <c r="H40" s="1357" t="s">
        <v>44</v>
      </c>
      <c r="I40" s="1358" t="s">
        <v>44</v>
      </c>
      <c r="J40" s="1359"/>
      <c r="K40" s="1360"/>
      <c r="L40" s="114">
        <f>J40+K40</f>
        <v>0</v>
      </c>
      <c r="M40" s="1361" t="s">
        <v>44</v>
      </c>
      <c r="N40" s="110" t="s">
        <v>44</v>
      </c>
      <c r="O40" s="1358" t="s">
        <v>44</v>
      </c>
      <c r="P40" s="1362"/>
    </row>
    <row r="41" spans="1:16" s="28" customFormat="1" ht="26.25" hidden="1" customHeight="1" x14ac:dyDescent="0.25">
      <c r="A41" s="118">
        <v>21420</v>
      </c>
      <c r="B41" s="119" t="s">
        <v>61</v>
      </c>
      <c r="C41" s="1363">
        <f>F41</f>
        <v>0</v>
      </c>
      <c r="D41" s="121">
        <f>SUM(D42)</f>
        <v>0</v>
      </c>
      <c r="E41" s="122">
        <f t="shared" ref="E41:F41" si="15">SUM(E42)</f>
        <v>0</v>
      </c>
      <c r="F41" s="123">
        <f t="shared" si="15"/>
        <v>0</v>
      </c>
      <c r="G41" s="124" t="s">
        <v>44</v>
      </c>
      <c r="H41" s="1364" t="s">
        <v>44</v>
      </c>
      <c r="I41" s="1365" t="s">
        <v>44</v>
      </c>
      <c r="J41" s="1364" t="s">
        <v>44</v>
      </c>
      <c r="K41" s="125" t="s">
        <v>44</v>
      </c>
      <c r="L41" s="126" t="s">
        <v>44</v>
      </c>
      <c r="M41" s="1366" t="s">
        <v>44</v>
      </c>
      <c r="N41" s="125" t="s">
        <v>44</v>
      </c>
      <c r="O41" s="1365" t="s">
        <v>44</v>
      </c>
      <c r="P41" s="1367"/>
    </row>
    <row r="42" spans="1:16" s="28" customFormat="1" ht="26.25" hidden="1" customHeight="1" x14ac:dyDescent="0.25">
      <c r="A42" s="106">
        <v>21429</v>
      </c>
      <c r="B42" s="107" t="s">
        <v>62</v>
      </c>
      <c r="C42" s="1356">
        <f>F42</f>
        <v>0</v>
      </c>
      <c r="D42" s="112"/>
      <c r="E42" s="113"/>
      <c r="F42" s="129">
        <f>D42+E42</f>
        <v>0</v>
      </c>
      <c r="G42" s="109" t="s">
        <v>44</v>
      </c>
      <c r="H42" s="1357" t="s">
        <v>44</v>
      </c>
      <c r="I42" s="1358" t="s">
        <v>44</v>
      </c>
      <c r="J42" s="1357" t="s">
        <v>44</v>
      </c>
      <c r="K42" s="110" t="s">
        <v>44</v>
      </c>
      <c r="L42" s="111" t="s">
        <v>44</v>
      </c>
      <c r="M42" s="1361" t="s">
        <v>44</v>
      </c>
      <c r="N42" s="110" t="s">
        <v>44</v>
      </c>
      <c r="O42" s="1358" t="s">
        <v>44</v>
      </c>
      <c r="P42" s="1362"/>
    </row>
    <row r="43" spans="1:16" s="28" customFormat="1" ht="24.75" hidden="1" thickTop="1" x14ac:dyDescent="0.25">
      <c r="A43" s="79">
        <v>21490</v>
      </c>
      <c r="B43" s="67" t="s">
        <v>63</v>
      </c>
      <c r="C43" s="1368">
        <f>F43+I43+L43</f>
        <v>0</v>
      </c>
      <c r="D43" s="76">
        <f>D44</f>
        <v>0</v>
      </c>
      <c r="E43" s="77">
        <f t="shared" ref="E43:L43" si="16">E44</f>
        <v>0</v>
      </c>
      <c r="F43" s="78">
        <f t="shared" si="16"/>
        <v>0</v>
      </c>
      <c r="G43" s="76">
        <f t="shared" si="16"/>
        <v>0</v>
      </c>
      <c r="H43" s="1369">
        <f t="shared" si="16"/>
        <v>0</v>
      </c>
      <c r="I43" s="1370">
        <f t="shared" si="16"/>
        <v>0</v>
      </c>
      <c r="J43" s="1369">
        <f t="shared" si="16"/>
        <v>0</v>
      </c>
      <c r="K43" s="77">
        <f t="shared" si="16"/>
        <v>0</v>
      </c>
      <c r="L43" s="78">
        <f t="shared" si="16"/>
        <v>0</v>
      </c>
      <c r="M43" s="1335" t="s">
        <v>44</v>
      </c>
      <c r="N43" s="73" t="s">
        <v>44</v>
      </c>
      <c r="O43" s="1334" t="s">
        <v>44</v>
      </c>
      <c r="P43" s="1336"/>
    </row>
    <row r="44" spans="1:16" s="28" customFormat="1" ht="24.75" hidden="1" thickTop="1" x14ac:dyDescent="0.25">
      <c r="A44" s="51">
        <v>21499</v>
      </c>
      <c r="B44" s="87" t="s">
        <v>64</v>
      </c>
      <c r="C44" s="1371">
        <f>F44+I44+L44</f>
        <v>0</v>
      </c>
      <c r="D44" s="100"/>
      <c r="E44" s="101"/>
      <c r="F44" s="235">
        <f>D44+E44</f>
        <v>0</v>
      </c>
      <c r="G44" s="100"/>
      <c r="H44" s="1372"/>
      <c r="I44" s="1373">
        <f>G44+H44</f>
        <v>0</v>
      </c>
      <c r="J44" s="1372"/>
      <c r="K44" s="101"/>
      <c r="L44" s="102">
        <f>J44+K44</f>
        <v>0</v>
      </c>
      <c r="M44" s="1354" t="s">
        <v>44</v>
      </c>
      <c r="N44" s="98" t="s">
        <v>44</v>
      </c>
      <c r="O44" s="1352" t="s">
        <v>44</v>
      </c>
      <c r="P44" s="1355"/>
    </row>
    <row r="45" spans="1:16" ht="12.75" hidden="1" customHeight="1" x14ac:dyDescent="0.25">
      <c r="A45" s="133">
        <v>23000</v>
      </c>
      <c r="B45" s="134" t="s">
        <v>65</v>
      </c>
      <c r="C45" s="1368">
        <f>O45</f>
        <v>0</v>
      </c>
      <c r="D45" s="72" t="s">
        <v>44</v>
      </c>
      <c r="E45" s="73" t="s">
        <v>44</v>
      </c>
      <c r="F45" s="74" t="s">
        <v>44</v>
      </c>
      <c r="G45" s="72" t="s">
        <v>44</v>
      </c>
      <c r="H45" s="1333" t="s">
        <v>44</v>
      </c>
      <c r="I45" s="1334" t="s">
        <v>44</v>
      </c>
      <c r="J45" s="1333" t="s">
        <v>44</v>
      </c>
      <c r="K45" s="73" t="s">
        <v>44</v>
      </c>
      <c r="L45" s="74" t="s">
        <v>44</v>
      </c>
      <c r="M45" s="1368">
        <f>SUM(M46:M47)</f>
        <v>0</v>
      </c>
      <c r="N45" s="77">
        <f t="shared" ref="N45:O45" si="17">SUM(N46:N47)</f>
        <v>0</v>
      </c>
      <c r="O45" s="1370">
        <f t="shared" si="17"/>
        <v>0</v>
      </c>
      <c r="P45" s="1374"/>
    </row>
    <row r="46" spans="1:16" ht="24.75" hidden="1" thickTop="1" x14ac:dyDescent="0.25">
      <c r="A46" s="135">
        <v>23410</v>
      </c>
      <c r="B46" s="136" t="s">
        <v>66</v>
      </c>
      <c r="C46" s="1363">
        <f t="shared" ref="C46:C47" si="18">O46</f>
        <v>0</v>
      </c>
      <c r="D46" s="124" t="s">
        <v>44</v>
      </c>
      <c r="E46" s="125" t="s">
        <v>44</v>
      </c>
      <c r="F46" s="126" t="s">
        <v>44</v>
      </c>
      <c r="G46" s="124" t="s">
        <v>44</v>
      </c>
      <c r="H46" s="1364" t="s">
        <v>44</v>
      </c>
      <c r="I46" s="1365" t="s">
        <v>44</v>
      </c>
      <c r="J46" s="1364" t="s">
        <v>44</v>
      </c>
      <c r="K46" s="125" t="s">
        <v>44</v>
      </c>
      <c r="L46" s="126" t="s">
        <v>44</v>
      </c>
      <c r="M46" s="1375"/>
      <c r="N46" s="143"/>
      <c r="O46" s="1376">
        <f>M46+N46</f>
        <v>0</v>
      </c>
      <c r="P46" s="1377"/>
    </row>
    <row r="47" spans="1:16" ht="24.75" hidden="1" thickTop="1" x14ac:dyDescent="0.25">
      <c r="A47" s="135">
        <v>23510</v>
      </c>
      <c r="B47" s="136" t="s">
        <v>67</v>
      </c>
      <c r="C47" s="1363">
        <f t="shared" si="18"/>
        <v>0</v>
      </c>
      <c r="D47" s="124" t="s">
        <v>44</v>
      </c>
      <c r="E47" s="125" t="s">
        <v>44</v>
      </c>
      <c r="F47" s="126" t="s">
        <v>44</v>
      </c>
      <c r="G47" s="124" t="s">
        <v>44</v>
      </c>
      <c r="H47" s="1364" t="s">
        <v>44</v>
      </c>
      <c r="I47" s="1365" t="s">
        <v>44</v>
      </c>
      <c r="J47" s="1364" t="s">
        <v>44</v>
      </c>
      <c r="K47" s="125" t="s">
        <v>44</v>
      </c>
      <c r="L47" s="126" t="s">
        <v>44</v>
      </c>
      <c r="M47" s="1375"/>
      <c r="N47" s="143"/>
      <c r="O47" s="1376">
        <f>M47+N47</f>
        <v>0</v>
      </c>
      <c r="P47" s="1377"/>
    </row>
    <row r="48" spans="1:16" ht="12.75" hidden="1" thickTop="1" x14ac:dyDescent="0.25">
      <c r="A48" s="140"/>
      <c r="B48" s="136"/>
      <c r="C48" s="1378"/>
      <c r="D48" s="137"/>
      <c r="E48" s="138"/>
      <c r="F48" s="126"/>
      <c r="G48" s="137"/>
      <c r="H48" s="1379"/>
      <c r="I48" s="1320"/>
      <c r="J48" s="1380"/>
      <c r="K48" s="143"/>
      <c r="L48" s="123"/>
      <c r="M48" s="1375"/>
      <c r="N48" s="143"/>
      <c r="O48" s="1376"/>
      <c r="P48" s="1377"/>
    </row>
    <row r="49" spans="1:16" s="28" customFormat="1" ht="12.75" hidden="1" thickTop="1" x14ac:dyDescent="0.25">
      <c r="A49" s="144"/>
      <c r="B49" s="145" t="s">
        <v>68</v>
      </c>
      <c r="C49" s="1381"/>
      <c r="D49" s="1382"/>
      <c r="E49" s="1383"/>
      <c r="F49" s="149"/>
      <c r="G49" s="1382"/>
      <c r="H49" s="1384"/>
      <c r="I49" s="1385"/>
      <c r="J49" s="1384"/>
      <c r="K49" s="1383"/>
      <c r="L49" s="149"/>
      <c r="M49" s="1386"/>
      <c r="N49" s="1383"/>
      <c r="O49" s="1385"/>
      <c r="P49" s="1387"/>
    </row>
    <row r="50" spans="1:16" s="28" customFormat="1" ht="13.5" thickTop="1" thickBot="1" x14ac:dyDescent="0.3">
      <c r="A50" s="155"/>
      <c r="B50" s="29" t="s">
        <v>69</v>
      </c>
      <c r="C50" s="1388">
        <f t="shared" si="4"/>
        <v>43621</v>
      </c>
      <c r="D50" s="157">
        <f>SUM(D51,D286)</f>
        <v>0</v>
      </c>
      <c r="E50" s="158">
        <f t="shared" ref="E50:F50" si="19">SUM(E51,E286)</f>
        <v>0</v>
      </c>
      <c r="F50" s="159">
        <f t="shared" si="19"/>
        <v>0</v>
      </c>
      <c r="G50" s="157">
        <f>SUM(G51,G286)</f>
        <v>43629</v>
      </c>
      <c r="H50" s="1389">
        <f t="shared" ref="H50:I50" si="20">SUM(H51,H286)</f>
        <v>-8</v>
      </c>
      <c r="I50" s="1390">
        <f t="shared" si="20"/>
        <v>43621</v>
      </c>
      <c r="J50" s="1389">
        <f>SUM(J51,J286)</f>
        <v>0</v>
      </c>
      <c r="K50" s="158">
        <f t="shared" ref="K50:L50" si="21">SUM(K51,K286)</f>
        <v>0</v>
      </c>
      <c r="L50" s="159">
        <f t="shared" si="21"/>
        <v>0</v>
      </c>
      <c r="M50" s="1388">
        <f>SUM(M51,M286)</f>
        <v>0</v>
      </c>
      <c r="N50" s="158">
        <f t="shared" ref="N50:O50" si="22">SUM(N51,N286)</f>
        <v>0</v>
      </c>
      <c r="O50" s="1390">
        <f t="shared" si="22"/>
        <v>0</v>
      </c>
      <c r="P50" s="1391"/>
    </row>
    <row r="51" spans="1:16" s="28" customFormat="1" ht="36.75" thickTop="1" x14ac:dyDescent="0.25">
      <c r="A51" s="160"/>
      <c r="B51" s="161" t="s">
        <v>70</v>
      </c>
      <c r="C51" s="1392">
        <f t="shared" si="4"/>
        <v>43621</v>
      </c>
      <c r="D51" s="163">
        <f>SUM(D52,D194)</f>
        <v>0</v>
      </c>
      <c r="E51" s="164">
        <f t="shared" ref="E51:F51" si="23">SUM(E52,E194)</f>
        <v>0</v>
      </c>
      <c r="F51" s="165">
        <f t="shared" si="23"/>
        <v>0</v>
      </c>
      <c r="G51" s="163">
        <f>SUM(G52,G194)</f>
        <v>43629</v>
      </c>
      <c r="H51" s="1393">
        <f t="shared" ref="H51:I51" si="24">SUM(H52,H194)</f>
        <v>-8</v>
      </c>
      <c r="I51" s="1394">
        <f t="shared" si="24"/>
        <v>43621</v>
      </c>
      <c r="J51" s="1393">
        <f>SUM(J52,J194)</f>
        <v>0</v>
      </c>
      <c r="K51" s="164">
        <f t="shared" ref="K51:L51" si="25">SUM(K52,K194)</f>
        <v>0</v>
      </c>
      <c r="L51" s="165">
        <f t="shared" si="25"/>
        <v>0</v>
      </c>
      <c r="M51" s="1392">
        <f>SUM(M52,M194)</f>
        <v>0</v>
      </c>
      <c r="N51" s="164">
        <f t="shared" ref="N51:O51" si="26">SUM(N52,N194)</f>
        <v>0</v>
      </c>
      <c r="O51" s="1394">
        <f t="shared" si="26"/>
        <v>0</v>
      </c>
      <c r="P51" s="1395"/>
    </row>
    <row r="52" spans="1:16" s="28" customFormat="1" ht="24" x14ac:dyDescent="0.25">
      <c r="A52" s="24"/>
      <c r="B52" s="22" t="s">
        <v>71</v>
      </c>
      <c r="C52" s="1396">
        <f t="shared" si="4"/>
        <v>43621</v>
      </c>
      <c r="D52" s="171">
        <f>SUM(D53,D75,D173,D187)</f>
        <v>0</v>
      </c>
      <c r="E52" s="172">
        <f t="shared" ref="E52:F52" si="27">SUM(E53,E75,E173,E187)</f>
        <v>0</v>
      </c>
      <c r="F52" s="173">
        <f t="shared" si="27"/>
        <v>0</v>
      </c>
      <c r="G52" s="171">
        <f>SUM(G53,G75,G173,G187)</f>
        <v>43629</v>
      </c>
      <c r="H52" s="1397">
        <f t="shared" ref="H52:I52" si="28">SUM(H53,H75,H173,H187)</f>
        <v>-8</v>
      </c>
      <c r="I52" s="1398">
        <f t="shared" si="28"/>
        <v>43621</v>
      </c>
      <c r="J52" s="1397">
        <f>SUM(J53,J75,J173,J187)</f>
        <v>0</v>
      </c>
      <c r="K52" s="172">
        <f t="shared" ref="K52:L52" si="29">SUM(K53,K75,K173,K187)</f>
        <v>0</v>
      </c>
      <c r="L52" s="173">
        <f t="shared" si="29"/>
        <v>0</v>
      </c>
      <c r="M52" s="1396">
        <f>SUM(M53,M75,M173,M187)</f>
        <v>0</v>
      </c>
      <c r="N52" s="172">
        <f t="shared" ref="N52:O52" si="30">SUM(N53,N75,N173,N187)</f>
        <v>0</v>
      </c>
      <c r="O52" s="1398">
        <f t="shared" si="30"/>
        <v>0</v>
      </c>
      <c r="P52" s="1399"/>
    </row>
    <row r="53" spans="1:16" s="28" customFormat="1" x14ac:dyDescent="0.25">
      <c r="A53" s="175">
        <v>1000</v>
      </c>
      <c r="B53" s="175" t="s">
        <v>72</v>
      </c>
      <c r="C53" s="1400">
        <f t="shared" si="4"/>
        <v>38513</v>
      </c>
      <c r="D53" s="177">
        <f>SUM(D54,D67)</f>
        <v>0</v>
      </c>
      <c r="E53" s="178">
        <f t="shared" ref="E53:F53" si="31">SUM(E54,E67)</f>
        <v>0</v>
      </c>
      <c r="F53" s="179">
        <f t="shared" si="31"/>
        <v>0</v>
      </c>
      <c r="G53" s="177">
        <f>SUM(G54,G67)</f>
        <v>38517</v>
      </c>
      <c r="H53" s="1401">
        <f t="shared" ref="H53:I53" si="32">SUM(H54,H67)</f>
        <v>-4</v>
      </c>
      <c r="I53" s="1402">
        <f t="shared" si="32"/>
        <v>38513</v>
      </c>
      <c r="J53" s="1401">
        <f>SUM(J54,J67)</f>
        <v>0</v>
      </c>
      <c r="K53" s="178">
        <f t="shared" ref="K53:L53" si="33">SUM(K54,K67)</f>
        <v>0</v>
      </c>
      <c r="L53" s="179">
        <f t="shared" si="33"/>
        <v>0</v>
      </c>
      <c r="M53" s="1400">
        <f>SUM(M54,M67)</f>
        <v>0</v>
      </c>
      <c r="N53" s="178">
        <f t="shared" ref="N53:O53" si="34">SUM(N54,N67)</f>
        <v>0</v>
      </c>
      <c r="O53" s="1402">
        <f t="shared" si="34"/>
        <v>0</v>
      </c>
      <c r="P53" s="1403"/>
    </row>
    <row r="54" spans="1:16" x14ac:dyDescent="0.25">
      <c r="A54" s="67">
        <v>1100</v>
      </c>
      <c r="B54" s="181" t="s">
        <v>73</v>
      </c>
      <c r="C54" s="1332">
        <f t="shared" si="4"/>
        <v>31012</v>
      </c>
      <c r="D54" s="182">
        <f>SUM(D55,D58,D66)</f>
        <v>0</v>
      </c>
      <c r="E54" s="183">
        <f t="shared" ref="E54:F54" si="35">SUM(E55,E58,E66)</f>
        <v>0</v>
      </c>
      <c r="F54" s="71">
        <f t="shared" si="35"/>
        <v>0</v>
      </c>
      <c r="G54" s="182">
        <f>SUM(G55,G58,G66)</f>
        <v>30866</v>
      </c>
      <c r="H54" s="1337">
        <f t="shared" ref="H54:I54" si="36">SUM(H55,H58,H66)</f>
        <v>146</v>
      </c>
      <c r="I54" s="1404">
        <f t="shared" si="36"/>
        <v>31012</v>
      </c>
      <c r="J54" s="1337">
        <f>SUM(J55,J58,J66)</f>
        <v>0</v>
      </c>
      <c r="K54" s="183">
        <f t="shared" ref="K54:L54" si="37">SUM(K55,K58,K66)</f>
        <v>0</v>
      </c>
      <c r="L54" s="71">
        <f t="shared" si="37"/>
        <v>0</v>
      </c>
      <c r="M54" s="1405">
        <f>SUM(M55,M58,M66)</f>
        <v>0</v>
      </c>
      <c r="N54" s="216">
        <f t="shared" ref="N54:O54" si="38">SUM(N55,N58,N66)</f>
        <v>0</v>
      </c>
      <c r="O54" s="1406">
        <f t="shared" si="38"/>
        <v>0</v>
      </c>
      <c r="P54" s="1407"/>
    </row>
    <row r="55" spans="1:16" x14ac:dyDescent="0.25">
      <c r="A55" s="184">
        <v>1110</v>
      </c>
      <c r="B55" s="136" t="s">
        <v>74</v>
      </c>
      <c r="C55" s="1378">
        <f t="shared" si="4"/>
        <v>25802</v>
      </c>
      <c r="D55" s="185">
        <f>SUM(D56:D57)</f>
        <v>0</v>
      </c>
      <c r="E55" s="186">
        <f t="shared" ref="E55:F55" si="39">SUM(E56:E57)</f>
        <v>0</v>
      </c>
      <c r="F55" s="139">
        <f t="shared" si="39"/>
        <v>0</v>
      </c>
      <c r="G55" s="185">
        <f>SUM(G56:G57)</f>
        <v>25656</v>
      </c>
      <c r="H55" s="1408">
        <f t="shared" ref="H55:I55" si="40">SUM(H56:H57)</f>
        <v>146</v>
      </c>
      <c r="I55" s="1409">
        <f t="shared" si="40"/>
        <v>25802</v>
      </c>
      <c r="J55" s="1408">
        <f>SUM(J56:J57)</f>
        <v>0</v>
      </c>
      <c r="K55" s="186">
        <f t="shared" ref="K55:L55" si="41">SUM(K56:K57)</f>
        <v>0</v>
      </c>
      <c r="L55" s="139">
        <f t="shared" si="41"/>
        <v>0</v>
      </c>
      <c r="M55" s="1378">
        <f>SUM(M56:M57)</f>
        <v>0</v>
      </c>
      <c r="N55" s="186">
        <f t="shared" ref="N55:O55" si="42">SUM(N56:N57)</f>
        <v>0</v>
      </c>
      <c r="O55" s="1409">
        <f t="shared" si="42"/>
        <v>0</v>
      </c>
      <c r="P55" s="1410"/>
    </row>
    <row r="56" spans="1:16" hidden="1" x14ac:dyDescent="0.25">
      <c r="A56" s="44">
        <v>1111</v>
      </c>
      <c r="B56" s="80" t="s">
        <v>75</v>
      </c>
      <c r="C56" s="1338">
        <f t="shared" si="4"/>
        <v>0</v>
      </c>
      <c r="D56" s="195"/>
      <c r="E56" s="196"/>
      <c r="F56" s="132">
        <f t="shared" ref="F56:F57" si="43">D56+E56</f>
        <v>0</v>
      </c>
      <c r="G56" s="195"/>
      <c r="H56" s="1341"/>
      <c r="I56" s="1411">
        <f t="shared" ref="I56:I57" si="44">G56+H56</f>
        <v>0</v>
      </c>
      <c r="J56" s="1341"/>
      <c r="K56" s="196"/>
      <c r="L56" s="132">
        <f t="shared" ref="L56:L57" si="45">J56+K56</f>
        <v>0</v>
      </c>
      <c r="M56" s="1412"/>
      <c r="N56" s="196"/>
      <c r="O56" s="1411">
        <f>M56+N56</f>
        <v>0</v>
      </c>
      <c r="P56" s="1413"/>
    </row>
    <row r="57" spans="1:16" ht="24" customHeight="1" x14ac:dyDescent="0.25">
      <c r="A57" s="51">
        <v>1119</v>
      </c>
      <c r="B57" s="87" t="s">
        <v>76</v>
      </c>
      <c r="C57" s="1344">
        <f t="shared" si="4"/>
        <v>25802</v>
      </c>
      <c r="D57" s="193"/>
      <c r="E57" s="194"/>
      <c r="F57" s="55">
        <f t="shared" si="43"/>
        <v>0</v>
      </c>
      <c r="G57" s="193">
        <v>25656</v>
      </c>
      <c r="H57" s="1347">
        <v>146</v>
      </c>
      <c r="I57" s="1415">
        <f t="shared" si="44"/>
        <v>25802</v>
      </c>
      <c r="J57" s="1347"/>
      <c r="K57" s="194"/>
      <c r="L57" s="55">
        <f t="shared" si="45"/>
        <v>0</v>
      </c>
      <c r="M57" s="1422"/>
      <c r="N57" s="194"/>
      <c r="O57" s="1415">
        <f>M57+N57</f>
        <v>0</v>
      </c>
      <c r="P57" s="473" t="s">
        <v>1255</v>
      </c>
    </row>
    <row r="58" spans="1:16" x14ac:dyDescent="0.25">
      <c r="A58" s="187">
        <v>1140</v>
      </c>
      <c r="B58" s="87" t="s">
        <v>78</v>
      </c>
      <c r="C58" s="1344">
        <f t="shared" si="4"/>
        <v>723</v>
      </c>
      <c r="D58" s="188">
        <f>SUM(D59:D65)</f>
        <v>0</v>
      </c>
      <c r="E58" s="189">
        <f t="shared" ref="E58:F58" si="46">SUM(E59:E65)</f>
        <v>0</v>
      </c>
      <c r="F58" s="55">
        <f t="shared" si="46"/>
        <v>0</v>
      </c>
      <c r="G58" s="188">
        <f>SUM(G59:G65)</f>
        <v>723</v>
      </c>
      <c r="H58" s="1414">
        <f t="shared" ref="H58:I58" si="47">SUM(H59:H65)</f>
        <v>0</v>
      </c>
      <c r="I58" s="1415">
        <f t="shared" si="47"/>
        <v>723</v>
      </c>
      <c r="J58" s="1414">
        <f>SUM(J59:J65)</f>
        <v>0</v>
      </c>
      <c r="K58" s="189">
        <f t="shared" ref="K58:L58" si="48">SUM(K59:K65)</f>
        <v>0</v>
      </c>
      <c r="L58" s="55">
        <f t="shared" si="48"/>
        <v>0</v>
      </c>
      <c r="M58" s="1344">
        <f>SUM(M59:M65)</f>
        <v>0</v>
      </c>
      <c r="N58" s="189">
        <f t="shared" ref="N58:O58" si="49">SUM(N59:N65)</f>
        <v>0</v>
      </c>
      <c r="O58" s="1415">
        <f t="shared" si="49"/>
        <v>0</v>
      </c>
      <c r="P58" s="1416"/>
    </row>
    <row r="59" spans="1:16" x14ac:dyDescent="0.25">
      <c r="A59" s="537">
        <v>1141</v>
      </c>
      <c r="B59" s="550" t="s">
        <v>79</v>
      </c>
      <c r="C59" s="1417">
        <f t="shared" si="4"/>
        <v>723</v>
      </c>
      <c r="D59" s="469"/>
      <c r="E59" s="470"/>
      <c r="F59" s="402">
        <f t="shared" ref="F59:F66" si="50">D59+E59</f>
        <v>0</v>
      </c>
      <c r="G59" s="469">
        <v>723</v>
      </c>
      <c r="H59" s="1418"/>
      <c r="I59" s="1419">
        <f t="shared" ref="I59:I66" si="51">G59+H59</f>
        <v>723</v>
      </c>
      <c r="J59" s="1418"/>
      <c r="K59" s="470"/>
      <c r="L59" s="402">
        <f t="shared" ref="L59:L66" si="52">J59+K59</f>
        <v>0</v>
      </c>
      <c r="M59" s="1420"/>
      <c r="N59" s="470"/>
      <c r="O59" s="1419">
        <f t="shared" ref="O59:O66" si="53">M59+N59</f>
        <v>0</v>
      </c>
      <c r="P59" s="1421"/>
    </row>
    <row r="60" spans="1:16" ht="24.75" hidden="1" customHeight="1" x14ac:dyDescent="0.25">
      <c r="A60" s="51">
        <v>1142</v>
      </c>
      <c r="B60" s="87" t="s">
        <v>80</v>
      </c>
      <c r="C60" s="1344">
        <f t="shared" si="4"/>
        <v>0</v>
      </c>
      <c r="D60" s="193"/>
      <c r="E60" s="194"/>
      <c r="F60" s="55">
        <f t="shared" si="50"/>
        <v>0</v>
      </c>
      <c r="G60" s="193"/>
      <c r="H60" s="1347"/>
      <c r="I60" s="1415">
        <f t="shared" si="51"/>
        <v>0</v>
      </c>
      <c r="J60" s="1347"/>
      <c r="K60" s="194"/>
      <c r="L60" s="55">
        <f>J60+K60</f>
        <v>0</v>
      </c>
      <c r="M60" s="1422"/>
      <c r="N60" s="194"/>
      <c r="O60" s="1415">
        <f t="shared" si="53"/>
        <v>0</v>
      </c>
      <c r="P60" s="1416"/>
    </row>
    <row r="61" spans="1:16" ht="24" hidden="1" x14ac:dyDescent="0.25">
      <c r="A61" s="51">
        <v>1145</v>
      </c>
      <c r="B61" s="87" t="s">
        <v>81</v>
      </c>
      <c r="C61" s="1344">
        <f t="shared" si="4"/>
        <v>0</v>
      </c>
      <c r="D61" s="193"/>
      <c r="E61" s="194"/>
      <c r="F61" s="55">
        <f t="shared" si="50"/>
        <v>0</v>
      </c>
      <c r="G61" s="193"/>
      <c r="H61" s="1347"/>
      <c r="I61" s="1415">
        <f t="shared" si="51"/>
        <v>0</v>
      </c>
      <c r="J61" s="1347"/>
      <c r="K61" s="194"/>
      <c r="L61" s="55">
        <f t="shared" si="52"/>
        <v>0</v>
      </c>
      <c r="M61" s="1422"/>
      <c r="N61" s="194"/>
      <c r="O61" s="1415">
        <f>M61+N61</f>
        <v>0</v>
      </c>
      <c r="P61" s="1416"/>
    </row>
    <row r="62" spans="1:16" ht="27.75" hidden="1" customHeight="1" x14ac:dyDescent="0.25">
      <c r="A62" s="51">
        <v>1146</v>
      </c>
      <c r="B62" s="87" t="s">
        <v>82</v>
      </c>
      <c r="C62" s="1344">
        <f t="shared" si="4"/>
        <v>0</v>
      </c>
      <c r="D62" s="193"/>
      <c r="E62" s="194"/>
      <c r="F62" s="55">
        <f t="shared" si="50"/>
        <v>0</v>
      </c>
      <c r="G62" s="193"/>
      <c r="H62" s="1347"/>
      <c r="I62" s="1415">
        <f t="shared" si="51"/>
        <v>0</v>
      </c>
      <c r="J62" s="1347"/>
      <c r="K62" s="194"/>
      <c r="L62" s="55">
        <f t="shared" si="52"/>
        <v>0</v>
      </c>
      <c r="M62" s="1422"/>
      <c r="N62" s="194"/>
      <c r="O62" s="1415">
        <f t="shared" si="53"/>
        <v>0</v>
      </c>
      <c r="P62" s="1416"/>
    </row>
    <row r="63" spans="1:16" hidden="1" x14ac:dyDescent="0.25">
      <c r="A63" s="51">
        <v>1147</v>
      </c>
      <c r="B63" s="87" t="s">
        <v>83</v>
      </c>
      <c r="C63" s="1344">
        <f t="shared" si="4"/>
        <v>0</v>
      </c>
      <c r="D63" s="193"/>
      <c r="E63" s="194"/>
      <c r="F63" s="55">
        <f t="shared" si="50"/>
        <v>0</v>
      </c>
      <c r="G63" s="193"/>
      <c r="H63" s="1347"/>
      <c r="I63" s="1415">
        <f t="shared" si="51"/>
        <v>0</v>
      </c>
      <c r="J63" s="1347"/>
      <c r="K63" s="194"/>
      <c r="L63" s="55">
        <f t="shared" si="52"/>
        <v>0</v>
      </c>
      <c r="M63" s="1422"/>
      <c r="N63" s="194"/>
      <c r="O63" s="1415">
        <f t="shared" si="53"/>
        <v>0</v>
      </c>
      <c r="P63" s="1416"/>
    </row>
    <row r="64" spans="1:16" hidden="1" x14ac:dyDescent="0.25">
      <c r="A64" s="51">
        <v>1148</v>
      </c>
      <c r="B64" s="87" t="s">
        <v>84</v>
      </c>
      <c r="C64" s="1344">
        <f t="shared" si="4"/>
        <v>0</v>
      </c>
      <c r="D64" s="193"/>
      <c r="E64" s="194"/>
      <c r="F64" s="55">
        <f t="shared" si="50"/>
        <v>0</v>
      </c>
      <c r="G64" s="193"/>
      <c r="H64" s="1347"/>
      <c r="I64" s="1415">
        <f t="shared" si="51"/>
        <v>0</v>
      </c>
      <c r="J64" s="1347"/>
      <c r="K64" s="194"/>
      <c r="L64" s="55">
        <f t="shared" si="52"/>
        <v>0</v>
      </c>
      <c r="M64" s="1422"/>
      <c r="N64" s="194"/>
      <c r="O64" s="1415">
        <f t="shared" si="53"/>
        <v>0</v>
      </c>
      <c r="P64" s="1416"/>
    </row>
    <row r="65" spans="1:16" ht="24" hidden="1" customHeight="1" x14ac:dyDescent="0.25">
      <c r="A65" s="51">
        <v>1149</v>
      </c>
      <c r="B65" s="87" t="s">
        <v>85</v>
      </c>
      <c r="C65" s="1344">
        <f>F65+I65+L65+O65</f>
        <v>0</v>
      </c>
      <c r="D65" s="193"/>
      <c r="E65" s="194"/>
      <c r="F65" s="55">
        <f t="shared" si="50"/>
        <v>0</v>
      </c>
      <c r="G65" s="193"/>
      <c r="H65" s="1347"/>
      <c r="I65" s="1415">
        <f t="shared" si="51"/>
        <v>0</v>
      </c>
      <c r="J65" s="1347"/>
      <c r="K65" s="194"/>
      <c r="L65" s="55">
        <f t="shared" si="52"/>
        <v>0</v>
      </c>
      <c r="M65" s="1422"/>
      <c r="N65" s="194"/>
      <c r="O65" s="1415">
        <f t="shared" si="53"/>
        <v>0</v>
      </c>
      <c r="P65" s="1416"/>
    </row>
    <row r="66" spans="1:16" ht="36" x14ac:dyDescent="0.25">
      <c r="A66" s="1423">
        <v>1150</v>
      </c>
      <c r="B66" s="1424" t="s">
        <v>87</v>
      </c>
      <c r="C66" s="1425">
        <f>F66+I66+L66+O66</f>
        <v>4487</v>
      </c>
      <c r="D66" s="474"/>
      <c r="E66" s="475"/>
      <c r="F66" s="443">
        <f t="shared" si="50"/>
        <v>0</v>
      </c>
      <c r="G66" s="474">
        <v>4487</v>
      </c>
      <c r="H66" s="1426"/>
      <c r="I66" s="1427">
        <f t="shared" si="51"/>
        <v>4487</v>
      </c>
      <c r="J66" s="1426"/>
      <c r="K66" s="475"/>
      <c r="L66" s="443">
        <f t="shared" si="52"/>
        <v>0</v>
      </c>
      <c r="M66" s="1428"/>
      <c r="N66" s="475"/>
      <c r="O66" s="1427">
        <f t="shared" si="53"/>
        <v>0</v>
      </c>
      <c r="P66" s="1429"/>
    </row>
    <row r="67" spans="1:16" ht="24" x14ac:dyDescent="0.25">
      <c r="A67" s="67">
        <v>1200</v>
      </c>
      <c r="B67" s="181" t="s">
        <v>88</v>
      </c>
      <c r="C67" s="1332">
        <f t="shared" si="4"/>
        <v>7501</v>
      </c>
      <c r="D67" s="182">
        <f>SUM(D68:D69)</f>
        <v>0</v>
      </c>
      <c r="E67" s="183">
        <f t="shared" ref="E67:F67" si="54">SUM(E68:E69)</f>
        <v>0</v>
      </c>
      <c r="F67" s="71">
        <f t="shared" si="54"/>
        <v>0</v>
      </c>
      <c r="G67" s="182">
        <f>SUM(G68:G69)</f>
        <v>7651</v>
      </c>
      <c r="H67" s="1337">
        <f t="shared" ref="H67:I67" si="55">SUM(H68:H69)</f>
        <v>-150</v>
      </c>
      <c r="I67" s="1404">
        <f t="shared" si="55"/>
        <v>7501</v>
      </c>
      <c r="J67" s="1337">
        <f>SUM(J68:J69)</f>
        <v>0</v>
      </c>
      <c r="K67" s="183">
        <f t="shared" ref="K67:L67" si="56">SUM(K68:K69)</f>
        <v>0</v>
      </c>
      <c r="L67" s="71">
        <f t="shared" si="56"/>
        <v>0</v>
      </c>
      <c r="M67" s="1332">
        <f>SUM(M68:M69)</f>
        <v>0</v>
      </c>
      <c r="N67" s="183">
        <f t="shared" ref="N67:O67" si="57">SUM(N68:N69)</f>
        <v>0</v>
      </c>
      <c r="O67" s="1404">
        <f t="shared" si="57"/>
        <v>0</v>
      </c>
      <c r="P67" s="1430"/>
    </row>
    <row r="68" spans="1:16" ht="31.5" customHeight="1" x14ac:dyDescent="0.25">
      <c r="A68" s="1298">
        <v>1210</v>
      </c>
      <c r="B68" s="80" t="s">
        <v>89</v>
      </c>
      <c r="C68" s="1338">
        <f t="shared" si="4"/>
        <v>7337</v>
      </c>
      <c r="D68" s="195"/>
      <c r="E68" s="196"/>
      <c r="F68" s="132">
        <f>D68+E68</f>
        <v>0</v>
      </c>
      <c r="G68" s="195">
        <v>7468</v>
      </c>
      <c r="H68" s="1341">
        <v>-131</v>
      </c>
      <c r="I68" s="1411">
        <f>G68+H68</f>
        <v>7337</v>
      </c>
      <c r="J68" s="1341"/>
      <c r="K68" s="196"/>
      <c r="L68" s="132">
        <f>J68+K68</f>
        <v>0</v>
      </c>
      <c r="M68" s="1412"/>
      <c r="N68" s="196"/>
      <c r="O68" s="1411">
        <f>M68+N68</f>
        <v>0</v>
      </c>
      <c r="P68" s="1483" t="s">
        <v>1256</v>
      </c>
    </row>
    <row r="69" spans="1:16" ht="24" x14ac:dyDescent="0.25">
      <c r="A69" s="187">
        <v>1220</v>
      </c>
      <c r="B69" s="87" t="s">
        <v>90</v>
      </c>
      <c r="C69" s="1344">
        <f t="shared" si="4"/>
        <v>164</v>
      </c>
      <c r="D69" s="188">
        <f>SUM(D70:D74)</f>
        <v>0</v>
      </c>
      <c r="E69" s="189">
        <f t="shared" ref="E69:F69" si="58">SUM(E70:E74)</f>
        <v>0</v>
      </c>
      <c r="F69" s="55">
        <f t="shared" si="58"/>
        <v>0</v>
      </c>
      <c r="G69" s="188">
        <f>SUM(G70:G74)</f>
        <v>183</v>
      </c>
      <c r="H69" s="1414">
        <f t="shared" ref="H69:I69" si="59">SUM(H70:H74)</f>
        <v>-19</v>
      </c>
      <c r="I69" s="1415">
        <f t="shared" si="59"/>
        <v>164</v>
      </c>
      <c r="J69" s="1414">
        <f>SUM(J70:J74)</f>
        <v>0</v>
      </c>
      <c r="K69" s="189">
        <f t="shared" ref="K69:L69" si="60">SUM(K70:K74)</f>
        <v>0</v>
      </c>
      <c r="L69" s="55">
        <f t="shared" si="60"/>
        <v>0</v>
      </c>
      <c r="M69" s="1344">
        <f>SUM(M70:M74)</f>
        <v>0</v>
      </c>
      <c r="N69" s="189">
        <f t="shared" ref="N69:O69" si="61">SUM(N70:N74)</f>
        <v>0</v>
      </c>
      <c r="O69" s="1415">
        <f t="shared" si="61"/>
        <v>0</v>
      </c>
      <c r="P69" s="1416"/>
    </row>
    <row r="70" spans="1:16" ht="48" hidden="1" x14ac:dyDescent="0.25">
      <c r="A70" s="51">
        <v>1221</v>
      </c>
      <c r="B70" s="87" t="s">
        <v>91</v>
      </c>
      <c r="C70" s="1344">
        <f t="shared" si="4"/>
        <v>0</v>
      </c>
      <c r="D70" s="193"/>
      <c r="E70" s="194"/>
      <c r="F70" s="55">
        <f t="shared" ref="F70:F74" si="62">D70+E70</f>
        <v>0</v>
      </c>
      <c r="G70" s="193"/>
      <c r="H70" s="1347"/>
      <c r="I70" s="1415">
        <f t="shared" ref="I70:I74" si="63">G70+H70</f>
        <v>0</v>
      </c>
      <c r="J70" s="1347"/>
      <c r="K70" s="194"/>
      <c r="L70" s="55">
        <f t="shared" ref="L70:L74" si="64">J70+K70</f>
        <v>0</v>
      </c>
      <c r="M70" s="1422"/>
      <c r="N70" s="194"/>
      <c r="O70" s="1415">
        <f t="shared" ref="O70:O74" si="65">M70+N70</f>
        <v>0</v>
      </c>
      <c r="P70" s="1416"/>
    </row>
    <row r="71" spans="1:16" hidden="1" x14ac:dyDescent="0.25">
      <c r="A71" s="51">
        <v>1223</v>
      </c>
      <c r="B71" s="87" t="s">
        <v>92</v>
      </c>
      <c r="C71" s="1344">
        <f t="shared" si="4"/>
        <v>0</v>
      </c>
      <c r="D71" s="193"/>
      <c r="E71" s="194"/>
      <c r="F71" s="55">
        <f t="shared" si="62"/>
        <v>0</v>
      </c>
      <c r="G71" s="193"/>
      <c r="H71" s="1347"/>
      <c r="I71" s="1415">
        <f t="shared" si="63"/>
        <v>0</v>
      </c>
      <c r="J71" s="1347"/>
      <c r="K71" s="194"/>
      <c r="L71" s="55">
        <f t="shared" si="64"/>
        <v>0</v>
      </c>
      <c r="M71" s="1422"/>
      <c r="N71" s="194"/>
      <c r="O71" s="1415">
        <f t="shared" si="65"/>
        <v>0</v>
      </c>
      <c r="P71" s="1416"/>
    </row>
    <row r="72" spans="1:16" hidden="1" x14ac:dyDescent="0.25">
      <c r="A72" s="51">
        <v>1225</v>
      </c>
      <c r="B72" s="87" t="s">
        <v>175</v>
      </c>
      <c r="C72" s="1344">
        <f t="shared" si="4"/>
        <v>0</v>
      </c>
      <c r="D72" s="193"/>
      <c r="E72" s="194"/>
      <c r="F72" s="55">
        <f t="shared" si="62"/>
        <v>0</v>
      </c>
      <c r="G72" s="193"/>
      <c r="H72" s="1347"/>
      <c r="I72" s="1415">
        <f t="shared" si="63"/>
        <v>0</v>
      </c>
      <c r="J72" s="1347"/>
      <c r="K72" s="194"/>
      <c r="L72" s="55">
        <f t="shared" si="64"/>
        <v>0</v>
      </c>
      <c r="M72" s="1422"/>
      <c r="N72" s="194"/>
      <c r="O72" s="1415">
        <f t="shared" si="65"/>
        <v>0</v>
      </c>
      <c r="P72" s="1416"/>
    </row>
    <row r="73" spans="1:16" ht="36" hidden="1" x14ac:dyDescent="0.25">
      <c r="A73" s="51">
        <v>1227</v>
      </c>
      <c r="B73" s="87" t="s">
        <v>94</v>
      </c>
      <c r="C73" s="1344">
        <f t="shared" si="4"/>
        <v>0</v>
      </c>
      <c r="D73" s="193"/>
      <c r="E73" s="194"/>
      <c r="F73" s="55">
        <f t="shared" si="62"/>
        <v>0</v>
      </c>
      <c r="G73" s="193"/>
      <c r="H73" s="1347"/>
      <c r="I73" s="1415">
        <f t="shared" si="63"/>
        <v>0</v>
      </c>
      <c r="J73" s="1347"/>
      <c r="K73" s="194"/>
      <c r="L73" s="55">
        <f t="shared" si="64"/>
        <v>0</v>
      </c>
      <c r="M73" s="1422"/>
      <c r="N73" s="194"/>
      <c r="O73" s="1415">
        <f t="shared" si="65"/>
        <v>0</v>
      </c>
      <c r="P73" s="1416"/>
    </row>
    <row r="74" spans="1:16" ht="51.75" customHeight="1" x14ac:dyDescent="0.25">
      <c r="A74" s="51">
        <v>1228</v>
      </c>
      <c r="B74" s="87" t="s">
        <v>95</v>
      </c>
      <c r="C74" s="1344">
        <f t="shared" si="4"/>
        <v>164</v>
      </c>
      <c r="D74" s="193"/>
      <c r="E74" s="194"/>
      <c r="F74" s="55">
        <f t="shared" si="62"/>
        <v>0</v>
      </c>
      <c r="G74" s="193">
        <v>183</v>
      </c>
      <c r="H74" s="1347">
        <v>-19</v>
      </c>
      <c r="I74" s="1415">
        <f t="shared" si="63"/>
        <v>164</v>
      </c>
      <c r="J74" s="1347"/>
      <c r="K74" s="194"/>
      <c r="L74" s="55">
        <f t="shared" si="64"/>
        <v>0</v>
      </c>
      <c r="M74" s="1422"/>
      <c r="N74" s="194"/>
      <c r="O74" s="1415">
        <f t="shared" si="65"/>
        <v>0</v>
      </c>
      <c r="P74" s="473" t="s">
        <v>1257</v>
      </c>
    </row>
    <row r="75" spans="1:16" x14ac:dyDescent="0.25">
      <c r="A75" s="175">
        <v>2000</v>
      </c>
      <c r="B75" s="175" t="s">
        <v>96</v>
      </c>
      <c r="C75" s="1400">
        <f t="shared" si="4"/>
        <v>5108</v>
      </c>
      <c r="D75" s="177">
        <f>SUM(D76,D83,D130,D164,D165,D172)</f>
        <v>0</v>
      </c>
      <c r="E75" s="178">
        <f t="shared" ref="E75:F75" si="66">SUM(E76,E83,E130,E164,E165,E172)</f>
        <v>0</v>
      </c>
      <c r="F75" s="179">
        <f t="shared" si="66"/>
        <v>0</v>
      </c>
      <c r="G75" s="177">
        <f>SUM(G76,G83,G130,G164,G165,G172)</f>
        <v>5112</v>
      </c>
      <c r="H75" s="1401">
        <f t="shared" ref="H75:I75" si="67">SUM(H76,H83,H130,H164,H165,H172)</f>
        <v>-4</v>
      </c>
      <c r="I75" s="1402">
        <f t="shared" si="67"/>
        <v>5108</v>
      </c>
      <c r="J75" s="1401">
        <f>SUM(J76,J83,J130,J164,J165,J172)</f>
        <v>0</v>
      </c>
      <c r="K75" s="178">
        <f t="shared" ref="K75:L75" si="68">SUM(K76,K83,K130,K164,K165,K172)</f>
        <v>0</v>
      </c>
      <c r="L75" s="179">
        <f t="shared" si="68"/>
        <v>0</v>
      </c>
      <c r="M75" s="1400">
        <f>SUM(M76,M83,M130,M164,M165,M172)</f>
        <v>0</v>
      </c>
      <c r="N75" s="178">
        <f t="shared" ref="N75:O75" si="69">SUM(N76,N83,N130,N164,N165,N172)</f>
        <v>0</v>
      </c>
      <c r="O75" s="1402">
        <f t="shared" si="69"/>
        <v>0</v>
      </c>
      <c r="P75" s="1403"/>
    </row>
    <row r="76" spans="1:16" ht="24" hidden="1" x14ac:dyDescent="0.25">
      <c r="A76" s="67">
        <v>2100</v>
      </c>
      <c r="B76" s="181" t="s">
        <v>97</v>
      </c>
      <c r="C76" s="1332">
        <f t="shared" si="4"/>
        <v>0</v>
      </c>
      <c r="D76" s="182">
        <f>SUM(D77,D80)</f>
        <v>0</v>
      </c>
      <c r="E76" s="183">
        <f t="shared" ref="E76:F76" si="70">SUM(E77,E80)</f>
        <v>0</v>
      </c>
      <c r="F76" s="71">
        <f t="shared" si="70"/>
        <v>0</v>
      </c>
      <c r="G76" s="182">
        <f>SUM(G77,G80)</f>
        <v>0</v>
      </c>
      <c r="H76" s="1337">
        <f t="shared" ref="H76:I76" si="71">SUM(H77,H80)</f>
        <v>0</v>
      </c>
      <c r="I76" s="1404">
        <f t="shared" si="71"/>
        <v>0</v>
      </c>
      <c r="J76" s="1337">
        <f>SUM(J77,J80)</f>
        <v>0</v>
      </c>
      <c r="K76" s="183">
        <f t="shared" ref="K76:L76" si="72">SUM(K77,K80)</f>
        <v>0</v>
      </c>
      <c r="L76" s="71">
        <f t="shared" si="72"/>
        <v>0</v>
      </c>
      <c r="M76" s="1332">
        <f>SUM(M77,M80)</f>
        <v>0</v>
      </c>
      <c r="N76" s="183">
        <f t="shared" ref="N76:O76" si="73">SUM(N77,N80)</f>
        <v>0</v>
      </c>
      <c r="O76" s="1404">
        <f t="shared" si="73"/>
        <v>0</v>
      </c>
      <c r="P76" s="1430"/>
    </row>
    <row r="77" spans="1:16" ht="24" hidden="1" x14ac:dyDescent="0.25">
      <c r="A77" s="1298">
        <v>2110</v>
      </c>
      <c r="B77" s="80" t="s">
        <v>98</v>
      </c>
      <c r="C77" s="1338">
        <f t="shared" si="4"/>
        <v>0</v>
      </c>
      <c r="D77" s="191">
        <f>SUM(D78:D79)</f>
        <v>0</v>
      </c>
      <c r="E77" s="192">
        <f t="shared" ref="E77:F77" si="74">SUM(E78:E79)</f>
        <v>0</v>
      </c>
      <c r="F77" s="132">
        <f t="shared" si="74"/>
        <v>0</v>
      </c>
      <c r="G77" s="191">
        <f>SUM(G78:G79)</f>
        <v>0</v>
      </c>
      <c r="H77" s="1431">
        <f t="shared" ref="H77:I77" si="75">SUM(H78:H79)</f>
        <v>0</v>
      </c>
      <c r="I77" s="1411">
        <f t="shared" si="75"/>
        <v>0</v>
      </c>
      <c r="J77" s="1431">
        <f>SUM(J78:J79)</f>
        <v>0</v>
      </c>
      <c r="K77" s="192">
        <f t="shared" ref="K77:L77" si="76">SUM(K78:K79)</f>
        <v>0</v>
      </c>
      <c r="L77" s="132">
        <f t="shared" si="76"/>
        <v>0</v>
      </c>
      <c r="M77" s="1338">
        <f>SUM(M78:M79)</f>
        <v>0</v>
      </c>
      <c r="N77" s="192">
        <f t="shared" ref="N77:O77" si="77">SUM(N78:N79)</f>
        <v>0</v>
      </c>
      <c r="O77" s="1411">
        <f t="shared" si="77"/>
        <v>0</v>
      </c>
      <c r="P77" s="1413"/>
    </row>
    <row r="78" spans="1:16" hidden="1" x14ac:dyDescent="0.25">
      <c r="A78" s="51">
        <v>2111</v>
      </c>
      <c r="B78" s="87" t="s">
        <v>99</v>
      </c>
      <c r="C78" s="1344">
        <f t="shared" si="4"/>
        <v>0</v>
      </c>
      <c r="D78" s="193"/>
      <c r="E78" s="194"/>
      <c r="F78" s="55">
        <f t="shared" ref="F78:F79" si="78">D78+E78</f>
        <v>0</v>
      </c>
      <c r="G78" s="193"/>
      <c r="H78" s="1347"/>
      <c r="I78" s="1415">
        <f t="shared" ref="I78:I79" si="79">G78+H78</f>
        <v>0</v>
      </c>
      <c r="J78" s="1347"/>
      <c r="K78" s="194"/>
      <c r="L78" s="55">
        <f t="shared" ref="L78:L79" si="80">J78+K78</f>
        <v>0</v>
      </c>
      <c r="M78" s="1422"/>
      <c r="N78" s="194"/>
      <c r="O78" s="1415">
        <f t="shared" ref="O78:O79" si="81">M78+N78</f>
        <v>0</v>
      </c>
      <c r="P78" s="1416"/>
    </row>
    <row r="79" spans="1:16" ht="24" hidden="1" x14ac:dyDescent="0.25">
      <c r="A79" s="51">
        <v>2112</v>
      </c>
      <c r="B79" s="87" t="s">
        <v>100</v>
      </c>
      <c r="C79" s="1344">
        <f t="shared" si="4"/>
        <v>0</v>
      </c>
      <c r="D79" s="193"/>
      <c r="E79" s="194"/>
      <c r="F79" s="55">
        <f t="shared" si="78"/>
        <v>0</v>
      </c>
      <c r="G79" s="193"/>
      <c r="H79" s="1347"/>
      <c r="I79" s="1415">
        <f t="shared" si="79"/>
        <v>0</v>
      </c>
      <c r="J79" s="1347"/>
      <c r="K79" s="194"/>
      <c r="L79" s="55">
        <f t="shared" si="80"/>
        <v>0</v>
      </c>
      <c r="M79" s="1422"/>
      <c r="N79" s="194"/>
      <c r="O79" s="1415">
        <f t="shared" si="81"/>
        <v>0</v>
      </c>
      <c r="P79" s="1416"/>
    </row>
    <row r="80" spans="1:16" ht="24" hidden="1" x14ac:dyDescent="0.25">
      <c r="A80" s="187">
        <v>2120</v>
      </c>
      <c r="B80" s="87" t="s">
        <v>101</v>
      </c>
      <c r="C80" s="1344">
        <f t="shared" si="4"/>
        <v>0</v>
      </c>
      <c r="D80" s="188">
        <f>SUM(D81:D82)</f>
        <v>0</v>
      </c>
      <c r="E80" s="189">
        <f t="shared" ref="E80:F80" si="82">SUM(E81:E82)</f>
        <v>0</v>
      </c>
      <c r="F80" s="55">
        <f t="shared" si="82"/>
        <v>0</v>
      </c>
      <c r="G80" s="188">
        <f>SUM(G81:G82)</f>
        <v>0</v>
      </c>
      <c r="H80" s="1414">
        <f t="shared" ref="H80:I80" si="83">SUM(H81:H82)</f>
        <v>0</v>
      </c>
      <c r="I80" s="1415">
        <f t="shared" si="83"/>
        <v>0</v>
      </c>
      <c r="J80" s="1414">
        <f>SUM(J81:J82)</f>
        <v>0</v>
      </c>
      <c r="K80" s="189">
        <f t="shared" ref="K80:L80" si="84">SUM(K81:K82)</f>
        <v>0</v>
      </c>
      <c r="L80" s="55">
        <f t="shared" si="84"/>
        <v>0</v>
      </c>
      <c r="M80" s="1344">
        <f>SUM(M81:M82)</f>
        <v>0</v>
      </c>
      <c r="N80" s="189">
        <f t="shared" ref="N80:O80" si="85">SUM(N81:N82)</f>
        <v>0</v>
      </c>
      <c r="O80" s="1415">
        <f t="shared" si="85"/>
        <v>0</v>
      </c>
      <c r="P80" s="1416"/>
    </row>
    <row r="81" spans="1:16" hidden="1" x14ac:dyDescent="0.25">
      <c r="A81" s="51">
        <v>2121</v>
      </c>
      <c r="B81" s="87" t="s">
        <v>99</v>
      </c>
      <c r="C81" s="1344">
        <f t="shared" si="4"/>
        <v>0</v>
      </c>
      <c r="D81" s="193"/>
      <c r="E81" s="194"/>
      <c r="F81" s="55">
        <f t="shared" ref="F81:F82" si="86">D81+E81</f>
        <v>0</v>
      </c>
      <c r="G81" s="193"/>
      <c r="H81" s="1347"/>
      <c r="I81" s="1415">
        <f t="shared" ref="I81:I82" si="87">G81+H81</f>
        <v>0</v>
      </c>
      <c r="J81" s="1347"/>
      <c r="K81" s="194"/>
      <c r="L81" s="55">
        <f t="shared" ref="L81:L82" si="88">J81+K81</f>
        <v>0</v>
      </c>
      <c r="M81" s="1422"/>
      <c r="N81" s="194"/>
      <c r="O81" s="1415">
        <f t="shared" ref="O81:O82" si="89">M81+N81</f>
        <v>0</v>
      </c>
      <c r="P81" s="1416"/>
    </row>
    <row r="82" spans="1:16" ht="24" hidden="1" x14ac:dyDescent="0.25">
      <c r="A82" s="51">
        <v>2122</v>
      </c>
      <c r="B82" s="87" t="s">
        <v>100</v>
      </c>
      <c r="C82" s="1344">
        <f t="shared" si="4"/>
        <v>0</v>
      </c>
      <c r="D82" s="193"/>
      <c r="E82" s="194"/>
      <c r="F82" s="55">
        <f t="shared" si="86"/>
        <v>0</v>
      </c>
      <c r="G82" s="193"/>
      <c r="H82" s="1347"/>
      <c r="I82" s="1415">
        <f t="shared" si="87"/>
        <v>0</v>
      </c>
      <c r="J82" s="1347"/>
      <c r="K82" s="194"/>
      <c r="L82" s="55">
        <f t="shared" si="88"/>
        <v>0</v>
      </c>
      <c r="M82" s="1422"/>
      <c r="N82" s="194"/>
      <c r="O82" s="1415">
        <f t="shared" si="89"/>
        <v>0</v>
      </c>
      <c r="P82" s="1416"/>
    </row>
    <row r="83" spans="1:16" x14ac:dyDescent="0.25">
      <c r="A83" s="67">
        <v>2200</v>
      </c>
      <c r="B83" s="181" t="s">
        <v>102</v>
      </c>
      <c r="C83" s="1332">
        <f t="shared" si="4"/>
        <v>932</v>
      </c>
      <c r="D83" s="182">
        <f>SUM(D84,D89,D95,D103,D112,D116,D122,D128)</f>
        <v>0</v>
      </c>
      <c r="E83" s="183">
        <f t="shared" ref="E83:F83" si="90">SUM(E84,E89,E95,E103,E112,E116,E122,E128)</f>
        <v>0</v>
      </c>
      <c r="F83" s="71">
        <f t="shared" si="90"/>
        <v>0</v>
      </c>
      <c r="G83" s="182">
        <f>SUM(G84,G89,G95,G103,G112,G116,G122,G128)</f>
        <v>933</v>
      </c>
      <c r="H83" s="1337">
        <f t="shared" ref="H83:I83" si="91">SUM(H84,H89,H95,H103,H112,H116,H122,H128)</f>
        <v>-1</v>
      </c>
      <c r="I83" s="1404">
        <f t="shared" si="91"/>
        <v>932</v>
      </c>
      <c r="J83" s="1337">
        <f>SUM(J84,J89,J95,J103,J112,J116,J122,J128)</f>
        <v>0</v>
      </c>
      <c r="K83" s="183">
        <f t="shared" ref="K83:L83" si="92">SUM(K84,K89,K95,K103,K112,K116,K122,K128)</f>
        <v>0</v>
      </c>
      <c r="L83" s="71">
        <f t="shared" si="92"/>
        <v>0</v>
      </c>
      <c r="M83" s="1356">
        <f>SUM(M84,M89,M95,M103,M112,M116,M122,M128)</f>
        <v>0</v>
      </c>
      <c r="N83" s="232">
        <f t="shared" ref="N83:O83" si="93">SUM(N84,N89,N95,N103,N112,N116,N122,N128)</f>
        <v>0</v>
      </c>
      <c r="O83" s="1432">
        <f t="shared" si="93"/>
        <v>0</v>
      </c>
      <c r="P83" s="1433"/>
    </row>
    <row r="84" spans="1:16" ht="24" hidden="1" x14ac:dyDescent="0.25">
      <c r="A84" s="184">
        <v>2210</v>
      </c>
      <c r="B84" s="136" t="s">
        <v>1258</v>
      </c>
      <c r="C84" s="1378">
        <f t="shared" si="4"/>
        <v>0</v>
      </c>
      <c r="D84" s="185">
        <f>SUM(D85:D88)</f>
        <v>0</v>
      </c>
      <c r="E84" s="186">
        <f t="shared" ref="E84:F84" si="94">SUM(E85:E88)</f>
        <v>0</v>
      </c>
      <c r="F84" s="139">
        <f t="shared" si="94"/>
        <v>0</v>
      </c>
      <c r="G84" s="185">
        <f>SUM(G85:G88)</f>
        <v>0</v>
      </c>
      <c r="H84" s="1408">
        <f t="shared" ref="H84:I84" si="95">SUM(H85:H88)</f>
        <v>0</v>
      </c>
      <c r="I84" s="1409">
        <f t="shared" si="95"/>
        <v>0</v>
      </c>
      <c r="J84" s="1408">
        <f>SUM(J85:J88)</f>
        <v>0</v>
      </c>
      <c r="K84" s="186">
        <f t="shared" ref="K84:L84" si="96">SUM(K85:K88)</f>
        <v>0</v>
      </c>
      <c r="L84" s="139">
        <f t="shared" si="96"/>
        <v>0</v>
      </c>
      <c r="M84" s="1378">
        <f>SUM(M85:M88)</f>
        <v>0</v>
      </c>
      <c r="N84" s="186">
        <f t="shared" ref="N84:O84" si="97">SUM(N85:N88)</f>
        <v>0</v>
      </c>
      <c r="O84" s="1409">
        <f t="shared" si="97"/>
        <v>0</v>
      </c>
      <c r="P84" s="1410"/>
    </row>
    <row r="85" spans="1:16" ht="24" hidden="1" x14ac:dyDescent="0.25">
      <c r="A85" s="44">
        <v>2211</v>
      </c>
      <c r="B85" s="80" t="s">
        <v>104</v>
      </c>
      <c r="C85" s="1338">
        <f t="shared" ref="C85:C148" si="98">F85+I85+L85+O85</f>
        <v>0</v>
      </c>
      <c r="D85" s="195"/>
      <c r="E85" s="196"/>
      <c r="F85" s="132">
        <f t="shared" ref="F85:F88" si="99">D85+E85</f>
        <v>0</v>
      </c>
      <c r="G85" s="195"/>
      <c r="H85" s="1341"/>
      <c r="I85" s="1411">
        <f t="shared" ref="I85:I88" si="100">G85+H85</f>
        <v>0</v>
      </c>
      <c r="J85" s="1341"/>
      <c r="K85" s="196"/>
      <c r="L85" s="132">
        <f t="shared" ref="L85:L88" si="101">J85+K85</f>
        <v>0</v>
      </c>
      <c r="M85" s="1412"/>
      <c r="N85" s="196"/>
      <c r="O85" s="1411">
        <f t="shared" ref="O85:O88" si="102">M85+N85</f>
        <v>0</v>
      </c>
      <c r="P85" s="1413"/>
    </row>
    <row r="86" spans="1:16" ht="36" hidden="1" x14ac:dyDescent="0.25">
      <c r="A86" s="537">
        <v>2212</v>
      </c>
      <c r="B86" s="550" t="s">
        <v>105</v>
      </c>
      <c r="C86" s="1417">
        <f t="shared" si="98"/>
        <v>0</v>
      </c>
      <c r="D86" s="469"/>
      <c r="E86" s="470"/>
      <c r="F86" s="402">
        <f t="shared" si="99"/>
        <v>0</v>
      </c>
      <c r="G86" s="469"/>
      <c r="H86" s="1418"/>
      <c r="I86" s="1419">
        <f t="shared" si="100"/>
        <v>0</v>
      </c>
      <c r="J86" s="1418"/>
      <c r="K86" s="470"/>
      <c r="L86" s="402">
        <f t="shared" si="101"/>
        <v>0</v>
      </c>
      <c r="M86" s="1420"/>
      <c r="N86" s="470"/>
      <c r="O86" s="1419">
        <f t="shared" si="102"/>
        <v>0</v>
      </c>
      <c r="P86" s="1421"/>
    </row>
    <row r="87" spans="1:16" ht="24" hidden="1" x14ac:dyDescent="0.25">
      <c r="A87" s="537">
        <v>2214</v>
      </c>
      <c r="B87" s="550" t="s">
        <v>106</v>
      </c>
      <c r="C87" s="1417">
        <f t="shared" si="98"/>
        <v>0</v>
      </c>
      <c r="D87" s="469"/>
      <c r="E87" s="470"/>
      <c r="F87" s="402">
        <f t="shared" si="99"/>
        <v>0</v>
      </c>
      <c r="G87" s="469"/>
      <c r="H87" s="1418"/>
      <c r="I87" s="1419">
        <f t="shared" si="100"/>
        <v>0</v>
      </c>
      <c r="J87" s="1418"/>
      <c r="K87" s="470"/>
      <c r="L87" s="402">
        <f t="shared" si="101"/>
        <v>0</v>
      </c>
      <c r="M87" s="1420"/>
      <c r="N87" s="470"/>
      <c r="O87" s="1419">
        <f t="shared" si="102"/>
        <v>0</v>
      </c>
      <c r="P87" s="1421"/>
    </row>
    <row r="88" spans="1:16" hidden="1" x14ac:dyDescent="0.25">
      <c r="A88" s="51">
        <v>2219</v>
      </c>
      <c r="B88" s="87" t="s">
        <v>107</v>
      </c>
      <c r="C88" s="1344">
        <f t="shared" si="98"/>
        <v>0</v>
      </c>
      <c r="D88" s="193"/>
      <c r="E88" s="194"/>
      <c r="F88" s="55">
        <f t="shared" si="99"/>
        <v>0</v>
      </c>
      <c r="G88" s="193"/>
      <c r="H88" s="1347"/>
      <c r="I88" s="1415">
        <f t="shared" si="100"/>
        <v>0</v>
      </c>
      <c r="J88" s="1347"/>
      <c r="K88" s="194"/>
      <c r="L88" s="55">
        <f t="shared" si="101"/>
        <v>0</v>
      </c>
      <c r="M88" s="1422"/>
      <c r="N88" s="194"/>
      <c r="O88" s="1415">
        <f t="shared" si="102"/>
        <v>0</v>
      </c>
      <c r="P88" s="1416"/>
    </row>
    <row r="89" spans="1:16" ht="24" hidden="1" x14ac:dyDescent="0.25">
      <c r="A89" s="187">
        <v>2220</v>
      </c>
      <c r="B89" s="87" t="s">
        <v>108</v>
      </c>
      <c r="C89" s="1344">
        <f t="shared" si="98"/>
        <v>0</v>
      </c>
      <c r="D89" s="188">
        <f>SUM(D90:D94)</f>
        <v>0</v>
      </c>
      <c r="E89" s="189">
        <f t="shared" ref="E89:F89" si="103">SUM(E90:E94)</f>
        <v>0</v>
      </c>
      <c r="F89" s="55">
        <f t="shared" si="103"/>
        <v>0</v>
      </c>
      <c r="G89" s="188">
        <f>SUM(G90:G94)</f>
        <v>0</v>
      </c>
      <c r="H89" s="1414">
        <f t="shared" ref="H89:I89" si="104">SUM(H90:H94)</f>
        <v>0</v>
      </c>
      <c r="I89" s="1415">
        <f t="shared" si="104"/>
        <v>0</v>
      </c>
      <c r="J89" s="1414">
        <f>SUM(J90:J94)</f>
        <v>0</v>
      </c>
      <c r="K89" s="189">
        <f t="shared" ref="K89:L89" si="105">SUM(K90:K94)</f>
        <v>0</v>
      </c>
      <c r="L89" s="55">
        <f t="shared" si="105"/>
        <v>0</v>
      </c>
      <c r="M89" s="1344">
        <f>SUM(M90:M94)</f>
        <v>0</v>
      </c>
      <c r="N89" s="189">
        <f t="shared" ref="N89:O89" si="106">SUM(N90:N94)</f>
        <v>0</v>
      </c>
      <c r="O89" s="1415">
        <f t="shared" si="106"/>
        <v>0</v>
      </c>
      <c r="P89" s="1416"/>
    </row>
    <row r="90" spans="1:16" ht="24" hidden="1" x14ac:dyDescent="0.25">
      <c r="A90" s="51">
        <v>2221</v>
      </c>
      <c r="B90" s="87" t="s">
        <v>109</v>
      </c>
      <c r="C90" s="1344">
        <f t="shared" si="98"/>
        <v>0</v>
      </c>
      <c r="D90" s="193"/>
      <c r="E90" s="194"/>
      <c r="F90" s="55">
        <f t="shared" ref="F90:F94" si="107">D90+E90</f>
        <v>0</v>
      </c>
      <c r="G90" s="193"/>
      <c r="H90" s="1347"/>
      <c r="I90" s="1415">
        <f t="shared" ref="I90:I94" si="108">G90+H90</f>
        <v>0</v>
      </c>
      <c r="J90" s="1347"/>
      <c r="K90" s="194"/>
      <c r="L90" s="55">
        <f t="shared" ref="L90:L94" si="109">J90+K90</f>
        <v>0</v>
      </c>
      <c r="M90" s="1422"/>
      <c r="N90" s="194"/>
      <c r="O90" s="1415">
        <f t="shared" ref="O90:O94" si="110">M90+N90</f>
        <v>0</v>
      </c>
      <c r="P90" s="1416"/>
    </row>
    <row r="91" spans="1:16" hidden="1" x14ac:dyDescent="0.25">
      <c r="A91" s="51">
        <v>2222</v>
      </c>
      <c r="B91" s="87" t="s">
        <v>110</v>
      </c>
      <c r="C91" s="1344">
        <f t="shared" si="98"/>
        <v>0</v>
      </c>
      <c r="D91" s="193"/>
      <c r="E91" s="194"/>
      <c r="F91" s="55">
        <f t="shared" si="107"/>
        <v>0</v>
      </c>
      <c r="G91" s="193"/>
      <c r="H91" s="1347"/>
      <c r="I91" s="1415">
        <f t="shared" si="108"/>
        <v>0</v>
      </c>
      <c r="J91" s="1347"/>
      <c r="K91" s="194"/>
      <c r="L91" s="55">
        <f t="shared" si="109"/>
        <v>0</v>
      </c>
      <c r="M91" s="1422"/>
      <c r="N91" s="194"/>
      <c r="O91" s="1415">
        <f t="shared" si="110"/>
        <v>0</v>
      </c>
      <c r="P91" s="1416"/>
    </row>
    <row r="92" spans="1:16" hidden="1" x14ac:dyDescent="0.25">
      <c r="A92" s="51">
        <v>2223</v>
      </c>
      <c r="B92" s="87" t="s">
        <v>111</v>
      </c>
      <c r="C92" s="1344">
        <f t="shared" si="98"/>
        <v>0</v>
      </c>
      <c r="D92" s="193"/>
      <c r="E92" s="194"/>
      <c r="F92" s="55">
        <f t="shared" si="107"/>
        <v>0</v>
      </c>
      <c r="G92" s="193"/>
      <c r="H92" s="1347"/>
      <c r="I92" s="1415">
        <f t="shared" si="108"/>
        <v>0</v>
      </c>
      <c r="J92" s="1347"/>
      <c r="K92" s="194"/>
      <c r="L92" s="55">
        <f t="shared" si="109"/>
        <v>0</v>
      </c>
      <c r="M92" s="1422"/>
      <c r="N92" s="194"/>
      <c r="O92" s="1415">
        <f t="shared" si="110"/>
        <v>0</v>
      </c>
      <c r="P92" s="1416"/>
    </row>
    <row r="93" spans="1:16" ht="48" hidden="1" x14ac:dyDescent="0.25">
      <c r="A93" s="51">
        <v>2224</v>
      </c>
      <c r="B93" s="87" t="s">
        <v>112</v>
      </c>
      <c r="C93" s="1344">
        <f t="shared" si="98"/>
        <v>0</v>
      </c>
      <c r="D93" s="193"/>
      <c r="E93" s="194"/>
      <c r="F93" s="55">
        <f t="shared" si="107"/>
        <v>0</v>
      </c>
      <c r="G93" s="193"/>
      <c r="H93" s="1347"/>
      <c r="I93" s="1415">
        <f t="shared" si="108"/>
        <v>0</v>
      </c>
      <c r="J93" s="1347"/>
      <c r="K93" s="194"/>
      <c r="L93" s="55">
        <f t="shared" si="109"/>
        <v>0</v>
      </c>
      <c r="M93" s="1422"/>
      <c r="N93" s="194"/>
      <c r="O93" s="1415">
        <f t="shared" si="110"/>
        <v>0</v>
      </c>
      <c r="P93" s="1416"/>
    </row>
    <row r="94" spans="1:16" ht="24" hidden="1" x14ac:dyDescent="0.25">
      <c r="A94" s="51">
        <v>2229</v>
      </c>
      <c r="B94" s="87" t="s">
        <v>113</v>
      </c>
      <c r="C94" s="1344">
        <f t="shared" si="98"/>
        <v>0</v>
      </c>
      <c r="D94" s="193"/>
      <c r="E94" s="194"/>
      <c r="F94" s="55">
        <f t="shared" si="107"/>
        <v>0</v>
      </c>
      <c r="G94" s="193"/>
      <c r="H94" s="1347"/>
      <c r="I94" s="1415">
        <f t="shared" si="108"/>
        <v>0</v>
      </c>
      <c r="J94" s="1347"/>
      <c r="K94" s="194"/>
      <c r="L94" s="55">
        <f t="shared" si="109"/>
        <v>0</v>
      </c>
      <c r="M94" s="1422"/>
      <c r="N94" s="194"/>
      <c r="O94" s="1415">
        <f t="shared" si="110"/>
        <v>0</v>
      </c>
      <c r="P94" s="1416"/>
    </row>
    <row r="95" spans="1:16" ht="36" x14ac:dyDescent="0.25">
      <c r="A95" s="187">
        <v>2230</v>
      </c>
      <c r="B95" s="87" t="s">
        <v>114</v>
      </c>
      <c r="C95" s="1344">
        <f t="shared" si="98"/>
        <v>400</v>
      </c>
      <c r="D95" s="188">
        <f>SUM(D96:D102)</f>
        <v>0</v>
      </c>
      <c r="E95" s="189">
        <f t="shared" ref="E95:F95" si="111">SUM(E96:E102)</f>
        <v>0</v>
      </c>
      <c r="F95" s="55">
        <f t="shared" si="111"/>
        <v>0</v>
      </c>
      <c r="G95" s="188">
        <f>SUM(G96:G102)</f>
        <v>400</v>
      </c>
      <c r="H95" s="1414">
        <f t="shared" ref="H95:I95" si="112">SUM(H96:H102)</f>
        <v>0</v>
      </c>
      <c r="I95" s="1415">
        <f t="shared" si="112"/>
        <v>400</v>
      </c>
      <c r="J95" s="1414">
        <f>SUM(J96:J102)</f>
        <v>0</v>
      </c>
      <c r="K95" s="189">
        <f t="shared" ref="K95:L95" si="113">SUM(K96:K102)</f>
        <v>0</v>
      </c>
      <c r="L95" s="55">
        <f t="shared" si="113"/>
        <v>0</v>
      </c>
      <c r="M95" s="1344">
        <f>SUM(M96:M102)</f>
        <v>0</v>
      </c>
      <c r="N95" s="189">
        <f t="shared" ref="N95:O95" si="114">SUM(N96:N102)</f>
        <v>0</v>
      </c>
      <c r="O95" s="1415">
        <f t="shared" si="114"/>
        <v>0</v>
      </c>
      <c r="P95" s="1416"/>
    </row>
    <row r="96" spans="1:16" ht="24" hidden="1" x14ac:dyDescent="0.25">
      <c r="A96" s="537">
        <v>2231</v>
      </c>
      <c r="B96" s="550" t="s">
        <v>115</v>
      </c>
      <c r="C96" s="1417">
        <f t="shared" si="98"/>
        <v>0</v>
      </c>
      <c r="D96" s="469"/>
      <c r="E96" s="470"/>
      <c r="F96" s="402">
        <f t="shared" ref="F96:F102" si="115">D96+E96</f>
        <v>0</v>
      </c>
      <c r="G96" s="469">
        <v>0</v>
      </c>
      <c r="H96" s="1418"/>
      <c r="I96" s="1419">
        <f t="shared" ref="I96:I102" si="116">G96+H96</f>
        <v>0</v>
      </c>
      <c r="J96" s="1418"/>
      <c r="K96" s="470"/>
      <c r="L96" s="402">
        <f t="shared" ref="L96:L102" si="117">J96+K96</f>
        <v>0</v>
      </c>
      <c r="M96" s="1420"/>
      <c r="N96" s="470"/>
      <c r="O96" s="1419">
        <f t="shared" ref="O96:O102" si="118">M96+N96</f>
        <v>0</v>
      </c>
      <c r="P96" s="1421"/>
    </row>
    <row r="97" spans="1:16" ht="24.75" hidden="1" customHeight="1" x14ac:dyDescent="0.25">
      <c r="A97" s="51">
        <v>2232</v>
      </c>
      <c r="B97" s="87" t="s">
        <v>116</v>
      </c>
      <c r="C97" s="1344">
        <f t="shared" si="98"/>
        <v>0</v>
      </c>
      <c r="D97" s="193"/>
      <c r="E97" s="194"/>
      <c r="F97" s="55">
        <f t="shared" si="115"/>
        <v>0</v>
      </c>
      <c r="G97" s="193"/>
      <c r="H97" s="1347"/>
      <c r="I97" s="1415">
        <f t="shared" si="116"/>
        <v>0</v>
      </c>
      <c r="J97" s="1347"/>
      <c r="K97" s="194"/>
      <c r="L97" s="55">
        <f t="shared" si="117"/>
        <v>0</v>
      </c>
      <c r="M97" s="1422"/>
      <c r="N97" s="194"/>
      <c r="O97" s="1415">
        <f t="shared" si="118"/>
        <v>0</v>
      </c>
      <c r="P97" s="1416"/>
    </row>
    <row r="98" spans="1:16" ht="24" hidden="1" x14ac:dyDescent="0.25">
      <c r="A98" s="44">
        <v>2233</v>
      </c>
      <c r="B98" s="80" t="s">
        <v>117</v>
      </c>
      <c r="C98" s="1338">
        <f t="shared" si="98"/>
        <v>0</v>
      </c>
      <c r="D98" s="195"/>
      <c r="E98" s="196"/>
      <c r="F98" s="132">
        <f t="shared" si="115"/>
        <v>0</v>
      </c>
      <c r="G98" s="195"/>
      <c r="H98" s="1341"/>
      <c r="I98" s="1411">
        <f t="shared" si="116"/>
        <v>0</v>
      </c>
      <c r="J98" s="1341"/>
      <c r="K98" s="196"/>
      <c r="L98" s="132">
        <f t="shared" si="117"/>
        <v>0</v>
      </c>
      <c r="M98" s="1412"/>
      <c r="N98" s="196"/>
      <c r="O98" s="1411">
        <f t="shared" si="118"/>
        <v>0</v>
      </c>
      <c r="P98" s="1413"/>
    </row>
    <row r="99" spans="1:16" ht="36" hidden="1" x14ac:dyDescent="0.25">
      <c r="A99" s="51">
        <v>2234</v>
      </c>
      <c r="B99" s="87" t="s">
        <v>118</v>
      </c>
      <c r="C99" s="1344">
        <f t="shared" si="98"/>
        <v>0</v>
      </c>
      <c r="D99" s="193"/>
      <c r="E99" s="194"/>
      <c r="F99" s="55">
        <f t="shared" si="115"/>
        <v>0</v>
      </c>
      <c r="G99" s="193"/>
      <c r="H99" s="1347"/>
      <c r="I99" s="1415">
        <f t="shared" si="116"/>
        <v>0</v>
      </c>
      <c r="J99" s="1347"/>
      <c r="K99" s="194"/>
      <c r="L99" s="55">
        <f t="shared" si="117"/>
        <v>0</v>
      </c>
      <c r="M99" s="1422"/>
      <c r="N99" s="194"/>
      <c r="O99" s="1415">
        <f t="shared" si="118"/>
        <v>0</v>
      </c>
      <c r="P99" s="1416"/>
    </row>
    <row r="100" spans="1:16" ht="24" hidden="1" x14ac:dyDescent="0.25">
      <c r="A100" s="51">
        <v>2235</v>
      </c>
      <c r="B100" s="87" t="s">
        <v>1259</v>
      </c>
      <c r="C100" s="1344">
        <f t="shared" si="98"/>
        <v>0</v>
      </c>
      <c r="D100" s="193"/>
      <c r="E100" s="194"/>
      <c r="F100" s="55">
        <f t="shared" si="115"/>
        <v>0</v>
      </c>
      <c r="G100" s="193"/>
      <c r="H100" s="1347"/>
      <c r="I100" s="1415">
        <f t="shared" si="116"/>
        <v>0</v>
      </c>
      <c r="J100" s="1347"/>
      <c r="K100" s="194"/>
      <c r="L100" s="55">
        <f t="shared" si="117"/>
        <v>0</v>
      </c>
      <c r="M100" s="1422"/>
      <c r="N100" s="194"/>
      <c r="O100" s="1415">
        <f t="shared" si="118"/>
        <v>0</v>
      </c>
      <c r="P100" s="1416"/>
    </row>
    <row r="101" spans="1:16" hidden="1" x14ac:dyDescent="0.25">
      <c r="A101" s="51">
        <v>2236</v>
      </c>
      <c r="B101" s="87" t="s">
        <v>1260</v>
      </c>
      <c r="C101" s="1344">
        <f t="shared" si="98"/>
        <v>0</v>
      </c>
      <c r="D101" s="193"/>
      <c r="E101" s="194"/>
      <c r="F101" s="55">
        <f t="shared" si="115"/>
        <v>0</v>
      </c>
      <c r="G101" s="193"/>
      <c r="H101" s="1347"/>
      <c r="I101" s="1415">
        <f t="shared" si="116"/>
        <v>0</v>
      </c>
      <c r="J101" s="1347"/>
      <c r="K101" s="194"/>
      <c r="L101" s="55">
        <f t="shared" si="117"/>
        <v>0</v>
      </c>
      <c r="M101" s="1422"/>
      <c r="N101" s="194"/>
      <c r="O101" s="1415">
        <f t="shared" si="118"/>
        <v>0</v>
      </c>
      <c r="P101" s="1416"/>
    </row>
    <row r="102" spans="1:16" ht="24" x14ac:dyDescent="0.25">
      <c r="A102" s="51">
        <v>2239</v>
      </c>
      <c r="B102" s="87" t="s">
        <v>121</v>
      </c>
      <c r="C102" s="1344">
        <f t="shared" si="98"/>
        <v>400</v>
      </c>
      <c r="D102" s="193"/>
      <c r="E102" s="194"/>
      <c r="F102" s="55">
        <f t="shared" si="115"/>
        <v>0</v>
      </c>
      <c r="G102" s="193">
        <v>400</v>
      </c>
      <c r="H102" s="1347"/>
      <c r="I102" s="1415">
        <f t="shared" si="116"/>
        <v>400</v>
      </c>
      <c r="J102" s="1347"/>
      <c r="K102" s="194"/>
      <c r="L102" s="55">
        <f t="shared" si="117"/>
        <v>0</v>
      </c>
      <c r="M102" s="1422"/>
      <c r="N102" s="194"/>
      <c r="O102" s="1415">
        <f t="shared" si="118"/>
        <v>0</v>
      </c>
      <c r="P102" s="473"/>
    </row>
    <row r="103" spans="1:16" ht="36" hidden="1" x14ac:dyDescent="0.25">
      <c r="A103" s="187">
        <v>2240</v>
      </c>
      <c r="B103" s="87" t="s">
        <v>122</v>
      </c>
      <c r="C103" s="1344">
        <f t="shared" si="98"/>
        <v>0</v>
      </c>
      <c r="D103" s="188">
        <f>SUM(D104:D111)</f>
        <v>0</v>
      </c>
      <c r="E103" s="189">
        <f t="shared" ref="E103:F103" si="119">SUM(E104:E111)</f>
        <v>0</v>
      </c>
      <c r="F103" s="55">
        <f t="shared" si="119"/>
        <v>0</v>
      </c>
      <c r="G103" s="188">
        <f>SUM(G104:G111)</f>
        <v>0</v>
      </c>
      <c r="H103" s="1414">
        <f t="shared" ref="H103:I103" si="120">SUM(H104:H111)</f>
        <v>0</v>
      </c>
      <c r="I103" s="1415">
        <f t="shared" si="120"/>
        <v>0</v>
      </c>
      <c r="J103" s="1414">
        <f>SUM(J104:J111)</f>
        <v>0</v>
      </c>
      <c r="K103" s="189">
        <f t="shared" ref="K103:L103" si="121">SUM(K104:K111)</f>
        <v>0</v>
      </c>
      <c r="L103" s="55">
        <f t="shared" si="121"/>
        <v>0</v>
      </c>
      <c r="M103" s="1344">
        <f>SUM(M104:M111)</f>
        <v>0</v>
      </c>
      <c r="N103" s="189">
        <f t="shared" ref="N103:O103" si="122">SUM(N104:N111)</f>
        <v>0</v>
      </c>
      <c r="O103" s="1415">
        <f t="shared" si="122"/>
        <v>0</v>
      </c>
      <c r="P103" s="1416"/>
    </row>
    <row r="104" spans="1:16" hidden="1" x14ac:dyDescent="0.25">
      <c r="A104" s="51">
        <v>2241</v>
      </c>
      <c r="B104" s="87" t="s">
        <v>123</v>
      </c>
      <c r="C104" s="1344">
        <f t="shared" si="98"/>
        <v>0</v>
      </c>
      <c r="D104" s="193"/>
      <c r="E104" s="194"/>
      <c r="F104" s="55">
        <f t="shared" ref="F104:F111" si="123">D104+E104</f>
        <v>0</v>
      </c>
      <c r="G104" s="193"/>
      <c r="H104" s="1347"/>
      <c r="I104" s="1415">
        <f t="shared" ref="I104:I111" si="124">G104+H104</f>
        <v>0</v>
      </c>
      <c r="J104" s="1347"/>
      <c r="K104" s="194"/>
      <c r="L104" s="55">
        <f t="shared" ref="L104:L111" si="125">J104+K104</f>
        <v>0</v>
      </c>
      <c r="M104" s="1422"/>
      <c r="N104" s="194"/>
      <c r="O104" s="1415">
        <f t="shared" ref="O104:O111" si="126">M104+N104</f>
        <v>0</v>
      </c>
      <c r="P104" s="1416"/>
    </row>
    <row r="105" spans="1:16" ht="24" hidden="1" x14ac:dyDescent="0.25">
      <c r="A105" s="51">
        <v>2242</v>
      </c>
      <c r="B105" s="87" t="s">
        <v>124</v>
      </c>
      <c r="C105" s="1344">
        <f t="shared" si="98"/>
        <v>0</v>
      </c>
      <c r="D105" s="193"/>
      <c r="E105" s="194"/>
      <c r="F105" s="55">
        <f t="shared" si="123"/>
        <v>0</v>
      </c>
      <c r="G105" s="193"/>
      <c r="H105" s="1347"/>
      <c r="I105" s="1415">
        <f t="shared" si="124"/>
        <v>0</v>
      </c>
      <c r="J105" s="1347"/>
      <c r="K105" s="194"/>
      <c r="L105" s="55">
        <f t="shared" si="125"/>
        <v>0</v>
      </c>
      <c r="M105" s="1422"/>
      <c r="N105" s="194"/>
      <c r="O105" s="1415">
        <f t="shared" si="126"/>
        <v>0</v>
      </c>
      <c r="P105" s="1416"/>
    </row>
    <row r="106" spans="1:16" ht="24" hidden="1" x14ac:dyDescent="0.25">
      <c r="A106" s="537">
        <v>2243</v>
      </c>
      <c r="B106" s="550" t="s">
        <v>125</v>
      </c>
      <c r="C106" s="1417">
        <f t="shared" si="98"/>
        <v>0</v>
      </c>
      <c r="D106" s="469"/>
      <c r="E106" s="470"/>
      <c r="F106" s="402">
        <f t="shared" si="123"/>
        <v>0</v>
      </c>
      <c r="G106" s="469"/>
      <c r="H106" s="1418"/>
      <c r="I106" s="1419">
        <f t="shared" si="124"/>
        <v>0</v>
      </c>
      <c r="J106" s="1418"/>
      <c r="K106" s="470"/>
      <c r="L106" s="402">
        <f t="shared" si="125"/>
        <v>0</v>
      </c>
      <c r="M106" s="1420"/>
      <c r="N106" s="470"/>
      <c r="O106" s="1419">
        <f t="shared" si="126"/>
        <v>0</v>
      </c>
      <c r="P106" s="1434"/>
    </row>
    <row r="107" spans="1:16" hidden="1" x14ac:dyDescent="0.25">
      <c r="A107" s="537">
        <v>2244</v>
      </c>
      <c r="B107" s="550" t="s">
        <v>126</v>
      </c>
      <c r="C107" s="1417">
        <f t="shared" si="98"/>
        <v>0</v>
      </c>
      <c r="D107" s="469"/>
      <c r="E107" s="470"/>
      <c r="F107" s="402">
        <f t="shared" si="123"/>
        <v>0</v>
      </c>
      <c r="G107" s="469"/>
      <c r="H107" s="1418"/>
      <c r="I107" s="1419">
        <f t="shared" si="124"/>
        <v>0</v>
      </c>
      <c r="J107" s="1418"/>
      <c r="K107" s="470"/>
      <c r="L107" s="402">
        <f t="shared" si="125"/>
        <v>0</v>
      </c>
      <c r="M107" s="1420"/>
      <c r="N107" s="470"/>
      <c r="O107" s="1419">
        <f t="shared" si="126"/>
        <v>0</v>
      </c>
      <c r="P107" s="1421"/>
    </row>
    <row r="108" spans="1:16" ht="24" hidden="1" x14ac:dyDescent="0.25">
      <c r="A108" s="51">
        <v>2246</v>
      </c>
      <c r="B108" s="87" t="s">
        <v>127</v>
      </c>
      <c r="C108" s="1344">
        <f t="shared" si="98"/>
        <v>0</v>
      </c>
      <c r="D108" s="193"/>
      <c r="E108" s="194"/>
      <c r="F108" s="55">
        <f t="shared" si="123"/>
        <v>0</v>
      </c>
      <c r="G108" s="193"/>
      <c r="H108" s="1347"/>
      <c r="I108" s="1415">
        <f t="shared" si="124"/>
        <v>0</v>
      </c>
      <c r="J108" s="1347"/>
      <c r="K108" s="194"/>
      <c r="L108" s="55">
        <f t="shared" si="125"/>
        <v>0</v>
      </c>
      <c r="M108" s="1422"/>
      <c r="N108" s="194"/>
      <c r="O108" s="1415">
        <f t="shared" si="126"/>
        <v>0</v>
      </c>
      <c r="P108" s="1416"/>
    </row>
    <row r="109" spans="1:16" hidden="1" x14ac:dyDescent="0.25">
      <c r="A109" s="51">
        <v>2247</v>
      </c>
      <c r="B109" s="87" t="s">
        <v>128</v>
      </c>
      <c r="C109" s="1344">
        <f t="shared" si="98"/>
        <v>0</v>
      </c>
      <c r="D109" s="193"/>
      <c r="E109" s="194"/>
      <c r="F109" s="55">
        <f t="shared" si="123"/>
        <v>0</v>
      </c>
      <c r="G109" s="193"/>
      <c r="H109" s="1347"/>
      <c r="I109" s="1415">
        <f t="shared" si="124"/>
        <v>0</v>
      </c>
      <c r="J109" s="1347"/>
      <c r="K109" s="194"/>
      <c r="L109" s="55">
        <f t="shared" si="125"/>
        <v>0</v>
      </c>
      <c r="M109" s="1422"/>
      <c r="N109" s="194"/>
      <c r="O109" s="1415">
        <f t="shared" si="126"/>
        <v>0</v>
      </c>
      <c r="P109" s="1416"/>
    </row>
    <row r="110" spans="1:16" ht="24" hidden="1" x14ac:dyDescent="0.25">
      <c r="A110" s="51">
        <v>2248</v>
      </c>
      <c r="B110" s="87" t="s">
        <v>129</v>
      </c>
      <c r="C110" s="1344">
        <f t="shared" si="98"/>
        <v>0</v>
      </c>
      <c r="D110" s="193"/>
      <c r="E110" s="194"/>
      <c r="F110" s="55">
        <f t="shared" si="123"/>
        <v>0</v>
      </c>
      <c r="G110" s="193"/>
      <c r="H110" s="1347"/>
      <c r="I110" s="1415">
        <f t="shared" si="124"/>
        <v>0</v>
      </c>
      <c r="J110" s="1347"/>
      <c r="K110" s="194"/>
      <c r="L110" s="55">
        <f t="shared" si="125"/>
        <v>0</v>
      </c>
      <c r="M110" s="1422"/>
      <c r="N110" s="194"/>
      <c r="O110" s="1415">
        <f t="shared" si="126"/>
        <v>0</v>
      </c>
      <c r="P110" s="1416"/>
    </row>
    <row r="111" spans="1:16" ht="24" hidden="1" x14ac:dyDescent="0.25">
      <c r="A111" s="51">
        <v>2249</v>
      </c>
      <c r="B111" s="87" t="s">
        <v>130</v>
      </c>
      <c r="C111" s="1344">
        <f t="shared" si="98"/>
        <v>0</v>
      </c>
      <c r="D111" s="193"/>
      <c r="E111" s="194"/>
      <c r="F111" s="55">
        <f t="shared" si="123"/>
        <v>0</v>
      </c>
      <c r="G111" s="193"/>
      <c r="H111" s="1347"/>
      <c r="I111" s="1415">
        <f t="shared" si="124"/>
        <v>0</v>
      </c>
      <c r="J111" s="1347"/>
      <c r="K111" s="194"/>
      <c r="L111" s="55">
        <f t="shared" si="125"/>
        <v>0</v>
      </c>
      <c r="M111" s="1422"/>
      <c r="N111" s="194"/>
      <c r="O111" s="1415">
        <f t="shared" si="126"/>
        <v>0</v>
      </c>
      <c r="P111" s="1416"/>
    </row>
    <row r="112" spans="1:16" hidden="1" x14ac:dyDescent="0.25">
      <c r="A112" s="187">
        <v>2250</v>
      </c>
      <c r="B112" s="87" t="s">
        <v>131</v>
      </c>
      <c r="C112" s="1344">
        <f t="shared" si="98"/>
        <v>0</v>
      </c>
      <c r="D112" s="188">
        <f>SUM(D113:D115)</f>
        <v>0</v>
      </c>
      <c r="E112" s="189">
        <f t="shared" ref="E112:F112" si="127">SUM(E113:E115)</f>
        <v>0</v>
      </c>
      <c r="F112" s="55">
        <f t="shared" si="127"/>
        <v>0</v>
      </c>
      <c r="G112" s="188">
        <f>SUM(G113:G115)</f>
        <v>0</v>
      </c>
      <c r="H112" s="1414">
        <f t="shared" ref="H112:I112" si="128">SUM(H113:H115)</f>
        <v>0</v>
      </c>
      <c r="I112" s="1415">
        <f t="shared" si="128"/>
        <v>0</v>
      </c>
      <c r="J112" s="1414">
        <f>SUM(J113:J115)</f>
        <v>0</v>
      </c>
      <c r="K112" s="189">
        <f t="shared" ref="K112:L112" si="129">SUM(K113:K115)</f>
        <v>0</v>
      </c>
      <c r="L112" s="55">
        <f t="shared" si="129"/>
        <v>0</v>
      </c>
      <c r="M112" s="1344">
        <f>SUM(M113:M115)</f>
        <v>0</v>
      </c>
      <c r="N112" s="189">
        <f t="shared" ref="N112:O112" si="130">SUM(N113:N115)</f>
        <v>0</v>
      </c>
      <c r="O112" s="1415">
        <f t="shared" si="130"/>
        <v>0</v>
      </c>
      <c r="P112" s="1416"/>
    </row>
    <row r="113" spans="1:16" hidden="1" x14ac:dyDescent="0.25">
      <c r="A113" s="51">
        <v>2251</v>
      </c>
      <c r="B113" s="87" t="s">
        <v>132</v>
      </c>
      <c r="C113" s="1344">
        <f t="shared" si="98"/>
        <v>0</v>
      </c>
      <c r="D113" s="193"/>
      <c r="E113" s="194"/>
      <c r="F113" s="55">
        <f t="shared" ref="F113:F115" si="131">D113+E113</f>
        <v>0</v>
      </c>
      <c r="G113" s="193"/>
      <c r="H113" s="1347"/>
      <c r="I113" s="1415">
        <f t="shared" ref="I113:I115" si="132">G113+H113</f>
        <v>0</v>
      </c>
      <c r="J113" s="1347"/>
      <c r="K113" s="194"/>
      <c r="L113" s="55">
        <f t="shared" ref="L113:L115" si="133">J113+K113</f>
        <v>0</v>
      </c>
      <c r="M113" s="1422"/>
      <c r="N113" s="194"/>
      <c r="O113" s="1415">
        <f t="shared" ref="O113:O115" si="134">M113+N113</f>
        <v>0</v>
      </c>
      <c r="P113" s="1416"/>
    </row>
    <row r="114" spans="1:16" ht="24" hidden="1" x14ac:dyDescent="0.25">
      <c r="A114" s="51">
        <v>2252</v>
      </c>
      <c r="B114" s="87" t="s">
        <v>133</v>
      </c>
      <c r="C114" s="1344">
        <f t="shared" si="98"/>
        <v>0</v>
      </c>
      <c r="D114" s="193"/>
      <c r="E114" s="194"/>
      <c r="F114" s="55">
        <f t="shared" si="131"/>
        <v>0</v>
      </c>
      <c r="G114" s="193"/>
      <c r="H114" s="1347"/>
      <c r="I114" s="1415">
        <f t="shared" si="132"/>
        <v>0</v>
      </c>
      <c r="J114" s="1347"/>
      <c r="K114" s="194"/>
      <c r="L114" s="55">
        <f t="shared" si="133"/>
        <v>0</v>
      </c>
      <c r="M114" s="1422"/>
      <c r="N114" s="194"/>
      <c r="O114" s="1415">
        <f t="shared" si="134"/>
        <v>0</v>
      </c>
      <c r="P114" s="1416"/>
    </row>
    <row r="115" spans="1:16" ht="24" hidden="1" x14ac:dyDescent="0.25">
      <c r="A115" s="51">
        <v>2259</v>
      </c>
      <c r="B115" s="87" t="s">
        <v>134</v>
      </c>
      <c r="C115" s="1344">
        <f t="shared" si="98"/>
        <v>0</v>
      </c>
      <c r="D115" s="193"/>
      <c r="E115" s="194"/>
      <c r="F115" s="55">
        <f t="shared" si="131"/>
        <v>0</v>
      </c>
      <c r="G115" s="193"/>
      <c r="H115" s="1347"/>
      <c r="I115" s="1415">
        <f t="shared" si="132"/>
        <v>0</v>
      </c>
      <c r="J115" s="1347"/>
      <c r="K115" s="194"/>
      <c r="L115" s="55">
        <f t="shared" si="133"/>
        <v>0</v>
      </c>
      <c r="M115" s="1422"/>
      <c r="N115" s="194"/>
      <c r="O115" s="1415">
        <f t="shared" si="134"/>
        <v>0</v>
      </c>
      <c r="P115" s="1416"/>
    </row>
    <row r="116" spans="1:16" x14ac:dyDescent="0.25">
      <c r="A116" s="187">
        <v>2260</v>
      </c>
      <c r="B116" s="87" t="s">
        <v>135</v>
      </c>
      <c r="C116" s="1344">
        <f t="shared" si="98"/>
        <v>532</v>
      </c>
      <c r="D116" s="188">
        <f>SUM(D117:D121)</f>
        <v>0</v>
      </c>
      <c r="E116" s="189">
        <f t="shared" ref="E116:F116" si="135">SUM(E117:E121)</f>
        <v>0</v>
      </c>
      <c r="F116" s="55">
        <f t="shared" si="135"/>
        <v>0</v>
      </c>
      <c r="G116" s="188">
        <f>SUM(G117:G121)</f>
        <v>533</v>
      </c>
      <c r="H116" s="1414">
        <f t="shared" ref="H116:I116" si="136">SUM(H117:H121)</f>
        <v>-1</v>
      </c>
      <c r="I116" s="1415">
        <f t="shared" si="136"/>
        <v>532</v>
      </c>
      <c r="J116" s="1414">
        <f>SUM(J117:J121)</f>
        <v>0</v>
      </c>
      <c r="K116" s="189">
        <f t="shared" ref="K116:L116" si="137">SUM(K117:K121)</f>
        <v>0</v>
      </c>
      <c r="L116" s="55">
        <f t="shared" si="137"/>
        <v>0</v>
      </c>
      <c r="M116" s="1344">
        <f>SUM(M117:M121)</f>
        <v>0</v>
      </c>
      <c r="N116" s="189">
        <f t="shared" ref="N116:O116" si="138">SUM(N117:N121)</f>
        <v>0</v>
      </c>
      <c r="O116" s="1415">
        <f t="shared" si="138"/>
        <v>0</v>
      </c>
      <c r="P116" s="1416"/>
    </row>
    <row r="117" spans="1:16" hidden="1" x14ac:dyDescent="0.25">
      <c r="A117" s="51">
        <v>2261</v>
      </c>
      <c r="B117" s="87" t="s">
        <v>136</v>
      </c>
      <c r="C117" s="1344">
        <f t="shared" si="98"/>
        <v>0</v>
      </c>
      <c r="D117" s="193"/>
      <c r="E117" s="194"/>
      <c r="F117" s="55">
        <f t="shared" ref="F117:F121" si="139">D117+E117</f>
        <v>0</v>
      </c>
      <c r="G117" s="193"/>
      <c r="H117" s="1347"/>
      <c r="I117" s="1415">
        <f t="shared" ref="I117:I121" si="140">G117+H117</f>
        <v>0</v>
      </c>
      <c r="J117" s="1347"/>
      <c r="K117" s="194"/>
      <c r="L117" s="55">
        <f t="shared" ref="L117:L121" si="141">J117+K117</f>
        <v>0</v>
      </c>
      <c r="M117" s="1422"/>
      <c r="N117" s="194"/>
      <c r="O117" s="1415">
        <f t="shared" ref="O117:O121" si="142">M117+N117</f>
        <v>0</v>
      </c>
      <c r="P117" s="1416"/>
    </row>
    <row r="118" spans="1:16" x14ac:dyDescent="0.25">
      <c r="A118" s="51">
        <v>2262</v>
      </c>
      <c r="B118" s="87" t="s">
        <v>137</v>
      </c>
      <c r="C118" s="1344">
        <f t="shared" si="98"/>
        <v>532</v>
      </c>
      <c r="D118" s="193"/>
      <c r="E118" s="194"/>
      <c r="F118" s="55">
        <f t="shared" si="139"/>
        <v>0</v>
      </c>
      <c r="G118" s="193">
        <v>533</v>
      </c>
      <c r="H118" s="1347">
        <v>-1</v>
      </c>
      <c r="I118" s="1415">
        <f t="shared" si="140"/>
        <v>532</v>
      </c>
      <c r="J118" s="1347"/>
      <c r="K118" s="194"/>
      <c r="L118" s="55">
        <f t="shared" si="141"/>
        <v>0</v>
      </c>
      <c r="M118" s="1422"/>
      <c r="N118" s="194"/>
      <c r="O118" s="1415">
        <f t="shared" si="142"/>
        <v>0</v>
      </c>
      <c r="P118" s="473"/>
    </row>
    <row r="119" spans="1:16" hidden="1" x14ac:dyDescent="0.25">
      <c r="A119" s="51">
        <v>2263</v>
      </c>
      <c r="B119" s="87" t="s">
        <v>138</v>
      </c>
      <c r="C119" s="1344">
        <f t="shared" si="98"/>
        <v>0</v>
      </c>
      <c r="D119" s="193"/>
      <c r="E119" s="194"/>
      <c r="F119" s="55">
        <f t="shared" si="139"/>
        <v>0</v>
      </c>
      <c r="G119" s="193"/>
      <c r="H119" s="1347"/>
      <c r="I119" s="1415">
        <f t="shared" si="140"/>
        <v>0</v>
      </c>
      <c r="J119" s="1347"/>
      <c r="K119" s="194"/>
      <c r="L119" s="55">
        <f t="shared" si="141"/>
        <v>0</v>
      </c>
      <c r="M119" s="1422"/>
      <c r="N119" s="194"/>
      <c r="O119" s="1415">
        <f t="shared" si="142"/>
        <v>0</v>
      </c>
      <c r="P119" s="1416"/>
    </row>
    <row r="120" spans="1:16" ht="24" hidden="1" x14ac:dyDescent="0.25">
      <c r="A120" s="51">
        <v>2264</v>
      </c>
      <c r="B120" s="87" t="s">
        <v>139</v>
      </c>
      <c r="C120" s="1344">
        <f t="shared" si="98"/>
        <v>0</v>
      </c>
      <c r="D120" s="193"/>
      <c r="E120" s="194"/>
      <c r="F120" s="55">
        <f t="shared" si="139"/>
        <v>0</v>
      </c>
      <c r="G120" s="193"/>
      <c r="H120" s="1347"/>
      <c r="I120" s="1415">
        <f t="shared" si="140"/>
        <v>0</v>
      </c>
      <c r="J120" s="1347"/>
      <c r="K120" s="194"/>
      <c r="L120" s="55">
        <f t="shared" si="141"/>
        <v>0</v>
      </c>
      <c r="M120" s="1422"/>
      <c r="N120" s="194"/>
      <c r="O120" s="1415">
        <f t="shared" si="142"/>
        <v>0</v>
      </c>
      <c r="P120" s="1416"/>
    </row>
    <row r="121" spans="1:16" hidden="1" x14ac:dyDescent="0.25">
      <c r="A121" s="51">
        <v>2269</v>
      </c>
      <c r="B121" s="87" t="s">
        <v>140</v>
      </c>
      <c r="C121" s="1344">
        <f t="shared" si="98"/>
        <v>0</v>
      </c>
      <c r="D121" s="193"/>
      <c r="E121" s="194"/>
      <c r="F121" s="55">
        <f t="shared" si="139"/>
        <v>0</v>
      </c>
      <c r="G121" s="193"/>
      <c r="H121" s="1347"/>
      <c r="I121" s="1415">
        <f t="shared" si="140"/>
        <v>0</v>
      </c>
      <c r="J121" s="1347"/>
      <c r="K121" s="194"/>
      <c r="L121" s="55">
        <f t="shared" si="141"/>
        <v>0</v>
      </c>
      <c r="M121" s="1422"/>
      <c r="N121" s="194"/>
      <c r="O121" s="1415">
        <f t="shared" si="142"/>
        <v>0</v>
      </c>
      <c r="P121" s="1416"/>
    </row>
    <row r="122" spans="1:16" hidden="1" x14ac:dyDescent="0.25">
      <c r="A122" s="187">
        <v>2270</v>
      </c>
      <c r="B122" s="87" t="s">
        <v>141</v>
      </c>
      <c r="C122" s="1344">
        <f t="shared" si="98"/>
        <v>0</v>
      </c>
      <c r="D122" s="188">
        <f>SUM(D123:D127)</f>
        <v>0</v>
      </c>
      <c r="E122" s="189">
        <f t="shared" ref="E122:F122" si="143">SUM(E123:E127)</f>
        <v>0</v>
      </c>
      <c r="F122" s="55">
        <f t="shared" si="143"/>
        <v>0</v>
      </c>
      <c r="G122" s="188">
        <f>SUM(G123:G127)</f>
        <v>0</v>
      </c>
      <c r="H122" s="1414">
        <f t="shared" ref="H122:I122" si="144">SUM(H123:H127)</f>
        <v>0</v>
      </c>
      <c r="I122" s="1415">
        <f t="shared" si="144"/>
        <v>0</v>
      </c>
      <c r="J122" s="1414">
        <f>SUM(J123:J127)</f>
        <v>0</v>
      </c>
      <c r="K122" s="189">
        <f t="shared" ref="K122:L122" si="145">SUM(K123:K127)</f>
        <v>0</v>
      </c>
      <c r="L122" s="55">
        <f t="shared" si="145"/>
        <v>0</v>
      </c>
      <c r="M122" s="1344">
        <f>SUM(M123:M127)</f>
        <v>0</v>
      </c>
      <c r="N122" s="189">
        <f t="shared" ref="N122:O122" si="146">SUM(N123:N127)</f>
        <v>0</v>
      </c>
      <c r="O122" s="1415">
        <f t="shared" si="146"/>
        <v>0</v>
      </c>
      <c r="P122" s="1416"/>
    </row>
    <row r="123" spans="1:16" hidden="1" x14ac:dyDescent="0.25">
      <c r="A123" s="51">
        <v>2272</v>
      </c>
      <c r="B123" s="197" t="s">
        <v>142</v>
      </c>
      <c r="C123" s="1344">
        <f t="shared" si="98"/>
        <v>0</v>
      </c>
      <c r="D123" s="193"/>
      <c r="E123" s="194"/>
      <c r="F123" s="55">
        <f t="shared" ref="F123:F127" si="147">D123+E123</f>
        <v>0</v>
      </c>
      <c r="G123" s="193"/>
      <c r="H123" s="1347"/>
      <c r="I123" s="1415">
        <f t="shared" ref="I123:I127" si="148">G123+H123</f>
        <v>0</v>
      </c>
      <c r="J123" s="1347"/>
      <c r="K123" s="194"/>
      <c r="L123" s="55">
        <f t="shared" ref="L123:L127" si="149">J123+K123</f>
        <v>0</v>
      </c>
      <c r="M123" s="1422"/>
      <c r="N123" s="194"/>
      <c r="O123" s="1415">
        <f t="shared" ref="O123:O127" si="150">M123+N123</f>
        <v>0</v>
      </c>
      <c r="P123" s="1416"/>
    </row>
    <row r="124" spans="1:16" ht="24" hidden="1" x14ac:dyDescent="0.25">
      <c r="A124" s="51">
        <v>2274</v>
      </c>
      <c r="B124" s="198" t="s">
        <v>143</v>
      </c>
      <c r="C124" s="1344">
        <f t="shared" si="98"/>
        <v>0</v>
      </c>
      <c r="D124" s="193"/>
      <c r="E124" s="194"/>
      <c r="F124" s="55">
        <f t="shared" si="147"/>
        <v>0</v>
      </c>
      <c r="G124" s="193"/>
      <c r="H124" s="1347"/>
      <c r="I124" s="1415">
        <f t="shared" si="148"/>
        <v>0</v>
      </c>
      <c r="J124" s="1347"/>
      <c r="K124" s="194"/>
      <c r="L124" s="55">
        <f t="shared" si="149"/>
        <v>0</v>
      </c>
      <c r="M124" s="1422"/>
      <c r="N124" s="194"/>
      <c r="O124" s="1415">
        <f t="shared" si="150"/>
        <v>0</v>
      </c>
      <c r="P124" s="1416"/>
    </row>
    <row r="125" spans="1:16" ht="24" hidden="1" x14ac:dyDescent="0.25">
      <c r="A125" s="51">
        <v>2275</v>
      </c>
      <c r="B125" s="87" t="s">
        <v>144</v>
      </c>
      <c r="C125" s="1344">
        <f t="shared" si="98"/>
        <v>0</v>
      </c>
      <c r="D125" s="193"/>
      <c r="E125" s="194"/>
      <c r="F125" s="55">
        <f t="shared" si="147"/>
        <v>0</v>
      </c>
      <c r="G125" s="193"/>
      <c r="H125" s="1347"/>
      <c r="I125" s="1415">
        <f t="shared" si="148"/>
        <v>0</v>
      </c>
      <c r="J125" s="1347"/>
      <c r="K125" s="194"/>
      <c r="L125" s="55">
        <f t="shared" si="149"/>
        <v>0</v>
      </c>
      <c r="M125" s="1422"/>
      <c r="N125" s="194"/>
      <c r="O125" s="1415">
        <f t="shared" si="150"/>
        <v>0</v>
      </c>
      <c r="P125" s="1416"/>
    </row>
    <row r="126" spans="1:16" ht="36" hidden="1" x14ac:dyDescent="0.25">
      <c r="A126" s="51">
        <v>2276</v>
      </c>
      <c r="B126" s="87" t="s">
        <v>145</v>
      </c>
      <c r="C126" s="1344">
        <f t="shared" si="98"/>
        <v>0</v>
      </c>
      <c r="D126" s="193"/>
      <c r="E126" s="194"/>
      <c r="F126" s="55">
        <f t="shared" si="147"/>
        <v>0</v>
      </c>
      <c r="G126" s="193"/>
      <c r="H126" s="1347"/>
      <c r="I126" s="1415">
        <f t="shared" si="148"/>
        <v>0</v>
      </c>
      <c r="J126" s="1347"/>
      <c r="K126" s="194"/>
      <c r="L126" s="55">
        <f t="shared" si="149"/>
        <v>0</v>
      </c>
      <c r="M126" s="1422"/>
      <c r="N126" s="194"/>
      <c r="O126" s="1415">
        <f t="shared" si="150"/>
        <v>0</v>
      </c>
      <c r="P126" s="1416"/>
    </row>
    <row r="127" spans="1:16" ht="24" hidden="1" x14ac:dyDescent="0.25">
      <c r="A127" s="537">
        <v>2279</v>
      </c>
      <c r="B127" s="550" t="s">
        <v>146</v>
      </c>
      <c r="C127" s="1417">
        <f t="shared" si="98"/>
        <v>0</v>
      </c>
      <c r="D127" s="469"/>
      <c r="E127" s="470"/>
      <c r="F127" s="402">
        <f t="shared" si="147"/>
        <v>0</v>
      </c>
      <c r="G127" s="469"/>
      <c r="H127" s="1418"/>
      <c r="I127" s="1419">
        <f t="shared" si="148"/>
        <v>0</v>
      </c>
      <c r="J127" s="1418"/>
      <c r="K127" s="470"/>
      <c r="L127" s="402">
        <f t="shared" si="149"/>
        <v>0</v>
      </c>
      <c r="M127" s="1420"/>
      <c r="N127" s="470"/>
      <c r="O127" s="1419">
        <f t="shared" si="150"/>
        <v>0</v>
      </c>
      <c r="P127" s="1421"/>
    </row>
    <row r="128" spans="1:16" ht="24" hidden="1" x14ac:dyDescent="0.25">
      <c r="A128" s="1298">
        <v>2280</v>
      </c>
      <c r="B128" s="80" t="s">
        <v>1261</v>
      </c>
      <c r="C128" s="1338">
        <f t="shared" si="98"/>
        <v>0</v>
      </c>
      <c r="D128" s="191">
        <f t="shared" ref="D128:O128" si="151">SUM(D129)</f>
        <v>0</v>
      </c>
      <c r="E128" s="192">
        <f t="shared" si="151"/>
        <v>0</v>
      </c>
      <c r="F128" s="132">
        <f t="shared" si="151"/>
        <v>0</v>
      </c>
      <c r="G128" s="191">
        <f t="shared" si="151"/>
        <v>0</v>
      </c>
      <c r="H128" s="1431">
        <f t="shared" si="151"/>
        <v>0</v>
      </c>
      <c r="I128" s="1411">
        <f t="shared" si="151"/>
        <v>0</v>
      </c>
      <c r="J128" s="1431">
        <f t="shared" si="151"/>
        <v>0</v>
      </c>
      <c r="K128" s="192">
        <f t="shared" si="151"/>
        <v>0</v>
      </c>
      <c r="L128" s="132">
        <f t="shared" si="151"/>
        <v>0</v>
      </c>
      <c r="M128" s="1344">
        <f t="shared" si="151"/>
        <v>0</v>
      </c>
      <c r="N128" s="189">
        <f t="shared" si="151"/>
        <v>0</v>
      </c>
      <c r="O128" s="1415">
        <f t="shared" si="151"/>
        <v>0</v>
      </c>
      <c r="P128" s="1416"/>
    </row>
    <row r="129" spans="1:16" ht="24" hidden="1" x14ac:dyDescent="0.25">
      <c r="A129" s="51">
        <v>2283</v>
      </c>
      <c r="B129" s="87" t="s">
        <v>148</v>
      </c>
      <c r="C129" s="1344">
        <f t="shared" si="98"/>
        <v>0</v>
      </c>
      <c r="D129" s="193"/>
      <c r="E129" s="194"/>
      <c r="F129" s="55">
        <f>D129+E129</f>
        <v>0</v>
      </c>
      <c r="G129" s="193"/>
      <c r="H129" s="1347"/>
      <c r="I129" s="1415">
        <f>G129+H129</f>
        <v>0</v>
      </c>
      <c r="J129" s="1347"/>
      <c r="K129" s="194"/>
      <c r="L129" s="55">
        <f>J129+K129</f>
        <v>0</v>
      </c>
      <c r="M129" s="1422"/>
      <c r="N129" s="194"/>
      <c r="O129" s="1415">
        <f>M129+N129</f>
        <v>0</v>
      </c>
      <c r="P129" s="1416"/>
    </row>
    <row r="130" spans="1:16" ht="38.25" customHeight="1" x14ac:dyDescent="0.25">
      <c r="A130" s="67">
        <v>2300</v>
      </c>
      <c r="B130" s="181" t="s">
        <v>149</v>
      </c>
      <c r="C130" s="1332">
        <f t="shared" si="98"/>
        <v>4176</v>
      </c>
      <c r="D130" s="182">
        <f>SUM(D131,D136,D140,D141,D144,D151,D159,D160,D163)</f>
        <v>0</v>
      </c>
      <c r="E130" s="183">
        <f t="shared" ref="E130:F130" si="152">SUM(E131,E136,E140,E141,E144,E151,E159,E160,E163)</f>
        <v>0</v>
      </c>
      <c r="F130" s="71">
        <f t="shared" si="152"/>
        <v>0</v>
      </c>
      <c r="G130" s="182">
        <f>SUM(G131,G136,G140,G141,G144,G151,G159,G160,G163)</f>
        <v>4179</v>
      </c>
      <c r="H130" s="1337">
        <f t="shared" ref="H130:I130" si="153">SUM(H131,H136,H140,H141,H144,H151,H159,H160,H163)</f>
        <v>-3</v>
      </c>
      <c r="I130" s="1404">
        <f t="shared" si="153"/>
        <v>4176</v>
      </c>
      <c r="J130" s="1337">
        <f>SUM(J131,J136,J140,J141,J144,J151,J159,J160,J163)</f>
        <v>0</v>
      </c>
      <c r="K130" s="183">
        <f t="shared" ref="K130:L130" si="154">SUM(K131,K136,K140,K141,K144,K151,K159,K160,K163)</f>
        <v>0</v>
      </c>
      <c r="L130" s="71">
        <f t="shared" si="154"/>
        <v>0</v>
      </c>
      <c r="M130" s="1332">
        <f>SUM(M131,M136,M140,M141,M144,M151,M159,M160,M163)</f>
        <v>0</v>
      </c>
      <c r="N130" s="183">
        <f t="shared" ref="N130:O130" si="155">SUM(N131,N136,N140,N141,N144,N151,N159,N160,N163)</f>
        <v>0</v>
      </c>
      <c r="O130" s="1404">
        <f t="shared" si="155"/>
        <v>0</v>
      </c>
      <c r="P130" s="1430"/>
    </row>
    <row r="131" spans="1:16" ht="24" x14ac:dyDescent="0.25">
      <c r="A131" s="1298">
        <v>2310</v>
      </c>
      <c r="B131" s="80" t="s">
        <v>150</v>
      </c>
      <c r="C131" s="1338">
        <f t="shared" si="98"/>
        <v>1965</v>
      </c>
      <c r="D131" s="191">
        <f t="shared" ref="D131:O131" si="156">SUM(D132:D135)</f>
        <v>0</v>
      </c>
      <c r="E131" s="192">
        <f t="shared" si="156"/>
        <v>0</v>
      </c>
      <c r="F131" s="132">
        <f t="shared" si="156"/>
        <v>0</v>
      </c>
      <c r="G131" s="191">
        <f t="shared" si="156"/>
        <v>1967</v>
      </c>
      <c r="H131" s="1431">
        <f t="shared" si="156"/>
        <v>-2</v>
      </c>
      <c r="I131" s="1411">
        <f t="shared" si="156"/>
        <v>1965</v>
      </c>
      <c r="J131" s="1431">
        <f t="shared" si="156"/>
        <v>0</v>
      </c>
      <c r="K131" s="192">
        <f t="shared" si="156"/>
        <v>0</v>
      </c>
      <c r="L131" s="132">
        <f t="shared" si="156"/>
        <v>0</v>
      </c>
      <c r="M131" s="1338">
        <f t="shared" si="156"/>
        <v>0</v>
      </c>
      <c r="N131" s="192">
        <f t="shared" si="156"/>
        <v>0</v>
      </c>
      <c r="O131" s="1411">
        <f t="shared" si="156"/>
        <v>0</v>
      </c>
      <c r="P131" s="1413"/>
    </row>
    <row r="132" spans="1:16" x14ac:dyDescent="0.25">
      <c r="A132" s="51">
        <v>2311</v>
      </c>
      <c r="B132" s="87" t="s">
        <v>151</v>
      </c>
      <c r="C132" s="1344">
        <f t="shared" si="98"/>
        <v>528</v>
      </c>
      <c r="D132" s="193"/>
      <c r="E132" s="194"/>
      <c r="F132" s="55">
        <f t="shared" ref="F132:F135" si="157">D132+E132</f>
        <v>0</v>
      </c>
      <c r="G132" s="193">
        <v>529</v>
      </c>
      <c r="H132" s="1347">
        <v>-1</v>
      </c>
      <c r="I132" s="1415">
        <f t="shared" ref="I132:I135" si="158">G132+H132</f>
        <v>528</v>
      </c>
      <c r="J132" s="1347"/>
      <c r="K132" s="194"/>
      <c r="L132" s="55">
        <f t="shared" ref="L132:L135" si="159">J132+K132</f>
        <v>0</v>
      </c>
      <c r="M132" s="1422"/>
      <c r="N132" s="194"/>
      <c r="O132" s="1415">
        <f t="shared" ref="O132:O135" si="160">M132+N132</f>
        <v>0</v>
      </c>
      <c r="P132" s="473"/>
    </row>
    <row r="133" spans="1:16" x14ac:dyDescent="0.25">
      <c r="A133" s="51">
        <v>2312</v>
      </c>
      <c r="B133" s="87" t="s">
        <v>152</v>
      </c>
      <c r="C133" s="1344">
        <f t="shared" si="98"/>
        <v>1437</v>
      </c>
      <c r="D133" s="193"/>
      <c r="E133" s="194"/>
      <c r="F133" s="55">
        <f t="shared" si="157"/>
        <v>0</v>
      </c>
      <c r="G133" s="193">
        <v>1438</v>
      </c>
      <c r="H133" s="1347">
        <v>-1</v>
      </c>
      <c r="I133" s="1415">
        <f t="shared" si="158"/>
        <v>1437</v>
      </c>
      <c r="J133" s="1347"/>
      <c r="K133" s="194"/>
      <c r="L133" s="55">
        <f t="shared" si="159"/>
        <v>0</v>
      </c>
      <c r="M133" s="1422"/>
      <c r="N133" s="194"/>
      <c r="O133" s="1415">
        <f t="shared" si="160"/>
        <v>0</v>
      </c>
      <c r="P133" s="473"/>
    </row>
    <row r="134" spans="1:16" hidden="1" x14ac:dyDescent="0.25">
      <c r="A134" s="537">
        <v>2313</v>
      </c>
      <c r="B134" s="550" t="s">
        <v>153</v>
      </c>
      <c r="C134" s="1417">
        <f t="shared" si="98"/>
        <v>0</v>
      </c>
      <c r="D134" s="469"/>
      <c r="E134" s="470"/>
      <c r="F134" s="402">
        <f t="shared" si="157"/>
        <v>0</v>
      </c>
      <c r="G134" s="469"/>
      <c r="H134" s="1418"/>
      <c r="I134" s="1419">
        <f t="shared" si="158"/>
        <v>0</v>
      </c>
      <c r="J134" s="1418"/>
      <c r="K134" s="470"/>
      <c r="L134" s="402">
        <f t="shared" si="159"/>
        <v>0</v>
      </c>
      <c r="M134" s="1420"/>
      <c r="N134" s="470"/>
      <c r="O134" s="1419">
        <f t="shared" si="160"/>
        <v>0</v>
      </c>
      <c r="P134" s="1434"/>
    </row>
    <row r="135" spans="1:16" ht="48" hidden="1" x14ac:dyDescent="0.25">
      <c r="A135" s="537">
        <v>2314</v>
      </c>
      <c r="B135" s="550" t="s">
        <v>154</v>
      </c>
      <c r="C135" s="1417">
        <f t="shared" si="98"/>
        <v>0</v>
      </c>
      <c r="D135" s="469"/>
      <c r="E135" s="470"/>
      <c r="F135" s="402">
        <f t="shared" si="157"/>
        <v>0</v>
      </c>
      <c r="G135" s="469"/>
      <c r="H135" s="1418"/>
      <c r="I135" s="1419">
        <f t="shared" si="158"/>
        <v>0</v>
      </c>
      <c r="J135" s="1418"/>
      <c r="K135" s="470"/>
      <c r="L135" s="402">
        <f t="shared" si="159"/>
        <v>0</v>
      </c>
      <c r="M135" s="1420"/>
      <c r="N135" s="470"/>
      <c r="O135" s="1419">
        <f t="shared" si="160"/>
        <v>0</v>
      </c>
      <c r="P135" s="1421"/>
    </row>
    <row r="136" spans="1:16" x14ac:dyDescent="0.25">
      <c r="A136" s="187">
        <v>2320</v>
      </c>
      <c r="B136" s="87" t="s">
        <v>155</v>
      </c>
      <c r="C136" s="1344">
        <f t="shared" si="98"/>
        <v>871</v>
      </c>
      <c r="D136" s="188">
        <f>SUM(D137:D139)</f>
        <v>0</v>
      </c>
      <c r="E136" s="189">
        <f t="shared" ref="E136:F136" si="161">SUM(E137:E139)</f>
        <v>0</v>
      </c>
      <c r="F136" s="55">
        <f t="shared" si="161"/>
        <v>0</v>
      </c>
      <c r="G136" s="188">
        <f>SUM(G137:G139)</f>
        <v>871</v>
      </c>
      <c r="H136" s="1414">
        <f t="shared" ref="H136:I136" si="162">SUM(H137:H139)</f>
        <v>0</v>
      </c>
      <c r="I136" s="1415">
        <f t="shared" si="162"/>
        <v>871</v>
      </c>
      <c r="J136" s="1414">
        <f>SUM(J137:J139)</f>
        <v>0</v>
      </c>
      <c r="K136" s="189">
        <f t="shared" ref="K136:L136" si="163">SUM(K137:K139)</f>
        <v>0</v>
      </c>
      <c r="L136" s="55">
        <f t="shared" si="163"/>
        <v>0</v>
      </c>
      <c r="M136" s="1344">
        <f>SUM(M137:M139)</f>
        <v>0</v>
      </c>
      <c r="N136" s="189">
        <f t="shared" ref="N136:O136" si="164">SUM(N137:N139)</f>
        <v>0</v>
      </c>
      <c r="O136" s="1415">
        <f t="shared" si="164"/>
        <v>0</v>
      </c>
      <c r="P136" s="1416"/>
    </row>
    <row r="137" spans="1:16" hidden="1" x14ac:dyDescent="0.25">
      <c r="A137" s="537">
        <v>2321</v>
      </c>
      <c r="B137" s="550" t="s">
        <v>156</v>
      </c>
      <c r="C137" s="1417">
        <f t="shared" si="98"/>
        <v>0</v>
      </c>
      <c r="D137" s="469"/>
      <c r="E137" s="470"/>
      <c r="F137" s="402">
        <f t="shared" ref="F137:F140" si="165">D137+E137</f>
        <v>0</v>
      </c>
      <c r="G137" s="469"/>
      <c r="H137" s="1418"/>
      <c r="I137" s="1419">
        <f t="shared" ref="I137:I140" si="166">G137+H137</f>
        <v>0</v>
      </c>
      <c r="J137" s="1418"/>
      <c r="K137" s="470"/>
      <c r="L137" s="402">
        <f t="shared" ref="L137:L140" si="167">J137+K137</f>
        <v>0</v>
      </c>
      <c r="M137" s="1420"/>
      <c r="N137" s="470"/>
      <c r="O137" s="1419">
        <f t="shared" ref="O137:O140" si="168">M137+N137</f>
        <v>0</v>
      </c>
      <c r="P137" s="1434"/>
    </row>
    <row r="138" spans="1:16" x14ac:dyDescent="0.25">
      <c r="A138" s="51">
        <v>2322</v>
      </c>
      <c r="B138" s="87" t="s">
        <v>157</v>
      </c>
      <c r="C138" s="1344">
        <f t="shared" si="98"/>
        <v>871</v>
      </c>
      <c r="D138" s="193"/>
      <c r="E138" s="194"/>
      <c r="F138" s="55">
        <f t="shared" si="165"/>
        <v>0</v>
      </c>
      <c r="G138" s="193">
        <v>871</v>
      </c>
      <c r="H138" s="1347"/>
      <c r="I138" s="1415">
        <f t="shared" si="166"/>
        <v>871</v>
      </c>
      <c r="J138" s="1347"/>
      <c r="K138" s="194"/>
      <c r="L138" s="55">
        <f t="shared" si="167"/>
        <v>0</v>
      </c>
      <c r="M138" s="1422"/>
      <c r="N138" s="194"/>
      <c r="O138" s="1415">
        <f t="shared" si="168"/>
        <v>0</v>
      </c>
      <c r="P138" s="473"/>
    </row>
    <row r="139" spans="1:16" ht="10.5" hidden="1" customHeight="1" x14ac:dyDescent="0.25">
      <c r="A139" s="51">
        <v>2329</v>
      </c>
      <c r="B139" s="87" t="s">
        <v>158</v>
      </c>
      <c r="C139" s="1344">
        <f t="shared" si="98"/>
        <v>0</v>
      </c>
      <c r="D139" s="193"/>
      <c r="E139" s="194"/>
      <c r="F139" s="55">
        <f t="shared" si="165"/>
        <v>0</v>
      </c>
      <c r="G139" s="193"/>
      <c r="H139" s="1347"/>
      <c r="I139" s="1415">
        <f t="shared" si="166"/>
        <v>0</v>
      </c>
      <c r="J139" s="1347"/>
      <c r="K139" s="194"/>
      <c r="L139" s="55">
        <f t="shared" si="167"/>
        <v>0</v>
      </c>
      <c r="M139" s="1422"/>
      <c r="N139" s="194"/>
      <c r="O139" s="1415">
        <f t="shared" si="168"/>
        <v>0</v>
      </c>
      <c r="P139" s="1416"/>
    </row>
    <row r="140" spans="1:16" hidden="1" x14ac:dyDescent="0.25">
      <c r="A140" s="187">
        <v>2330</v>
      </c>
      <c r="B140" s="87" t="s">
        <v>159</v>
      </c>
      <c r="C140" s="1344">
        <f t="shared" si="98"/>
        <v>0</v>
      </c>
      <c r="D140" s="193"/>
      <c r="E140" s="194"/>
      <c r="F140" s="55">
        <f t="shared" si="165"/>
        <v>0</v>
      </c>
      <c r="G140" s="193"/>
      <c r="H140" s="1347"/>
      <c r="I140" s="1415">
        <f t="shared" si="166"/>
        <v>0</v>
      </c>
      <c r="J140" s="1347"/>
      <c r="K140" s="194"/>
      <c r="L140" s="55">
        <f t="shared" si="167"/>
        <v>0</v>
      </c>
      <c r="M140" s="1422"/>
      <c r="N140" s="194"/>
      <c r="O140" s="1415">
        <f t="shared" si="168"/>
        <v>0</v>
      </c>
      <c r="P140" s="1416"/>
    </row>
    <row r="141" spans="1:16" ht="48" hidden="1" x14ac:dyDescent="0.25">
      <c r="A141" s="187">
        <v>2340</v>
      </c>
      <c r="B141" s="87" t="s">
        <v>160</v>
      </c>
      <c r="C141" s="1344">
        <f t="shared" si="98"/>
        <v>0</v>
      </c>
      <c r="D141" s="188">
        <f>SUM(D142:D143)</f>
        <v>0</v>
      </c>
      <c r="E141" s="189">
        <f t="shared" ref="E141:F141" si="169">SUM(E142:E143)</f>
        <v>0</v>
      </c>
      <c r="F141" s="55">
        <f t="shared" si="169"/>
        <v>0</v>
      </c>
      <c r="G141" s="188">
        <f>SUM(G142:G143)</f>
        <v>0</v>
      </c>
      <c r="H141" s="1414">
        <f t="shared" ref="H141:I141" si="170">SUM(H142:H143)</f>
        <v>0</v>
      </c>
      <c r="I141" s="1415">
        <f t="shared" si="170"/>
        <v>0</v>
      </c>
      <c r="J141" s="1414">
        <f>SUM(J142:J143)</f>
        <v>0</v>
      </c>
      <c r="K141" s="189">
        <f t="shared" ref="K141:L141" si="171">SUM(K142:K143)</f>
        <v>0</v>
      </c>
      <c r="L141" s="55">
        <f t="shared" si="171"/>
        <v>0</v>
      </c>
      <c r="M141" s="1344">
        <f>SUM(M142:M143)</f>
        <v>0</v>
      </c>
      <c r="N141" s="189">
        <f t="shared" ref="N141:O141" si="172">SUM(N142:N143)</f>
        <v>0</v>
      </c>
      <c r="O141" s="1415">
        <f t="shared" si="172"/>
        <v>0</v>
      </c>
      <c r="P141" s="1416"/>
    </row>
    <row r="142" spans="1:16" hidden="1" x14ac:dyDescent="0.25">
      <c r="A142" s="51">
        <v>2341</v>
      </c>
      <c r="B142" s="87" t="s">
        <v>161</v>
      </c>
      <c r="C142" s="1344">
        <f t="shared" si="98"/>
        <v>0</v>
      </c>
      <c r="D142" s="193"/>
      <c r="E142" s="194"/>
      <c r="F142" s="55">
        <f t="shared" ref="F142:F143" si="173">D142+E142</f>
        <v>0</v>
      </c>
      <c r="G142" s="193"/>
      <c r="H142" s="1347"/>
      <c r="I142" s="1415">
        <f t="shared" ref="I142:I143" si="174">G142+H142</f>
        <v>0</v>
      </c>
      <c r="J142" s="1347"/>
      <c r="K142" s="194"/>
      <c r="L142" s="55">
        <f t="shared" ref="L142:L143" si="175">J142+K142</f>
        <v>0</v>
      </c>
      <c r="M142" s="1422"/>
      <c r="N142" s="194"/>
      <c r="O142" s="1415">
        <f t="shared" ref="O142:O143" si="176">M142+N142</f>
        <v>0</v>
      </c>
      <c r="P142" s="1416"/>
    </row>
    <row r="143" spans="1:16" ht="24" hidden="1" x14ac:dyDescent="0.25">
      <c r="A143" s="51">
        <v>2344</v>
      </c>
      <c r="B143" s="87" t="s">
        <v>162</v>
      </c>
      <c r="C143" s="1344">
        <f t="shared" si="98"/>
        <v>0</v>
      </c>
      <c r="D143" s="193"/>
      <c r="E143" s="194"/>
      <c r="F143" s="55">
        <f t="shared" si="173"/>
        <v>0</v>
      </c>
      <c r="G143" s="193"/>
      <c r="H143" s="1347"/>
      <c r="I143" s="1415">
        <f t="shared" si="174"/>
        <v>0</v>
      </c>
      <c r="J143" s="1347"/>
      <c r="K143" s="194"/>
      <c r="L143" s="55">
        <f t="shared" si="175"/>
        <v>0</v>
      </c>
      <c r="M143" s="1422"/>
      <c r="N143" s="194"/>
      <c r="O143" s="1415">
        <f t="shared" si="176"/>
        <v>0</v>
      </c>
      <c r="P143" s="1416"/>
    </row>
    <row r="144" spans="1:16" ht="24" x14ac:dyDescent="0.25">
      <c r="A144" s="184">
        <v>2350</v>
      </c>
      <c r="B144" s="136" t="s">
        <v>163</v>
      </c>
      <c r="C144" s="1378">
        <f t="shared" si="98"/>
        <v>100</v>
      </c>
      <c r="D144" s="185">
        <f>SUM(D145:D150)</f>
        <v>0</v>
      </c>
      <c r="E144" s="186">
        <f t="shared" ref="E144:F144" si="177">SUM(E145:E150)</f>
        <v>0</v>
      </c>
      <c r="F144" s="139">
        <f t="shared" si="177"/>
        <v>0</v>
      </c>
      <c r="G144" s="185">
        <f>SUM(G145:G150)</f>
        <v>100</v>
      </c>
      <c r="H144" s="1408">
        <f t="shared" ref="H144:I144" si="178">SUM(H145:H150)</f>
        <v>0</v>
      </c>
      <c r="I144" s="1409">
        <f t="shared" si="178"/>
        <v>100</v>
      </c>
      <c r="J144" s="1408">
        <f>SUM(J145:J150)</f>
        <v>0</v>
      </c>
      <c r="K144" s="186">
        <f t="shared" ref="K144:L144" si="179">SUM(K145:K150)</f>
        <v>0</v>
      </c>
      <c r="L144" s="139">
        <f t="shared" si="179"/>
        <v>0</v>
      </c>
      <c r="M144" s="1378">
        <f>SUM(M145:M150)</f>
        <v>0</v>
      </c>
      <c r="N144" s="186">
        <f t="shared" ref="N144:O144" si="180">SUM(N145:N150)</f>
        <v>0</v>
      </c>
      <c r="O144" s="1409">
        <f t="shared" si="180"/>
        <v>0</v>
      </c>
      <c r="P144" s="1410"/>
    </row>
    <row r="145" spans="1:16" hidden="1" x14ac:dyDescent="0.25">
      <c r="A145" s="1435">
        <v>2351</v>
      </c>
      <c r="B145" s="1436" t="s">
        <v>164</v>
      </c>
      <c r="C145" s="1437">
        <f t="shared" si="98"/>
        <v>0</v>
      </c>
      <c r="D145" s="471"/>
      <c r="E145" s="472"/>
      <c r="F145" s="438">
        <f t="shared" ref="F145:F150" si="181">D145+E145</f>
        <v>0</v>
      </c>
      <c r="G145" s="471"/>
      <c r="H145" s="1438"/>
      <c r="I145" s="1439">
        <f t="shared" ref="I145:I150" si="182">G145+H145</f>
        <v>0</v>
      </c>
      <c r="J145" s="1438"/>
      <c r="K145" s="472"/>
      <c r="L145" s="438">
        <f t="shared" ref="L145:L150" si="183">J145+K145</f>
        <v>0</v>
      </c>
      <c r="M145" s="1440"/>
      <c r="N145" s="472"/>
      <c r="O145" s="1439">
        <f t="shared" ref="O145:O150" si="184">M145+N145</f>
        <v>0</v>
      </c>
      <c r="P145" s="1441"/>
    </row>
    <row r="146" spans="1:16" x14ac:dyDescent="0.25">
      <c r="A146" s="51">
        <v>2352</v>
      </c>
      <c r="B146" s="87" t="s">
        <v>165</v>
      </c>
      <c r="C146" s="1344">
        <f t="shared" si="98"/>
        <v>100</v>
      </c>
      <c r="D146" s="193"/>
      <c r="E146" s="194"/>
      <c r="F146" s="55">
        <f t="shared" si="181"/>
        <v>0</v>
      </c>
      <c r="G146" s="193">
        <v>100</v>
      </c>
      <c r="H146" s="1347"/>
      <c r="I146" s="1415">
        <f t="shared" si="182"/>
        <v>100</v>
      </c>
      <c r="J146" s="1347"/>
      <c r="K146" s="194"/>
      <c r="L146" s="55">
        <f t="shared" si="183"/>
        <v>0</v>
      </c>
      <c r="M146" s="1422"/>
      <c r="N146" s="194"/>
      <c r="O146" s="1415">
        <f t="shared" si="184"/>
        <v>0</v>
      </c>
      <c r="P146" s="473"/>
    </row>
    <row r="147" spans="1:16" ht="24" hidden="1" x14ac:dyDescent="0.25">
      <c r="A147" s="51">
        <v>2353</v>
      </c>
      <c r="B147" s="87" t="s">
        <v>166</v>
      </c>
      <c r="C147" s="1344">
        <f t="shared" si="98"/>
        <v>0</v>
      </c>
      <c r="D147" s="193"/>
      <c r="E147" s="194"/>
      <c r="F147" s="55">
        <f t="shared" si="181"/>
        <v>0</v>
      </c>
      <c r="G147" s="193"/>
      <c r="H147" s="1347"/>
      <c r="I147" s="1415">
        <f t="shared" si="182"/>
        <v>0</v>
      </c>
      <c r="J147" s="1347"/>
      <c r="K147" s="194"/>
      <c r="L147" s="55">
        <f t="shared" si="183"/>
        <v>0</v>
      </c>
      <c r="M147" s="1422"/>
      <c r="N147" s="194"/>
      <c r="O147" s="1415">
        <f t="shared" si="184"/>
        <v>0</v>
      </c>
      <c r="P147" s="1416"/>
    </row>
    <row r="148" spans="1:16" ht="24" hidden="1" x14ac:dyDescent="0.25">
      <c r="A148" s="51">
        <v>2354</v>
      </c>
      <c r="B148" s="87" t="s">
        <v>167</v>
      </c>
      <c r="C148" s="1344">
        <f t="shared" si="98"/>
        <v>0</v>
      </c>
      <c r="D148" s="193"/>
      <c r="E148" s="194"/>
      <c r="F148" s="55">
        <f t="shared" si="181"/>
        <v>0</v>
      </c>
      <c r="G148" s="193"/>
      <c r="H148" s="1347"/>
      <c r="I148" s="1415">
        <f t="shared" si="182"/>
        <v>0</v>
      </c>
      <c r="J148" s="1347"/>
      <c r="K148" s="194"/>
      <c r="L148" s="55">
        <f t="shared" si="183"/>
        <v>0</v>
      </c>
      <c r="M148" s="1422"/>
      <c r="N148" s="194"/>
      <c r="O148" s="1415">
        <f t="shared" si="184"/>
        <v>0</v>
      </c>
      <c r="P148" s="1416"/>
    </row>
    <row r="149" spans="1:16" ht="24" hidden="1" x14ac:dyDescent="0.25">
      <c r="A149" s="51">
        <v>2355</v>
      </c>
      <c r="B149" s="87" t="s">
        <v>168</v>
      </c>
      <c r="C149" s="1344">
        <f t="shared" ref="C149:C212" si="185">F149+I149+L149+O149</f>
        <v>0</v>
      </c>
      <c r="D149" s="193"/>
      <c r="E149" s="194"/>
      <c r="F149" s="55">
        <f t="shared" si="181"/>
        <v>0</v>
      </c>
      <c r="G149" s="193"/>
      <c r="H149" s="1347"/>
      <c r="I149" s="1415">
        <f t="shared" si="182"/>
        <v>0</v>
      </c>
      <c r="J149" s="1347"/>
      <c r="K149" s="194"/>
      <c r="L149" s="55">
        <f t="shared" si="183"/>
        <v>0</v>
      </c>
      <c r="M149" s="1422"/>
      <c r="N149" s="194"/>
      <c r="O149" s="1415">
        <f t="shared" si="184"/>
        <v>0</v>
      </c>
      <c r="P149" s="1416"/>
    </row>
    <row r="150" spans="1:16" ht="24" hidden="1" x14ac:dyDescent="0.25">
      <c r="A150" s="51">
        <v>2359</v>
      </c>
      <c r="B150" s="87" t="s">
        <v>169</v>
      </c>
      <c r="C150" s="1344">
        <f t="shared" si="185"/>
        <v>0</v>
      </c>
      <c r="D150" s="193"/>
      <c r="E150" s="194"/>
      <c r="F150" s="55">
        <f t="shared" si="181"/>
        <v>0</v>
      </c>
      <c r="G150" s="193"/>
      <c r="H150" s="1347"/>
      <c r="I150" s="1415">
        <f t="shared" si="182"/>
        <v>0</v>
      </c>
      <c r="J150" s="1347"/>
      <c r="K150" s="194"/>
      <c r="L150" s="55">
        <f t="shared" si="183"/>
        <v>0</v>
      </c>
      <c r="M150" s="1422"/>
      <c r="N150" s="194"/>
      <c r="O150" s="1415">
        <f t="shared" si="184"/>
        <v>0</v>
      </c>
      <c r="P150" s="1416"/>
    </row>
    <row r="151" spans="1:16" ht="24.75" customHeight="1" x14ac:dyDescent="0.25">
      <c r="A151" s="187">
        <v>2360</v>
      </c>
      <c r="B151" s="87" t="s">
        <v>170</v>
      </c>
      <c r="C151" s="1344">
        <f t="shared" si="185"/>
        <v>1240</v>
      </c>
      <c r="D151" s="188">
        <f>SUM(D152:D158)</f>
        <v>0</v>
      </c>
      <c r="E151" s="189">
        <f t="shared" ref="E151:F151" si="186">SUM(E152:E158)</f>
        <v>0</v>
      </c>
      <c r="F151" s="55">
        <f t="shared" si="186"/>
        <v>0</v>
      </c>
      <c r="G151" s="188">
        <f>SUM(G152:G158)</f>
        <v>1241</v>
      </c>
      <c r="H151" s="1414">
        <f t="shared" ref="H151:I151" si="187">SUM(H152:H158)</f>
        <v>-1</v>
      </c>
      <c r="I151" s="1415">
        <f t="shared" si="187"/>
        <v>1240</v>
      </c>
      <c r="J151" s="1414">
        <f>SUM(J152:J158)</f>
        <v>0</v>
      </c>
      <c r="K151" s="189">
        <f t="shared" ref="K151:L151" si="188">SUM(K152:K158)</f>
        <v>0</v>
      </c>
      <c r="L151" s="55">
        <f t="shared" si="188"/>
        <v>0</v>
      </c>
      <c r="M151" s="1344">
        <f>SUM(M152:M158)</f>
        <v>0</v>
      </c>
      <c r="N151" s="189">
        <f t="shared" ref="N151:O151" si="189">SUM(N152:N158)</f>
        <v>0</v>
      </c>
      <c r="O151" s="1415">
        <f t="shared" si="189"/>
        <v>0</v>
      </c>
      <c r="P151" s="1416"/>
    </row>
    <row r="152" spans="1:16" hidden="1" x14ac:dyDescent="0.25">
      <c r="A152" s="50">
        <v>2361</v>
      </c>
      <c r="B152" s="87" t="s">
        <v>171</v>
      </c>
      <c r="C152" s="1344">
        <f t="shared" si="185"/>
        <v>0</v>
      </c>
      <c r="D152" s="193"/>
      <c r="E152" s="194"/>
      <c r="F152" s="55">
        <f t="shared" ref="F152:F159" si="190">D152+E152</f>
        <v>0</v>
      </c>
      <c r="G152" s="193"/>
      <c r="H152" s="1347"/>
      <c r="I152" s="1415">
        <f t="shared" ref="I152:I159" si="191">G152+H152</f>
        <v>0</v>
      </c>
      <c r="J152" s="1347"/>
      <c r="K152" s="194"/>
      <c r="L152" s="55">
        <f t="shared" ref="L152:L159" si="192">J152+K152</f>
        <v>0</v>
      </c>
      <c r="M152" s="1422"/>
      <c r="N152" s="194"/>
      <c r="O152" s="1415">
        <f t="shared" ref="O152:O159" si="193">M152+N152</f>
        <v>0</v>
      </c>
      <c r="P152" s="1416"/>
    </row>
    <row r="153" spans="1:16" ht="24" hidden="1" x14ac:dyDescent="0.25">
      <c r="A153" s="50">
        <v>2362</v>
      </c>
      <c r="B153" s="87" t="s">
        <v>172</v>
      </c>
      <c r="C153" s="1344">
        <f t="shared" si="185"/>
        <v>0</v>
      </c>
      <c r="D153" s="193"/>
      <c r="E153" s="194"/>
      <c r="F153" s="55">
        <f t="shared" si="190"/>
        <v>0</v>
      </c>
      <c r="G153" s="193"/>
      <c r="H153" s="1347"/>
      <c r="I153" s="1415">
        <f t="shared" si="191"/>
        <v>0</v>
      </c>
      <c r="J153" s="1347"/>
      <c r="K153" s="194"/>
      <c r="L153" s="55">
        <f t="shared" si="192"/>
        <v>0</v>
      </c>
      <c r="M153" s="1422"/>
      <c r="N153" s="194"/>
      <c r="O153" s="1415">
        <f t="shared" si="193"/>
        <v>0</v>
      </c>
      <c r="P153" s="1416"/>
    </row>
    <row r="154" spans="1:16" x14ac:dyDescent="0.25">
      <c r="A154" s="50">
        <v>2363</v>
      </c>
      <c r="B154" s="87" t="s">
        <v>173</v>
      </c>
      <c r="C154" s="1344">
        <f t="shared" si="185"/>
        <v>1240</v>
      </c>
      <c r="D154" s="193"/>
      <c r="E154" s="194"/>
      <c r="F154" s="55">
        <f t="shared" si="190"/>
        <v>0</v>
      </c>
      <c r="G154" s="193">
        <v>1241</v>
      </c>
      <c r="H154" s="1347">
        <v>-1</v>
      </c>
      <c r="I154" s="1415">
        <f t="shared" si="191"/>
        <v>1240</v>
      </c>
      <c r="J154" s="1347"/>
      <c r="K154" s="194"/>
      <c r="L154" s="55">
        <f t="shared" si="192"/>
        <v>0</v>
      </c>
      <c r="M154" s="1422"/>
      <c r="N154" s="194"/>
      <c r="O154" s="1415">
        <f t="shared" si="193"/>
        <v>0</v>
      </c>
      <c r="P154" s="473"/>
    </row>
    <row r="155" spans="1:16" hidden="1" x14ac:dyDescent="0.25">
      <c r="A155" s="536">
        <v>2364</v>
      </c>
      <c r="B155" s="550" t="s">
        <v>174</v>
      </c>
      <c r="C155" s="1417">
        <f t="shared" si="185"/>
        <v>0</v>
      </c>
      <c r="D155" s="469"/>
      <c r="E155" s="470"/>
      <c r="F155" s="402">
        <f t="shared" si="190"/>
        <v>0</v>
      </c>
      <c r="G155" s="469"/>
      <c r="H155" s="1418"/>
      <c r="I155" s="1419">
        <f t="shared" si="191"/>
        <v>0</v>
      </c>
      <c r="J155" s="1418"/>
      <c r="K155" s="470"/>
      <c r="L155" s="402">
        <f t="shared" si="192"/>
        <v>0</v>
      </c>
      <c r="M155" s="1420"/>
      <c r="N155" s="470"/>
      <c r="O155" s="1419">
        <f t="shared" si="193"/>
        <v>0</v>
      </c>
      <c r="P155" s="1434"/>
    </row>
    <row r="156" spans="1:16" ht="12.75" hidden="1" customHeight="1" x14ac:dyDescent="0.25">
      <c r="A156" s="50">
        <v>2365</v>
      </c>
      <c r="B156" s="87" t="s">
        <v>1262</v>
      </c>
      <c r="C156" s="1344">
        <f t="shared" si="185"/>
        <v>0</v>
      </c>
      <c r="D156" s="193"/>
      <c r="E156" s="194"/>
      <c r="F156" s="55">
        <f t="shared" si="190"/>
        <v>0</v>
      </c>
      <c r="G156" s="193"/>
      <c r="H156" s="1347"/>
      <c r="I156" s="1415">
        <f t="shared" si="191"/>
        <v>0</v>
      </c>
      <c r="J156" s="1347"/>
      <c r="K156" s="194"/>
      <c r="L156" s="55">
        <f t="shared" si="192"/>
        <v>0</v>
      </c>
      <c r="M156" s="1422"/>
      <c r="N156" s="194"/>
      <c r="O156" s="1415">
        <f t="shared" si="193"/>
        <v>0</v>
      </c>
      <c r="P156" s="1416"/>
    </row>
    <row r="157" spans="1:16" ht="36" hidden="1" x14ac:dyDescent="0.25">
      <c r="A157" s="50">
        <v>2366</v>
      </c>
      <c r="B157" s="87" t="s">
        <v>176</v>
      </c>
      <c r="C157" s="1344">
        <f t="shared" si="185"/>
        <v>0</v>
      </c>
      <c r="D157" s="193"/>
      <c r="E157" s="194"/>
      <c r="F157" s="55">
        <f t="shared" si="190"/>
        <v>0</v>
      </c>
      <c r="G157" s="193"/>
      <c r="H157" s="1347"/>
      <c r="I157" s="1415">
        <f t="shared" si="191"/>
        <v>0</v>
      </c>
      <c r="J157" s="1347"/>
      <c r="K157" s="194"/>
      <c r="L157" s="55">
        <f t="shared" si="192"/>
        <v>0</v>
      </c>
      <c r="M157" s="1422"/>
      <c r="N157" s="194"/>
      <c r="O157" s="1415">
        <f t="shared" si="193"/>
        <v>0</v>
      </c>
      <c r="P157" s="1416"/>
    </row>
    <row r="158" spans="1:16" ht="48" hidden="1" x14ac:dyDescent="0.25">
      <c r="A158" s="50">
        <v>2369</v>
      </c>
      <c r="B158" s="87" t="s">
        <v>177</v>
      </c>
      <c r="C158" s="1344">
        <f t="shared" si="185"/>
        <v>0</v>
      </c>
      <c r="D158" s="193"/>
      <c r="E158" s="194"/>
      <c r="F158" s="55">
        <f t="shared" si="190"/>
        <v>0</v>
      </c>
      <c r="G158" s="193"/>
      <c r="H158" s="1347"/>
      <c r="I158" s="1415">
        <f t="shared" si="191"/>
        <v>0</v>
      </c>
      <c r="J158" s="1347"/>
      <c r="K158" s="194"/>
      <c r="L158" s="55">
        <f t="shared" si="192"/>
        <v>0</v>
      </c>
      <c r="M158" s="1422"/>
      <c r="N158" s="194"/>
      <c r="O158" s="1415">
        <f t="shared" si="193"/>
        <v>0</v>
      </c>
      <c r="P158" s="1416"/>
    </row>
    <row r="159" spans="1:16" hidden="1" x14ac:dyDescent="0.25">
      <c r="A159" s="184">
        <v>2370</v>
      </c>
      <c r="B159" s="136" t="s">
        <v>178</v>
      </c>
      <c r="C159" s="1378">
        <f t="shared" si="185"/>
        <v>0</v>
      </c>
      <c r="D159" s="199"/>
      <c r="E159" s="200"/>
      <c r="F159" s="139">
        <f t="shared" si="190"/>
        <v>0</v>
      </c>
      <c r="G159" s="199"/>
      <c r="H159" s="1442"/>
      <c r="I159" s="1409">
        <f t="shared" si="191"/>
        <v>0</v>
      </c>
      <c r="J159" s="1442"/>
      <c r="K159" s="200"/>
      <c r="L159" s="139">
        <f t="shared" si="192"/>
        <v>0</v>
      </c>
      <c r="M159" s="1443"/>
      <c r="N159" s="200"/>
      <c r="O159" s="1409">
        <f t="shared" si="193"/>
        <v>0</v>
      </c>
      <c r="P159" s="1410"/>
    </row>
    <row r="160" spans="1:16" hidden="1" x14ac:dyDescent="0.25">
      <c r="A160" s="184">
        <v>2380</v>
      </c>
      <c r="B160" s="136" t="s">
        <v>179</v>
      </c>
      <c r="C160" s="1378">
        <f t="shared" si="185"/>
        <v>0</v>
      </c>
      <c r="D160" s="185">
        <f>SUM(D161:D162)</f>
        <v>0</v>
      </c>
      <c r="E160" s="186">
        <f t="shared" ref="E160:F160" si="194">SUM(E161:E162)</f>
        <v>0</v>
      </c>
      <c r="F160" s="139">
        <f t="shared" si="194"/>
        <v>0</v>
      </c>
      <c r="G160" s="185">
        <f>SUM(G161:G162)</f>
        <v>0</v>
      </c>
      <c r="H160" s="1408">
        <f t="shared" ref="H160:I160" si="195">SUM(H161:H162)</f>
        <v>0</v>
      </c>
      <c r="I160" s="1409">
        <f t="shared" si="195"/>
        <v>0</v>
      </c>
      <c r="J160" s="1408">
        <f>SUM(J161:J162)</f>
        <v>0</v>
      </c>
      <c r="K160" s="186">
        <f t="shared" ref="K160:L160" si="196">SUM(K161:K162)</f>
        <v>0</v>
      </c>
      <c r="L160" s="139">
        <f t="shared" si="196"/>
        <v>0</v>
      </c>
      <c r="M160" s="1378">
        <f>SUM(M161:M162)</f>
        <v>0</v>
      </c>
      <c r="N160" s="186">
        <f t="shared" ref="N160:O160" si="197">SUM(N161:N162)</f>
        <v>0</v>
      </c>
      <c r="O160" s="1409">
        <f t="shared" si="197"/>
        <v>0</v>
      </c>
      <c r="P160" s="1410"/>
    </row>
    <row r="161" spans="1:16" hidden="1" x14ac:dyDescent="0.25">
      <c r="A161" s="43">
        <v>2381</v>
      </c>
      <c r="B161" s="80" t="s">
        <v>1263</v>
      </c>
      <c r="C161" s="1338">
        <f t="shared" si="185"/>
        <v>0</v>
      </c>
      <c r="D161" s="195"/>
      <c r="E161" s="196"/>
      <c r="F161" s="132">
        <f t="shared" ref="F161:F164" si="198">D161+E161</f>
        <v>0</v>
      </c>
      <c r="G161" s="195"/>
      <c r="H161" s="1341"/>
      <c r="I161" s="1411">
        <f t="shared" ref="I161:I164" si="199">G161+H161</f>
        <v>0</v>
      </c>
      <c r="J161" s="1341"/>
      <c r="K161" s="196"/>
      <c r="L161" s="132">
        <f t="shared" ref="L161:L164" si="200">J161+K161</f>
        <v>0</v>
      </c>
      <c r="M161" s="1412"/>
      <c r="N161" s="196"/>
      <c r="O161" s="1411">
        <f t="shared" ref="O161:O164" si="201">M161+N161</f>
        <v>0</v>
      </c>
      <c r="P161" s="1413"/>
    </row>
    <row r="162" spans="1:16" ht="24" hidden="1" x14ac:dyDescent="0.25">
      <c r="A162" s="50">
        <v>2389</v>
      </c>
      <c r="B162" s="87" t="s">
        <v>181</v>
      </c>
      <c r="C162" s="1344">
        <f t="shared" si="185"/>
        <v>0</v>
      </c>
      <c r="D162" s="193"/>
      <c r="E162" s="194"/>
      <c r="F162" s="55">
        <f t="shared" si="198"/>
        <v>0</v>
      </c>
      <c r="G162" s="193"/>
      <c r="H162" s="1347"/>
      <c r="I162" s="1415">
        <f t="shared" si="199"/>
        <v>0</v>
      </c>
      <c r="J162" s="1347"/>
      <c r="K162" s="194"/>
      <c r="L162" s="55">
        <f t="shared" si="200"/>
        <v>0</v>
      </c>
      <c r="M162" s="1422"/>
      <c r="N162" s="194"/>
      <c r="O162" s="1415">
        <f t="shared" si="201"/>
        <v>0</v>
      </c>
      <c r="P162" s="1416"/>
    </row>
    <row r="163" spans="1:16" hidden="1" x14ac:dyDescent="0.25">
      <c r="A163" s="184">
        <v>2390</v>
      </c>
      <c r="B163" s="136" t="s">
        <v>182</v>
      </c>
      <c r="C163" s="1378">
        <f t="shared" si="185"/>
        <v>0</v>
      </c>
      <c r="D163" s="199"/>
      <c r="E163" s="200"/>
      <c r="F163" s="139">
        <f t="shared" si="198"/>
        <v>0</v>
      </c>
      <c r="G163" s="199"/>
      <c r="H163" s="1442"/>
      <c r="I163" s="1409">
        <f t="shared" si="199"/>
        <v>0</v>
      </c>
      <c r="J163" s="1442"/>
      <c r="K163" s="200"/>
      <c r="L163" s="139">
        <f t="shared" si="200"/>
        <v>0</v>
      </c>
      <c r="M163" s="1443"/>
      <c r="N163" s="200"/>
      <c r="O163" s="1409">
        <f t="shared" si="201"/>
        <v>0</v>
      </c>
      <c r="P163" s="1410"/>
    </row>
    <row r="164" spans="1:16" hidden="1" x14ac:dyDescent="0.25">
      <c r="A164" s="67">
        <v>2400</v>
      </c>
      <c r="B164" s="181" t="s">
        <v>183</v>
      </c>
      <c r="C164" s="1332">
        <f t="shared" si="185"/>
        <v>0</v>
      </c>
      <c r="D164" s="201"/>
      <c r="E164" s="202"/>
      <c r="F164" s="71">
        <f t="shared" si="198"/>
        <v>0</v>
      </c>
      <c r="G164" s="201"/>
      <c r="H164" s="1444"/>
      <c r="I164" s="1404">
        <f t="shared" si="199"/>
        <v>0</v>
      </c>
      <c r="J164" s="1444"/>
      <c r="K164" s="202"/>
      <c r="L164" s="71">
        <f t="shared" si="200"/>
        <v>0</v>
      </c>
      <c r="M164" s="1445"/>
      <c r="N164" s="202"/>
      <c r="O164" s="1404">
        <f t="shared" si="201"/>
        <v>0</v>
      </c>
      <c r="P164" s="1430"/>
    </row>
    <row r="165" spans="1:16" ht="24" hidden="1" x14ac:dyDescent="0.25">
      <c r="A165" s="67">
        <v>2500</v>
      </c>
      <c r="B165" s="181" t="s">
        <v>1264</v>
      </c>
      <c r="C165" s="1332">
        <f t="shared" si="185"/>
        <v>0</v>
      </c>
      <c r="D165" s="182">
        <f>SUM(D166,D171)</f>
        <v>0</v>
      </c>
      <c r="E165" s="183">
        <f t="shared" ref="E165:O165" si="202">SUM(E166,E171)</f>
        <v>0</v>
      </c>
      <c r="F165" s="71">
        <f t="shared" si="202"/>
        <v>0</v>
      </c>
      <c r="G165" s="182">
        <f t="shared" si="202"/>
        <v>0</v>
      </c>
      <c r="H165" s="1337">
        <f t="shared" si="202"/>
        <v>0</v>
      </c>
      <c r="I165" s="1404">
        <f t="shared" si="202"/>
        <v>0</v>
      </c>
      <c r="J165" s="1337">
        <f t="shared" si="202"/>
        <v>0</v>
      </c>
      <c r="K165" s="183">
        <f t="shared" si="202"/>
        <v>0</v>
      </c>
      <c r="L165" s="71">
        <f t="shared" si="202"/>
        <v>0</v>
      </c>
      <c r="M165" s="1405">
        <f t="shared" si="202"/>
        <v>0</v>
      </c>
      <c r="N165" s="216">
        <f t="shared" si="202"/>
        <v>0</v>
      </c>
      <c r="O165" s="1406">
        <f t="shared" si="202"/>
        <v>0</v>
      </c>
      <c r="P165" s="1407"/>
    </row>
    <row r="166" spans="1:16" ht="16.5" hidden="1" customHeight="1" x14ac:dyDescent="0.25">
      <c r="A166" s="1298">
        <v>2510</v>
      </c>
      <c r="B166" s="80" t="s">
        <v>1265</v>
      </c>
      <c r="C166" s="1338">
        <f t="shared" si="185"/>
        <v>0</v>
      </c>
      <c r="D166" s="191">
        <f>SUM(D167:D170)</f>
        <v>0</v>
      </c>
      <c r="E166" s="192">
        <f t="shared" ref="E166:O166" si="203">SUM(E167:E170)</f>
        <v>0</v>
      </c>
      <c r="F166" s="132">
        <f t="shared" si="203"/>
        <v>0</v>
      </c>
      <c r="G166" s="191">
        <f t="shared" si="203"/>
        <v>0</v>
      </c>
      <c r="H166" s="1431">
        <f t="shared" si="203"/>
        <v>0</v>
      </c>
      <c r="I166" s="1411">
        <f t="shared" si="203"/>
        <v>0</v>
      </c>
      <c r="J166" s="1431">
        <f t="shared" si="203"/>
        <v>0</v>
      </c>
      <c r="K166" s="192">
        <f t="shared" si="203"/>
        <v>0</v>
      </c>
      <c r="L166" s="132">
        <f t="shared" si="203"/>
        <v>0</v>
      </c>
      <c r="M166" s="1350">
        <f t="shared" si="203"/>
        <v>0</v>
      </c>
      <c r="N166" s="1446">
        <f t="shared" si="203"/>
        <v>0</v>
      </c>
      <c r="O166" s="1447">
        <f t="shared" si="203"/>
        <v>0</v>
      </c>
      <c r="P166" s="1448"/>
    </row>
    <row r="167" spans="1:16" ht="24" hidden="1" x14ac:dyDescent="0.25">
      <c r="A167" s="51">
        <v>2512</v>
      </c>
      <c r="B167" s="87" t="s">
        <v>186</v>
      </c>
      <c r="C167" s="1344">
        <f t="shared" si="185"/>
        <v>0</v>
      </c>
      <c r="D167" s="193"/>
      <c r="E167" s="194"/>
      <c r="F167" s="55">
        <f t="shared" ref="F167:F172" si="204">D167+E167</f>
        <v>0</v>
      </c>
      <c r="G167" s="193"/>
      <c r="H167" s="1347"/>
      <c r="I167" s="1415">
        <f t="shared" ref="I167:I172" si="205">G167+H167</f>
        <v>0</v>
      </c>
      <c r="J167" s="1347"/>
      <c r="K167" s="194"/>
      <c r="L167" s="55">
        <f t="shared" ref="L167:L172" si="206">J167+K167</f>
        <v>0</v>
      </c>
      <c r="M167" s="1422"/>
      <c r="N167" s="194"/>
      <c r="O167" s="1415">
        <f t="shared" ref="O167:O172" si="207">M167+N167</f>
        <v>0</v>
      </c>
      <c r="P167" s="1416"/>
    </row>
    <row r="168" spans="1:16" ht="36" hidden="1" x14ac:dyDescent="0.25">
      <c r="A168" s="51">
        <v>2513</v>
      </c>
      <c r="B168" s="87" t="s">
        <v>187</v>
      </c>
      <c r="C168" s="1344">
        <f t="shared" si="185"/>
        <v>0</v>
      </c>
      <c r="D168" s="193"/>
      <c r="E168" s="194"/>
      <c r="F168" s="55">
        <f t="shared" si="204"/>
        <v>0</v>
      </c>
      <c r="G168" s="193"/>
      <c r="H168" s="1347"/>
      <c r="I168" s="1415">
        <f t="shared" si="205"/>
        <v>0</v>
      </c>
      <c r="J168" s="1347"/>
      <c r="K168" s="194"/>
      <c r="L168" s="55">
        <f t="shared" si="206"/>
        <v>0</v>
      </c>
      <c r="M168" s="1422"/>
      <c r="N168" s="194"/>
      <c r="O168" s="1415">
        <f t="shared" si="207"/>
        <v>0</v>
      </c>
      <c r="P168" s="1416"/>
    </row>
    <row r="169" spans="1:16" ht="24" hidden="1" x14ac:dyDescent="0.25">
      <c r="A169" s="51">
        <v>2515</v>
      </c>
      <c r="B169" s="87" t="s">
        <v>188</v>
      </c>
      <c r="C169" s="1344">
        <f t="shared" si="185"/>
        <v>0</v>
      </c>
      <c r="D169" s="193"/>
      <c r="E169" s="194"/>
      <c r="F169" s="55">
        <f t="shared" si="204"/>
        <v>0</v>
      </c>
      <c r="G169" s="193"/>
      <c r="H169" s="1347"/>
      <c r="I169" s="1415">
        <f t="shared" si="205"/>
        <v>0</v>
      </c>
      <c r="J169" s="1347"/>
      <c r="K169" s="194"/>
      <c r="L169" s="55">
        <f t="shared" si="206"/>
        <v>0</v>
      </c>
      <c r="M169" s="1422"/>
      <c r="N169" s="194"/>
      <c r="O169" s="1415">
        <f t="shared" si="207"/>
        <v>0</v>
      </c>
      <c r="P169" s="1416"/>
    </row>
    <row r="170" spans="1:16" ht="24" hidden="1" x14ac:dyDescent="0.25">
      <c r="A170" s="51">
        <v>2519</v>
      </c>
      <c r="B170" s="87" t="s">
        <v>189</v>
      </c>
      <c r="C170" s="1344">
        <f t="shared" si="185"/>
        <v>0</v>
      </c>
      <c r="D170" s="193"/>
      <c r="E170" s="194"/>
      <c r="F170" s="55">
        <f t="shared" si="204"/>
        <v>0</v>
      </c>
      <c r="G170" s="193"/>
      <c r="H170" s="1347"/>
      <c r="I170" s="1415">
        <f t="shared" si="205"/>
        <v>0</v>
      </c>
      <c r="J170" s="1347"/>
      <c r="K170" s="194"/>
      <c r="L170" s="55">
        <f t="shared" si="206"/>
        <v>0</v>
      </c>
      <c r="M170" s="1422"/>
      <c r="N170" s="194"/>
      <c r="O170" s="1415">
        <f t="shared" si="207"/>
        <v>0</v>
      </c>
      <c r="P170" s="1416"/>
    </row>
    <row r="171" spans="1:16" ht="24" hidden="1" x14ac:dyDescent="0.25">
      <c r="A171" s="187">
        <v>2520</v>
      </c>
      <c r="B171" s="87" t="s">
        <v>1266</v>
      </c>
      <c r="C171" s="1344">
        <f t="shared" si="185"/>
        <v>0</v>
      </c>
      <c r="D171" s="193"/>
      <c r="E171" s="194"/>
      <c r="F171" s="55">
        <f t="shared" si="204"/>
        <v>0</v>
      </c>
      <c r="G171" s="193"/>
      <c r="H171" s="1347"/>
      <c r="I171" s="1415">
        <f t="shared" si="205"/>
        <v>0</v>
      </c>
      <c r="J171" s="1347"/>
      <c r="K171" s="194"/>
      <c r="L171" s="55">
        <f t="shared" si="206"/>
        <v>0</v>
      </c>
      <c r="M171" s="1422"/>
      <c r="N171" s="194"/>
      <c r="O171" s="1415">
        <f t="shared" si="207"/>
        <v>0</v>
      </c>
      <c r="P171" s="1416"/>
    </row>
    <row r="172" spans="1:16" s="203" customFormat="1" ht="36" hidden="1" customHeight="1" x14ac:dyDescent="0.25">
      <c r="A172" s="23">
        <v>2800</v>
      </c>
      <c r="B172" s="80" t="s">
        <v>191</v>
      </c>
      <c r="C172" s="1338">
        <f t="shared" si="185"/>
        <v>0</v>
      </c>
      <c r="D172" s="46"/>
      <c r="E172" s="47"/>
      <c r="F172" s="48">
        <f t="shared" si="204"/>
        <v>0</v>
      </c>
      <c r="G172" s="46"/>
      <c r="H172" s="1314"/>
      <c r="I172" s="1315">
        <f t="shared" si="205"/>
        <v>0</v>
      </c>
      <c r="J172" s="1314"/>
      <c r="K172" s="47"/>
      <c r="L172" s="48">
        <f t="shared" si="206"/>
        <v>0</v>
      </c>
      <c r="M172" s="1316"/>
      <c r="N172" s="47"/>
      <c r="O172" s="1315">
        <f t="shared" si="207"/>
        <v>0</v>
      </c>
      <c r="P172" s="1317"/>
    </row>
    <row r="173" spans="1:16" hidden="1" x14ac:dyDescent="0.25">
      <c r="A173" s="175">
        <v>3000</v>
      </c>
      <c r="B173" s="175" t="s">
        <v>192</v>
      </c>
      <c r="C173" s="1400">
        <f t="shared" si="185"/>
        <v>0</v>
      </c>
      <c r="D173" s="177">
        <f>SUM(D174,D184)</f>
        <v>0</v>
      </c>
      <c r="E173" s="178">
        <f t="shared" ref="E173:F173" si="208">SUM(E174,E184)</f>
        <v>0</v>
      </c>
      <c r="F173" s="179">
        <f t="shared" si="208"/>
        <v>0</v>
      </c>
      <c r="G173" s="177">
        <f>SUM(G174,G184)</f>
        <v>0</v>
      </c>
      <c r="H173" s="1401">
        <f t="shared" ref="H173:I173" si="209">SUM(H174,H184)</f>
        <v>0</v>
      </c>
      <c r="I173" s="1402">
        <f t="shared" si="209"/>
        <v>0</v>
      </c>
      <c r="J173" s="1401">
        <f>SUM(J174,J184)</f>
        <v>0</v>
      </c>
      <c r="K173" s="178">
        <f t="shared" ref="K173:L173" si="210">SUM(K174,K184)</f>
        <v>0</v>
      </c>
      <c r="L173" s="179">
        <f t="shared" si="210"/>
        <v>0</v>
      </c>
      <c r="M173" s="1400">
        <f>SUM(M174,M184)</f>
        <v>0</v>
      </c>
      <c r="N173" s="178">
        <f t="shared" ref="N173:O173" si="211">SUM(N174,N184)</f>
        <v>0</v>
      </c>
      <c r="O173" s="1402">
        <f t="shared" si="211"/>
        <v>0</v>
      </c>
      <c r="P173" s="1403"/>
    </row>
    <row r="174" spans="1:16" ht="24" hidden="1" x14ac:dyDescent="0.25">
      <c r="A174" s="67">
        <v>3200</v>
      </c>
      <c r="B174" s="204" t="s">
        <v>193</v>
      </c>
      <c r="C174" s="1332">
        <f t="shared" si="185"/>
        <v>0</v>
      </c>
      <c r="D174" s="182">
        <f>SUM(D175,D179)</f>
        <v>0</v>
      </c>
      <c r="E174" s="183">
        <f t="shared" ref="E174:O174" si="212">SUM(E175,E179)</f>
        <v>0</v>
      </c>
      <c r="F174" s="71">
        <f t="shared" si="212"/>
        <v>0</v>
      </c>
      <c r="G174" s="182">
        <f t="shared" si="212"/>
        <v>0</v>
      </c>
      <c r="H174" s="1337">
        <f t="shared" si="212"/>
        <v>0</v>
      </c>
      <c r="I174" s="1404">
        <f t="shared" si="212"/>
        <v>0</v>
      </c>
      <c r="J174" s="1337">
        <f t="shared" si="212"/>
        <v>0</v>
      </c>
      <c r="K174" s="183">
        <f t="shared" si="212"/>
        <v>0</v>
      </c>
      <c r="L174" s="71">
        <f t="shared" si="212"/>
        <v>0</v>
      </c>
      <c r="M174" s="1405">
        <f t="shared" si="212"/>
        <v>0</v>
      </c>
      <c r="N174" s="216">
        <f t="shared" si="212"/>
        <v>0</v>
      </c>
      <c r="O174" s="1406">
        <f t="shared" si="212"/>
        <v>0</v>
      </c>
      <c r="P174" s="1407"/>
    </row>
    <row r="175" spans="1:16" ht="36" hidden="1" x14ac:dyDescent="0.25">
      <c r="A175" s="1298">
        <v>3260</v>
      </c>
      <c r="B175" s="80" t="s">
        <v>194</v>
      </c>
      <c r="C175" s="1338">
        <f t="shared" si="185"/>
        <v>0</v>
      </c>
      <c r="D175" s="191">
        <f>SUM(D176:D178)</f>
        <v>0</v>
      </c>
      <c r="E175" s="192">
        <f t="shared" ref="E175:F175" si="213">SUM(E176:E178)</f>
        <v>0</v>
      </c>
      <c r="F175" s="132">
        <f t="shared" si="213"/>
        <v>0</v>
      </c>
      <c r="G175" s="191">
        <f>SUM(G176:G178)</f>
        <v>0</v>
      </c>
      <c r="H175" s="1431">
        <f t="shared" ref="H175:I175" si="214">SUM(H176:H178)</f>
        <v>0</v>
      </c>
      <c r="I175" s="1411">
        <f t="shared" si="214"/>
        <v>0</v>
      </c>
      <c r="J175" s="1431">
        <f>SUM(J176:J178)</f>
        <v>0</v>
      </c>
      <c r="K175" s="192">
        <f t="shared" ref="K175:L175" si="215">SUM(K176:K178)</f>
        <v>0</v>
      </c>
      <c r="L175" s="132">
        <f t="shared" si="215"/>
        <v>0</v>
      </c>
      <c r="M175" s="1338">
        <f>SUM(M176:M178)</f>
        <v>0</v>
      </c>
      <c r="N175" s="192">
        <f t="shared" ref="N175:O175" si="216">SUM(N176:N178)</f>
        <v>0</v>
      </c>
      <c r="O175" s="1411">
        <f t="shared" si="216"/>
        <v>0</v>
      </c>
      <c r="P175" s="1413"/>
    </row>
    <row r="176" spans="1:16" ht="24" hidden="1" x14ac:dyDescent="0.25">
      <c r="A176" s="51">
        <v>3261</v>
      </c>
      <c r="B176" s="87" t="s">
        <v>195</v>
      </c>
      <c r="C176" s="1344">
        <f t="shared" si="185"/>
        <v>0</v>
      </c>
      <c r="D176" s="193"/>
      <c r="E176" s="194"/>
      <c r="F176" s="55">
        <f t="shared" ref="F176:F178" si="217">D176+E176</f>
        <v>0</v>
      </c>
      <c r="G176" s="193"/>
      <c r="H176" s="1347"/>
      <c r="I176" s="1415">
        <f t="shared" ref="I176:I178" si="218">G176+H176</f>
        <v>0</v>
      </c>
      <c r="J176" s="1347"/>
      <c r="K176" s="194"/>
      <c r="L176" s="55">
        <f t="shared" ref="L176:L178" si="219">J176+K176</f>
        <v>0</v>
      </c>
      <c r="M176" s="1422"/>
      <c r="N176" s="194"/>
      <c r="O176" s="1415">
        <f t="shared" ref="O176:O178" si="220">M176+N176</f>
        <v>0</v>
      </c>
      <c r="P176" s="1416"/>
    </row>
    <row r="177" spans="1:16" ht="36" hidden="1" x14ac:dyDescent="0.25">
      <c r="A177" s="51">
        <v>3262</v>
      </c>
      <c r="B177" s="87" t="s">
        <v>196</v>
      </c>
      <c r="C177" s="1344">
        <f t="shared" si="185"/>
        <v>0</v>
      </c>
      <c r="D177" s="193"/>
      <c r="E177" s="194"/>
      <c r="F177" s="55">
        <f t="shared" si="217"/>
        <v>0</v>
      </c>
      <c r="G177" s="193"/>
      <c r="H177" s="1347"/>
      <c r="I177" s="1415">
        <f t="shared" si="218"/>
        <v>0</v>
      </c>
      <c r="J177" s="1347"/>
      <c r="K177" s="194"/>
      <c r="L177" s="55">
        <f t="shared" si="219"/>
        <v>0</v>
      </c>
      <c r="M177" s="1422"/>
      <c r="N177" s="194"/>
      <c r="O177" s="1415">
        <f t="shared" si="220"/>
        <v>0</v>
      </c>
      <c r="P177" s="1416"/>
    </row>
    <row r="178" spans="1:16" ht="24" hidden="1" x14ac:dyDescent="0.25">
      <c r="A178" s="51">
        <v>3263</v>
      </c>
      <c r="B178" s="87" t="s">
        <v>197</v>
      </c>
      <c r="C178" s="1344">
        <f t="shared" si="185"/>
        <v>0</v>
      </c>
      <c r="D178" s="193"/>
      <c r="E178" s="194"/>
      <c r="F178" s="55">
        <f t="shared" si="217"/>
        <v>0</v>
      </c>
      <c r="G178" s="193"/>
      <c r="H178" s="1347"/>
      <c r="I178" s="1415">
        <f t="shared" si="218"/>
        <v>0</v>
      </c>
      <c r="J178" s="1347"/>
      <c r="K178" s="194"/>
      <c r="L178" s="55">
        <f t="shared" si="219"/>
        <v>0</v>
      </c>
      <c r="M178" s="1422"/>
      <c r="N178" s="194"/>
      <c r="O178" s="1415">
        <f t="shared" si="220"/>
        <v>0</v>
      </c>
      <c r="P178" s="1416"/>
    </row>
    <row r="179" spans="1:16" ht="84" hidden="1" x14ac:dyDescent="0.25">
      <c r="A179" s="1298">
        <v>3290</v>
      </c>
      <c r="B179" s="80" t="s">
        <v>198</v>
      </c>
      <c r="C179" s="1449">
        <f t="shared" si="185"/>
        <v>0</v>
      </c>
      <c r="D179" s="191">
        <f>SUM(D180:D183)</f>
        <v>0</v>
      </c>
      <c r="E179" s="192">
        <f t="shared" ref="E179:O179" si="221">SUM(E180:E183)</f>
        <v>0</v>
      </c>
      <c r="F179" s="132">
        <f t="shared" si="221"/>
        <v>0</v>
      </c>
      <c r="G179" s="191">
        <f t="shared" si="221"/>
        <v>0</v>
      </c>
      <c r="H179" s="1431">
        <f t="shared" si="221"/>
        <v>0</v>
      </c>
      <c r="I179" s="1411">
        <f t="shared" si="221"/>
        <v>0</v>
      </c>
      <c r="J179" s="1431">
        <f t="shared" si="221"/>
        <v>0</v>
      </c>
      <c r="K179" s="192">
        <f t="shared" si="221"/>
        <v>0</v>
      </c>
      <c r="L179" s="132">
        <f t="shared" si="221"/>
        <v>0</v>
      </c>
      <c r="M179" s="1449">
        <f t="shared" si="221"/>
        <v>0</v>
      </c>
      <c r="N179" s="1450">
        <f t="shared" si="221"/>
        <v>0</v>
      </c>
      <c r="O179" s="1451">
        <f t="shared" si="221"/>
        <v>0</v>
      </c>
      <c r="P179" s="1452"/>
    </row>
    <row r="180" spans="1:16" ht="72" hidden="1" x14ac:dyDescent="0.25">
      <c r="A180" s="51">
        <v>3291</v>
      </c>
      <c r="B180" s="87" t="s">
        <v>199</v>
      </c>
      <c r="C180" s="1344">
        <f t="shared" si="185"/>
        <v>0</v>
      </c>
      <c r="D180" s="193"/>
      <c r="E180" s="194"/>
      <c r="F180" s="55">
        <f t="shared" ref="F180:F183" si="222">D180+E180</f>
        <v>0</v>
      </c>
      <c r="G180" s="193"/>
      <c r="H180" s="1347"/>
      <c r="I180" s="1415">
        <f t="shared" ref="I180:I183" si="223">G180+H180</f>
        <v>0</v>
      </c>
      <c r="J180" s="1347"/>
      <c r="K180" s="194"/>
      <c r="L180" s="55">
        <f t="shared" ref="L180:L183" si="224">J180+K180</f>
        <v>0</v>
      </c>
      <c r="M180" s="1422"/>
      <c r="N180" s="194"/>
      <c r="O180" s="1415">
        <f t="shared" ref="O180:O183" si="225">M180+N180</f>
        <v>0</v>
      </c>
      <c r="P180" s="1416"/>
    </row>
    <row r="181" spans="1:16" ht="72" hidden="1" x14ac:dyDescent="0.25">
      <c r="A181" s="51">
        <v>3292</v>
      </c>
      <c r="B181" s="87" t="s">
        <v>200</v>
      </c>
      <c r="C181" s="1344">
        <f t="shared" si="185"/>
        <v>0</v>
      </c>
      <c r="D181" s="193"/>
      <c r="E181" s="194"/>
      <c r="F181" s="55">
        <f t="shared" si="222"/>
        <v>0</v>
      </c>
      <c r="G181" s="193"/>
      <c r="H181" s="1347"/>
      <c r="I181" s="1415">
        <f t="shared" si="223"/>
        <v>0</v>
      </c>
      <c r="J181" s="1347"/>
      <c r="K181" s="194"/>
      <c r="L181" s="55">
        <f t="shared" si="224"/>
        <v>0</v>
      </c>
      <c r="M181" s="1422"/>
      <c r="N181" s="194"/>
      <c r="O181" s="1415">
        <f t="shared" si="225"/>
        <v>0</v>
      </c>
      <c r="P181" s="1416"/>
    </row>
    <row r="182" spans="1:16" ht="72" hidden="1" x14ac:dyDescent="0.25">
      <c r="A182" s="51">
        <v>3293</v>
      </c>
      <c r="B182" s="87" t="s">
        <v>201</v>
      </c>
      <c r="C182" s="1344">
        <f t="shared" si="185"/>
        <v>0</v>
      </c>
      <c r="D182" s="193"/>
      <c r="E182" s="194"/>
      <c r="F182" s="55">
        <f t="shared" si="222"/>
        <v>0</v>
      </c>
      <c r="G182" s="193"/>
      <c r="H182" s="1347"/>
      <c r="I182" s="1415">
        <f t="shared" si="223"/>
        <v>0</v>
      </c>
      <c r="J182" s="1347"/>
      <c r="K182" s="194"/>
      <c r="L182" s="55">
        <f t="shared" si="224"/>
        <v>0</v>
      </c>
      <c r="M182" s="1422"/>
      <c r="N182" s="194"/>
      <c r="O182" s="1415">
        <f t="shared" si="225"/>
        <v>0</v>
      </c>
      <c r="P182" s="1416"/>
    </row>
    <row r="183" spans="1:16" ht="60" hidden="1" x14ac:dyDescent="0.25">
      <c r="A183" s="206">
        <v>3294</v>
      </c>
      <c r="B183" s="87" t="s">
        <v>202</v>
      </c>
      <c r="C183" s="1449">
        <f t="shared" si="185"/>
        <v>0</v>
      </c>
      <c r="D183" s="207"/>
      <c r="E183" s="208"/>
      <c r="F183" s="209">
        <f t="shared" si="222"/>
        <v>0</v>
      </c>
      <c r="G183" s="207"/>
      <c r="H183" s="1453"/>
      <c r="I183" s="1451">
        <f t="shared" si="223"/>
        <v>0</v>
      </c>
      <c r="J183" s="1453"/>
      <c r="K183" s="208"/>
      <c r="L183" s="209">
        <f t="shared" si="224"/>
        <v>0</v>
      </c>
      <c r="M183" s="1454"/>
      <c r="N183" s="208"/>
      <c r="O183" s="1451">
        <f t="shared" si="225"/>
        <v>0</v>
      </c>
      <c r="P183" s="1452"/>
    </row>
    <row r="184" spans="1:16" ht="48" hidden="1" x14ac:dyDescent="0.25">
      <c r="A184" s="213">
        <v>3300</v>
      </c>
      <c r="B184" s="204" t="s">
        <v>203</v>
      </c>
      <c r="C184" s="1405">
        <f t="shared" si="185"/>
        <v>0</v>
      </c>
      <c r="D184" s="215">
        <f>SUM(D185:D186)</f>
        <v>0</v>
      </c>
      <c r="E184" s="216">
        <f t="shared" ref="E184:O184" si="226">SUM(E185:E186)</f>
        <v>0</v>
      </c>
      <c r="F184" s="217">
        <f t="shared" si="226"/>
        <v>0</v>
      </c>
      <c r="G184" s="215">
        <f t="shared" si="226"/>
        <v>0</v>
      </c>
      <c r="H184" s="1455">
        <f t="shared" si="226"/>
        <v>0</v>
      </c>
      <c r="I184" s="1406">
        <f t="shared" si="226"/>
        <v>0</v>
      </c>
      <c r="J184" s="1455">
        <f t="shared" si="226"/>
        <v>0</v>
      </c>
      <c r="K184" s="216">
        <f t="shared" si="226"/>
        <v>0</v>
      </c>
      <c r="L184" s="217">
        <f t="shared" si="226"/>
        <v>0</v>
      </c>
      <c r="M184" s="1405">
        <f t="shared" si="226"/>
        <v>0</v>
      </c>
      <c r="N184" s="216">
        <f t="shared" si="226"/>
        <v>0</v>
      </c>
      <c r="O184" s="1406">
        <f t="shared" si="226"/>
        <v>0</v>
      </c>
      <c r="P184" s="1407"/>
    </row>
    <row r="185" spans="1:16" ht="48" hidden="1" x14ac:dyDescent="0.25">
      <c r="A185" s="135">
        <v>3310</v>
      </c>
      <c r="B185" s="136" t="s">
        <v>204</v>
      </c>
      <c r="C185" s="1378">
        <f t="shared" si="185"/>
        <v>0</v>
      </c>
      <c r="D185" s="199"/>
      <c r="E185" s="200"/>
      <c r="F185" s="139">
        <f t="shared" ref="F185:F186" si="227">D185+E185</f>
        <v>0</v>
      </c>
      <c r="G185" s="199"/>
      <c r="H185" s="1442"/>
      <c r="I185" s="1409">
        <f t="shared" ref="I185:I186" si="228">G185+H185</f>
        <v>0</v>
      </c>
      <c r="J185" s="1442"/>
      <c r="K185" s="200"/>
      <c r="L185" s="139">
        <f t="shared" ref="L185:L186" si="229">J185+K185</f>
        <v>0</v>
      </c>
      <c r="M185" s="1443"/>
      <c r="N185" s="200"/>
      <c r="O185" s="1409">
        <f t="shared" ref="O185:O186" si="230">M185+N185</f>
        <v>0</v>
      </c>
      <c r="P185" s="1410"/>
    </row>
    <row r="186" spans="1:16" ht="48.75" hidden="1" customHeight="1" x14ac:dyDescent="0.25">
      <c r="A186" s="44">
        <v>3320</v>
      </c>
      <c r="B186" s="80" t="s">
        <v>205</v>
      </c>
      <c r="C186" s="1338">
        <f t="shared" si="185"/>
        <v>0</v>
      </c>
      <c r="D186" s="195"/>
      <c r="E186" s="196"/>
      <c r="F186" s="132">
        <f t="shared" si="227"/>
        <v>0</v>
      </c>
      <c r="G186" s="195"/>
      <c r="H186" s="1341"/>
      <c r="I186" s="1411">
        <f t="shared" si="228"/>
        <v>0</v>
      </c>
      <c r="J186" s="1341"/>
      <c r="K186" s="196"/>
      <c r="L186" s="132">
        <f t="shared" si="229"/>
        <v>0</v>
      </c>
      <c r="M186" s="1412"/>
      <c r="N186" s="196"/>
      <c r="O186" s="1411">
        <f t="shared" si="230"/>
        <v>0</v>
      </c>
      <c r="P186" s="1413"/>
    </row>
    <row r="187" spans="1:16" hidden="1" x14ac:dyDescent="0.25">
      <c r="A187" s="219">
        <v>4000</v>
      </c>
      <c r="B187" s="175" t="s">
        <v>206</v>
      </c>
      <c r="C187" s="1400">
        <f t="shared" si="185"/>
        <v>0</v>
      </c>
      <c r="D187" s="177">
        <f>SUM(D188,D191)</f>
        <v>0</v>
      </c>
      <c r="E187" s="178">
        <f t="shared" ref="E187:F187" si="231">SUM(E188,E191)</f>
        <v>0</v>
      </c>
      <c r="F187" s="179">
        <f t="shared" si="231"/>
        <v>0</v>
      </c>
      <c r="G187" s="177">
        <f>SUM(G188,G191)</f>
        <v>0</v>
      </c>
      <c r="H187" s="1401">
        <f t="shared" ref="H187:I187" si="232">SUM(H188,H191)</f>
        <v>0</v>
      </c>
      <c r="I187" s="1402">
        <f t="shared" si="232"/>
        <v>0</v>
      </c>
      <c r="J187" s="1401">
        <f>SUM(J188,J191)</f>
        <v>0</v>
      </c>
      <c r="K187" s="178">
        <f t="shared" ref="K187:L187" si="233">SUM(K188,K191)</f>
        <v>0</v>
      </c>
      <c r="L187" s="179">
        <f t="shared" si="233"/>
        <v>0</v>
      </c>
      <c r="M187" s="1400">
        <f>SUM(M188,M191)</f>
        <v>0</v>
      </c>
      <c r="N187" s="178">
        <f t="shared" ref="N187:O187" si="234">SUM(N188,N191)</f>
        <v>0</v>
      </c>
      <c r="O187" s="1402">
        <f t="shared" si="234"/>
        <v>0</v>
      </c>
      <c r="P187" s="1403"/>
    </row>
    <row r="188" spans="1:16" ht="24" hidden="1" x14ac:dyDescent="0.25">
      <c r="A188" s="220">
        <v>4200</v>
      </c>
      <c r="B188" s="181" t="s">
        <v>207</v>
      </c>
      <c r="C188" s="1332">
        <f t="shared" si="185"/>
        <v>0</v>
      </c>
      <c r="D188" s="182">
        <f>SUM(D189,D190)</f>
        <v>0</v>
      </c>
      <c r="E188" s="183">
        <f t="shared" ref="E188:F188" si="235">SUM(E189,E190)</f>
        <v>0</v>
      </c>
      <c r="F188" s="71">
        <f t="shared" si="235"/>
        <v>0</v>
      </c>
      <c r="G188" s="182">
        <f>SUM(G189,G190)</f>
        <v>0</v>
      </c>
      <c r="H188" s="1337">
        <f t="shared" ref="H188:I188" si="236">SUM(H189,H190)</f>
        <v>0</v>
      </c>
      <c r="I188" s="1404">
        <f t="shared" si="236"/>
        <v>0</v>
      </c>
      <c r="J188" s="1337">
        <f>SUM(J189,J190)</f>
        <v>0</v>
      </c>
      <c r="K188" s="183">
        <f t="shared" ref="K188:L188" si="237">SUM(K189,K190)</f>
        <v>0</v>
      </c>
      <c r="L188" s="71">
        <f t="shared" si="237"/>
        <v>0</v>
      </c>
      <c r="M188" s="1332">
        <f>SUM(M189,M190)</f>
        <v>0</v>
      </c>
      <c r="N188" s="183">
        <f t="shared" ref="N188:O188" si="238">SUM(N189,N190)</f>
        <v>0</v>
      </c>
      <c r="O188" s="1404">
        <f t="shared" si="238"/>
        <v>0</v>
      </c>
      <c r="P188" s="1430"/>
    </row>
    <row r="189" spans="1:16" ht="36" hidden="1" x14ac:dyDescent="0.25">
      <c r="A189" s="1298">
        <v>4240</v>
      </c>
      <c r="B189" s="80" t="s">
        <v>208</v>
      </c>
      <c r="C189" s="1338">
        <f t="shared" si="185"/>
        <v>0</v>
      </c>
      <c r="D189" s="195"/>
      <c r="E189" s="196"/>
      <c r="F189" s="132">
        <f t="shared" ref="F189:F190" si="239">D189+E189</f>
        <v>0</v>
      </c>
      <c r="G189" s="195"/>
      <c r="H189" s="1341"/>
      <c r="I189" s="1411">
        <f t="shared" ref="I189:I190" si="240">G189+H189</f>
        <v>0</v>
      </c>
      <c r="J189" s="1341"/>
      <c r="K189" s="196"/>
      <c r="L189" s="132">
        <f t="shared" ref="L189:L190" si="241">J189+K189</f>
        <v>0</v>
      </c>
      <c r="M189" s="1412"/>
      <c r="N189" s="196"/>
      <c r="O189" s="1411">
        <f t="shared" ref="O189:O190" si="242">M189+N189</f>
        <v>0</v>
      </c>
      <c r="P189" s="1413"/>
    </row>
    <row r="190" spans="1:16" ht="24" hidden="1" x14ac:dyDescent="0.25">
      <c r="A190" s="187">
        <v>4250</v>
      </c>
      <c r="B190" s="87" t="s">
        <v>209</v>
      </c>
      <c r="C190" s="1344">
        <f t="shared" si="185"/>
        <v>0</v>
      </c>
      <c r="D190" s="193"/>
      <c r="E190" s="194"/>
      <c r="F190" s="55">
        <f t="shared" si="239"/>
        <v>0</v>
      </c>
      <c r="G190" s="193"/>
      <c r="H190" s="1347"/>
      <c r="I190" s="1415">
        <f t="shared" si="240"/>
        <v>0</v>
      </c>
      <c r="J190" s="1347"/>
      <c r="K190" s="194"/>
      <c r="L190" s="55">
        <f t="shared" si="241"/>
        <v>0</v>
      </c>
      <c r="M190" s="1422"/>
      <c r="N190" s="194"/>
      <c r="O190" s="1415">
        <f t="shared" si="242"/>
        <v>0</v>
      </c>
      <c r="P190" s="1416"/>
    </row>
    <row r="191" spans="1:16" hidden="1" x14ac:dyDescent="0.25">
      <c r="A191" s="67">
        <v>4300</v>
      </c>
      <c r="B191" s="181" t="s">
        <v>210</v>
      </c>
      <c r="C191" s="1332">
        <f t="shared" si="185"/>
        <v>0</v>
      </c>
      <c r="D191" s="182">
        <f>SUM(D192)</f>
        <v>0</v>
      </c>
      <c r="E191" s="183">
        <f t="shared" ref="E191:F191" si="243">SUM(E192)</f>
        <v>0</v>
      </c>
      <c r="F191" s="71">
        <f t="shared" si="243"/>
        <v>0</v>
      </c>
      <c r="G191" s="182">
        <f>SUM(G192)</f>
        <v>0</v>
      </c>
      <c r="H191" s="1337">
        <f t="shared" ref="H191:I191" si="244">SUM(H192)</f>
        <v>0</v>
      </c>
      <c r="I191" s="1404">
        <f t="shared" si="244"/>
        <v>0</v>
      </c>
      <c r="J191" s="1337">
        <f>SUM(J192)</f>
        <v>0</v>
      </c>
      <c r="K191" s="183">
        <f t="shared" ref="K191:L191" si="245">SUM(K192)</f>
        <v>0</v>
      </c>
      <c r="L191" s="71">
        <f t="shared" si="245"/>
        <v>0</v>
      </c>
      <c r="M191" s="1332">
        <f>SUM(M192)</f>
        <v>0</v>
      </c>
      <c r="N191" s="183">
        <f t="shared" ref="N191:O191" si="246">SUM(N192)</f>
        <v>0</v>
      </c>
      <c r="O191" s="1404">
        <f t="shared" si="246"/>
        <v>0</v>
      </c>
      <c r="P191" s="1430"/>
    </row>
    <row r="192" spans="1:16" ht="24" hidden="1" x14ac:dyDescent="0.25">
      <c r="A192" s="1298">
        <v>4310</v>
      </c>
      <c r="B192" s="80" t="s">
        <v>211</v>
      </c>
      <c r="C192" s="1338">
        <f t="shared" si="185"/>
        <v>0</v>
      </c>
      <c r="D192" s="191">
        <f>SUM(D193:D193)</f>
        <v>0</v>
      </c>
      <c r="E192" s="192">
        <f t="shared" ref="E192:F192" si="247">SUM(E193:E193)</f>
        <v>0</v>
      </c>
      <c r="F192" s="132">
        <f t="shared" si="247"/>
        <v>0</v>
      </c>
      <c r="G192" s="191">
        <f>SUM(G193:G193)</f>
        <v>0</v>
      </c>
      <c r="H192" s="1431">
        <f t="shared" ref="H192:I192" si="248">SUM(H193:H193)</f>
        <v>0</v>
      </c>
      <c r="I192" s="1411">
        <f t="shared" si="248"/>
        <v>0</v>
      </c>
      <c r="J192" s="1431">
        <f>SUM(J193:J193)</f>
        <v>0</v>
      </c>
      <c r="K192" s="192">
        <f t="shared" ref="K192:L192" si="249">SUM(K193:K193)</f>
        <v>0</v>
      </c>
      <c r="L192" s="132">
        <f t="shared" si="249"/>
        <v>0</v>
      </c>
      <c r="M192" s="1338">
        <f>SUM(M193:M193)</f>
        <v>0</v>
      </c>
      <c r="N192" s="192">
        <f t="shared" ref="N192:O192" si="250">SUM(N193:N193)</f>
        <v>0</v>
      </c>
      <c r="O192" s="1411">
        <f t="shared" si="250"/>
        <v>0</v>
      </c>
      <c r="P192" s="1413"/>
    </row>
    <row r="193" spans="1:16" ht="36" hidden="1" x14ac:dyDescent="0.25">
      <c r="A193" s="51">
        <v>4311</v>
      </c>
      <c r="B193" s="87" t="s">
        <v>212</v>
      </c>
      <c r="C193" s="1344">
        <f t="shared" si="185"/>
        <v>0</v>
      </c>
      <c r="D193" s="193"/>
      <c r="E193" s="194"/>
      <c r="F193" s="55">
        <f>D193+E193</f>
        <v>0</v>
      </c>
      <c r="G193" s="193"/>
      <c r="H193" s="1347"/>
      <c r="I193" s="1415">
        <f>G193+H193</f>
        <v>0</v>
      </c>
      <c r="J193" s="1347"/>
      <c r="K193" s="194"/>
      <c r="L193" s="55">
        <f>J193+K193</f>
        <v>0</v>
      </c>
      <c r="M193" s="1422"/>
      <c r="N193" s="194"/>
      <c r="O193" s="1415">
        <f>M193+N193</f>
        <v>0</v>
      </c>
      <c r="P193" s="1416"/>
    </row>
    <row r="194" spans="1:16" s="28" customFormat="1" ht="24" hidden="1" x14ac:dyDescent="0.25">
      <c r="A194" s="221"/>
      <c r="B194" s="23" t="s">
        <v>213</v>
      </c>
      <c r="C194" s="1396">
        <f t="shared" si="185"/>
        <v>0</v>
      </c>
      <c r="D194" s="171">
        <f>SUM(D195,D230,D269)</f>
        <v>0</v>
      </c>
      <c r="E194" s="172">
        <f t="shared" ref="E194:F194" si="251">SUM(E195,E230,E269)</f>
        <v>0</v>
      </c>
      <c r="F194" s="173">
        <f t="shared" si="251"/>
        <v>0</v>
      </c>
      <c r="G194" s="171">
        <f>SUM(G195,G230,G269)</f>
        <v>0</v>
      </c>
      <c r="H194" s="1397">
        <f t="shared" ref="H194:I194" si="252">SUM(H195,H230,H269)</f>
        <v>0</v>
      </c>
      <c r="I194" s="1398">
        <f t="shared" si="252"/>
        <v>0</v>
      </c>
      <c r="J194" s="1397">
        <f>SUM(J195,J230,J269)</f>
        <v>0</v>
      </c>
      <c r="K194" s="172">
        <f t="shared" ref="K194:L194" si="253">SUM(K195,K230,K269)</f>
        <v>0</v>
      </c>
      <c r="L194" s="173">
        <f t="shared" si="253"/>
        <v>0</v>
      </c>
      <c r="M194" s="1456">
        <f>SUM(M195,M230,M269)</f>
        <v>0</v>
      </c>
      <c r="N194" s="1457">
        <f t="shared" ref="N194:O194" si="254">SUM(N195,N230,N269)</f>
        <v>0</v>
      </c>
      <c r="O194" s="1458">
        <f t="shared" si="254"/>
        <v>0</v>
      </c>
      <c r="P194" s="1459"/>
    </row>
    <row r="195" spans="1:16" hidden="1" x14ac:dyDescent="0.25">
      <c r="A195" s="175">
        <v>5000</v>
      </c>
      <c r="B195" s="175" t="s">
        <v>214</v>
      </c>
      <c r="C195" s="1400">
        <f t="shared" si="185"/>
        <v>0</v>
      </c>
      <c r="D195" s="177">
        <f>D196+D204</f>
        <v>0</v>
      </c>
      <c r="E195" s="178">
        <f t="shared" ref="E195:F195" si="255">E196+E204</f>
        <v>0</v>
      </c>
      <c r="F195" s="179">
        <f t="shared" si="255"/>
        <v>0</v>
      </c>
      <c r="G195" s="177">
        <f>G196+G204</f>
        <v>0</v>
      </c>
      <c r="H195" s="1401">
        <f t="shared" ref="H195:I195" si="256">H196+H204</f>
        <v>0</v>
      </c>
      <c r="I195" s="1402">
        <f t="shared" si="256"/>
        <v>0</v>
      </c>
      <c r="J195" s="1401">
        <f>J196+J204</f>
        <v>0</v>
      </c>
      <c r="K195" s="178">
        <f t="shared" ref="K195:L195" si="257">K196+K204</f>
        <v>0</v>
      </c>
      <c r="L195" s="179">
        <f t="shared" si="257"/>
        <v>0</v>
      </c>
      <c r="M195" s="1400">
        <f>M196+M204</f>
        <v>0</v>
      </c>
      <c r="N195" s="178">
        <f t="shared" ref="N195:O195" si="258">N196+N204</f>
        <v>0</v>
      </c>
      <c r="O195" s="1402">
        <f t="shared" si="258"/>
        <v>0</v>
      </c>
      <c r="P195" s="1403"/>
    </row>
    <row r="196" spans="1:16" hidden="1" x14ac:dyDescent="0.25">
      <c r="A196" s="67">
        <v>5100</v>
      </c>
      <c r="B196" s="181" t="s">
        <v>215</v>
      </c>
      <c r="C196" s="1332">
        <f t="shared" si="185"/>
        <v>0</v>
      </c>
      <c r="D196" s="182">
        <f>D197+D198+D201+D202+D203</f>
        <v>0</v>
      </c>
      <c r="E196" s="183">
        <f t="shared" ref="E196:F196" si="259">E197+E198+E201+E202+E203</f>
        <v>0</v>
      </c>
      <c r="F196" s="71">
        <f t="shared" si="259"/>
        <v>0</v>
      </c>
      <c r="G196" s="182">
        <f>G197+G198+G201+G202+G203</f>
        <v>0</v>
      </c>
      <c r="H196" s="1337">
        <f t="shared" ref="H196:I196" si="260">H197+H198+H201+H202+H203</f>
        <v>0</v>
      </c>
      <c r="I196" s="1404">
        <f t="shared" si="260"/>
        <v>0</v>
      </c>
      <c r="J196" s="1337">
        <f>J197+J198+J201+J202+J203</f>
        <v>0</v>
      </c>
      <c r="K196" s="183">
        <f t="shared" ref="K196:L196" si="261">K197+K198+K201+K202+K203</f>
        <v>0</v>
      </c>
      <c r="L196" s="71">
        <f t="shared" si="261"/>
        <v>0</v>
      </c>
      <c r="M196" s="1332">
        <f>M197+M198+M201+M202+M203</f>
        <v>0</v>
      </c>
      <c r="N196" s="183">
        <f t="shared" ref="N196:O196" si="262">N197+N198+N201+N202+N203</f>
        <v>0</v>
      </c>
      <c r="O196" s="1404">
        <f t="shared" si="262"/>
        <v>0</v>
      </c>
      <c r="P196" s="1430"/>
    </row>
    <row r="197" spans="1:16" hidden="1" x14ac:dyDescent="0.25">
      <c r="A197" s="1298">
        <v>5110</v>
      </c>
      <c r="B197" s="80" t="s">
        <v>216</v>
      </c>
      <c r="C197" s="1338">
        <f t="shared" si="185"/>
        <v>0</v>
      </c>
      <c r="D197" s="195"/>
      <c r="E197" s="196"/>
      <c r="F197" s="132">
        <f>D197+E197</f>
        <v>0</v>
      </c>
      <c r="G197" s="195"/>
      <c r="H197" s="1341"/>
      <c r="I197" s="1411">
        <f>G197+H197</f>
        <v>0</v>
      </c>
      <c r="J197" s="1341"/>
      <c r="K197" s="196"/>
      <c r="L197" s="132">
        <f>J197+K197</f>
        <v>0</v>
      </c>
      <c r="M197" s="1412"/>
      <c r="N197" s="196"/>
      <c r="O197" s="1411">
        <f>M197+N197</f>
        <v>0</v>
      </c>
      <c r="P197" s="1413"/>
    </row>
    <row r="198" spans="1:16" ht="24" hidden="1" x14ac:dyDescent="0.25">
      <c r="A198" s="187">
        <v>5120</v>
      </c>
      <c r="B198" s="87" t="s">
        <v>217</v>
      </c>
      <c r="C198" s="1344">
        <f t="shared" si="185"/>
        <v>0</v>
      </c>
      <c r="D198" s="188">
        <f>D199+D200</f>
        <v>0</v>
      </c>
      <c r="E198" s="189">
        <f t="shared" ref="E198:F198" si="263">E199+E200</f>
        <v>0</v>
      </c>
      <c r="F198" s="55">
        <f t="shared" si="263"/>
        <v>0</v>
      </c>
      <c r="G198" s="188">
        <f>G199+G200</f>
        <v>0</v>
      </c>
      <c r="H198" s="1414">
        <f t="shared" ref="H198:I198" si="264">H199+H200</f>
        <v>0</v>
      </c>
      <c r="I198" s="1415">
        <f t="shared" si="264"/>
        <v>0</v>
      </c>
      <c r="J198" s="1414">
        <f>J199+J200</f>
        <v>0</v>
      </c>
      <c r="K198" s="189">
        <f t="shared" ref="K198:L198" si="265">K199+K200</f>
        <v>0</v>
      </c>
      <c r="L198" s="55">
        <f t="shared" si="265"/>
        <v>0</v>
      </c>
      <c r="M198" s="1344">
        <f>M199+M200</f>
        <v>0</v>
      </c>
      <c r="N198" s="189">
        <f t="shared" ref="N198:O198" si="266">N199+N200</f>
        <v>0</v>
      </c>
      <c r="O198" s="1415">
        <f t="shared" si="266"/>
        <v>0</v>
      </c>
      <c r="P198" s="1416"/>
    </row>
    <row r="199" spans="1:16" hidden="1" x14ac:dyDescent="0.25">
      <c r="A199" s="51">
        <v>5121</v>
      </c>
      <c r="B199" s="87" t="s">
        <v>218</v>
      </c>
      <c r="C199" s="1344">
        <f t="shared" si="185"/>
        <v>0</v>
      </c>
      <c r="D199" s="193"/>
      <c r="E199" s="194"/>
      <c r="F199" s="55">
        <f t="shared" ref="F199:F203" si="267">D199+E199</f>
        <v>0</v>
      </c>
      <c r="G199" s="193"/>
      <c r="H199" s="1347"/>
      <c r="I199" s="1415">
        <f t="shared" ref="I199:I203" si="268">G199+H199</f>
        <v>0</v>
      </c>
      <c r="J199" s="1347"/>
      <c r="K199" s="194"/>
      <c r="L199" s="55">
        <f t="shared" ref="L199:L203" si="269">J199+K199</f>
        <v>0</v>
      </c>
      <c r="M199" s="1422"/>
      <c r="N199" s="194"/>
      <c r="O199" s="1415">
        <f t="shared" ref="O199:O203" si="270">M199+N199</f>
        <v>0</v>
      </c>
      <c r="P199" s="1416"/>
    </row>
    <row r="200" spans="1:16" ht="24" hidden="1" x14ac:dyDescent="0.25">
      <c r="A200" s="51">
        <v>5129</v>
      </c>
      <c r="B200" s="87" t="s">
        <v>219</v>
      </c>
      <c r="C200" s="1344">
        <f t="shared" si="185"/>
        <v>0</v>
      </c>
      <c r="D200" s="193"/>
      <c r="E200" s="194"/>
      <c r="F200" s="55">
        <f t="shared" si="267"/>
        <v>0</v>
      </c>
      <c r="G200" s="193"/>
      <c r="H200" s="1347"/>
      <c r="I200" s="1415">
        <f t="shared" si="268"/>
        <v>0</v>
      </c>
      <c r="J200" s="1347"/>
      <c r="K200" s="194"/>
      <c r="L200" s="55">
        <f t="shared" si="269"/>
        <v>0</v>
      </c>
      <c r="M200" s="1422"/>
      <c r="N200" s="194"/>
      <c r="O200" s="1415">
        <f t="shared" si="270"/>
        <v>0</v>
      </c>
      <c r="P200" s="1416"/>
    </row>
    <row r="201" spans="1:16" hidden="1" x14ac:dyDescent="0.25">
      <c r="A201" s="187">
        <v>5130</v>
      </c>
      <c r="B201" s="87" t="s">
        <v>220</v>
      </c>
      <c r="C201" s="1344">
        <f t="shared" si="185"/>
        <v>0</v>
      </c>
      <c r="D201" s="193"/>
      <c r="E201" s="194"/>
      <c r="F201" s="55">
        <f t="shared" si="267"/>
        <v>0</v>
      </c>
      <c r="G201" s="193"/>
      <c r="H201" s="1347"/>
      <c r="I201" s="1415">
        <f t="shared" si="268"/>
        <v>0</v>
      </c>
      <c r="J201" s="1347"/>
      <c r="K201" s="194"/>
      <c r="L201" s="55">
        <f t="shared" si="269"/>
        <v>0</v>
      </c>
      <c r="M201" s="1422"/>
      <c r="N201" s="194"/>
      <c r="O201" s="1415">
        <f t="shared" si="270"/>
        <v>0</v>
      </c>
      <c r="P201" s="1416"/>
    </row>
    <row r="202" spans="1:16" hidden="1" x14ac:dyDescent="0.25">
      <c r="A202" s="187">
        <v>5140</v>
      </c>
      <c r="B202" s="87" t="s">
        <v>221</v>
      </c>
      <c r="C202" s="1344">
        <f t="shared" si="185"/>
        <v>0</v>
      </c>
      <c r="D202" s="193"/>
      <c r="E202" s="194"/>
      <c r="F202" s="55">
        <f t="shared" si="267"/>
        <v>0</v>
      </c>
      <c r="G202" s="193"/>
      <c r="H202" s="1347"/>
      <c r="I202" s="1415">
        <f t="shared" si="268"/>
        <v>0</v>
      </c>
      <c r="J202" s="1347"/>
      <c r="K202" s="194"/>
      <c r="L202" s="55">
        <f t="shared" si="269"/>
        <v>0</v>
      </c>
      <c r="M202" s="1422"/>
      <c r="N202" s="194"/>
      <c r="O202" s="1415">
        <f t="shared" si="270"/>
        <v>0</v>
      </c>
      <c r="P202" s="1416"/>
    </row>
    <row r="203" spans="1:16" ht="24" hidden="1" x14ac:dyDescent="0.25">
      <c r="A203" s="187">
        <v>5170</v>
      </c>
      <c r="B203" s="87" t="s">
        <v>222</v>
      </c>
      <c r="C203" s="1344">
        <f t="shared" si="185"/>
        <v>0</v>
      </c>
      <c r="D203" s="193"/>
      <c r="E203" s="194"/>
      <c r="F203" s="55">
        <f t="shared" si="267"/>
        <v>0</v>
      </c>
      <c r="G203" s="193"/>
      <c r="H203" s="1347"/>
      <c r="I203" s="1415">
        <f t="shared" si="268"/>
        <v>0</v>
      </c>
      <c r="J203" s="1347"/>
      <c r="K203" s="194"/>
      <c r="L203" s="55">
        <f t="shared" si="269"/>
        <v>0</v>
      </c>
      <c r="M203" s="1422"/>
      <c r="N203" s="194"/>
      <c r="O203" s="1415">
        <f t="shared" si="270"/>
        <v>0</v>
      </c>
      <c r="P203" s="1416"/>
    </row>
    <row r="204" spans="1:16" hidden="1" x14ac:dyDescent="0.25">
      <c r="A204" s="67">
        <v>5200</v>
      </c>
      <c r="B204" s="181" t="s">
        <v>223</v>
      </c>
      <c r="C204" s="1332">
        <f t="shared" si="185"/>
        <v>0</v>
      </c>
      <c r="D204" s="182">
        <f>D205+D215+D216+D225+D226+D227+D229</f>
        <v>0</v>
      </c>
      <c r="E204" s="183">
        <f t="shared" ref="E204:F204" si="271">E205+E215+E216+E225+E226+E227+E229</f>
        <v>0</v>
      </c>
      <c r="F204" s="71">
        <f t="shared" si="271"/>
        <v>0</v>
      </c>
      <c r="G204" s="182">
        <f>G205+G215+G216+G225+G226+G227+G229</f>
        <v>0</v>
      </c>
      <c r="H204" s="1337">
        <f t="shared" ref="H204:I204" si="272">H205+H215+H216+H225+H226+H227+H229</f>
        <v>0</v>
      </c>
      <c r="I204" s="1404">
        <f t="shared" si="272"/>
        <v>0</v>
      </c>
      <c r="J204" s="1337">
        <f>J205+J215+J216+J225+J226+J227+J229</f>
        <v>0</v>
      </c>
      <c r="K204" s="183">
        <f t="shared" ref="K204:L204" si="273">K205+K215+K216+K225+K226+K227+K229</f>
        <v>0</v>
      </c>
      <c r="L204" s="71">
        <f t="shared" si="273"/>
        <v>0</v>
      </c>
      <c r="M204" s="1332">
        <f>M205+M215+M216+M225+M226+M227+M229</f>
        <v>0</v>
      </c>
      <c r="N204" s="183">
        <f t="shared" ref="N204:O204" si="274">N205+N215+N216+N225+N226+N227+N229</f>
        <v>0</v>
      </c>
      <c r="O204" s="1404">
        <f t="shared" si="274"/>
        <v>0</v>
      </c>
      <c r="P204" s="1430"/>
    </row>
    <row r="205" spans="1:16" hidden="1" x14ac:dyDescent="0.25">
      <c r="A205" s="184">
        <v>5210</v>
      </c>
      <c r="B205" s="136" t="s">
        <v>1267</v>
      </c>
      <c r="C205" s="1378">
        <f t="shared" si="185"/>
        <v>0</v>
      </c>
      <c r="D205" s="185">
        <f>SUM(D206:D214)</f>
        <v>0</v>
      </c>
      <c r="E205" s="186">
        <f t="shared" ref="E205:F205" si="275">SUM(E206:E214)</f>
        <v>0</v>
      </c>
      <c r="F205" s="139">
        <f t="shared" si="275"/>
        <v>0</v>
      </c>
      <c r="G205" s="185">
        <f>SUM(G206:G214)</f>
        <v>0</v>
      </c>
      <c r="H205" s="1408">
        <f t="shared" ref="H205:I205" si="276">SUM(H206:H214)</f>
        <v>0</v>
      </c>
      <c r="I205" s="1409">
        <f t="shared" si="276"/>
        <v>0</v>
      </c>
      <c r="J205" s="1408">
        <f>SUM(J206:J214)</f>
        <v>0</v>
      </c>
      <c r="K205" s="186">
        <f t="shared" ref="K205:L205" si="277">SUM(K206:K214)</f>
        <v>0</v>
      </c>
      <c r="L205" s="139">
        <f t="shared" si="277"/>
        <v>0</v>
      </c>
      <c r="M205" s="1378">
        <f>SUM(M206:M214)</f>
        <v>0</v>
      </c>
      <c r="N205" s="186">
        <f t="shared" ref="N205:O205" si="278">SUM(N206:N214)</f>
        <v>0</v>
      </c>
      <c r="O205" s="1409">
        <f t="shared" si="278"/>
        <v>0</v>
      </c>
      <c r="P205" s="1410"/>
    </row>
    <row r="206" spans="1:16" hidden="1" x14ac:dyDescent="0.25">
      <c r="A206" s="44">
        <v>5211</v>
      </c>
      <c r="B206" s="80" t="s">
        <v>225</v>
      </c>
      <c r="C206" s="1338">
        <f t="shared" si="185"/>
        <v>0</v>
      </c>
      <c r="D206" s="195"/>
      <c r="E206" s="196"/>
      <c r="F206" s="132">
        <f t="shared" ref="F206:F215" si="279">D206+E206</f>
        <v>0</v>
      </c>
      <c r="G206" s="195"/>
      <c r="H206" s="1341"/>
      <c r="I206" s="1411">
        <f t="shared" ref="I206:I215" si="280">G206+H206</f>
        <v>0</v>
      </c>
      <c r="J206" s="1341"/>
      <c r="K206" s="196"/>
      <c r="L206" s="132">
        <f t="shared" ref="L206:L215" si="281">J206+K206</f>
        <v>0</v>
      </c>
      <c r="M206" s="1412"/>
      <c r="N206" s="196"/>
      <c r="O206" s="1411">
        <f t="shared" ref="O206:O215" si="282">M206+N206</f>
        <v>0</v>
      </c>
      <c r="P206" s="1413"/>
    </row>
    <row r="207" spans="1:16" hidden="1" x14ac:dyDescent="0.25">
      <c r="A207" s="51">
        <v>5212</v>
      </c>
      <c r="B207" s="87" t="s">
        <v>226</v>
      </c>
      <c r="C207" s="1344">
        <f t="shared" si="185"/>
        <v>0</v>
      </c>
      <c r="D207" s="193"/>
      <c r="E207" s="194"/>
      <c r="F207" s="55">
        <f t="shared" si="279"/>
        <v>0</v>
      </c>
      <c r="G207" s="193"/>
      <c r="H207" s="1347"/>
      <c r="I207" s="1415">
        <f t="shared" si="280"/>
        <v>0</v>
      </c>
      <c r="J207" s="1347"/>
      <c r="K207" s="194"/>
      <c r="L207" s="55">
        <f t="shared" si="281"/>
        <v>0</v>
      </c>
      <c r="M207" s="1422"/>
      <c r="N207" s="194"/>
      <c r="O207" s="1415">
        <f t="shared" si="282"/>
        <v>0</v>
      </c>
      <c r="P207" s="1416"/>
    </row>
    <row r="208" spans="1:16" hidden="1" x14ac:dyDescent="0.25">
      <c r="A208" s="51">
        <v>5213</v>
      </c>
      <c r="B208" s="87" t="s">
        <v>227</v>
      </c>
      <c r="C208" s="1344">
        <f t="shared" si="185"/>
        <v>0</v>
      </c>
      <c r="D208" s="193"/>
      <c r="E208" s="194"/>
      <c r="F208" s="55">
        <f t="shared" si="279"/>
        <v>0</v>
      </c>
      <c r="G208" s="193"/>
      <c r="H208" s="1347"/>
      <c r="I208" s="1415">
        <f t="shared" si="280"/>
        <v>0</v>
      </c>
      <c r="J208" s="1347"/>
      <c r="K208" s="194"/>
      <c r="L208" s="55">
        <f t="shared" si="281"/>
        <v>0</v>
      </c>
      <c r="M208" s="1422"/>
      <c r="N208" s="194"/>
      <c r="O208" s="1415">
        <f t="shared" si="282"/>
        <v>0</v>
      </c>
      <c r="P208" s="1416"/>
    </row>
    <row r="209" spans="1:16" hidden="1" x14ac:dyDescent="0.25">
      <c r="A209" s="51">
        <v>5214</v>
      </c>
      <c r="B209" s="87" t="s">
        <v>1268</v>
      </c>
      <c r="C209" s="1344">
        <f t="shared" si="185"/>
        <v>0</v>
      </c>
      <c r="D209" s="193"/>
      <c r="E209" s="194"/>
      <c r="F209" s="55">
        <f t="shared" si="279"/>
        <v>0</v>
      </c>
      <c r="G209" s="193"/>
      <c r="H209" s="1347"/>
      <c r="I209" s="1415">
        <f t="shared" si="280"/>
        <v>0</v>
      </c>
      <c r="J209" s="1347"/>
      <c r="K209" s="194"/>
      <c r="L209" s="55">
        <f t="shared" si="281"/>
        <v>0</v>
      </c>
      <c r="M209" s="1422"/>
      <c r="N209" s="194"/>
      <c r="O209" s="1415">
        <f t="shared" si="282"/>
        <v>0</v>
      </c>
      <c r="P209" s="1416"/>
    </row>
    <row r="210" spans="1:16" hidden="1" x14ac:dyDescent="0.25">
      <c r="A210" s="51">
        <v>5215</v>
      </c>
      <c r="B210" s="87" t="s">
        <v>229</v>
      </c>
      <c r="C210" s="1344">
        <f t="shared" si="185"/>
        <v>0</v>
      </c>
      <c r="D210" s="193"/>
      <c r="E210" s="194"/>
      <c r="F210" s="55">
        <f t="shared" si="279"/>
        <v>0</v>
      </c>
      <c r="G210" s="193"/>
      <c r="H210" s="1347"/>
      <c r="I210" s="1415">
        <f t="shared" si="280"/>
        <v>0</v>
      </c>
      <c r="J210" s="1347"/>
      <c r="K210" s="194"/>
      <c r="L210" s="55">
        <f t="shared" si="281"/>
        <v>0</v>
      </c>
      <c r="M210" s="1422"/>
      <c r="N210" s="194"/>
      <c r="O210" s="1415">
        <f t="shared" si="282"/>
        <v>0</v>
      </c>
      <c r="P210" s="1416"/>
    </row>
    <row r="211" spans="1:16" ht="14.25" hidden="1" customHeight="1" x14ac:dyDescent="0.25">
      <c r="A211" s="51">
        <v>5216</v>
      </c>
      <c r="B211" s="87" t="s">
        <v>230</v>
      </c>
      <c r="C211" s="1344">
        <f t="shared" si="185"/>
        <v>0</v>
      </c>
      <c r="D211" s="193"/>
      <c r="E211" s="194"/>
      <c r="F211" s="55">
        <f t="shared" si="279"/>
        <v>0</v>
      </c>
      <c r="G211" s="193"/>
      <c r="H211" s="1347"/>
      <c r="I211" s="1415">
        <f t="shared" si="280"/>
        <v>0</v>
      </c>
      <c r="J211" s="1347"/>
      <c r="K211" s="194"/>
      <c r="L211" s="55">
        <f t="shared" si="281"/>
        <v>0</v>
      </c>
      <c r="M211" s="1422"/>
      <c r="N211" s="194"/>
      <c r="O211" s="1415">
        <f t="shared" si="282"/>
        <v>0</v>
      </c>
      <c r="P211" s="1416"/>
    </row>
    <row r="212" spans="1:16" hidden="1" x14ac:dyDescent="0.25">
      <c r="A212" s="51">
        <v>5217</v>
      </c>
      <c r="B212" s="87" t="s">
        <v>231</v>
      </c>
      <c r="C212" s="1344">
        <f t="shared" si="185"/>
        <v>0</v>
      </c>
      <c r="D212" s="193"/>
      <c r="E212" s="194"/>
      <c r="F212" s="55">
        <f t="shared" si="279"/>
        <v>0</v>
      </c>
      <c r="G212" s="193"/>
      <c r="H212" s="1347"/>
      <c r="I212" s="1415">
        <f t="shared" si="280"/>
        <v>0</v>
      </c>
      <c r="J212" s="1347"/>
      <c r="K212" s="194"/>
      <c r="L212" s="55">
        <f t="shared" si="281"/>
        <v>0</v>
      </c>
      <c r="M212" s="1422"/>
      <c r="N212" s="194"/>
      <c r="O212" s="1415">
        <f t="shared" si="282"/>
        <v>0</v>
      </c>
      <c r="P212" s="1416"/>
    </row>
    <row r="213" spans="1:16" hidden="1" x14ac:dyDescent="0.25">
      <c r="A213" s="51">
        <v>5218</v>
      </c>
      <c r="B213" s="87" t="s">
        <v>1269</v>
      </c>
      <c r="C213" s="1344">
        <f t="shared" ref="C213:C276" si="283">F213+I213+L213+O213</f>
        <v>0</v>
      </c>
      <c r="D213" s="193"/>
      <c r="E213" s="194"/>
      <c r="F213" s="55">
        <f t="shared" si="279"/>
        <v>0</v>
      </c>
      <c r="G213" s="193"/>
      <c r="H213" s="1347"/>
      <c r="I213" s="1415">
        <f t="shared" si="280"/>
        <v>0</v>
      </c>
      <c r="J213" s="1347"/>
      <c r="K213" s="194"/>
      <c r="L213" s="55">
        <f t="shared" si="281"/>
        <v>0</v>
      </c>
      <c r="M213" s="1422"/>
      <c r="N213" s="194"/>
      <c r="O213" s="1415">
        <f t="shared" si="282"/>
        <v>0</v>
      </c>
      <c r="P213" s="1416"/>
    </row>
    <row r="214" spans="1:16" hidden="1" x14ac:dyDescent="0.25">
      <c r="A214" s="51">
        <v>5219</v>
      </c>
      <c r="B214" s="87" t="s">
        <v>233</v>
      </c>
      <c r="C214" s="1344">
        <f t="shared" si="283"/>
        <v>0</v>
      </c>
      <c r="D214" s="193"/>
      <c r="E214" s="194"/>
      <c r="F214" s="55">
        <f t="shared" si="279"/>
        <v>0</v>
      </c>
      <c r="G214" s="193"/>
      <c r="H214" s="1347"/>
      <c r="I214" s="1415">
        <f t="shared" si="280"/>
        <v>0</v>
      </c>
      <c r="J214" s="1347"/>
      <c r="K214" s="194"/>
      <c r="L214" s="55">
        <f t="shared" si="281"/>
        <v>0</v>
      </c>
      <c r="M214" s="1422"/>
      <c r="N214" s="194"/>
      <c r="O214" s="1415">
        <f t="shared" si="282"/>
        <v>0</v>
      </c>
      <c r="P214" s="1416"/>
    </row>
    <row r="215" spans="1:16" ht="13.5" hidden="1" customHeight="1" x14ac:dyDescent="0.25">
      <c r="A215" s="187">
        <v>5220</v>
      </c>
      <c r="B215" s="87" t="s">
        <v>234</v>
      </c>
      <c r="C215" s="1344">
        <f t="shared" si="283"/>
        <v>0</v>
      </c>
      <c r="D215" s="193"/>
      <c r="E215" s="194"/>
      <c r="F215" s="55">
        <f t="shared" si="279"/>
        <v>0</v>
      </c>
      <c r="G215" s="193"/>
      <c r="H215" s="1347"/>
      <c r="I215" s="1415">
        <f t="shared" si="280"/>
        <v>0</v>
      </c>
      <c r="J215" s="1347"/>
      <c r="K215" s="194"/>
      <c r="L215" s="55">
        <f t="shared" si="281"/>
        <v>0</v>
      </c>
      <c r="M215" s="1422"/>
      <c r="N215" s="194"/>
      <c r="O215" s="1415">
        <f t="shared" si="282"/>
        <v>0</v>
      </c>
      <c r="P215" s="1416"/>
    </row>
    <row r="216" spans="1:16" hidden="1" x14ac:dyDescent="0.25">
      <c r="A216" s="187">
        <v>5230</v>
      </c>
      <c r="B216" s="87" t="s">
        <v>235</v>
      </c>
      <c r="C216" s="1344">
        <f t="shared" si="283"/>
        <v>0</v>
      </c>
      <c r="D216" s="188">
        <f>SUM(D217:D224)</f>
        <v>0</v>
      </c>
      <c r="E216" s="189">
        <f t="shared" ref="E216:F216" si="284">SUM(E217:E224)</f>
        <v>0</v>
      </c>
      <c r="F216" s="55">
        <f t="shared" si="284"/>
        <v>0</v>
      </c>
      <c r="G216" s="188">
        <f>SUM(G217:G224)</f>
        <v>0</v>
      </c>
      <c r="H216" s="1414">
        <f t="shared" ref="H216:I216" si="285">SUM(H217:H224)</f>
        <v>0</v>
      </c>
      <c r="I216" s="1415">
        <f t="shared" si="285"/>
        <v>0</v>
      </c>
      <c r="J216" s="1414">
        <f>SUM(J217:J224)</f>
        <v>0</v>
      </c>
      <c r="K216" s="189">
        <f t="shared" ref="K216:L216" si="286">SUM(K217:K224)</f>
        <v>0</v>
      </c>
      <c r="L216" s="55">
        <f t="shared" si="286"/>
        <v>0</v>
      </c>
      <c r="M216" s="1344">
        <f>SUM(M217:M224)</f>
        <v>0</v>
      </c>
      <c r="N216" s="189">
        <f t="shared" ref="N216:O216" si="287">SUM(N217:N224)</f>
        <v>0</v>
      </c>
      <c r="O216" s="1415">
        <f t="shared" si="287"/>
        <v>0</v>
      </c>
      <c r="P216" s="1416"/>
    </row>
    <row r="217" spans="1:16" hidden="1" x14ac:dyDescent="0.25">
      <c r="A217" s="51">
        <v>5231</v>
      </c>
      <c r="B217" s="87" t="s">
        <v>236</v>
      </c>
      <c r="C217" s="1344">
        <f t="shared" si="283"/>
        <v>0</v>
      </c>
      <c r="D217" s="193"/>
      <c r="E217" s="194"/>
      <c r="F217" s="55">
        <f t="shared" ref="F217:F226" si="288">D217+E217</f>
        <v>0</v>
      </c>
      <c r="G217" s="193"/>
      <c r="H217" s="1347"/>
      <c r="I217" s="1415">
        <f t="shared" ref="I217:I226" si="289">G217+H217</f>
        <v>0</v>
      </c>
      <c r="J217" s="1347"/>
      <c r="K217" s="194"/>
      <c r="L217" s="55">
        <f t="shared" ref="L217:L226" si="290">J217+K217</f>
        <v>0</v>
      </c>
      <c r="M217" s="1422"/>
      <c r="N217" s="194"/>
      <c r="O217" s="1415">
        <f t="shared" ref="O217:O226" si="291">M217+N217</f>
        <v>0</v>
      </c>
      <c r="P217" s="1416"/>
    </row>
    <row r="218" spans="1:16" hidden="1" x14ac:dyDescent="0.25">
      <c r="A218" s="51">
        <v>5232</v>
      </c>
      <c r="B218" s="87" t="s">
        <v>237</v>
      </c>
      <c r="C218" s="1344">
        <f t="shared" si="283"/>
        <v>0</v>
      </c>
      <c r="D218" s="193"/>
      <c r="E218" s="194"/>
      <c r="F218" s="55">
        <f t="shared" si="288"/>
        <v>0</v>
      </c>
      <c r="G218" s="193"/>
      <c r="H218" s="1347"/>
      <c r="I218" s="1415">
        <f t="shared" si="289"/>
        <v>0</v>
      </c>
      <c r="J218" s="1347"/>
      <c r="K218" s="194"/>
      <c r="L218" s="55">
        <f t="shared" si="290"/>
        <v>0</v>
      </c>
      <c r="M218" s="1422"/>
      <c r="N218" s="194"/>
      <c r="O218" s="1415">
        <f t="shared" si="291"/>
        <v>0</v>
      </c>
      <c r="P218" s="1416"/>
    </row>
    <row r="219" spans="1:16" hidden="1" x14ac:dyDescent="0.25">
      <c r="A219" s="51">
        <v>5233</v>
      </c>
      <c r="B219" s="87" t="s">
        <v>238</v>
      </c>
      <c r="C219" s="1344">
        <f t="shared" si="283"/>
        <v>0</v>
      </c>
      <c r="D219" s="193"/>
      <c r="E219" s="194"/>
      <c r="F219" s="55">
        <f t="shared" si="288"/>
        <v>0</v>
      </c>
      <c r="G219" s="193"/>
      <c r="H219" s="1347"/>
      <c r="I219" s="1415">
        <f t="shared" si="289"/>
        <v>0</v>
      </c>
      <c r="J219" s="1347"/>
      <c r="K219" s="194"/>
      <c r="L219" s="55">
        <f t="shared" si="290"/>
        <v>0</v>
      </c>
      <c r="M219" s="1422"/>
      <c r="N219" s="194"/>
      <c r="O219" s="1415">
        <f t="shared" si="291"/>
        <v>0</v>
      </c>
      <c r="P219" s="1416"/>
    </row>
    <row r="220" spans="1:16" ht="24" hidden="1" x14ac:dyDescent="0.25">
      <c r="A220" s="51">
        <v>5234</v>
      </c>
      <c r="B220" s="87" t="s">
        <v>239</v>
      </c>
      <c r="C220" s="1344">
        <f t="shared" si="283"/>
        <v>0</v>
      </c>
      <c r="D220" s="193"/>
      <c r="E220" s="194"/>
      <c r="F220" s="55">
        <f t="shared" si="288"/>
        <v>0</v>
      </c>
      <c r="G220" s="193"/>
      <c r="H220" s="1347"/>
      <c r="I220" s="1415">
        <f t="shared" si="289"/>
        <v>0</v>
      </c>
      <c r="J220" s="1347"/>
      <c r="K220" s="194"/>
      <c r="L220" s="55">
        <f t="shared" si="290"/>
        <v>0</v>
      </c>
      <c r="M220" s="1422"/>
      <c r="N220" s="194"/>
      <c r="O220" s="1415">
        <f t="shared" si="291"/>
        <v>0</v>
      </c>
      <c r="P220" s="1416"/>
    </row>
    <row r="221" spans="1:16" ht="14.25" hidden="1" customHeight="1" x14ac:dyDescent="0.25">
      <c r="A221" s="51">
        <v>5236</v>
      </c>
      <c r="B221" s="87" t="s">
        <v>240</v>
      </c>
      <c r="C221" s="1344">
        <f t="shared" si="283"/>
        <v>0</v>
      </c>
      <c r="D221" s="193"/>
      <c r="E221" s="194"/>
      <c r="F221" s="55">
        <f t="shared" si="288"/>
        <v>0</v>
      </c>
      <c r="G221" s="193"/>
      <c r="H221" s="1347"/>
      <c r="I221" s="1415">
        <f t="shared" si="289"/>
        <v>0</v>
      </c>
      <c r="J221" s="1347"/>
      <c r="K221" s="194"/>
      <c r="L221" s="55">
        <f t="shared" si="290"/>
        <v>0</v>
      </c>
      <c r="M221" s="1422"/>
      <c r="N221" s="194"/>
      <c r="O221" s="1415">
        <f t="shared" si="291"/>
        <v>0</v>
      </c>
      <c r="P221" s="1416"/>
    </row>
    <row r="222" spans="1:16" ht="14.25" hidden="1" customHeight="1" x14ac:dyDescent="0.25">
      <c r="A222" s="51">
        <v>5237</v>
      </c>
      <c r="B222" s="87" t="s">
        <v>241</v>
      </c>
      <c r="C222" s="1344">
        <f t="shared" si="283"/>
        <v>0</v>
      </c>
      <c r="D222" s="193"/>
      <c r="E222" s="194"/>
      <c r="F222" s="55">
        <f t="shared" si="288"/>
        <v>0</v>
      </c>
      <c r="G222" s="193"/>
      <c r="H222" s="1347"/>
      <c r="I222" s="1415">
        <f t="shared" si="289"/>
        <v>0</v>
      </c>
      <c r="J222" s="1347"/>
      <c r="K222" s="194"/>
      <c r="L222" s="55">
        <f t="shared" si="290"/>
        <v>0</v>
      </c>
      <c r="M222" s="1422"/>
      <c r="N222" s="194"/>
      <c r="O222" s="1415">
        <f t="shared" si="291"/>
        <v>0</v>
      </c>
      <c r="P222" s="1416"/>
    </row>
    <row r="223" spans="1:16" ht="24" hidden="1" x14ac:dyDescent="0.25">
      <c r="A223" s="51">
        <v>5238</v>
      </c>
      <c r="B223" s="87" t="s">
        <v>242</v>
      </c>
      <c r="C223" s="1344">
        <f t="shared" si="283"/>
        <v>0</v>
      </c>
      <c r="D223" s="193"/>
      <c r="E223" s="194"/>
      <c r="F223" s="55">
        <f t="shared" si="288"/>
        <v>0</v>
      </c>
      <c r="G223" s="193"/>
      <c r="H223" s="1347"/>
      <c r="I223" s="1415">
        <f t="shared" si="289"/>
        <v>0</v>
      </c>
      <c r="J223" s="1347"/>
      <c r="K223" s="194"/>
      <c r="L223" s="55">
        <f t="shared" si="290"/>
        <v>0</v>
      </c>
      <c r="M223" s="1422"/>
      <c r="N223" s="194"/>
      <c r="O223" s="1415">
        <f t="shared" si="291"/>
        <v>0</v>
      </c>
      <c r="P223" s="1416"/>
    </row>
    <row r="224" spans="1:16" ht="24" hidden="1" x14ac:dyDescent="0.25">
      <c r="A224" s="51">
        <v>5239</v>
      </c>
      <c r="B224" s="87" t="s">
        <v>243</v>
      </c>
      <c r="C224" s="1344">
        <f t="shared" si="283"/>
        <v>0</v>
      </c>
      <c r="D224" s="193"/>
      <c r="E224" s="194"/>
      <c r="F224" s="55">
        <f t="shared" si="288"/>
        <v>0</v>
      </c>
      <c r="G224" s="193"/>
      <c r="H224" s="1347"/>
      <c r="I224" s="1415">
        <f t="shared" si="289"/>
        <v>0</v>
      </c>
      <c r="J224" s="1347"/>
      <c r="K224" s="194"/>
      <c r="L224" s="55">
        <f t="shared" si="290"/>
        <v>0</v>
      </c>
      <c r="M224" s="1422"/>
      <c r="N224" s="194"/>
      <c r="O224" s="1415">
        <f t="shared" si="291"/>
        <v>0</v>
      </c>
      <c r="P224" s="1416"/>
    </row>
    <row r="225" spans="1:16" ht="24" hidden="1" x14ac:dyDescent="0.25">
      <c r="A225" s="187">
        <v>5240</v>
      </c>
      <c r="B225" s="87" t="s">
        <v>244</v>
      </c>
      <c r="C225" s="1344">
        <f t="shared" si="283"/>
        <v>0</v>
      </c>
      <c r="D225" s="193"/>
      <c r="E225" s="194"/>
      <c r="F225" s="55">
        <f t="shared" si="288"/>
        <v>0</v>
      </c>
      <c r="G225" s="193"/>
      <c r="H225" s="1347"/>
      <c r="I225" s="1415">
        <f t="shared" si="289"/>
        <v>0</v>
      </c>
      <c r="J225" s="1347"/>
      <c r="K225" s="194"/>
      <c r="L225" s="55">
        <f t="shared" si="290"/>
        <v>0</v>
      </c>
      <c r="M225" s="1422"/>
      <c r="N225" s="194"/>
      <c r="O225" s="1415">
        <f t="shared" si="291"/>
        <v>0</v>
      </c>
      <c r="P225" s="1416"/>
    </row>
    <row r="226" spans="1:16" hidden="1" x14ac:dyDescent="0.25">
      <c r="A226" s="187">
        <v>5250</v>
      </c>
      <c r="B226" s="87" t="s">
        <v>245</v>
      </c>
      <c r="C226" s="1344">
        <f t="shared" si="283"/>
        <v>0</v>
      </c>
      <c r="D226" s="193"/>
      <c r="E226" s="194"/>
      <c r="F226" s="55">
        <f t="shared" si="288"/>
        <v>0</v>
      </c>
      <c r="G226" s="193"/>
      <c r="H226" s="1347"/>
      <c r="I226" s="1415">
        <f t="shared" si="289"/>
        <v>0</v>
      </c>
      <c r="J226" s="1347"/>
      <c r="K226" s="194"/>
      <c r="L226" s="55">
        <f t="shared" si="290"/>
        <v>0</v>
      </c>
      <c r="M226" s="1422"/>
      <c r="N226" s="194"/>
      <c r="O226" s="1415">
        <f t="shared" si="291"/>
        <v>0</v>
      </c>
      <c r="P226" s="1416"/>
    </row>
    <row r="227" spans="1:16" hidden="1" x14ac:dyDescent="0.25">
      <c r="A227" s="187">
        <v>5260</v>
      </c>
      <c r="B227" s="87" t="s">
        <v>246</v>
      </c>
      <c r="C227" s="1344">
        <f t="shared" si="283"/>
        <v>0</v>
      </c>
      <c r="D227" s="188">
        <f>SUM(D228)</f>
        <v>0</v>
      </c>
      <c r="E227" s="189">
        <f t="shared" ref="E227:F227" si="292">SUM(E228)</f>
        <v>0</v>
      </c>
      <c r="F227" s="55">
        <f t="shared" si="292"/>
        <v>0</v>
      </c>
      <c r="G227" s="188">
        <f>SUM(G228)</f>
        <v>0</v>
      </c>
      <c r="H227" s="1414">
        <f t="shared" ref="H227:I227" si="293">SUM(H228)</f>
        <v>0</v>
      </c>
      <c r="I227" s="1415">
        <f t="shared" si="293"/>
        <v>0</v>
      </c>
      <c r="J227" s="1414">
        <f>SUM(J228)</f>
        <v>0</v>
      </c>
      <c r="K227" s="189">
        <f t="shared" ref="K227:L227" si="294">SUM(K228)</f>
        <v>0</v>
      </c>
      <c r="L227" s="55">
        <f t="shared" si="294"/>
        <v>0</v>
      </c>
      <c r="M227" s="1344">
        <f>SUM(M228)</f>
        <v>0</v>
      </c>
      <c r="N227" s="189">
        <f t="shared" ref="N227:O227" si="295">SUM(N228)</f>
        <v>0</v>
      </c>
      <c r="O227" s="1415">
        <f t="shared" si="295"/>
        <v>0</v>
      </c>
      <c r="P227" s="1416"/>
    </row>
    <row r="228" spans="1:16" ht="24" hidden="1" x14ac:dyDescent="0.25">
      <c r="A228" s="51">
        <v>5269</v>
      </c>
      <c r="B228" s="87" t="s">
        <v>247</v>
      </c>
      <c r="C228" s="1344">
        <f t="shared" si="283"/>
        <v>0</v>
      </c>
      <c r="D228" s="193"/>
      <c r="E228" s="194"/>
      <c r="F228" s="55">
        <f t="shared" ref="F228:F229" si="296">D228+E228</f>
        <v>0</v>
      </c>
      <c r="G228" s="193"/>
      <c r="H228" s="1347"/>
      <c r="I228" s="1415">
        <f t="shared" ref="I228:I229" si="297">G228+H228</f>
        <v>0</v>
      </c>
      <c r="J228" s="1347"/>
      <c r="K228" s="194"/>
      <c r="L228" s="55">
        <f t="shared" ref="L228:L229" si="298">J228+K228</f>
        <v>0</v>
      </c>
      <c r="M228" s="1422"/>
      <c r="N228" s="194"/>
      <c r="O228" s="1415">
        <f t="shared" ref="O228:O229" si="299">M228+N228</f>
        <v>0</v>
      </c>
      <c r="P228" s="1416"/>
    </row>
    <row r="229" spans="1:16" ht="24" hidden="1" x14ac:dyDescent="0.25">
      <c r="A229" s="184">
        <v>5270</v>
      </c>
      <c r="B229" s="136" t="s">
        <v>248</v>
      </c>
      <c r="C229" s="1378">
        <f t="shared" si="283"/>
        <v>0</v>
      </c>
      <c r="D229" s="199"/>
      <c r="E229" s="200"/>
      <c r="F229" s="139">
        <f t="shared" si="296"/>
        <v>0</v>
      </c>
      <c r="G229" s="199"/>
      <c r="H229" s="1442"/>
      <c r="I229" s="1409">
        <f t="shared" si="297"/>
        <v>0</v>
      </c>
      <c r="J229" s="1442"/>
      <c r="K229" s="200"/>
      <c r="L229" s="139">
        <f t="shared" si="298"/>
        <v>0</v>
      </c>
      <c r="M229" s="1443"/>
      <c r="N229" s="200"/>
      <c r="O229" s="1409">
        <f t="shared" si="299"/>
        <v>0</v>
      </c>
      <c r="P229" s="1410"/>
    </row>
    <row r="230" spans="1:16" hidden="1" x14ac:dyDescent="0.25">
      <c r="A230" s="175">
        <v>6000</v>
      </c>
      <c r="B230" s="175" t="s">
        <v>249</v>
      </c>
      <c r="C230" s="1400">
        <f t="shared" si="283"/>
        <v>0</v>
      </c>
      <c r="D230" s="177">
        <f>D231+D251+D259</f>
        <v>0</v>
      </c>
      <c r="E230" s="178">
        <f t="shared" ref="E230:F230" si="300">E231+E251+E259</f>
        <v>0</v>
      </c>
      <c r="F230" s="179">
        <f t="shared" si="300"/>
        <v>0</v>
      </c>
      <c r="G230" s="177">
        <f>G231+G251+G259</f>
        <v>0</v>
      </c>
      <c r="H230" s="1401">
        <f t="shared" ref="H230:I230" si="301">H231+H251+H259</f>
        <v>0</v>
      </c>
      <c r="I230" s="1402">
        <f t="shared" si="301"/>
        <v>0</v>
      </c>
      <c r="J230" s="1401">
        <f>J231+J251+J259</f>
        <v>0</v>
      </c>
      <c r="K230" s="178">
        <f t="shared" ref="K230:L230" si="302">K231+K251+K259</f>
        <v>0</v>
      </c>
      <c r="L230" s="179">
        <f t="shared" si="302"/>
        <v>0</v>
      </c>
      <c r="M230" s="1400">
        <f>M231+M251+M259</f>
        <v>0</v>
      </c>
      <c r="N230" s="178">
        <f t="shared" ref="N230:O230" si="303">N231+N251+N259</f>
        <v>0</v>
      </c>
      <c r="O230" s="1402">
        <f t="shared" si="303"/>
        <v>0</v>
      </c>
      <c r="P230" s="1403"/>
    </row>
    <row r="231" spans="1:16" ht="14.25" hidden="1" customHeight="1" x14ac:dyDescent="0.25">
      <c r="A231" s="213">
        <v>6200</v>
      </c>
      <c r="B231" s="204" t="s">
        <v>250</v>
      </c>
      <c r="C231" s="1405">
        <f t="shared" si="283"/>
        <v>0</v>
      </c>
      <c r="D231" s="215">
        <f>SUM(D232,D233,D235,D238,D244,D245,D246)</f>
        <v>0</v>
      </c>
      <c r="E231" s="216">
        <f t="shared" ref="E231:F231" si="304">SUM(E232,E233,E235,E238,E244,E245,E246)</f>
        <v>0</v>
      </c>
      <c r="F231" s="217">
        <f t="shared" si="304"/>
        <v>0</v>
      </c>
      <c r="G231" s="215">
        <f>SUM(G232,G233,G235,G238,G244,G245,G246)</f>
        <v>0</v>
      </c>
      <c r="H231" s="1455">
        <f t="shared" ref="H231:I231" si="305">SUM(H232,H233,H235,H238,H244,H245,H246)</f>
        <v>0</v>
      </c>
      <c r="I231" s="1406">
        <f t="shared" si="305"/>
        <v>0</v>
      </c>
      <c r="J231" s="1455">
        <f>SUM(J232,J233,J235,J238,J244,J245,J246)</f>
        <v>0</v>
      </c>
      <c r="K231" s="216">
        <f t="shared" ref="K231:L231" si="306">SUM(K232,K233,K235,K238,K244,K245,K246)</f>
        <v>0</v>
      </c>
      <c r="L231" s="217">
        <f t="shared" si="306"/>
        <v>0</v>
      </c>
      <c r="M231" s="1405">
        <f>SUM(M232,M233,M235,M238,M244,M245,M246)</f>
        <v>0</v>
      </c>
      <c r="N231" s="216">
        <f t="shared" ref="N231:O231" si="307">SUM(N232,N233,N235,N238,N244,N245,N246)</f>
        <v>0</v>
      </c>
      <c r="O231" s="1406">
        <f t="shared" si="307"/>
        <v>0</v>
      </c>
      <c r="P231" s="1407"/>
    </row>
    <row r="232" spans="1:16" ht="24" hidden="1" x14ac:dyDescent="0.25">
      <c r="A232" s="1298">
        <v>6220</v>
      </c>
      <c r="B232" s="80" t="s">
        <v>251</v>
      </c>
      <c r="C232" s="1338">
        <f t="shared" si="283"/>
        <v>0</v>
      </c>
      <c r="D232" s="195"/>
      <c r="E232" s="196"/>
      <c r="F232" s="132">
        <f>D232+E232</f>
        <v>0</v>
      </c>
      <c r="G232" s="195"/>
      <c r="H232" s="1341"/>
      <c r="I232" s="1411">
        <f>G232+H232</f>
        <v>0</v>
      </c>
      <c r="J232" s="1341"/>
      <c r="K232" s="196"/>
      <c r="L232" s="132">
        <f>J232+K232</f>
        <v>0</v>
      </c>
      <c r="M232" s="1412"/>
      <c r="N232" s="196"/>
      <c r="O232" s="1411">
        <f>M232+N232</f>
        <v>0</v>
      </c>
      <c r="P232" s="1413"/>
    </row>
    <row r="233" spans="1:16" hidden="1" x14ac:dyDescent="0.25">
      <c r="A233" s="187">
        <v>6230</v>
      </c>
      <c r="B233" s="87" t="s">
        <v>252</v>
      </c>
      <c r="C233" s="1344">
        <f t="shared" si="283"/>
        <v>0</v>
      </c>
      <c r="D233" s="188">
        <f t="shared" ref="D233:O233" si="308">SUM(D234)</f>
        <v>0</v>
      </c>
      <c r="E233" s="189">
        <f t="shared" si="308"/>
        <v>0</v>
      </c>
      <c r="F233" s="55">
        <f t="shared" si="308"/>
        <v>0</v>
      </c>
      <c r="G233" s="188">
        <f t="shared" si="308"/>
        <v>0</v>
      </c>
      <c r="H233" s="1414">
        <f t="shared" si="308"/>
        <v>0</v>
      </c>
      <c r="I233" s="1415">
        <f t="shared" si="308"/>
        <v>0</v>
      </c>
      <c r="J233" s="1414">
        <f t="shared" si="308"/>
        <v>0</v>
      </c>
      <c r="K233" s="189">
        <f t="shared" si="308"/>
        <v>0</v>
      </c>
      <c r="L233" s="55">
        <f t="shared" si="308"/>
        <v>0</v>
      </c>
      <c r="M233" s="1344">
        <f t="shared" si="308"/>
        <v>0</v>
      </c>
      <c r="N233" s="189">
        <f t="shared" si="308"/>
        <v>0</v>
      </c>
      <c r="O233" s="1415">
        <f t="shared" si="308"/>
        <v>0</v>
      </c>
      <c r="P233" s="1416"/>
    </row>
    <row r="234" spans="1:16" ht="24" hidden="1" x14ac:dyDescent="0.25">
      <c r="A234" s="51">
        <v>6239</v>
      </c>
      <c r="B234" s="80" t="s">
        <v>253</v>
      </c>
      <c r="C234" s="1344">
        <f t="shared" si="283"/>
        <v>0</v>
      </c>
      <c r="D234" s="195"/>
      <c r="E234" s="196"/>
      <c r="F234" s="132">
        <f>D234+E234</f>
        <v>0</v>
      </c>
      <c r="G234" s="195"/>
      <c r="H234" s="1341"/>
      <c r="I234" s="1411">
        <f>G234+H234</f>
        <v>0</v>
      </c>
      <c r="J234" s="1341"/>
      <c r="K234" s="196"/>
      <c r="L234" s="132">
        <f>J234+K234</f>
        <v>0</v>
      </c>
      <c r="M234" s="1412"/>
      <c r="N234" s="196"/>
      <c r="O234" s="1411">
        <f>M234+N234</f>
        <v>0</v>
      </c>
      <c r="P234" s="1413"/>
    </row>
    <row r="235" spans="1:16" ht="24" hidden="1" x14ac:dyDescent="0.25">
      <c r="A235" s="187">
        <v>6240</v>
      </c>
      <c r="B235" s="87" t="s">
        <v>254</v>
      </c>
      <c r="C235" s="1344">
        <f t="shared" si="283"/>
        <v>0</v>
      </c>
      <c r="D235" s="188">
        <f>SUM(D236:D237)</f>
        <v>0</v>
      </c>
      <c r="E235" s="189">
        <f t="shared" ref="E235:F235" si="309">SUM(E236:E237)</f>
        <v>0</v>
      </c>
      <c r="F235" s="55">
        <f t="shared" si="309"/>
        <v>0</v>
      </c>
      <c r="G235" s="188">
        <f>SUM(G236:G237)</f>
        <v>0</v>
      </c>
      <c r="H235" s="1414">
        <f t="shared" ref="H235:I235" si="310">SUM(H236:H237)</f>
        <v>0</v>
      </c>
      <c r="I235" s="1415">
        <f t="shared" si="310"/>
        <v>0</v>
      </c>
      <c r="J235" s="1414">
        <f>SUM(J236:J237)</f>
        <v>0</v>
      </c>
      <c r="K235" s="189">
        <f t="shared" ref="K235:L235" si="311">SUM(K236:K237)</f>
        <v>0</v>
      </c>
      <c r="L235" s="55">
        <f t="shared" si="311"/>
        <v>0</v>
      </c>
      <c r="M235" s="1344">
        <f>SUM(M236:M237)</f>
        <v>0</v>
      </c>
      <c r="N235" s="189">
        <f t="shared" ref="N235:O235" si="312">SUM(N236:N237)</f>
        <v>0</v>
      </c>
      <c r="O235" s="1415">
        <f t="shared" si="312"/>
        <v>0</v>
      </c>
      <c r="P235" s="1416"/>
    </row>
    <row r="236" spans="1:16" hidden="1" x14ac:dyDescent="0.25">
      <c r="A236" s="51">
        <v>6241</v>
      </c>
      <c r="B236" s="87" t="s">
        <v>255</v>
      </c>
      <c r="C236" s="1344">
        <f t="shared" si="283"/>
        <v>0</v>
      </c>
      <c r="D236" s="193"/>
      <c r="E236" s="194"/>
      <c r="F236" s="55">
        <f t="shared" ref="F236:F237" si="313">D236+E236</f>
        <v>0</v>
      </c>
      <c r="G236" s="193"/>
      <c r="H236" s="1347"/>
      <c r="I236" s="1415">
        <f t="shared" ref="I236:I237" si="314">G236+H236</f>
        <v>0</v>
      </c>
      <c r="J236" s="1347"/>
      <c r="K236" s="194"/>
      <c r="L236" s="55">
        <f t="shared" ref="L236:L237" si="315">J236+K236</f>
        <v>0</v>
      </c>
      <c r="M236" s="1422"/>
      <c r="N236" s="194"/>
      <c r="O236" s="1415">
        <f t="shared" ref="O236:O237" si="316">M236+N236</f>
        <v>0</v>
      </c>
      <c r="P236" s="1416"/>
    </row>
    <row r="237" spans="1:16" hidden="1" x14ac:dyDescent="0.25">
      <c r="A237" s="51">
        <v>6242</v>
      </c>
      <c r="B237" s="87" t="s">
        <v>256</v>
      </c>
      <c r="C237" s="1344">
        <f t="shared" si="283"/>
        <v>0</v>
      </c>
      <c r="D237" s="193"/>
      <c r="E237" s="194"/>
      <c r="F237" s="55">
        <f t="shared" si="313"/>
        <v>0</v>
      </c>
      <c r="G237" s="193"/>
      <c r="H237" s="1347"/>
      <c r="I237" s="1415">
        <f t="shared" si="314"/>
        <v>0</v>
      </c>
      <c r="J237" s="1347"/>
      <c r="K237" s="194"/>
      <c r="L237" s="55">
        <f t="shared" si="315"/>
        <v>0</v>
      </c>
      <c r="M237" s="1422"/>
      <c r="N237" s="194"/>
      <c r="O237" s="1415">
        <f t="shared" si="316"/>
        <v>0</v>
      </c>
      <c r="P237" s="1416"/>
    </row>
    <row r="238" spans="1:16" ht="25.5" hidden="1" customHeight="1" x14ac:dyDescent="0.25">
      <c r="A238" s="187">
        <v>6250</v>
      </c>
      <c r="B238" s="87" t="s">
        <v>257</v>
      </c>
      <c r="C238" s="1344">
        <f t="shared" si="283"/>
        <v>0</v>
      </c>
      <c r="D238" s="188">
        <f>SUM(D239:D243)</f>
        <v>0</v>
      </c>
      <c r="E238" s="189">
        <f t="shared" ref="E238:F238" si="317">SUM(E239:E243)</f>
        <v>0</v>
      </c>
      <c r="F238" s="55">
        <f t="shared" si="317"/>
        <v>0</v>
      </c>
      <c r="G238" s="188">
        <f>SUM(G239:G243)</f>
        <v>0</v>
      </c>
      <c r="H238" s="1414">
        <f t="shared" ref="H238:I238" si="318">SUM(H239:H243)</f>
        <v>0</v>
      </c>
      <c r="I238" s="1415">
        <f t="shared" si="318"/>
        <v>0</v>
      </c>
      <c r="J238" s="1414">
        <f>SUM(J239:J243)</f>
        <v>0</v>
      </c>
      <c r="K238" s="189">
        <f t="shared" ref="K238:L238" si="319">SUM(K239:K243)</f>
        <v>0</v>
      </c>
      <c r="L238" s="55">
        <f t="shared" si="319"/>
        <v>0</v>
      </c>
      <c r="M238" s="1344">
        <f>SUM(M239:M243)</f>
        <v>0</v>
      </c>
      <c r="N238" s="189">
        <f t="shared" ref="N238:O238" si="320">SUM(N239:N243)</f>
        <v>0</v>
      </c>
      <c r="O238" s="1415">
        <f t="shared" si="320"/>
        <v>0</v>
      </c>
      <c r="P238" s="1416"/>
    </row>
    <row r="239" spans="1:16" ht="14.25" hidden="1" customHeight="1" x14ac:dyDescent="0.25">
      <c r="A239" s="51">
        <v>6252</v>
      </c>
      <c r="B239" s="87" t="s">
        <v>258</v>
      </c>
      <c r="C239" s="1344">
        <f t="shared" si="283"/>
        <v>0</v>
      </c>
      <c r="D239" s="193"/>
      <c r="E239" s="194"/>
      <c r="F239" s="55">
        <f t="shared" ref="F239:F245" si="321">D239+E239</f>
        <v>0</v>
      </c>
      <c r="G239" s="193"/>
      <c r="H239" s="1347"/>
      <c r="I239" s="1415">
        <f t="shared" ref="I239:I245" si="322">G239+H239</f>
        <v>0</v>
      </c>
      <c r="J239" s="1347"/>
      <c r="K239" s="194"/>
      <c r="L239" s="55">
        <f t="shared" ref="L239:L245" si="323">J239+K239</f>
        <v>0</v>
      </c>
      <c r="M239" s="1422"/>
      <c r="N239" s="194"/>
      <c r="O239" s="1415">
        <f t="shared" ref="O239:O245" si="324">M239+N239</f>
        <v>0</v>
      </c>
      <c r="P239" s="1416"/>
    </row>
    <row r="240" spans="1:16" ht="14.25" hidden="1" customHeight="1" x14ac:dyDescent="0.25">
      <c r="A240" s="51">
        <v>6253</v>
      </c>
      <c r="B240" s="87" t="s">
        <v>259</v>
      </c>
      <c r="C240" s="1344">
        <f t="shared" si="283"/>
        <v>0</v>
      </c>
      <c r="D240" s="193"/>
      <c r="E240" s="194"/>
      <c r="F240" s="55">
        <f t="shared" si="321"/>
        <v>0</v>
      </c>
      <c r="G240" s="193"/>
      <c r="H240" s="1347"/>
      <c r="I240" s="1415">
        <f t="shared" si="322"/>
        <v>0</v>
      </c>
      <c r="J240" s="1347"/>
      <c r="K240" s="194"/>
      <c r="L240" s="55">
        <f t="shared" si="323"/>
        <v>0</v>
      </c>
      <c r="M240" s="1422"/>
      <c r="N240" s="194"/>
      <c r="O240" s="1415">
        <f t="shared" si="324"/>
        <v>0</v>
      </c>
      <c r="P240" s="1416"/>
    </row>
    <row r="241" spans="1:16" ht="24" hidden="1" x14ac:dyDescent="0.25">
      <c r="A241" s="51">
        <v>6254</v>
      </c>
      <c r="B241" s="87" t="s">
        <v>1270</v>
      </c>
      <c r="C241" s="1344">
        <f t="shared" si="283"/>
        <v>0</v>
      </c>
      <c r="D241" s="193"/>
      <c r="E241" s="194"/>
      <c r="F241" s="55">
        <f t="shared" si="321"/>
        <v>0</v>
      </c>
      <c r="G241" s="193"/>
      <c r="H241" s="1347"/>
      <c r="I241" s="1415">
        <f t="shared" si="322"/>
        <v>0</v>
      </c>
      <c r="J241" s="1347"/>
      <c r="K241" s="194"/>
      <c r="L241" s="55">
        <f t="shared" si="323"/>
        <v>0</v>
      </c>
      <c r="M241" s="1422"/>
      <c r="N241" s="194"/>
      <c r="O241" s="1415">
        <f t="shared" si="324"/>
        <v>0</v>
      </c>
      <c r="P241" s="1416"/>
    </row>
    <row r="242" spans="1:16" ht="24" hidden="1" x14ac:dyDescent="0.25">
      <c r="A242" s="51">
        <v>6255</v>
      </c>
      <c r="B242" s="87" t="s">
        <v>261</v>
      </c>
      <c r="C242" s="1344">
        <f t="shared" si="283"/>
        <v>0</v>
      </c>
      <c r="D242" s="193"/>
      <c r="E242" s="194"/>
      <c r="F242" s="55">
        <f t="shared" si="321"/>
        <v>0</v>
      </c>
      <c r="G242" s="193"/>
      <c r="H242" s="1347"/>
      <c r="I242" s="1415">
        <f t="shared" si="322"/>
        <v>0</v>
      </c>
      <c r="J242" s="1347"/>
      <c r="K242" s="194"/>
      <c r="L242" s="55">
        <f t="shared" si="323"/>
        <v>0</v>
      </c>
      <c r="M242" s="1422"/>
      <c r="N242" s="194"/>
      <c r="O242" s="1415">
        <f t="shared" si="324"/>
        <v>0</v>
      </c>
      <c r="P242" s="1416"/>
    </row>
    <row r="243" spans="1:16" hidden="1" x14ac:dyDescent="0.25">
      <c r="A243" s="51">
        <v>6259</v>
      </c>
      <c r="B243" s="87" t="s">
        <v>262</v>
      </c>
      <c r="C243" s="1344">
        <f t="shared" si="283"/>
        <v>0</v>
      </c>
      <c r="D243" s="193"/>
      <c r="E243" s="194"/>
      <c r="F243" s="55">
        <f t="shared" si="321"/>
        <v>0</v>
      </c>
      <c r="G243" s="193"/>
      <c r="H243" s="1347"/>
      <c r="I243" s="1415">
        <f t="shared" si="322"/>
        <v>0</v>
      </c>
      <c r="J243" s="1347"/>
      <c r="K243" s="194"/>
      <c r="L243" s="55">
        <f t="shared" si="323"/>
        <v>0</v>
      </c>
      <c r="M243" s="1422"/>
      <c r="N243" s="194"/>
      <c r="O243" s="1415">
        <f t="shared" si="324"/>
        <v>0</v>
      </c>
      <c r="P243" s="1416"/>
    </row>
    <row r="244" spans="1:16" ht="24" hidden="1" x14ac:dyDescent="0.25">
      <c r="A244" s="187">
        <v>6260</v>
      </c>
      <c r="B244" s="87" t="s">
        <v>263</v>
      </c>
      <c r="C244" s="1344">
        <f t="shared" si="283"/>
        <v>0</v>
      </c>
      <c r="D244" s="193"/>
      <c r="E244" s="194"/>
      <c r="F244" s="55">
        <f t="shared" si="321"/>
        <v>0</v>
      </c>
      <c r="G244" s="193"/>
      <c r="H244" s="1347"/>
      <c r="I244" s="1415">
        <f t="shared" si="322"/>
        <v>0</v>
      </c>
      <c r="J244" s="1347"/>
      <c r="K244" s="194"/>
      <c r="L244" s="55">
        <f t="shared" si="323"/>
        <v>0</v>
      </c>
      <c r="M244" s="1422"/>
      <c r="N244" s="194"/>
      <c r="O244" s="1415">
        <f t="shared" si="324"/>
        <v>0</v>
      </c>
      <c r="P244" s="1416"/>
    </row>
    <row r="245" spans="1:16" hidden="1" x14ac:dyDescent="0.25">
      <c r="A245" s="187">
        <v>6270</v>
      </c>
      <c r="B245" s="87" t="s">
        <v>264</v>
      </c>
      <c r="C245" s="1344">
        <f t="shared" si="283"/>
        <v>0</v>
      </c>
      <c r="D245" s="193"/>
      <c r="E245" s="194"/>
      <c r="F245" s="55">
        <f t="shared" si="321"/>
        <v>0</v>
      </c>
      <c r="G245" s="193"/>
      <c r="H245" s="1347"/>
      <c r="I245" s="1415">
        <f t="shared" si="322"/>
        <v>0</v>
      </c>
      <c r="J245" s="1347"/>
      <c r="K245" s="194"/>
      <c r="L245" s="55">
        <f t="shared" si="323"/>
        <v>0</v>
      </c>
      <c r="M245" s="1422"/>
      <c r="N245" s="194"/>
      <c r="O245" s="1415">
        <f t="shared" si="324"/>
        <v>0</v>
      </c>
      <c r="P245" s="1416"/>
    </row>
    <row r="246" spans="1:16" ht="24" hidden="1" x14ac:dyDescent="0.25">
      <c r="A246" s="1298">
        <v>6290</v>
      </c>
      <c r="B246" s="80" t="s">
        <v>265</v>
      </c>
      <c r="C246" s="1449">
        <f t="shared" si="283"/>
        <v>0</v>
      </c>
      <c r="D246" s="191">
        <f>SUM(D247:D250)</f>
        <v>0</v>
      </c>
      <c r="E246" s="192">
        <f t="shared" ref="E246:O246" si="325">SUM(E247:E250)</f>
        <v>0</v>
      </c>
      <c r="F246" s="132">
        <f t="shared" si="325"/>
        <v>0</v>
      </c>
      <c r="G246" s="191">
        <f t="shared" si="325"/>
        <v>0</v>
      </c>
      <c r="H246" s="1431">
        <f t="shared" si="325"/>
        <v>0</v>
      </c>
      <c r="I246" s="1411">
        <f t="shared" si="325"/>
        <v>0</v>
      </c>
      <c r="J246" s="1431">
        <f t="shared" si="325"/>
        <v>0</v>
      </c>
      <c r="K246" s="192">
        <f t="shared" si="325"/>
        <v>0</v>
      </c>
      <c r="L246" s="132">
        <f t="shared" si="325"/>
        <v>0</v>
      </c>
      <c r="M246" s="1449">
        <f t="shared" si="325"/>
        <v>0</v>
      </c>
      <c r="N246" s="1450">
        <f t="shared" si="325"/>
        <v>0</v>
      </c>
      <c r="O246" s="1451">
        <f t="shared" si="325"/>
        <v>0</v>
      </c>
      <c r="P246" s="1452"/>
    </row>
    <row r="247" spans="1:16" hidden="1" x14ac:dyDescent="0.25">
      <c r="A247" s="51">
        <v>6291</v>
      </c>
      <c r="B247" s="87" t="s">
        <v>266</v>
      </c>
      <c r="C247" s="1344">
        <f t="shared" si="283"/>
        <v>0</v>
      </c>
      <c r="D247" s="193"/>
      <c r="E247" s="194"/>
      <c r="F247" s="55">
        <f t="shared" ref="F247:F250" si="326">D247+E247</f>
        <v>0</v>
      </c>
      <c r="G247" s="193"/>
      <c r="H247" s="1347"/>
      <c r="I247" s="1415">
        <f t="shared" ref="I247:I250" si="327">G247+H247</f>
        <v>0</v>
      </c>
      <c r="J247" s="1347"/>
      <c r="K247" s="194"/>
      <c r="L247" s="55">
        <f t="shared" ref="L247:L250" si="328">J247+K247</f>
        <v>0</v>
      </c>
      <c r="M247" s="1422"/>
      <c r="N247" s="194"/>
      <c r="O247" s="1415">
        <f t="shared" ref="O247:O250" si="329">M247+N247</f>
        <v>0</v>
      </c>
      <c r="P247" s="1416"/>
    </row>
    <row r="248" spans="1:16" hidden="1" x14ac:dyDescent="0.25">
      <c r="A248" s="51">
        <v>6292</v>
      </c>
      <c r="B248" s="87" t="s">
        <v>267</v>
      </c>
      <c r="C248" s="1344">
        <f t="shared" si="283"/>
        <v>0</v>
      </c>
      <c r="D248" s="193"/>
      <c r="E248" s="194"/>
      <c r="F248" s="55">
        <f t="shared" si="326"/>
        <v>0</v>
      </c>
      <c r="G248" s="193"/>
      <c r="H248" s="1347"/>
      <c r="I248" s="1415">
        <f t="shared" si="327"/>
        <v>0</v>
      </c>
      <c r="J248" s="1347"/>
      <c r="K248" s="194"/>
      <c r="L248" s="55">
        <f t="shared" si="328"/>
        <v>0</v>
      </c>
      <c r="M248" s="1422"/>
      <c r="N248" s="194"/>
      <c r="O248" s="1415">
        <f t="shared" si="329"/>
        <v>0</v>
      </c>
      <c r="P248" s="1416"/>
    </row>
    <row r="249" spans="1:16" ht="72" hidden="1" x14ac:dyDescent="0.25">
      <c r="A249" s="51">
        <v>6296</v>
      </c>
      <c r="B249" s="87" t="s">
        <v>268</v>
      </c>
      <c r="C249" s="1344">
        <f t="shared" si="283"/>
        <v>0</v>
      </c>
      <c r="D249" s="193"/>
      <c r="E249" s="194"/>
      <c r="F249" s="55">
        <f t="shared" si="326"/>
        <v>0</v>
      </c>
      <c r="G249" s="193"/>
      <c r="H249" s="1347"/>
      <c r="I249" s="1415">
        <f t="shared" si="327"/>
        <v>0</v>
      </c>
      <c r="J249" s="1347"/>
      <c r="K249" s="194"/>
      <c r="L249" s="55">
        <f t="shared" si="328"/>
        <v>0</v>
      </c>
      <c r="M249" s="1422"/>
      <c r="N249" s="194"/>
      <c r="O249" s="1415">
        <f t="shared" si="329"/>
        <v>0</v>
      </c>
      <c r="P249" s="1416"/>
    </row>
    <row r="250" spans="1:16" ht="39.75" hidden="1" customHeight="1" x14ac:dyDescent="0.25">
      <c r="A250" s="51">
        <v>6299</v>
      </c>
      <c r="B250" s="87" t="s">
        <v>269</v>
      </c>
      <c r="C250" s="1344">
        <f t="shared" si="283"/>
        <v>0</v>
      </c>
      <c r="D250" s="193"/>
      <c r="E250" s="194"/>
      <c r="F250" s="55">
        <f t="shared" si="326"/>
        <v>0</v>
      </c>
      <c r="G250" s="193"/>
      <c r="H250" s="1347"/>
      <c r="I250" s="1415">
        <f t="shared" si="327"/>
        <v>0</v>
      </c>
      <c r="J250" s="1347"/>
      <c r="K250" s="194"/>
      <c r="L250" s="55">
        <f t="shared" si="328"/>
        <v>0</v>
      </c>
      <c r="M250" s="1422"/>
      <c r="N250" s="194"/>
      <c r="O250" s="1415">
        <f t="shared" si="329"/>
        <v>0</v>
      </c>
      <c r="P250" s="1416"/>
    </row>
    <row r="251" spans="1:16" hidden="1" x14ac:dyDescent="0.25">
      <c r="A251" s="67">
        <v>6300</v>
      </c>
      <c r="B251" s="181" t="s">
        <v>270</v>
      </c>
      <c r="C251" s="1332">
        <f t="shared" si="283"/>
        <v>0</v>
      </c>
      <c r="D251" s="182">
        <f>SUM(D252,D257,D258)</f>
        <v>0</v>
      </c>
      <c r="E251" s="183">
        <f t="shared" ref="E251:O251" si="330">SUM(E252,E257,E258)</f>
        <v>0</v>
      </c>
      <c r="F251" s="71">
        <f t="shared" si="330"/>
        <v>0</v>
      </c>
      <c r="G251" s="182">
        <f t="shared" si="330"/>
        <v>0</v>
      </c>
      <c r="H251" s="1337">
        <f t="shared" si="330"/>
        <v>0</v>
      </c>
      <c r="I251" s="1404">
        <f t="shared" si="330"/>
        <v>0</v>
      </c>
      <c r="J251" s="1337">
        <f t="shared" si="330"/>
        <v>0</v>
      </c>
      <c r="K251" s="183">
        <f t="shared" si="330"/>
        <v>0</v>
      </c>
      <c r="L251" s="71">
        <f t="shared" si="330"/>
        <v>0</v>
      </c>
      <c r="M251" s="1356">
        <f t="shared" si="330"/>
        <v>0</v>
      </c>
      <c r="N251" s="232">
        <f t="shared" si="330"/>
        <v>0</v>
      </c>
      <c r="O251" s="1432">
        <f t="shared" si="330"/>
        <v>0</v>
      </c>
      <c r="P251" s="1433"/>
    </row>
    <row r="252" spans="1:16" ht="24" hidden="1" x14ac:dyDescent="0.25">
      <c r="A252" s="1298">
        <v>6320</v>
      </c>
      <c r="B252" s="80" t="s">
        <v>271</v>
      </c>
      <c r="C252" s="1449">
        <f t="shared" si="283"/>
        <v>0</v>
      </c>
      <c r="D252" s="191">
        <f>SUM(D253:D256)</f>
        <v>0</v>
      </c>
      <c r="E252" s="192">
        <f t="shared" ref="E252:O252" si="331">SUM(E253:E256)</f>
        <v>0</v>
      </c>
      <c r="F252" s="132">
        <f t="shared" si="331"/>
        <v>0</v>
      </c>
      <c r="G252" s="191">
        <f t="shared" si="331"/>
        <v>0</v>
      </c>
      <c r="H252" s="1431">
        <f t="shared" si="331"/>
        <v>0</v>
      </c>
      <c r="I252" s="1411">
        <f t="shared" si="331"/>
        <v>0</v>
      </c>
      <c r="J252" s="1431">
        <f t="shared" si="331"/>
        <v>0</v>
      </c>
      <c r="K252" s="192">
        <f t="shared" si="331"/>
        <v>0</v>
      </c>
      <c r="L252" s="132">
        <f t="shared" si="331"/>
        <v>0</v>
      </c>
      <c r="M252" s="1338">
        <f t="shared" si="331"/>
        <v>0</v>
      </c>
      <c r="N252" s="192">
        <f t="shared" si="331"/>
        <v>0</v>
      </c>
      <c r="O252" s="1411">
        <f t="shared" si="331"/>
        <v>0</v>
      </c>
      <c r="P252" s="1413"/>
    </row>
    <row r="253" spans="1:16" hidden="1" x14ac:dyDescent="0.25">
      <c r="A253" s="51">
        <v>6322</v>
      </c>
      <c r="B253" s="87" t="s">
        <v>272</v>
      </c>
      <c r="C253" s="1344">
        <f t="shared" si="283"/>
        <v>0</v>
      </c>
      <c r="D253" s="193"/>
      <c r="E253" s="194"/>
      <c r="F253" s="55">
        <f t="shared" ref="F253:F258" si="332">D253+E253</f>
        <v>0</v>
      </c>
      <c r="G253" s="193"/>
      <c r="H253" s="1347"/>
      <c r="I253" s="1415">
        <f t="shared" ref="I253:I258" si="333">G253+H253</f>
        <v>0</v>
      </c>
      <c r="J253" s="1347"/>
      <c r="K253" s="194"/>
      <c r="L253" s="55">
        <f t="shared" ref="L253:L258" si="334">J253+K253</f>
        <v>0</v>
      </c>
      <c r="M253" s="1422"/>
      <c r="N253" s="194"/>
      <c r="O253" s="1415">
        <f t="shared" ref="O253:O258" si="335">M253+N253</f>
        <v>0</v>
      </c>
      <c r="P253" s="1416"/>
    </row>
    <row r="254" spans="1:16" ht="24" hidden="1" x14ac:dyDescent="0.25">
      <c r="A254" s="51">
        <v>6323</v>
      </c>
      <c r="B254" s="87" t="s">
        <v>1271</v>
      </c>
      <c r="C254" s="1344">
        <f t="shared" si="283"/>
        <v>0</v>
      </c>
      <c r="D254" s="193"/>
      <c r="E254" s="194"/>
      <c r="F254" s="55">
        <f t="shared" si="332"/>
        <v>0</v>
      </c>
      <c r="G254" s="193"/>
      <c r="H254" s="1347"/>
      <c r="I254" s="1415">
        <f t="shared" si="333"/>
        <v>0</v>
      </c>
      <c r="J254" s="1347"/>
      <c r="K254" s="194"/>
      <c r="L254" s="55">
        <f t="shared" si="334"/>
        <v>0</v>
      </c>
      <c r="M254" s="1422"/>
      <c r="N254" s="194"/>
      <c r="O254" s="1415">
        <f t="shared" si="335"/>
        <v>0</v>
      </c>
      <c r="P254" s="1416"/>
    </row>
    <row r="255" spans="1:16" ht="24" hidden="1" x14ac:dyDescent="0.25">
      <c r="A255" s="51">
        <v>6324</v>
      </c>
      <c r="B255" s="87" t="s">
        <v>274</v>
      </c>
      <c r="C255" s="1344">
        <f t="shared" si="283"/>
        <v>0</v>
      </c>
      <c r="D255" s="193"/>
      <c r="E255" s="194"/>
      <c r="F255" s="55">
        <f t="shared" si="332"/>
        <v>0</v>
      </c>
      <c r="G255" s="193"/>
      <c r="H255" s="1347"/>
      <c r="I255" s="1415">
        <f t="shared" si="333"/>
        <v>0</v>
      </c>
      <c r="J255" s="1347"/>
      <c r="K255" s="194"/>
      <c r="L255" s="55">
        <f t="shared" si="334"/>
        <v>0</v>
      </c>
      <c r="M255" s="1422"/>
      <c r="N255" s="194"/>
      <c r="O255" s="1415">
        <f t="shared" si="335"/>
        <v>0</v>
      </c>
      <c r="P255" s="1416"/>
    </row>
    <row r="256" spans="1:16" hidden="1" x14ac:dyDescent="0.25">
      <c r="A256" s="44">
        <v>6329</v>
      </c>
      <c r="B256" s="80" t="s">
        <v>275</v>
      </c>
      <c r="C256" s="1338">
        <f t="shared" si="283"/>
        <v>0</v>
      </c>
      <c r="D256" s="195"/>
      <c r="E256" s="196"/>
      <c r="F256" s="132">
        <f t="shared" si="332"/>
        <v>0</v>
      </c>
      <c r="G256" s="195"/>
      <c r="H256" s="1341"/>
      <c r="I256" s="1411">
        <f t="shared" si="333"/>
        <v>0</v>
      </c>
      <c r="J256" s="1341"/>
      <c r="K256" s="196"/>
      <c r="L256" s="132">
        <f t="shared" si="334"/>
        <v>0</v>
      </c>
      <c r="M256" s="1412"/>
      <c r="N256" s="196"/>
      <c r="O256" s="1411">
        <f t="shared" si="335"/>
        <v>0</v>
      </c>
      <c r="P256" s="1413"/>
    </row>
    <row r="257" spans="1:16" ht="24" hidden="1" x14ac:dyDescent="0.25">
      <c r="A257" s="222">
        <v>6330</v>
      </c>
      <c r="B257" s="223" t="s">
        <v>276</v>
      </c>
      <c r="C257" s="1449">
        <f t="shared" si="283"/>
        <v>0</v>
      </c>
      <c r="D257" s="207"/>
      <c r="E257" s="208"/>
      <c r="F257" s="209">
        <f t="shared" si="332"/>
        <v>0</v>
      </c>
      <c r="G257" s="207"/>
      <c r="H257" s="1453"/>
      <c r="I257" s="1451">
        <f t="shared" si="333"/>
        <v>0</v>
      </c>
      <c r="J257" s="1453"/>
      <c r="K257" s="208"/>
      <c r="L257" s="209">
        <f t="shared" si="334"/>
        <v>0</v>
      </c>
      <c r="M257" s="1454"/>
      <c r="N257" s="208"/>
      <c r="O257" s="1451">
        <f t="shared" si="335"/>
        <v>0</v>
      </c>
      <c r="P257" s="1452"/>
    </row>
    <row r="258" spans="1:16" hidden="1" x14ac:dyDescent="0.25">
      <c r="A258" s="187">
        <v>6360</v>
      </c>
      <c r="B258" s="87" t="s">
        <v>277</v>
      </c>
      <c r="C258" s="1344">
        <f t="shared" si="283"/>
        <v>0</v>
      </c>
      <c r="D258" s="193"/>
      <c r="E258" s="194"/>
      <c r="F258" s="55">
        <f t="shared" si="332"/>
        <v>0</v>
      </c>
      <c r="G258" s="193"/>
      <c r="H258" s="1347"/>
      <c r="I258" s="1415">
        <f t="shared" si="333"/>
        <v>0</v>
      </c>
      <c r="J258" s="1347"/>
      <c r="K258" s="194"/>
      <c r="L258" s="55">
        <f t="shared" si="334"/>
        <v>0</v>
      </c>
      <c r="M258" s="1422"/>
      <c r="N258" s="194"/>
      <c r="O258" s="1415">
        <f t="shared" si="335"/>
        <v>0</v>
      </c>
      <c r="P258" s="1416"/>
    </row>
    <row r="259" spans="1:16" ht="36" hidden="1" x14ac:dyDescent="0.25">
      <c r="A259" s="67">
        <v>6400</v>
      </c>
      <c r="B259" s="181" t="s">
        <v>278</v>
      </c>
      <c r="C259" s="1332">
        <f t="shared" si="283"/>
        <v>0</v>
      </c>
      <c r="D259" s="182">
        <f>SUM(D260,D264)</f>
        <v>0</v>
      </c>
      <c r="E259" s="183">
        <f t="shared" ref="E259:O259" si="336">SUM(E260,E264)</f>
        <v>0</v>
      </c>
      <c r="F259" s="71">
        <f t="shared" si="336"/>
        <v>0</v>
      </c>
      <c r="G259" s="182">
        <f t="shared" si="336"/>
        <v>0</v>
      </c>
      <c r="H259" s="1337">
        <f t="shared" si="336"/>
        <v>0</v>
      </c>
      <c r="I259" s="1404">
        <f t="shared" si="336"/>
        <v>0</v>
      </c>
      <c r="J259" s="1337">
        <f t="shared" si="336"/>
        <v>0</v>
      </c>
      <c r="K259" s="183">
        <f t="shared" si="336"/>
        <v>0</v>
      </c>
      <c r="L259" s="71">
        <f t="shared" si="336"/>
        <v>0</v>
      </c>
      <c r="M259" s="1356">
        <f t="shared" si="336"/>
        <v>0</v>
      </c>
      <c r="N259" s="232">
        <f t="shared" si="336"/>
        <v>0</v>
      </c>
      <c r="O259" s="1432">
        <f t="shared" si="336"/>
        <v>0</v>
      </c>
      <c r="P259" s="1433"/>
    </row>
    <row r="260" spans="1:16" ht="24" hidden="1" x14ac:dyDescent="0.25">
      <c r="A260" s="1298">
        <v>6410</v>
      </c>
      <c r="B260" s="80" t="s">
        <v>279</v>
      </c>
      <c r="C260" s="1338">
        <f t="shared" si="283"/>
        <v>0</v>
      </c>
      <c r="D260" s="191">
        <f>SUM(D261:D263)</f>
        <v>0</v>
      </c>
      <c r="E260" s="192">
        <f t="shared" ref="E260:O260" si="337">SUM(E261:E263)</f>
        <v>0</v>
      </c>
      <c r="F260" s="132">
        <f t="shared" si="337"/>
        <v>0</v>
      </c>
      <c r="G260" s="191">
        <f t="shared" si="337"/>
        <v>0</v>
      </c>
      <c r="H260" s="1431">
        <f t="shared" si="337"/>
        <v>0</v>
      </c>
      <c r="I260" s="1411">
        <f t="shared" si="337"/>
        <v>0</v>
      </c>
      <c r="J260" s="1431">
        <f t="shared" si="337"/>
        <v>0</v>
      </c>
      <c r="K260" s="192">
        <f t="shared" si="337"/>
        <v>0</v>
      </c>
      <c r="L260" s="132">
        <f t="shared" si="337"/>
        <v>0</v>
      </c>
      <c r="M260" s="1350">
        <f t="shared" si="337"/>
        <v>0</v>
      </c>
      <c r="N260" s="1446">
        <f t="shared" si="337"/>
        <v>0</v>
      </c>
      <c r="O260" s="1447">
        <f t="shared" si="337"/>
        <v>0</v>
      </c>
      <c r="P260" s="1448"/>
    </row>
    <row r="261" spans="1:16" hidden="1" x14ac:dyDescent="0.25">
      <c r="A261" s="51">
        <v>6411</v>
      </c>
      <c r="B261" s="197" t="s">
        <v>280</v>
      </c>
      <c r="C261" s="1344">
        <f t="shared" si="283"/>
        <v>0</v>
      </c>
      <c r="D261" s="193"/>
      <c r="E261" s="194"/>
      <c r="F261" s="55">
        <f t="shared" ref="F261:F263" si="338">D261+E261</f>
        <v>0</v>
      </c>
      <c r="G261" s="193"/>
      <c r="H261" s="1347"/>
      <c r="I261" s="1415">
        <f t="shared" ref="I261:I263" si="339">G261+H261</f>
        <v>0</v>
      </c>
      <c r="J261" s="1347"/>
      <c r="K261" s="194"/>
      <c r="L261" s="55">
        <f t="shared" ref="L261:L263" si="340">J261+K261</f>
        <v>0</v>
      </c>
      <c r="M261" s="1422"/>
      <c r="N261" s="194"/>
      <c r="O261" s="1415">
        <f t="shared" ref="O261:O263" si="341">M261+N261</f>
        <v>0</v>
      </c>
      <c r="P261" s="1416"/>
    </row>
    <row r="262" spans="1:16" ht="36" hidden="1" x14ac:dyDescent="0.25">
      <c r="A262" s="51">
        <v>6412</v>
      </c>
      <c r="B262" s="87" t="s">
        <v>281</v>
      </c>
      <c r="C262" s="1344">
        <f t="shared" si="283"/>
        <v>0</v>
      </c>
      <c r="D262" s="193"/>
      <c r="E262" s="194"/>
      <c r="F262" s="55">
        <f t="shared" si="338"/>
        <v>0</v>
      </c>
      <c r="G262" s="193"/>
      <c r="H262" s="1347"/>
      <c r="I262" s="1415">
        <f t="shared" si="339"/>
        <v>0</v>
      </c>
      <c r="J262" s="1347"/>
      <c r="K262" s="194"/>
      <c r="L262" s="55">
        <f t="shared" si="340"/>
        <v>0</v>
      </c>
      <c r="M262" s="1422"/>
      <c r="N262" s="194"/>
      <c r="O262" s="1415">
        <f t="shared" si="341"/>
        <v>0</v>
      </c>
      <c r="P262" s="1416"/>
    </row>
    <row r="263" spans="1:16" ht="36" hidden="1" x14ac:dyDescent="0.25">
      <c r="A263" s="51">
        <v>6419</v>
      </c>
      <c r="B263" s="87" t="s">
        <v>282</v>
      </c>
      <c r="C263" s="1344">
        <f t="shared" si="283"/>
        <v>0</v>
      </c>
      <c r="D263" s="193"/>
      <c r="E263" s="194"/>
      <c r="F263" s="55">
        <f t="shared" si="338"/>
        <v>0</v>
      </c>
      <c r="G263" s="193"/>
      <c r="H263" s="1347"/>
      <c r="I263" s="1415">
        <f t="shared" si="339"/>
        <v>0</v>
      </c>
      <c r="J263" s="1347"/>
      <c r="K263" s="194"/>
      <c r="L263" s="55">
        <f t="shared" si="340"/>
        <v>0</v>
      </c>
      <c r="M263" s="1422"/>
      <c r="N263" s="194"/>
      <c r="O263" s="1415">
        <f t="shared" si="341"/>
        <v>0</v>
      </c>
      <c r="P263" s="1416"/>
    </row>
    <row r="264" spans="1:16" ht="36" hidden="1" x14ac:dyDescent="0.25">
      <c r="A264" s="187">
        <v>6420</v>
      </c>
      <c r="B264" s="87" t="s">
        <v>1272</v>
      </c>
      <c r="C264" s="1344">
        <f t="shared" si="283"/>
        <v>0</v>
      </c>
      <c r="D264" s="188">
        <f>SUM(D265:D268)</f>
        <v>0</v>
      </c>
      <c r="E264" s="189">
        <f t="shared" ref="E264:F264" si="342">SUM(E265:E268)</f>
        <v>0</v>
      </c>
      <c r="F264" s="55">
        <f t="shared" si="342"/>
        <v>0</v>
      </c>
      <c r="G264" s="188">
        <f>SUM(G265:G268)</f>
        <v>0</v>
      </c>
      <c r="H264" s="1414">
        <f t="shared" ref="H264:I264" si="343">SUM(H265:H268)</f>
        <v>0</v>
      </c>
      <c r="I264" s="1415">
        <f t="shared" si="343"/>
        <v>0</v>
      </c>
      <c r="J264" s="1414">
        <f>SUM(J265:J268)</f>
        <v>0</v>
      </c>
      <c r="K264" s="189">
        <f t="shared" ref="K264:L264" si="344">SUM(K265:K268)</f>
        <v>0</v>
      </c>
      <c r="L264" s="55">
        <f t="shared" si="344"/>
        <v>0</v>
      </c>
      <c r="M264" s="1344">
        <f>SUM(M265:M268)</f>
        <v>0</v>
      </c>
      <c r="N264" s="189">
        <f t="shared" ref="N264:O264" si="345">SUM(N265:N268)</f>
        <v>0</v>
      </c>
      <c r="O264" s="1415">
        <f t="shared" si="345"/>
        <v>0</v>
      </c>
      <c r="P264" s="1416"/>
    </row>
    <row r="265" spans="1:16" hidden="1" x14ac:dyDescent="0.25">
      <c r="A265" s="51">
        <v>6421</v>
      </c>
      <c r="B265" s="87" t="s">
        <v>1273</v>
      </c>
      <c r="C265" s="1344">
        <f t="shared" si="283"/>
        <v>0</v>
      </c>
      <c r="D265" s="193"/>
      <c r="E265" s="194"/>
      <c r="F265" s="55">
        <f t="shared" ref="F265:F268" si="346">D265+E265</f>
        <v>0</v>
      </c>
      <c r="G265" s="193"/>
      <c r="H265" s="1347"/>
      <c r="I265" s="1415">
        <f t="shared" ref="I265:I268" si="347">G265+H265</f>
        <v>0</v>
      </c>
      <c r="J265" s="1347"/>
      <c r="K265" s="194"/>
      <c r="L265" s="55">
        <f t="shared" ref="L265:L268" si="348">J265+K265</f>
        <v>0</v>
      </c>
      <c r="M265" s="1422"/>
      <c r="N265" s="194"/>
      <c r="O265" s="1415">
        <f t="shared" ref="O265:O268" si="349">M265+N265</f>
        <v>0</v>
      </c>
      <c r="P265" s="1416"/>
    </row>
    <row r="266" spans="1:16" hidden="1" x14ac:dyDescent="0.25">
      <c r="A266" s="51">
        <v>6422</v>
      </c>
      <c r="B266" s="87" t="s">
        <v>285</v>
      </c>
      <c r="C266" s="1344">
        <f t="shared" si="283"/>
        <v>0</v>
      </c>
      <c r="D266" s="193"/>
      <c r="E266" s="194"/>
      <c r="F266" s="55">
        <f t="shared" si="346"/>
        <v>0</v>
      </c>
      <c r="G266" s="193"/>
      <c r="H266" s="1347"/>
      <c r="I266" s="1415">
        <f t="shared" si="347"/>
        <v>0</v>
      </c>
      <c r="J266" s="1347"/>
      <c r="K266" s="194"/>
      <c r="L266" s="55">
        <f t="shared" si="348"/>
        <v>0</v>
      </c>
      <c r="M266" s="1422"/>
      <c r="N266" s="194"/>
      <c r="O266" s="1415">
        <f t="shared" si="349"/>
        <v>0</v>
      </c>
      <c r="P266" s="1416"/>
    </row>
    <row r="267" spans="1:16" ht="13.5" hidden="1" customHeight="1" x14ac:dyDescent="0.25">
      <c r="A267" s="51">
        <v>6423</v>
      </c>
      <c r="B267" s="87" t="s">
        <v>286</v>
      </c>
      <c r="C267" s="1344">
        <f t="shared" si="283"/>
        <v>0</v>
      </c>
      <c r="D267" s="193"/>
      <c r="E267" s="194"/>
      <c r="F267" s="55">
        <f t="shared" si="346"/>
        <v>0</v>
      </c>
      <c r="G267" s="193"/>
      <c r="H267" s="1347"/>
      <c r="I267" s="1415">
        <f t="shared" si="347"/>
        <v>0</v>
      </c>
      <c r="J267" s="1347"/>
      <c r="K267" s="194"/>
      <c r="L267" s="55">
        <f t="shared" si="348"/>
        <v>0</v>
      </c>
      <c r="M267" s="1422"/>
      <c r="N267" s="194"/>
      <c r="O267" s="1415">
        <f t="shared" si="349"/>
        <v>0</v>
      </c>
      <c r="P267" s="1416"/>
    </row>
    <row r="268" spans="1:16" ht="36" hidden="1" x14ac:dyDescent="0.25">
      <c r="A268" s="51">
        <v>6424</v>
      </c>
      <c r="B268" s="87" t="s">
        <v>287</v>
      </c>
      <c r="C268" s="1344">
        <f t="shared" si="283"/>
        <v>0</v>
      </c>
      <c r="D268" s="193"/>
      <c r="E268" s="194"/>
      <c r="F268" s="55">
        <f t="shared" si="346"/>
        <v>0</v>
      </c>
      <c r="G268" s="193"/>
      <c r="H268" s="1347"/>
      <c r="I268" s="1415">
        <f t="shared" si="347"/>
        <v>0</v>
      </c>
      <c r="J268" s="1347"/>
      <c r="K268" s="194"/>
      <c r="L268" s="55">
        <f t="shared" si="348"/>
        <v>0</v>
      </c>
      <c r="M268" s="1422"/>
      <c r="N268" s="194"/>
      <c r="O268" s="1415">
        <f t="shared" si="349"/>
        <v>0</v>
      </c>
      <c r="P268" s="1416"/>
    </row>
    <row r="269" spans="1:16" ht="36" hidden="1" x14ac:dyDescent="0.25">
      <c r="A269" s="224">
        <v>7000</v>
      </c>
      <c r="B269" s="224" t="s">
        <v>1274</v>
      </c>
      <c r="C269" s="1460">
        <f t="shared" si="283"/>
        <v>0</v>
      </c>
      <c r="D269" s="226">
        <f>SUM(D270,D281)</f>
        <v>0</v>
      </c>
      <c r="E269" s="227">
        <f t="shared" ref="E269:F269" si="350">SUM(E270,E281)</f>
        <v>0</v>
      </c>
      <c r="F269" s="228">
        <f t="shared" si="350"/>
        <v>0</v>
      </c>
      <c r="G269" s="226">
        <f>SUM(G270,G281)</f>
        <v>0</v>
      </c>
      <c r="H269" s="1461">
        <f t="shared" ref="H269:I269" si="351">SUM(H270,H281)</f>
        <v>0</v>
      </c>
      <c r="I269" s="1462">
        <f t="shared" si="351"/>
        <v>0</v>
      </c>
      <c r="J269" s="1461">
        <f>SUM(J270,J281)</f>
        <v>0</v>
      </c>
      <c r="K269" s="227">
        <f t="shared" ref="K269:L269" si="352">SUM(K270,K281)</f>
        <v>0</v>
      </c>
      <c r="L269" s="228">
        <f t="shared" si="352"/>
        <v>0</v>
      </c>
      <c r="M269" s="1463">
        <f>SUM(M270,M281)</f>
        <v>0</v>
      </c>
      <c r="N269" s="1464">
        <f t="shared" ref="N269:O269" si="353">SUM(N270,N281)</f>
        <v>0</v>
      </c>
      <c r="O269" s="1465">
        <f t="shared" si="353"/>
        <v>0</v>
      </c>
      <c r="P269" s="1466"/>
    </row>
    <row r="270" spans="1:16" ht="24" hidden="1" x14ac:dyDescent="0.25">
      <c r="A270" s="67">
        <v>7200</v>
      </c>
      <c r="B270" s="181" t="s">
        <v>1275</v>
      </c>
      <c r="C270" s="1332">
        <f t="shared" si="283"/>
        <v>0</v>
      </c>
      <c r="D270" s="182">
        <f>SUM(D271,D272,D275,D276,D280)</f>
        <v>0</v>
      </c>
      <c r="E270" s="183">
        <f t="shared" ref="E270:F270" si="354">SUM(E271,E272,E275,E276,E280)</f>
        <v>0</v>
      </c>
      <c r="F270" s="71">
        <f t="shared" si="354"/>
        <v>0</v>
      </c>
      <c r="G270" s="182">
        <f>SUM(G271,G272,G275,G276,G280)</f>
        <v>0</v>
      </c>
      <c r="H270" s="1337">
        <f t="shared" ref="H270:I270" si="355">SUM(H271,H272,H275,H276,H280)</f>
        <v>0</v>
      </c>
      <c r="I270" s="1404">
        <f t="shared" si="355"/>
        <v>0</v>
      </c>
      <c r="J270" s="1337">
        <f>SUM(J271,J272,J275,J276,J280)</f>
        <v>0</v>
      </c>
      <c r="K270" s="183">
        <f t="shared" ref="K270:L270" si="356">SUM(K271,K272,K275,K276,K280)</f>
        <v>0</v>
      </c>
      <c r="L270" s="71">
        <f t="shared" si="356"/>
        <v>0</v>
      </c>
      <c r="M270" s="1405">
        <f>SUM(M271,M272,M275,M276,M280)</f>
        <v>0</v>
      </c>
      <c r="N270" s="216">
        <f t="shared" ref="N270:O270" si="357">SUM(N271,N272,N275,N276,N280)</f>
        <v>0</v>
      </c>
      <c r="O270" s="1406">
        <f t="shared" si="357"/>
        <v>0</v>
      </c>
      <c r="P270" s="1407"/>
    </row>
    <row r="271" spans="1:16" ht="24" hidden="1" x14ac:dyDescent="0.25">
      <c r="A271" s="1298">
        <v>7210</v>
      </c>
      <c r="B271" s="80" t="s">
        <v>290</v>
      </c>
      <c r="C271" s="1338">
        <f t="shared" si="283"/>
        <v>0</v>
      </c>
      <c r="D271" s="195"/>
      <c r="E271" s="196"/>
      <c r="F271" s="132">
        <f>D271+E271</f>
        <v>0</v>
      </c>
      <c r="G271" s="195"/>
      <c r="H271" s="1341"/>
      <c r="I271" s="1411">
        <f>G271+H271</f>
        <v>0</v>
      </c>
      <c r="J271" s="1341"/>
      <c r="K271" s="196"/>
      <c r="L271" s="132">
        <f>J271+K271</f>
        <v>0</v>
      </c>
      <c r="M271" s="1412"/>
      <c r="N271" s="196"/>
      <c r="O271" s="1411">
        <f>M271+N271</f>
        <v>0</v>
      </c>
      <c r="P271" s="1413"/>
    </row>
    <row r="272" spans="1:16" s="230" customFormat="1" ht="36" hidden="1" x14ac:dyDescent="0.25">
      <c r="A272" s="187">
        <v>7220</v>
      </c>
      <c r="B272" s="87" t="s">
        <v>1276</v>
      </c>
      <c r="C272" s="1344">
        <f t="shared" si="283"/>
        <v>0</v>
      </c>
      <c r="D272" s="188">
        <f>SUM(D273:D274)</f>
        <v>0</v>
      </c>
      <c r="E272" s="189">
        <f t="shared" ref="E272:F272" si="358">SUM(E273:E274)</f>
        <v>0</v>
      </c>
      <c r="F272" s="55">
        <f t="shared" si="358"/>
        <v>0</v>
      </c>
      <c r="G272" s="188">
        <f>SUM(G273:G274)</f>
        <v>0</v>
      </c>
      <c r="H272" s="1414">
        <f t="shared" ref="H272:I272" si="359">SUM(H273:H274)</f>
        <v>0</v>
      </c>
      <c r="I272" s="1415">
        <f t="shared" si="359"/>
        <v>0</v>
      </c>
      <c r="J272" s="1414">
        <f>SUM(J273:J274)</f>
        <v>0</v>
      </c>
      <c r="K272" s="189">
        <f t="shared" ref="K272:L272" si="360">SUM(K273:K274)</f>
        <v>0</v>
      </c>
      <c r="L272" s="55">
        <f t="shared" si="360"/>
        <v>0</v>
      </c>
      <c r="M272" s="1344">
        <f>SUM(M273:M274)</f>
        <v>0</v>
      </c>
      <c r="N272" s="189">
        <f t="shared" ref="N272:O272" si="361">SUM(N273:N274)</f>
        <v>0</v>
      </c>
      <c r="O272" s="1415">
        <f t="shared" si="361"/>
        <v>0</v>
      </c>
      <c r="P272" s="1416"/>
    </row>
    <row r="273" spans="1:16" s="230" customFormat="1" ht="36" hidden="1" x14ac:dyDescent="0.25">
      <c r="A273" s="51">
        <v>7221</v>
      </c>
      <c r="B273" s="87" t="s">
        <v>292</v>
      </c>
      <c r="C273" s="1344">
        <f t="shared" si="283"/>
        <v>0</v>
      </c>
      <c r="D273" s="193"/>
      <c r="E273" s="194"/>
      <c r="F273" s="55">
        <f t="shared" ref="F273:F275" si="362">D273+E273</f>
        <v>0</v>
      </c>
      <c r="G273" s="193"/>
      <c r="H273" s="1347"/>
      <c r="I273" s="1415">
        <f t="shared" ref="I273:I275" si="363">G273+H273</f>
        <v>0</v>
      </c>
      <c r="J273" s="1347"/>
      <c r="K273" s="194"/>
      <c r="L273" s="55">
        <f t="shared" ref="L273:L275" si="364">J273+K273</f>
        <v>0</v>
      </c>
      <c r="M273" s="1422"/>
      <c r="N273" s="194"/>
      <c r="O273" s="1415">
        <f t="shared" ref="O273:O275" si="365">M273+N273</f>
        <v>0</v>
      </c>
      <c r="P273" s="1416"/>
    </row>
    <row r="274" spans="1:16" s="230" customFormat="1" ht="36" hidden="1" x14ac:dyDescent="0.25">
      <c r="A274" s="51">
        <v>7222</v>
      </c>
      <c r="B274" s="87" t="s">
        <v>293</v>
      </c>
      <c r="C274" s="1344">
        <f t="shared" si="283"/>
        <v>0</v>
      </c>
      <c r="D274" s="193"/>
      <c r="E274" s="194"/>
      <c r="F274" s="55">
        <f t="shared" si="362"/>
        <v>0</v>
      </c>
      <c r="G274" s="193"/>
      <c r="H274" s="1347"/>
      <c r="I274" s="1415">
        <f t="shared" si="363"/>
        <v>0</v>
      </c>
      <c r="J274" s="1347"/>
      <c r="K274" s="194"/>
      <c r="L274" s="55">
        <f t="shared" si="364"/>
        <v>0</v>
      </c>
      <c r="M274" s="1422"/>
      <c r="N274" s="194"/>
      <c r="O274" s="1415">
        <f t="shared" si="365"/>
        <v>0</v>
      </c>
      <c r="P274" s="1416"/>
    </row>
    <row r="275" spans="1:16" ht="24" hidden="1" x14ac:dyDescent="0.25">
      <c r="A275" s="733">
        <v>7230</v>
      </c>
      <c r="B275" s="550" t="s">
        <v>294</v>
      </c>
      <c r="C275" s="1417">
        <f t="shared" si="283"/>
        <v>0</v>
      </c>
      <c r="D275" s="469"/>
      <c r="E275" s="470"/>
      <c r="F275" s="402">
        <f t="shared" si="362"/>
        <v>0</v>
      </c>
      <c r="G275" s="469"/>
      <c r="H275" s="1418"/>
      <c r="I275" s="1419">
        <f t="shared" si="363"/>
        <v>0</v>
      </c>
      <c r="J275" s="1418"/>
      <c r="K275" s="470"/>
      <c r="L275" s="402">
        <f t="shared" si="364"/>
        <v>0</v>
      </c>
      <c r="M275" s="1420"/>
      <c r="N275" s="470"/>
      <c r="O275" s="1419">
        <f t="shared" si="365"/>
        <v>0</v>
      </c>
      <c r="P275" s="1434"/>
    </row>
    <row r="276" spans="1:16" ht="24" hidden="1" x14ac:dyDescent="0.25">
      <c r="A276" s="187">
        <v>7240</v>
      </c>
      <c r="B276" s="87" t="s">
        <v>295</v>
      </c>
      <c r="C276" s="1344">
        <f t="shared" si="283"/>
        <v>0</v>
      </c>
      <c r="D276" s="188">
        <f t="shared" ref="D276:O276" si="366">SUM(D277:D279)</f>
        <v>0</v>
      </c>
      <c r="E276" s="189">
        <f t="shared" si="366"/>
        <v>0</v>
      </c>
      <c r="F276" s="55">
        <f t="shared" si="366"/>
        <v>0</v>
      </c>
      <c r="G276" s="188">
        <f t="shared" si="366"/>
        <v>0</v>
      </c>
      <c r="H276" s="1414">
        <f t="shared" si="366"/>
        <v>0</v>
      </c>
      <c r="I276" s="1415">
        <f t="shared" si="366"/>
        <v>0</v>
      </c>
      <c r="J276" s="1414">
        <f>SUM(J277:J279)</f>
        <v>0</v>
      </c>
      <c r="K276" s="189">
        <f t="shared" ref="K276:L276" si="367">SUM(K277:K279)</f>
        <v>0</v>
      </c>
      <c r="L276" s="55">
        <f t="shared" si="367"/>
        <v>0</v>
      </c>
      <c r="M276" s="1344">
        <f t="shared" si="366"/>
        <v>0</v>
      </c>
      <c r="N276" s="189">
        <f t="shared" si="366"/>
        <v>0</v>
      </c>
      <c r="O276" s="1415">
        <f t="shared" si="366"/>
        <v>0</v>
      </c>
      <c r="P276" s="1416"/>
    </row>
    <row r="277" spans="1:16" ht="48" hidden="1" x14ac:dyDescent="0.25">
      <c r="A277" s="51">
        <v>7245</v>
      </c>
      <c r="B277" s="87" t="s">
        <v>296</v>
      </c>
      <c r="C277" s="1344">
        <f t="shared" ref="C277:C301" si="368">F277+I277+L277+O277</f>
        <v>0</v>
      </c>
      <c r="D277" s="193"/>
      <c r="E277" s="194"/>
      <c r="F277" s="55">
        <f t="shared" ref="F277:F280" si="369">D277+E277</f>
        <v>0</v>
      </c>
      <c r="G277" s="193"/>
      <c r="H277" s="1347"/>
      <c r="I277" s="1415">
        <f t="shared" ref="I277:I280" si="370">G277+H277</f>
        <v>0</v>
      </c>
      <c r="J277" s="1347"/>
      <c r="K277" s="194"/>
      <c r="L277" s="55">
        <f t="shared" ref="L277:L280" si="371">J277+K277</f>
        <v>0</v>
      </c>
      <c r="M277" s="1422"/>
      <c r="N277" s="194"/>
      <c r="O277" s="1415">
        <f t="shared" ref="O277:O280" si="372">M277+N277</f>
        <v>0</v>
      </c>
      <c r="P277" s="1416"/>
    </row>
    <row r="278" spans="1:16" ht="84.75" hidden="1" customHeight="1" x14ac:dyDescent="0.25">
      <c r="A278" s="51">
        <v>7246</v>
      </c>
      <c r="B278" s="87" t="s">
        <v>297</v>
      </c>
      <c r="C278" s="1344">
        <f t="shared" si="368"/>
        <v>0</v>
      </c>
      <c r="D278" s="193"/>
      <c r="E278" s="194"/>
      <c r="F278" s="55">
        <f t="shared" si="369"/>
        <v>0</v>
      </c>
      <c r="G278" s="193"/>
      <c r="H278" s="1347"/>
      <c r="I278" s="1415">
        <f t="shared" si="370"/>
        <v>0</v>
      </c>
      <c r="J278" s="1347"/>
      <c r="K278" s="194"/>
      <c r="L278" s="55">
        <f t="shared" si="371"/>
        <v>0</v>
      </c>
      <c r="M278" s="1422"/>
      <c r="N278" s="194"/>
      <c r="O278" s="1415">
        <f t="shared" si="372"/>
        <v>0</v>
      </c>
      <c r="P278" s="1416"/>
    </row>
    <row r="279" spans="1:16" ht="36" hidden="1" x14ac:dyDescent="0.25">
      <c r="A279" s="51">
        <v>7247</v>
      </c>
      <c r="B279" s="87" t="s">
        <v>298</v>
      </c>
      <c r="C279" s="1344">
        <f t="shared" si="368"/>
        <v>0</v>
      </c>
      <c r="D279" s="193"/>
      <c r="E279" s="194"/>
      <c r="F279" s="55">
        <f t="shared" si="369"/>
        <v>0</v>
      </c>
      <c r="G279" s="193"/>
      <c r="H279" s="1347"/>
      <c r="I279" s="1415">
        <f t="shared" si="370"/>
        <v>0</v>
      </c>
      <c r="J279" s="1347"/>
      <c r="K279" s="194"/>
      <c r="L279" s="55">
        <f t="shared" si="371"/>
        <v>0</v>
      </c>
      <c r="M279" s="1422"/>
      <c r="N279" s="194"/>
      <c r="O279" s="1415">
        <f t="shared" si="372"/>
        <v>0</v>
      </c>
      <c r="P279" s="1416"/>
    </row>
    <row r="280" spans="1:16" ht="24" hidden="1" x14ac:dyDescent="0.25">
      <c r="A280" s="1298">
        <v>7260</v>
      </c>
      <c r="B280" s="80" t="s">
        <v>299</v>
      </c>
      <c r="C280" s="1338">
        <f t="shared" si="368"/>
        <v>0</v>
      </c>
      <c r="D280" s="195"/>
      <c r="E280" s="196"/>
      <c r="F280" s="132">
        <f t="shared" si="369"/>
        <v>0</v>
      </c>
      <c r="G280" s="195"/>
      <c r="H280" s="1341"/>
      <c r="I280" s="1411">
        <f t="shared" si="370"/>
        <v>0</v>
      </c>
      <c r="J280" s="1341"/>
      <c r="K280" s="196"/>
      <c r="L280" s="132">
        <f t="shared" si="371"/>
        <v>0</v>
      </c>
      <c r="M280" s="1412"/>
      <c r="N280" s="196"/>
      <c r="O280" s="1411">
        <f t="shared" si="372"/>
        <v>0</v>
      </c>
      <c r="P280" s="1413"/>
    </row>
    <row r="281" spans="1:16" hidden="1" x14ac:dyDescent="0.25">
      <c r="A281" s="134">
        <v>7700</v>
      </c>
      <c r="B281" s="107" t="s">
        <v>300</v>
      </c>
      <c r="C281" s="1356">
        <f t="shared" si="368"/>
        <v>0</v>
      </c>
      <c r="D281" s="231">
        <f t="shared" ref="D281:O281" si="373">D282</f>
        <v>0</v>
      </c>
      <c r="E281" s="232">
        <f t="shared" si="373"/>
        <v>0</v>
      </c>
      <c r="F281" s="129">
        <f t="shared" si="373"/>
        <v>0</v>
      </c>
      <c r="G281" s="231">
        <f t="shared" si="373"/>
        <v>0</v>
      </c>
      <c r="H281" s="1467">
        <f t="shared" si="373"/>
        <v>0</v>
      </c>
      <c r="I281" s="1432">
        <f t="shared" si="373"/>
        <v>0</v>
      </c>
      <c r="J281" s="1467">
        <f t="shared" si="373"/>
        <v>0</v>
      </c>
      <c r="K281" s="232">
        <f t="shared" si="373"/>
        <v>0</v>
      </c>
      <c r="L281" s="129">
        <f t="shared" si="373"/>
        <v>0</v>
      </c>
      <c r="M281" s="1356">
        <f t="shared" si="373"/>
        <v>0</v>
      </c>
      <c r="N281" s="232">
        <f t="shared" si="373"/>
        <v>0</v>
      </c>
      <c r="O281" s="1432">
        <f t="shared" si="373"/>
        <v>0</v>
      </c>
      <c r="P281" s="1433"/>
    </row>
    <row r="282" spans="1:16" hidden="1" x14ac:dyDescent="0.25">
      <c r="A282" s="184">
        <v>7720</v>
      </c>
      <c r="B282" s="80" t="s">
        <v>301</v>
      </c>
      <c r="C282" s="1350">
        <f t="shared" si="368"/>
        <v>0</v>
      </c>
      <c r="D282" s="233"/>
      <c r="E282" s="234"/>
      <c r="F282" s="235">
        <f>D282+E282</f>
        <v>0</v>
      </c>
      <c r="G282" s="233"/>
      <c r="H282" s="1353"/>
      <c r="I282" s="1447">
        <f>G282+H282</f>
        <v>0</v>
      </c>
      <c r="J282" s="1353"/>
      <c r="K282" s="234"/>
      <c r="L282" s="235">
        <f>J282+K282</f>
        <v>0</v>
      </c>
      <c r="M282" s="1468"/>
      <c r="N282" s="234"/>
      <c r="O282" s="1447">
        <f>M282+N282</f>
        <v>0</v>
      </c>
      <c r="P282" s="1448"/>
    </row>
    <row r="283" spans="1:16" hidden="1" x14ac:dyDescent="0.25">
      <c r="A283" s="236">
        <v>9000</v>
      </c>
      <c r="B283" s="237" t="s">
        <v>302</v>
      </c>
      <c r="C283" s="238">
        <f t="shared" si="368"/>
        <v>0</v>
      </c>
      <c r="D283" s="239">
        <f t="shared" ref="D283:O284" si="374">D284</f>
        <v>0</v>
      </c>
      <c r="E283" s="240">
        <f t="shared" si="374"/>
        <v>0</v>
      </c>
      <c r="F283" s="241">
        <f t="shared" si="374"/>
        <v>0</v>
      </c>
      <c r="G283" s="239">
        <f>G284</f>
        <v>0</v>
      </c>
      <c r="H283" s="240">
        <f t="shared" ref="H283:I283" si="375">H284</f>
        <v>0</v>
      </c>
      <c r="I283" s="241">
        <f t="shared" si="375"/>
        <v>0</v>
      </c>
      <c r="J283" s="239">
        <f t="shared" si="374"/>
        <v>0</v>
      </c>
      <c r="K283" s="240">
        <f t="shared" si="374"/>
        <v>0</v>
      </c>
      <c r="L283" s="241">
        <f t="shared" si="374"/>
        <v>0</v>
      </c>
      <c r="M283" s="239">
        <f t="shared" si="374"/>
        <v>0</v>
      </c>
      <c r="N283" s="240">
        <f t="shared" si="374"/>
        <v>0</v>
      </c>
      <c r="O283" s="241">
        <f t="shared" si="374"/>
        <v>0</v>
      </c>
      <c r="P283" s="242"/>
    </row>
    <row r="284" spans="1:16" ht="24" hidden="1" x14ac:dyDescent="0.25">
      <c r="A284" s="243">
        <v>9200</v>
      </c>
      <c r="B284" s="87" t="s">
        <v>303</v>
      </c>
      <c r="C284" s="141">
        <f t="shared" si="368"/>
        <v>0</v>
      </c>
      <c r="D284" s="185">
        <f t="shared" si="374"/>
        <v>0</v>
      </c>
      <c r="E284" s="186">
        <f t="shared" si="374"/>
        <v>0</v>
      </c>
      <c r="F284" s="139">
        <f t="shared" si="374"/>
        <v>0</v>
      </c>
      <c r="G284" s="185">
        <f t="shared" si="374"/>
        <v>0</v>
      </c>
      <c r="H284" s="186">
        <f t="shared" si="374"/>
        <v>0</v>
      </c>
      <c r="I284" s="139">
        <f t="shared" si="374"/>
        <v>0</v>
      </c>
      <c r="J284" s="185">
        <f t="shared" si="374"/>
        <v>0</v>
      </c>
      <c r="K284" s="186">
        <f t="shared" si="374"/>
        <v>0</v>
      </c>
      <c r="L284" s="139">
        <f t="shared" si="374"/>
        <v>0</v>
      </c>
      <c r="M284" s="185">
        <f t="shared" si="374"/>
        <v>0</v>
      </c>
      <c r="N284" s="186">
        <f t="shared" si="374"/>
        <v>0</v>
      </c>
      <c r="O284" s="139">
        <f t="shared" si="374"/>
        <v>0</v>
      </c>
      <c r="P284" s="127"/>
    </row>
    <row r="285" spans="1:16" ht="24" hidden="1" customHeight="1" x14ac:dyDescent="0.25">
      <c r="A285" s="244">
        <v>9230</v>
      </c>
      <c r="B285" s="87" t="s">
        <v>304</v>
      </c>
      <c r="C285" s="141">
        <f t="shared" si="368"/>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1344">
        <f t="shared" si="368"/>
        <v>0</v>
      </c>
      <c r="D286" s="188">
        <f>SUM(D287:D288)</f>
        <v>0</v>
      </c>
      <c r="E286" s="189">
        <f t="shared" ref="E286:F286" si="376">SUM(E287:E288)</f>
        <v>0</v>
      </c>
      <c r="F286" s="55">
        <f t="shared" si="376"/>
        <v>0</v>
      </c>
      <c r="G286" s="188">
        <f>SUM(G287:G288)</f>
        <v>0</v>
      </c>
      <c r="H286" s="1414">
        <f t="shared" ref="H286:I286" si="377">SUM(H287:H288)</f>
        <v>0</v>
      </c>
      <c r="I286" s="1415">
        <f t="shared" si="377"/>
        <v>0</v>
      </c>
      <c r="J286" s="1414">
        <f>SUM(J287:J288)</f>
        <v>0</v>
      </c>
      <c r="K286" s="189">
        <f t="shared" ref="K286:L286" si="378">SUM(K287:K288)</f>
        <v>0</v>
      </c>
      <c r="L286" s="55">
        <f t="shared" si="378"/>
        <v>0</v>
      </c>
      <c r="M286" s="1344">
        <f>SUM(M287:M288)</f>
        <v>0</v>
      </c>
      <c r="N286" s="189">
        <f t="shared" ref="N286:O286" si="379">SUM(N287:N288)</f>
        <v>0</v>
      </c>
      <c r="O286" s="1415">
        <f t="shared" si="379"/>
        <v>0</v>
      </c>
      <c r="P286" s="1416"/>
    </row>
    <row r="287" spans="1:16" hidden="1" x14ac:dyDescent="0.25">
      <c r="A287" s="197" t="s">
        <v>306</v>
      </c>
      <c r="B287" s="51" t="s">
        <v>307</v>
      </c>
      <c r="C287" s="1344">
        <f t="shared" si="368"/>
        <v>0</v>
      </c>
      <c r="D287" s="193"/>
      <c r="E287" s="194"/>
      <c r="F287" s="55">
        <f t="shared" ref="F287:F288" si="380">D287+E287</f>
        <v>0</v>
      </c>
      <c r="G287" s="193"/>
      <c r="H287" s="1347"/>
      <c r="I287" s="1415">
        <f t="shared" ref="I287:I288" si="381">G287+H287</f>
        <v>0</v>
      </c>
      <c r="J287" s="1347"/>
      <c r="K287" s="194"/>
      <c r="L287" s="55">
        <f t="shared" ref="L287:L288" si="382">J287+K287</f>
        <v>0</v>
      </c>
      <c r="M287" s="1422"/>
      <c r="N287" s="194"/>
      <c r="O287" s="1415">
        <f t="shared" ref="O287:O288" si="383">M287+N287</f>
        <v>0</v>
      </c>
      <c r="P287" s="1416"/>
    </row>
    <row r="288" spans="1:16" ht="24" hidden="1" x14ac:dyDescent="0.25">
      <c r="A288" s="197" t="s">
        <v>308</v>
      </c>
      <c r="B288" s="245" t="s">
        <v>309</v>
      </c>
      <c r="C288" s="1338">
        <f t="shared" si="368"/>
        <v>0</v>
      </c>
      <c r="D288" s="195"/>
      <c r="E288" s="196"/>
      <c r="F288" s="132">
        <f t="shared" si="380"/>
        <v>0</v>
      </c>
      <c r="G288" s="195"/>
      <c r="H288" s="1341"/>
      <c r="I288" s="1411">
        <f t="shared" si="381"/>
        <v>0</v>
      </c>
      <c r="J288" s="1341"/>
      <c r="K288" s="196"/>
      <c r="L288" s="132">
        <f t="shared" si="382"/>
        <v>0</v>
      </c>
      <c r="M288" s="1412"/>
      <c r="N288" s="196"/>
      <c r="O288" s="1411">
        <f t="shared" si="383"/>
        <v>0</v>
      </c>
      <c r="P288" s="1413"/>
    </row>
    <row r="289" spans="1:16" ht="12.75" thickBot="1" x14ac:dyDescent="0.3">
      <c r="A289" s="246"/>
      <c r="B289" s="246" t="s">
        <v>310</v>
      </c>
      <c r="C289" s="1469">
        <f t="shared" si="368"/>
        <v>43621</v>
      </c>
      <c r="D289" s="248">
        <f t="shared" ref="D289:O289" si="384">SUM(D286,D269,D230,D195,D187,D173,D75,D53)</f>
        <v>0</v>
      </c>
      <c r="E289" s="249">
        <f t="shared" si="384"/>
        <v>0</v>
      </c>
      <c r="F289" s="250">
        <f t="shared" si="384"/>
        <v>0</v>
      </c>
      <c r="G289" s="248">
        <f t="shared" si="384"/>
        <v>43629</v>
      </c>
      <c r="H289" s="1470">
        <f t="shared" si="384"/>
        <v>-8</v>
      </c>
      <c r="I289" s="1471">
        <f t="shared" si="384"/>
        <v>43621</v>
      </c>
      <c r="J289" s="1470">
        <f t="shared" si="384"/>
        <v>0</v>
      </c>
      <c r="K289" s="249">
        <f t="shared" si="384"/>
        <v>0</v>
      </c>
      <c r="L289" s="250">
        <f t="shared" si="384"/>
        <v>0</v>
      </c>
      <c r="M289" s="1469">
        <f t="shared" si="384"/>
        <v>0</v>
      </c>
      <c r="N289" s="249">
        <f t="shared" si="384"/>
        <v>0</v>
      </c>
      <c r="O289" s="1471">
        <f t="shared" si="384"/>
        <v>0</v>
      </c>
      <c r="P289" s="1472"/>
    </row>
    <row r="290" spans="1:16" s="28" customFormat="1" ht="13.5" hidden="1" thickTop="1" thickBot="1" x14ac:dyDescent="0.3">
      <c r="A290" s="1484" t="s">
        <v>311</v>
      </c>
      <c r="B290" s="1485"/>
      <c r="C290" s="1473">
        <f t="shared" si="368"/>
        <v>0</v>
      </c>
      <c r="D290" s="253">
        <f>SUM(D24,D25,D41)-D51</f>
        <v>0</v>
      </c>
      <c r="E290" s="254">
        <f t="shared" ref="E290:F290" si="385">SUM(E24,E25,E41)-E51</f>
        <v>0</v>
      </c>
      <c r="F290" s="255">
        <f t="shared" si="385"/>
        <v>0</v>
      </c>
      <c r="G290" s="253">
        <f>SUM(G24,G25,G41)-G51</f>
        <v>0</v>
      </c>
      <c r="H290" s="1474">
        <f t="shared" ref="H290:I290" si="386">SUM(H24,H25,H41)-H51</f>
        <v>0</v>
      </c>
      <c r="I290" s="1475">
        <f t="shared" si="386"/>
        <v>0</v>
      </c>
      <c r="J290" s="1474">
        <f>(J26+J43)-J51</f>
        <v>0</v>
      </c>
      <c r="K290" s="254">
        <f t="shared" ref="K290:L290" si="387">(K26+K43)-K51</f>
        <v>0</v>
      </c>
      <c r="L290" s="255">
        <f t="shared" si="387"/>
        <v>0</v>
      </c>
      <c r="M290" s="1473">
        <f>M45-M51</f>
        <v>0</v>
      </c>
      <c r="N290" s="254">
        <f t="shared" ref="N290:O290" si="388">N45-N51</f>
        <v>0</v>
      </c>
      <c r="O290" s="1475">
        <f t="shared" si="388"/>
        <v>0</v>
      </c>
      <c r="P290" s="1476"/>
    </row>
    <row r="291" spans="1:16" s="28" customFormat="1" ht="12.75" hidden="1" thickTop="1" x14ac:dyDescent="0.25">
      <c r="A291" s="1486" t="s">
        <v>312</v>
      </c>
      <c r="B291" s="1487"/>
      <c r="C291" s="1477">
        <f t="shared" si="368"/>
        <v>0</v>
      </c>
      <c r="D291" s="258">
        <f t="shared" ref="D291:O291" si="389">SUM(D292,D293)-D300+D301</f>
        <v>0</v>
      </c>
      <c r="E291" s="259">
        <f t="shared" si="389"/>
        <v>0</v>
      </c>
      <c r="F291" s="260">
        <f t="shared" si="389"/>
        <v>0</v>
      </c>
      <c r="G291" s="258">
        <f t="shared" si="389"/>
        <v>0</v>
      </c>
      <c r="H291" s="1478">
        <f t="shared" si="389"/>
        <v>0</v>
      </c>
      <c r="I291" s="1479">
        <f t="shared" si="389"/>
        <v>0</v>
      </c>
      <c r="J291" s="1478">
        <f t="shared" si="389"/>
        <v>0</v>
      </c>
      <c r="K291" s="259">
        <f t="shared" si="389"/>
        <v>0</v>
      </c>
      <c r="L291" s="260">
        <f t="shared" si="389"/>
        <v>0</v>
      </c>
      <c r="M291" s="1477">
        <f t="shared" si="389"/>
        <v>0</v>
      </c>
      <c r="N291" s="259">
        <f t="shared" si="389"/>
        <v>0</v>
      </c>
      <c r="O291" s="1479">
        <f t="shared" si="389"/>
        <v>0</v>
      </c>
      <c r="P291" s="1480"/>
    </row>
    <row r="292" spans="1:16" s="28" customFormat="1" ht="13.5" hidden="1" thickTop="1" thickBot="1" x14ac:dyDescent="0.3">
      <c r="A292" s="155" t="s">
        <v>313</v>
      </c>
      <c r="B292" s="155" t="s">
        <v>314</v>
      </c>
      <c r="C292" s="1388">
        <f t="shared" si="368"/>
        <v>0</v>
      </c>
      <c r="D292" s="157">
        <f t="shared" ref="D292:O292" si="390">D21-D286</f>
        <v>0</v>
      </c>
      <c r="E292" s="158">
        <f t="shared" si="390"/>
        <v>0</v>
      </c>
      <c r="F292" s="159">
        <f t="shared" si="390"/>
        <v>0</v>
      </c>
      <c r="G292" s="157">
        <f t="shared" si="390"/>
        <v>0</v>
      </c>
      <c r="H292" s="1389">
        <f t="shared" si="390"/>
        <v>0</v>
      </c>
      <c r="I292" s="1390">
        <f t="shared" si="390"/>
        <v>0</v>
      </c>
      <c r="J292" s="1389">
        <f t="shared" si="390"/>
        <v>0</v>
      </c>
      <c r="K292" s="158">
        <f t="shared" si="390"/>
        <v>0</v>
      </c>
      <c r="L292" s="159">
        <f t="shared" si="390"/>
        <v>0</v>
      </c>
      <c r="M292" s="1388">
        <f t="shared" si="390"/>
        <v>0</v>
      </c>
      <c r="N292" s="158">
        <f t="shared" si="390"/>
        <v>0</v>
      </c>
      <c r="O292" s="1390">
        <f t="shared" si="390"/>
        <v>0</v>
      </c>
      <c r="P292" s="1391"/>
    </row>
    <row r="293" spans="1:16" s="28" customFormat="1" ht="12.75" hidden="1" thickTop="1" x14ac:dyDescent="0.25">
      <c r="A293" s="262" t="s">
        <v>315</v>
      </c>
      <c r="B293" s="262" t="s">
        <v>316</v>
      </c>
      <c r="C293" s="1477">
        <f t="shared" si="368"/>
        <v>0</v>
      </c>
      <c r="D293" s="258">
        <f t="shared" ref="D293:O293" si="391">SUM(D294,D296,D298)-SUM(D295,D297,D299)</f>
        <v>0</v>
      </c>
      <c r="E293" s="259">
        <f t="shared" si="391"/>
        <v>0</v>
      </c>
      <c r="F293" s="260">
        <f t="shared" si="391"/>
        <v>0</v>
      </c>
      <c r="G293" s="258">
        <f t="shared" si="391"/>
        <v>0</v>
      </c>
      <c r="H293" s="1478">
        <f t="shared" si="391"/>
        <v>0</v>
      </c>
      <c r="I293" s="1479">
        <f t="shared" si="391"/>
        <v>0</v>
      </c>
      <c r="J293" s="1478">
        <f t="shared" si="391"/>
        <v>0</v>
      </c>
      <c r="K293" s="259">
        <f t="shared" si="391"/>
        <v>0</v>
      </c>
      <c r="L293" s="260">
        <f t="shared" si="391"/>
        <v>0</v>
      </c>
      <c r="M293" s="1477">
        <f t="shared" si="391"/>
        <v>0</v>
      </c>
      <c r="N293" s="259">
        <f t="shared" si="391"/>
        <v>0</v>
      </c>
      <c r="O293" s="1479">
        <f t="shared" si="391"/>
        <v>0</v>
      </c>
      <c r="P293" s="1480"/>
    </row>
    <row r="294" spans="1:16" ht="12.75" hidden="1" thickTop="1" x14ac:dyDescent="0.25">
      <c r="A294" s="263" t="s">
        <v>317</v>
      </c>
      <c r="B294" s="140" t="s">
        <v>318</v>
      </c>
      <c r="C294" s="1350">
        <f t="shared" si="368"/>
        <v>0</v>
      </c>
      <c r="D294" s="233"/>
      <c r="E294" s="234"/>
      <c r="F294" s="235">
        <f t="shared" ref="F294:F301" si="392">D294+E294</f>
        <v>0</v>
      </c>
      <c r="G294" s="233"/>
      <c r="H294" s="1353"/>
      <c r="I294" s="1447">
        <f t="shared" ref="I294:I301" si="393">G294+H294</f>
        <v>0</v>
      </c>
      <c r="J294" s="1353"/>
      <c r="K294" s="234"/>
      <c r="L294" s="235">
        <f t="shared" ref="L294:L301" si="394">J294+K294</f>
        <v>0</v>
      </c>
      <c r="M294" s="1468"/>
      <c r="N294" s="234"/>
      <c r="O294" s="1447">
        <f t="shared" ref="O294:O301" si="395">M294+N294</f>
        <v>0</v>
      </c>
      <c r="P294" s="1448"/>
    </row>
    <row r="295" spans="1:16" ht="24.75" hidden="1" thickTop="1" x14ac:dyDescent="0.25">
      <c r="A295" s="197" t="s">
        <v>319</v>
      </c>
      <c r="B295" s="50" t="s">
        <v>320</v>
      </c>
      <c r="C295" s="1344">
        <f t="shared" si="368"/>
        <v>0</v>
      </c>
      <c r="D295" s="193"/>
      <c r="E295" s="194"/>
      <c r="F295" s="55">
        <f t="shared" si="392"/>
        <v>0</v>
      </c>
      <c r="G295" s="193"/>
      <c r="H295" s="1347"/>
      <c r="I295" s="1415">
        <f t="shared" si="393"/>
        <v>0</v>
      </c>
      <c r="J295" s="1347"/>
      <c r="K295" s="194"/>
      <c r="L295" s="55">
        <f t="shared" si="394"/>
        <v>0</v>
      </c>
      <c r="M295" s="1422"/>
      <c r="N295" s="194"/>
      <c r="O295" s="1415">
        <f t="shared" si="395"/>
        <v>0</v>
      </c>
      <c r="P295" s="1416"/>
    </row>
    <row r="296" spans="1:16" ht="12.75" hidden="1" thickTop="1" x14ac:dyDescent="0.25">
      <c r="A296" s="197" t="s">
        <v>321</v>
      </c>
      <c r="B296" s="50" t="s">
        <v>322</v>
      </c>
      <c r="C296" s="1344">
        <f t="shared" si="368"/>
        <v>0</v>
      </c>
      <c r="D296" s="193"/>
      <c r="E296" s="194"/>
      <c r="F296" s="55">
        <f t="shared" si="392"/>
        <v>0</v>
      </c>
      <c r="G296" s="193"/>
      <c r="H296" s="1347"/>
      <c r="I296" s="1415">
        <f t="shared" si="393"/>
        <v>0</v>
      </c>
      <c r="J296" s="1347"/>
      <c r="K296" s="194"/>
      <c r="L296" s="55">
        <f t="shared" si="394"/>
        <v>0</v>
      </c>
      <c r="M296" s="1422"/>
      <c r="N296" s="194"/>
      <c r="O296" s="1415">
        <f t="shared" si="395"/>
        <v>0</v>
      </c>
      <c r="P296" s="1416"/>
    </row>
    <row r="297" spans="1:16" ht="24.75" hidden="1" thickTop="1" x14ac:dyDescent="0.25">
      <c r="A297" s="197" t="s">
        <v>323</v>
      </c>
      <c r="B297" s="50" t="s">
        <v>324</v>
      </c>
      <c r="C297" s="1344">
        <f>F297+I297+L297+O297</f>
        <v>0</v>
      </c>
      <c r="D297" s="193"/>
      <c r="E297" s="194"/>
      <c r="F297" s="55">
        <f t="shared" si="392"/>
        <v>0</v>
      </c>
      <c r="G297" s="193"/>
      <c r="H297" s="1347"/>
      <c r="I297" s="1415">
        <f t="shared" si="393"/>
        <v>0</v>
      </c>
      <c r="J297" s="1347"/>
      <c r="K297" s="194"/>
      <c r="L297" s="55">
        <f t="shared" si="394"/>
        <v>0</v>
      </c>
      <c r="M297" s="1422"/>
      <c r="N297" s="194"/>
      <c r="O297" s="1415">
        <f t="shared" si="395"/>
        <v>0</v>
      </c>
      <c r="P297" s="1416"/>
    </row>
    <row r="298" spans="1:16" ht="12.75" hidden="1" thickTop="1" x14ac:dyDescent="0.25">
      <c r="A298" s="197" t="s">
        <v>325</v>
      </c>
      <c r="B298" s="50" t="s">
        <v>326</v>
      </c>
      <c r="C298" s="1344">
        <f t="shared" si="368"/>
        <v>0</v>
      </c>
      <c r="D298" s="193"/>
      <c r="E298" s="194"/>
      <c r="F298" s="55">
        <f t="shared" si="392"/>
        <v>0</v>
      </c>
      <c r="G298" s="193"/>
      <c r="H298" s="1347"/>
      <c r="I298" s="1415">
        <f t="shared" si="393"/>
        <v>0</v>
      </c>
      <c r="J298" s="1347"/>
      <c r="K298" s="194"/>
      <c r="L298" s="55">
        <f t="shared" si="394"/>
        <v>0</v>
      </c>
      <c r="M298" s="1422"/>
      <c r="N298" s="194"/>
      <c r="O298" s="1415">
        <f t="shared" si="395"/>
        <v>0</v>
      </c>
      <c r="P298" s="1416"/>
    </row>
    <row r="299" spans="1:16" ht="24.75" hidden="1" thickTop="1" x14ac:dyDescent="0.25">
      <c r="A299" s="264" t="s">
        <v>327</v>
      </c>
      <c r="B299" s="265" t="s">
        <v>328</v>
      </c>
      <c r="C299" s="1449">
        <f t="shared" si="368"/>
        <v>0</v>
      </c>
      <c r="D299" s="207"/>
      <c r="E299" s="208"/>
      <c r="F299" s="209">
        <f t="shared" si="392"/>
        <v>0</v>
      </c>
      <c r="G299" s="207"/>
      <c r="H299" s="1453"/>
      <c r="I299" s="1451">
        <f t="shared" si="393"/>
        <v>0</v>
      </c>
      <c r="J299" s="1453"/>
      <c r="K299" s="208"/>
      <c r="L299" s="209">
        <f t="shared" si="394"/>
        <v>0</v>
      </c>
      <c r="M299" s="1454"/>
      <c r="N299" s="208"/>
      <c r="O299" s="1451">
        <f t="shared" si="395"/>
        <v>0</v>
      </c>
      <c r="P299" s="1452"/>
    </row>
    <row r="300" spans="1:16" s="28" customFormat="1" ht="13.5" hidden="1" thickTop="1" thickBot="1" x14ac:dyDescent="0.3">
      <c r="A300" s="266" t="s">
        <v>329</v>
      </c>
      <c r="B300" s="266" t="s">
        <v>330</v>
      </c>
      <c r="C300" s="1473">
        <f t="shared" si="368"/>
        <v>0</v>
      </c>
      <c r="D300" s="267"/>
      <c r="E300" s="268"/>
      <c r="F300" s="255">
        <f t="shared" si="392"/>
        <v>0</v>
      </c>
      <c r="G300" s="267"/>
      <c r="H300" s="1481"/>
      <c r="I300" s="1475">
        <f t="shared" si="393"/>
        <v>0</v>
      </c>
      <c r="J300" s="1481"/>
      <c r="K300" s="268"/>
      <c r="L300" s="255">
        <f t="shared" si="394"/>
        <v>0</v>
      </c>
      <c r="M300" s="1482"/>
      <c r="N300" s="268"/>
      <c r="O300" s="1475">
        <f t="shared" si="395"/>
        <v>0</v>
      </c>
      <c r="P300" s="1476"/>
    </row>
    <row r="301" spans="1:16" s="28" customFormat="1" ht="48.75" hidden="1" thickTop="1" x14ac:dyDescent="0.25">
      <c r="A301" s="262" t="s">
        <v>331</v>
      </c>
      <c r="B301" s="271" t="s">
        <v>332</v>
      </c>
      <c r="C301" s="1477">
        <f t="shared" si="368"/>
        <v>0</v>
      </c>
      <c r="D301" s="201"/>
      <c r="E301" s="202"/>
      <c r="F301" s="71">
        <f t="shared" si="392"/>
        <v>0</v>
      </c>
      <c r="G301" s="201"/>
      <c r="H301" s="1444"/>
      <c r="I301" s="1404">
        <f t="shared" si="393"/>
        <v>0</v>
      </c>
      <c r="J301" s="1444"/>
      <c r="K301" s="202"/>
      <c r="L301" s="71">
        <f t="shared" si="394"/>
        <v>0</v>
      </c>
      <c r="M301" s="1445"/>
      <c r="N301" s="202"/>
      <c r="O301" s="1404">
        <f t="shared" si="395"/>
        <v>0</v>
      </c>
      <c r="P301" s="1430"/>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W8lo0E63xR3BucsUC8XffZdpNFpAJcHWpY08wLrgRGrIHd9VA8OgBx+TXpuIY4UypXT0MPergSpzOjFC7M1OvQ==" saltValue="caoJI0stLK1zkGqvuLDKLw==" spinCount="100000" sheet="1" objects="1" scenarios="1"/>
  <autoFilter ref="A18:P301">
    <filterColumn colId="2">
      <filters>
        <filter val="1 240"/>
        <filter val="1 437"/>
        <filter val="1 965"/>
        <filter val="100"/>
        <filter val="164"/>
        <filter val="25 802"/>
        <filter val="31 012"/>
        <filter val="38 513"/>
        <filter val="4 176"/>
        <filter val="4 487"/>
        <filter val="400"/>
        <filter val="43 621"/>
        <filter val="5 108"/>
        <filter val="528"/>
        <filter val="532"/>
        <filter val="7 337"/>
        <filter val="7 501"/>
        <filter val="723"/>
        <filter val="871"/>
        <filter val="93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48.pielikums Jūrmalas pilsētas domes
2019.gada 25.jūlija saistošajiem noteikumiem Nr.27
(protokols Nr.10, 24.punkts)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topLeftCell="B1" zoomScaleNormal="100" workbookViewId="0">
      <selection activeCell="U7" sqref="U7"/>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368</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369</v>
      </c>
      <c r="D3" s="1516"/>
      <c r="E3" s="1516"/>
      <c r="F3" s="1516"/>
      <c r="G3" s="1516"/>
      <c r="H3" s="1516"/>
      <c r="I3" s="1516"/>
      <c r="J3" s="1516"/>
      <c r="K3" s="1516"/>
      <c r="L3" s="1516"/>
      <c r="M3" s="1516"/>
      <c r="N3" s="1516"/>
      <c r="O3" s="1516"/>
      <c r="P3" s="1517"/>
      <c r="Q3" s="273"/>
    </row>
    <row r="4" spans="1:17" ht="12.75" customHeight="1" x14ac:dyDescent="0.25">
      <c r="A4" s="5" t="s">
        <v>4</v>
      </c>
      <c r="B4" s="6"/>
      <c r="C4" s="1516" t="s">
        <v>370</v>
      </c>
      <c r="D4" s="1516"/>
      <c r="E4" s="1516"/>
      <c r="F4" s="1516"/>
      <c r="G4" s="1516"/>
      <c r="H4" s="1516"/>
      <c r="I4" s="1516"/>
      <c r="J4" s="1516"/>
      <c r="K4" s="1516"/>
      <c r="L4" s="1516"/>
      <c r="M4" s="1516"/>
      <c r="N4" s="1516"/>
      <c r="O4" s="1516"/>
      <c r="P4" s="1517"/>
      <c r="Q4" s="273"/>
    </row>
    <row r="5" spans="1:17" ht="12.75" customHeight="1" x14ac:dyDescent="0.25">
      <c r="A5" s="7" t="s">
        <v>6</v>
      </c>
      <c r="B5" s="8"/>
      <c r="C5" s="1511" t="s">
        <v>352</v>
      </c>
      <c r="D5" s="1511"/>
      <c r="E5" s="1511"/>
      <c r="F5" s="1511"/>
      <c r="G5" s="1511"/>
      <c r="H5" s="1511"/>
      <c r="I5" s="1511"/>
      <c r="J5" s="1511"/>
      <c r="K5" s="1511"/>
      <c r="L5" s="1511"/>
      <c r="M5" s="1511"/>
      <c r="N5" s="1511"/>
      <c r="O5" s="1511"/>
      <c r="P5" s="1512"/>
      <c r="Q5" s="273"/>
    </row>
    <row r="6" spans="1:17" ht="12.75" customHeight="1" x14ac:dyDescent="0.25">
      <c r="A6" s="7" t="s">
        <v>8</v>
      </c>
      <c r="B6" s="8"/>
      <c r="C6" s="1511" t="s">
        <v>371</v>
      </c>
      <c r="D6" s="1511"/>
      <c r="E6" s="1511"/>
      <c r="F6" s="1511"/>
      <c r="G6" s="1511"/>
      <c r="H6" s="1511"/>
      <c r="I6" s="1511"/>
      <c r="J6" s="1511"/>
      <c r="K6" s="1511"/>
      <c r="L6" s="1511"/>
      <c r="M6" s="1511"/>
      <c r="N6" s="1511"/>
      <c r="O6" s="1511"/>
      <c r="P6" s="1512"/>
      <c r="Q6" s="273"/>
    </row>
    <row r="7" spans="1:17" x14ac:dyDescent="0.25">
      <c r="A7" s="7" t="s">
        <v>10</v>
      </c>
      <c r="B7" s="8"/>
      <c r="C7" s="1516" t="s">
        <v>372</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373</v>
      </c>
      <c r="D9" s="1511"/>
      <c r="E9" s="1511"/>
      <c r="F9" s="1511"/>
      <c r="G9" s="1511"/>
      <c r="H9" s="1511"/>
      <c r="I9" s="1511"/>
      <c r="J9" s="1511"/>
      <c r="K9" s="1511"/>
      <c r="L9" s="1511"/>
      <c r="M9" s="1511"/>
      <c r="N9" s="1511"/>
      <c r="O9" s="1511"/>
      <c r="P9" s="1512"/>
      <c r="Q9" s="273"/>
    </row>
    <row r="10" spans="1:17" ht="12.75" customHeight="1" x14ac:dyDescent="0.25">
      <c r="A10" s="7"/>
      <c r="B10" s="8" t="s">
        <v>14</v>
      </c>
      <c r="C10" s="1511"/>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988682</v>
      </c>
      <c r="D20" s="32">
        <f>SUM(D21,D24,D25,D41,D43)</f>
        <v>988682</v>
      </c>
      <c r="E20" s="33">
        <f t="shared" ref="E20:F20" si="1">SUM(E21,E24,E25,E41,E43)</f>
        <v>0</v>
      </c>
      <c r="F20" s="34">
        <f t="shared" si="1"/>
        <v>988682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988682</v>
      </c>
      <c r="D24" s="60">
        <f>D51</f>
        <v>988682</v>
      </c>
      <c r="E24" s="279">
        <f>-8395+3800+190+915+2134+596+760-800-2600+2600+800</f>
        <v>0</v>
      </c>
      <c r="F24" s="62">
        <f t="shared" si="9"/>
        <v>988682</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988682</v>
      </c>
      <c r="D50" s="157">
        <f>SUM(D51,D286)</f>
        <v>988682</v>
      </c>
      <c r="E50" s="158">
        <f t="shared" ref="E50:F50" si="26">SUM(E51,E286)</f>
        <v>0</v>
      </c>
      <c r="F50" s="159">
        <f t="shared" si="26"/>
        <v>988682</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9" customHeight="1" thickTop="1" x14ac:dyDescent="0.25">
      <c r="A51" s="160"/>
      <c r="B51" s="161" t="s">
        <v>70</v>
      </c>
      <c r="C51" s="162">
        <f t="shared" si="0"/>
        <v>988682</v>
      </c>
      <c r="D51" s="163">
        <f>SUM(D52,D194)</f>
        <v>988682</v>
      </c>
      <c r="E51" s="164">
        <f t="shared" ref="E51:F51" si="30">SUM(E52,E194)</f>
        <v>0</v>
      </c>
      <c r="F51" s="165">
        <f t="shared" si="30"/>
        <v>988682</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6.25" customHeight="1" x14ac:dyDescent="0.25">
      <c r="A52" s="24"/>
      <c r="B52" s="22" t="s">
        <v>71</v>
      </c>
      <c r="C52" s="170">
        <f t="shared" si="0"/>
        <v>973573</v>
      </c>
      <c r="D52" s="171">
        <f>SUM(D53,D75,D173,D187)</f>
        <v>973573</v>
      </c>
      <c r="E52" s="172">
        <f t="shared" ref="E52:F52" si="34">SUM(E53,E75,E173,E187)</f>
        <v>0</v>
      </c>
      <c r="F52" s="173">
        <f t="shared" si="34"/>
        <v>973573</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x14ac:dyDescent="0.25">
      <c r="A53" s="175">
        <v>1000</v>
      </c>
      <c r="B53" s="175" t="s">
        <v>72</v>
      </c>
      <c r="C53" s="176">
        <f t="shared" si="0"/>
        <v>78911</v>
      </c>
      <c r="D53" s="177">
        <f>SUM(D54,D67)</f>
        <v>74921</v>
      </c>
      <c r="E53" s="178">
        <f t="shared" ref="E53:F53" si="38">SUM(E54,E67)</f>
        <v>3990</v>
      </c>
      <c r="F53" s="179">
        <f t="shared" si="38"/>
        <v>78911</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t="16.5" customHeight="1" x14ac:dyDescent="0.25">
      <c r="A54" s="67">
        <v>1100</v>
      </c>
      <c r="B54" s="181" t="s">
        <v>73</v>
      </c>
      <c r="C54" s="68">
        <f t="shared" si="0"/>
        <v>74796</v>
      </c>
      <c r="D54" s="182">
        <f>SUM(D55,D58,D66)</f>
        <v>70996</v>
      </c>
      <c r="E54" s="183">
        <f t="shared" ref="E54:F54" si="42">SUM(E55,E58,E66)</f>
        <v>3800</v>
      </c>
      <c r="F54" s="71">
        <f t="shared" si="42"/>
        <v>74796</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87</v>
      </c>
      <c r="C66" s="141">
        <f t="shared" si="0"/>
        <v>74796</v>
      </c>
      <c r="D66" s="142">
        <v>70996</v>
      </c>
      <c r="E66" s="280">
        <f>3800</f>
        <v>3800</v>
      </c>
      <c r="F66" s="139">
        <f t="shared" si="58"/>
        <v>74796</v>
      </c>
      <c r="G66" s="142"/>
      <c r="H66" s="143"/>
      <c r="I66" s="139">
        <f t="shared" si="59"/>
        <v>0</v>
      </c>
      <c r="J66" s="142"/>
      <c r="K66" s="143"/>
      <c r="L66" s="139">
        <f t="shared" si="60"/>
        <v>0</v>
      </c>
      <c r="M66" s="142"/>
      <c r="N66" s="143"/>
      <c r="O66" s="139">
        <f t="shared" si="61"/>
        <v>0</v>
      </c>
      <c r="P66" s="127"/>
    </row>
    <row r="67" spans="1:16" ht="27" customHeight="1" x14ac:dyDescent="0.25">
      <c r="A67" s="67">
        <v>1200</v>
      </c>
      <c r="B67" s="181" t="s">
        <v>88</v>
      </c>
      <c r="C67" s="68">
        <f t="shared" si="0"/>
        <v>4115</v>
      </c>
      <c r="D67" s="182">
        <f>SUM(D68:D69)</f>
        <v>3925</v>
      </c>
      <c r="E67" s="183">
        <f t="shared" ref="E67:F67" si="62">SUM(E68:E69)</f>
        <v>190</v>
      </c>
      <c r="F67" s="71">
        <f t="shared" si="62"/>
        <v>4115</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6.25" customHeight="1" x14ac:dyDescent="0.25">
      <c r="A68" s="278">
        <v>1210</v>
      </c>
      <c r="B68" s="80" t="s">
        <v>89</v>
      </c>
      <c r="C68" s="81">
        <f t="shared" si="0"/>
        <v>4115</v>
      </c>
      <c r="D68" s="46">
        <v>3925</v>
      </c>
      <c r="E68" s="281">
        <f>190</f>
        <v>190</v>
      </c>
      <c r="F68" s="132">
        <f>D68+E68</f>
        <v>4115</v>
      </c>
      <c r="G68" s="46"/>
      <c r="H68" s="47"/>
      <c r="I68" s="132">
        <f>G68+H68</f>
        <v>0</v>
      </c>
      <c r="J68" s="46"/>
      <c r="K68" s="47"/>
      <c r="L68" s="132">
        <f>K68+J68</f>
        <v>0</v>
      </c>
      <c r="M68" s="46"/>
      <c r="N68" s="47"/>
      <c r="O68" s="132">
        <f>N68+M68</f>
        <v>0</v>
      </c>
      <c r="P68" s="49"/>
    </row>
    <row r="69" spans="1:16" ht="24" hidden="1" x14ac:dyDescent="0.25">
      <c r="A69" s="187">
        <v>1220</v>
      </c>
      <c r="B69" s="87" t="s">
        <v>90</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91</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94</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95</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685775</v>
      </c>
      <c r="D75" s="177">
        <f>SUM(D76,D83,D130,D164,D165,D172)</f>
        <v>688965</v>
      </c>
      <c r="E75" s="178">
        <f t="shared" ref="E75:F75" si="74">SUM(E76,E83,E130,E164,E165,E172)</f>
        <v>-3190</v>
      </c>
      <c r="F75" s="179">
        <f t="shared" si="74"/>
        <v>685775</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8">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ht="15" customHeight="1" x14ac:dyDescent="0.25">
      <c r="A83" s="67">
        <v>2200</v>
      </c>
      <c r="B83" s="181" t="s">
        <v>102</v>
      </c>
      <c r="C83" s="68">
        <f t="shared" si="0"/>
        <v>684577</v>
      </c>
      <c r="D83" s="182">
        <f>SUM(D84,D89,D95,D103,D112,D116,D122,D128)</f>
        <v>688682</v>
      </c>
      <c r="E83" s="183">
        <f t="shared" ref="E83:F83" si="98">SUM(E84,E89,E95,E103,E112,E116,E122,E128)</f>
        <v>-4105</v>
      </c>
      <c r="F83" s="71">
        <f t="shared" si="98"/>
        <v>684577</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108</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109</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7041</v>
      </c>
      <c r="D95" s="188">
        <f>SUM(D96:D102)</f>
        <v>4907</v>
      </c>
      <c r="E95" s="189">
        <f t="shared" ref="E95:F95" si="119">SUM(E96:E102)</f>
        <v>2134</v>
      </c>
      <c r="F95" s="55">
        <f t="shared" si="119"/>
        <v>7041</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7" customHeight="1" x14ac:dyDescent="0.25">
      <c r="A96" s="51">
        <v>2231</v>
      </c>
      <c r="B96" s="87" t="s">
        <v>115</v>
      </c>
      <c r="C96" s="88">
        <f t="shared" si="102"/>
        <v>7041</v>
      </c>
      <c r="D96" s="193">
        <v>4907</v>
      </c>
      <c r="E96" s="282">
        <f>2134</f>
        <v>2134</v>
      </c>
      <c r="F96" s="55">
        <f t="shared" ref="F96:F102" si="123">D96+E96</f>
        <v>7041</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3">
        <v>0</v>
      </c>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122</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v>0</v>
      </c>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131</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132</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t="14.25" customHeight="1" x14ac:dyDescent="0.25">
      <c r="A116" s="187">
        <v>2260</v>
      </c>
      <c r="B116" s="87" t="s">
        <v>135</v>
      </c>
      <c r="C116" s="88">
        <f t="shared" si="102"/>
        <v>4012</v>
      </c>
      <c r="D116" s="188">
        <f>SUM(D117:D121)</f>
        <v>3416</v>
      </c>
      <c r="E116" s="189">
        <f t="shared" ref="E116:F116" si="143">SUM(E117:E121)</f>
        <v>596</v>
      </c>
      <c r="F116" s="55">
        <f t="shared" si="143"/>
        <v>4012</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6.5" customHeight="1" x14ac:dyDescent="0.25">
      <c r="A117" s="51">
        <v>2261</v>
      </c>
      <c r="B117" s="87" t="s">
        <v>136</v>
      </c>
      <c r="C117" s="88">
        <f t="shared" si="102"/>
        <v>1338</v>
      </c>
      <c r="D117" s="193">
        <v>742</v>
      </c>
      <c r="E117" s="282">
        <f>596</f>
        <v>596</v>
      </c>
      <c r="F117" s="55">
        <f t="shared" ref="F117:F121" si="147">D117+E117</f>
        <v>1338</v>
      </c>
      <c r="G117" s="53"/>
      <c r="H117" s="54"/>
      <c r="I117" s="55">
        <f t="shared" ref="I117:I121" si="148">G117+H117</f>
        <v>0</v>
      </c>
      <c r="J117" s="53"/>
      <c r="K117" s="54"/>
      <c r="L117" s="55">
        <f t="shared" ref="L117:L121" si="149">K117+J117</f>
        <v>0</v>
      </c>
      <c r="M117" s="53"/>
      <c r="N117" s="54"/>
      <c r="O117" s="55">
        <f t="shared" ref="O117:O121" si="150">N117+M117</f>
        <v>0</v>
      </c>
      <c r="P117" s="57"/>
    </row>
    <row r="118" spans="1:16" ht="16.5" customHeight="1" x14ac:dyDescent="0.25">
      <c r="A118" s="51">
        <v>2262</v>
      </c>
      <c r="B118" s="87" t="s">
        <v>137</v>
      </c>
      <c r="C118" s="88">
        <f t="shared" si="102"/>
        <v>551</v>
      </c>
      <c r="D118" s="193">
        <v>551</v>
      </c>
      <c r="E118" s="194"/>
      <c r="F118" s="55">
        <f t="shared" si="147"/>
        <v>551</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7" t="s">
        <v>139</v>
      </c>
      <c r="C120" s="88">
        <f t="shared" si="102"/>
        <v>2123</v>
      </c>
      <c r="D120" s="193">
        <v>2123</v>
      </c>
      <c r="E120" s="194"/>
      <c r="F120" s="55">
        <f t="shared" si="147"/>
        <v>2123</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ht="18" customHeight="1" x14ac:dyDescent="0.25">
      <c r="A122" s="187">
        <v>2270</v>
      </c>
      <c r="B122" s="87" t="s">
        <v>141</v>
      </c>
      <c r="C122" s="88">
        <f t="shared" si="102"/>
        <v>673524</v>
      </c>
      <c r="D122" s="188">
        <f>SUM(D123:D127)</f>
        <v>680359</v>
      </c>
      <c r="E122" s="189">
        <f t="shared" ref="E122:F122" si="151">SUM(E123:E127)</f>
        <v>-6835</v>
      </c>
      <c r="F122" s="55">
        <f t="shared" si="151"/>
        <v>673524</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142</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143</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7.75" customHeight="1" x14ac:dyDescent="0.25">
      <c r="A125" s="51">
        <v>2275</v>
      </c>
      <c r="B125" s="87" t="s">
        <v>144</v>
      </c>
      <c r="C125" s="88">
        <f t="shared" si="102"/>
        <v>84685</v>
      </c>
      <c r="D125" s="193">
        <v>95680</v>
      </c>
      <c r="E125" s="282">
        <f>-8395-2600</f>
        <v>-10995</v>
      </c>
      <c r="F125" s="55">
        <f t="shared" si="155"/>
        <v>84685</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30.75" customHeight="1" x14ac:dyDescent="0.25">
      <c r="A127" s="51">
        <v>2279</v>
      </c>
      <c r="B127" s="87" t="s">
        <v>146</v>
      </c>
      <c r="C127" s="88">
        <f t="shared" si="102"/>
        <v>588839</v>
      </c>
      <c r="D127" s="193">
        <v>584679</v>
      </c>
      <c r="E127" s="282">
        <f>760+2600+800</f>
        <v>4160</v>
      </c>
      <c r="F127" s="55">
        <f t="shared" si="155"/>
        <v>588839</v>
      </c>
      <c r="G127" s="53"/>
      <c r="H127" s="54"/>
      <c r="I127" s="55">
        <f t="shared" si="156"/>
        <v>0</v>
      </c>
      <c r="J127" s="53"/>
      <c r="K127" s="54"/>
      <c r="L127" s="55">
        <f t="shared" si="157"/>
        <v>0</v>
      </c>
      <c r="M127" s="53"/>
      <c r="N127" s="54"/>
      <c r="O127" s="55">
        <f t="shared" si="158"/>
        <v>0</v>
      </c>
      <c r="P127" s="57"/>
    </row>
    <row r="128" spans="1:16" ht="48" hidden="1" x14ac:dyDescent="0.25">
      <c r="A128" s="278">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148</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1198</v>
      </c>
      <c r="D130" s="182">
        <f>SUM(D131,D136,D140,D141,D144,D151,D159,D160,D163)</f>
        <v>283</v>
      </c>
      <c r="E130" s="183">
        <f t="shared" ref="E130:F130" si="160">SUM(E131,E136,E140,E141,E144,E151,E159,E160,E163)</f>
        <v>915</v>
      </c>
      <c r="F130" s="71">
        <f t="shared" si="160"/>
        <v>1198</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5.5" customHeight="1" x14ac:dyDescent="0.25">
      <c r="A131" s="278">
        <v>2310</v>
      </c>
      <c r="B131" s="80" t="s">
        <v>150</v>
      </c>
      <c r="C131" s="81">
        <f t="shared" si="102"/>
        <v>1198</v>
      </c>
      <c r="D131" s="191">
        <f t="shared" ref="D131:O131" si="164">SUM(D132:D135)</f>
        <v>283</v>
      </c>
      <c r="E131" s="192">
        <f t="shared" si="164"/>
        <v>915</v>
      </c>
      <c r="F131" s="132">
        <f t="shared" si="164"/>
        <v>1198</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151</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3">
        <v>0</v>
      </c>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40.5" customHeight="1" x14ac:dyDescent="0.25">
      <c r="A135" s="51">
        <v>2314</v>
      </c>
      <c r="B135" s="87" t="s">
        <v>154</v>
      </c>
      <c r="C135" s="88">
        <f t="shared" si="102"/>
        <v>1198</v>
      </c>
      <c r="D135" s="193">
        <v>283</v>
      </c>
      <c r="E135" s="282">
        <f>915</f>
        <v>915</v>
      </c>
      <c r="F135" s="55">
        <f t="shared" si="165"/>
        <v>1198</v>
      </c>
      <c r="G135" s="53"/>
      <c r="H135" s="54"/>
      <c r="I135" s="55">
        <f t="shared" si="166"/>
        <v>0</v>
      </c>
      <c r="J135" s="53"/>
      <c r="K135" s="54"/>
      <c r="L135" s="55">
        <f t="shared" si="167"/>
        <v>0</v>
      </c>
      <c r="M135" s="53"/>
      <c r="N135" s="54"/>
      <c r="O135" s="55">
        <f t="shared" si="168"/>
        <v>0</v>
      </c>
      <c r="P135" s="57"/>
    </row>
    <row r="136" spans="1:16" hidden="1" x14ac:dyDescent="0.25">
      <c r="A136" s="187">
        <v>2320</v>
      </c>
      <c r="B136" s="87" t="s">
        <v>155</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160</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161</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278">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x14ac:dyDescent="0.25">
      <c r="A173" s="175">
        <v>3000</v>
      </c>
      <c r="B173" s="175" t="s">
        <v>192</v>
      </c>
      <c r="C173" s="176">
        <f t="shared" si="193"/>
        <v>208887</v>
      </c>
      <c r="D173" s="177">
        <f>SUM(D174,D184)</f>
        <v>209687</v>
      </c>
      <c r="E173" s="178">
        <f t="shared" ref="E173:F173" si="216">SUM(E174,E184)</f>
        <v>-800</v>
      </c>
      <c r="F173" s="179">
        <f t="shared" si="216"/>
        <v>208887</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7.75" customHeight="1" x14ac:dyDescent="0.25">
      <c r="A174" s="67">
        <v>3200</v>
      </c>
      <c r="B174" s="204" t="s">
        <v>193</v>
      </c>
      <c r="C174" s="68">
        <f t="shared" si="193"/>
        <v>208887</v>
      </c>
      <c r="D174" s="182">
        <f>SUM(D175,D179)</f>
        <v>209687</v>
      </c>
      <c r="E174" s="183">
        <f t="shared" ref="E174:O174" si="220">SUM(E175,E179)</f>
        <v>-800</v>
      </c>
      <c r="F174" s="71">
        <f t="shared" si="220"/>
        <v>208887</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9.75" customHeight="1" x14ac:dyDescent="0.25">
      <c r="A175" s="278">
        <v>3260</v>
      </c>
      <c r="B175" s="80" t="s">
        <v>194</v>
      </c>
      <c r="C175" s="81">
        <f t="shared" si="193"/>
        <v>208887</v>
      </c>
      <c r="D175" s="191">
        <f>SUM(D176:D178)</f>
        <v>209687</v>
      </c>
      <c r="E175" s="192">
        <f t="shared" ref="E175:F175" si="221">SUM(E176:E178)</f>
        <v>-800</v>
      </c>
      <c r="F175" s="132">
        <f t="shared" si="221"/>
        <v>208887</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7" customHeight="1" x14ac:dyDescent="0.25">
      <c r="A176" s="51">
        <v>3261</v>
      </c>
      <c r="B176" s="87" t="s">
        <v>195</v>
      </c>
      <c r="C176" s="88">
        <f t="shared" si="193"/>
        <v>5000</v>
      </c>
      <c r="D176" s="193">
        <v>5000</v>
      </c>
      <c r="E176" s="194"/>
      <c r="F176" s="55">
        <f t="shared" ref="F176:F178" si="225">D176+E176</f>
        <v>5000</v>
      </c>
      <c r="G176" s="53"/>
      <c r="H176" s="54"/>
      <c r="I176" s="55">
        <f t="shared" ref="I176:I178" si="226">G176+H176</f>
        <v>0</v>
      </c>
      <c r="J176" s="53"/>
      <c r="K176" s="54"/>
      <c r="L176" s="55">
        <f t="shared" ref="L176:L178" si="227">K176+J176</f>
        <v>0</v>
      </c>
      <c r="M176" s="53"/>
      <c r="N176" s="54"/>
      <c r="O176" s="55">
        <f t="shared" ref="O176:O178" si="228">N176+M176</f>
        <v>0</v>
      </c>
      <c r="P176" s="57"/>
    </row>
    <row r="177" spans="1:16" ht="39.75" customHeight="1" x14ac:dyDescent="0.25">
      <c r="A177" s="51">
        <v>3262</v>
      </c>
      <c r="B177" s="87" t="s">
        <v>196</v>
      </c>
      <c r="C177" s="88">
        <f t="shared" si="193"/>
        <v>17699</v>
      </c>
      <c r="D177" s="193">
        <v>17699</v>
      </c>
      <c r="E177" s="194"/>
      <c r="F177" s="55">
        <f t="shared" si="225"/>
        <v>17699</v>
      </c>
      <c r="G177" s="53"/>
      <c r="H177" s="54"/>
      <c r="I177" s="55">
        <f t="shared" si="226"/>
        <v>0</v>
      </c>
      <c r="J177" s="53"/>
      <c r="K177" s="54"/>
      <c r="L177" s="55">
        <f t="shared" si="227"/>
        <v>0</v>
      </c>
      <c r="M177" s="53"/>
      <c r="N177" s="54"/>
      <c r="O177" s="55">
        <f t="shared" si="228"/>
        <v>0</v>
      </c>
      <c r="P177" s="57"/>
    </row>
    <row r="178" spans="1:16" ht="27.75" customHeight="1" x14ac:dyDescent="0.25">
      <c r="A178" s="51">
        <v>3263</v>
      </c>
      <c r="B178" s="87" t="s">
        <v>197</v>
      </c>
      <c r="C178" s="88">
        <f t="shared" si="193"/>
        <v>186188</v>
      </c>
      <c r="D178" s="193">
        <v>186988</v>
      </c>
      <c r="E178" s="282">
        <f>-800</f>
        <v>-800</v>
      </c>
      <c r="F178" s="55">
        <f t="shared" si="225"/>
        <v>186188</v>
      </c>
      <c r="G178" s="53"/>
      <c r="H178" s="54"/>
      <c r="I178" s="55">
        <f t="shared" si="226"/>
        <v>0</v>
      </c>
      <c r="J178" s="53"/>
      <c r="K178" s="54"/>
      <c r="L178" s="55">
        <f t="shared" si="227"/>
        <v>0</v>
      </c>
      <c r="M178" s="53"/>
      <c r="N178" s="54"/>
      <c r="O178" s="55">
        <f t="shared" si="228"/>
        <v>0</v>
      </c>
      <c r="P178" s="57"/>
    </row>
    <row r="179" spans="1:16" ht="84" hidden="1" x14ac:dyDescent="0.25">
      <c r="A179" s="278">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8">
        <v>4240</v>
      </c>
      <c r="B189" s="80" t="s">
        <v>208</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8">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15109</v>
      </c>
      <c r="D194" s="171">
        <f>SUM(D195,D230,D269,D283)</f>
        <v>15109</v>
      </c>
      <c r="E194" s="172">
        <f t="shared" ref="E194:O194" si="259">SUM(E195,E230,E269,E283)</f>
        <v>0</v>
      </c>
      <c r="F194" s="173">
        <f t="shared" si="259"/>
        <v>15109</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10843</v>
      </c>
      <c r="D195" s="177">
        <f>D196+D204</f>
        <v>10843</v>
      </c>
      <c r="E195" s="178">
        <f t="shared" ref="E195:F195" si="260">E196+E204</f>
        <v>0</v>
      </c>
      <c r="F195" s="179">
        <f t="shared" si="260"/>
        <v>10843</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8">
        <v>5110</v>
      </c>
      <c r="B197" s="80" t="s">
        <v>216</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218</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ht="17.25" customHeight="1" x14ac:dyDescent="0.25">
      <c r="A204" s="67">
        <v>5200</v>
      </c>
      <c r="B204" s="181" t="s">
        <v>223</v>
      </c>
      <c r="C204" s="68">
        <f t="shared" si="193"/>
        <v>10843</v>
      </c>
      <c r="D204" s="182">
        <f>D205+D215+D216+D225+D226+D227+D229</f>
        <v>10843</v>
      </c>
      <c r="E204" s="183">
        <f t="shared" ref="E204:F204" si="276">E205+E215+E216+E225+E226+E227+E229</f>
        <v>0</v>
      </c>
      <c r="F204" s="71">
        <f t="shared" si="276"/>
        <v>10843</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235</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v>0</v>
      </c>
      <c r="E224" s="194"/>
      <c r="F224" s="55">
        <f t="shared" si="293"/>
        <v>0</v>
      </c>
      <c r="G224" s="53"/>
      <c r="H224" s="54"/>
      <c r="I224" s="55">
        <f t="shared" si="294"/>
        <v>0</v>
      </c>
      <c r="J224" s="53"/>
      <c r="K224" s="54"/>
      <c r="L224" s="55">
        <f t="shared" si="295"/>
        <v>0</v>
      </c>
      <c r="M224" s="53"/>
      <c r="N224" s="54"/>
      <c r="O224" s="55">
        <f t="shared" si="296"/>
        <v>0</v>
      </c>
      <c r="P224" s="57"/>
    </row>
    <row r="225" spans="1:16" ht="25.5" customHeight="1" x14ac:dyDescent="0.25">
      <c r="A225" s="187">
        <v>5240</v>
      </c>
      <c r="B225" s="87" t="s">
        <v>244</v>
      </c>
      <c r="C225" s="88">
        <f t="shared" si="288"/>
        <v>10843</v>
      </c>
      <c r="D225" s="193">
        <v>10843</v>
      </c>
      <c r="E225" s="194"/>
      <c r="F225" s="55">
        <f t="shared" si="293"/>
        <v>10843</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v>0</v>
      </c>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x14ac:dyDescent="0.25">
      <c r="A230" s="175">
        <v>6000</v>
      </c>
      <c r="B230" s="175" t="s">
        <v>249</v>
      </c>
      <c r="C230" s="176">
        <f t="shared" si="288"/>
        <v>4266</v>
      </c>
      <c r="D230" s="177">
        <f>D231+D251+D259</f>
        <v>4266</v>
      </c>
      <c r="E230" s="178">
        <f t="shared" ref="E230:F230" si="305">E231+E251+E259</f>
        <v>0</v>
      </c>
      <c r="F230" s="179">
        <f t="shared" si="305"/>
        <v>4266</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8">
        <v>6220</v>
      </c>
      <c r="B232" s="80" t="s">
        <v>251</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8">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8.25" customHeight="1" x14ac:dyDescent="0.25">
      <c r="A259" s="67">
        <v>6400</v>
      </c>
      <c r="B259" s="181" t="s">
        <v>278</v>
      </c>
      <c r="C259" s="68">
        <f t="shared" si="288"/>
        <v>4266</v>
      </c>
      <c r="D259" s="182">
        <f>SUM(D260,D264)</f>
        <v>4266</v>
      </c>
      <c r="E259" s="183">
        <f t="shared" ref="E259:O259" si="341">SUM(E260,E264)</f>
        <v>0</v>
      </c>
      <c r="F259" s="71">
        <f t="shared" si="341"/>
        <v>4266</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8">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51" customHeight="1" x14ac:dyDescent="0.25">
      <c r="A264" s="187">
        <v>6420</v>
      </c>
      <c r="B264" s="87" t="s">
        <v>283</v>
      </c>
      <c r="C264" s="88">
        <f t="shared" si="288"/>
        <v>4266</v>
      </c>
      <c r="D264" s="188">
        <f>SUM(D265:D268)</f>
        <v>4266</v>
      </c>
      <c r="E264" s="189">
        <f t="shared" ref="E264:F264" si="347">SUM(E265:E268)</f>
        <v>0</v>
      </c>
      <c r="F264" s="55">
        <f t="shared" si="347"/>
        <v>4266</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5" customHeight="1" x14ac:dyDescent="0.25">
      <c r="A266" s="51">
        <v>6422</v>
      </c>
      <c r="B266" s="87" t="s">
        <v>285</v>
      </c>
      <c r="C266" s="88">
        <f t="shared" si="288"/>
        <v>3508</v>
      </c>
      <c r="D266" s="193">
        <v>3508</v>
      </c>
      <c r="E266" s="194"/>
      <c r="F266" s="55">
        <f t="shared" si="351"/>
        <v>3508</v>
      </c>
      <c r="G266" s="53"/>
      <c r="H266" s="54"/>
      <c r="I266" s="55">
        <f t="shared" si="352"/>
        <v>0</v>
      </c>
      <c r="J266" s="53"/>
      <c r="K266" s="54"/>
      <c r="L266" s="55">
        <f t="shared" si="353"/>
        <v>0</v>
      </c>
      <c r="M266" s="53"/>
      <c r="N266" s="54"/>
      <c r="O266" s="55">
        <f t="shared" si="354"/>
        <v>0</v>
      </c>
      <c r="P266" s="57"/>
    </row>
    <row r="267" spans="1:16" ht="17.25" customHeight="1" x14ac:dyDescent="0.25">
      <c r="A267" s="51">
        <v>6423</v>
      </c>
      <c r="B267" s="87" t="s">
        <v>286</v>
      </c>
      <c r="C267" s="88">
        <f t="shared" si="288"/>
        <v>758</v>
      </c>
      <c r="D267" s="193">
        <v>758</v>
      </c>
      <c r="E267" s="194"/>
      <c r="F267" s="55">
        <f t="shared" si="351"/>
        <v>758</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8">
        <v>7210</v>
      </c>
      <c r="B271" s="80" t="s">
        <v>290</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294</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0" t="s">
        <v>299</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305</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308</v>
      </c>
      <c r="B288" s="245" t="s">
        <v>309</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5" customHeight="1" thickBot="1" x14ac:dyDescent="0.3">
      <c r="A289" s="246"/>
      <c r="B289" s="246" t="s">
        <v>310</v>
      </c>
      <c r="C289" s="247">
        <f t="shared" si="371"/>
        <v>988682</v>
      </c>
      <c r="D289" s="248">
        <f t="shared" ref="D289:O289" si="389">SUM(D286,D269,D230,D195,D187,D173,D75,D53,D283)</f>
        <v>988682</v>
      </c>
      <c r="E289" s="249">
        <f t="shared" si="389"/>
        <v>0</v>
      </c>
      <c r="F289" s="250">
        <f t="shared" si="389"/>
        <v>988682</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484" t="s">
        <v>311</v>
      </c>
      <c r="B290" s="1485"/>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486" t="s">
        <v>312</v>
      </c>
      <c r="B291" s="1487"/>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NIxVsf8H7YhXnlafVPzQ4HYDLbPIInuJ+A/a4/LoWOU33kxXm6w8NdvWTptm68y5ob5W/F7y08YbQd61ZmNPmQ==" saltValue="rYeh7kHwk4H0cQiJ5UHGmQ==" spinCount="100000" sheet="1" objects="1" scenarios="1" formatCells="0" formatColumns="0" formatRows="0" deleteColumns="0"/>
  <autoFilter ref="A18:P301">
    <filterColumn colId="2">
      <filters>
        <filter val="1 198"/>
        <filter val="1 338"/>
        <filter val="10 843"/>
        <filter val="15 109"/>
        <filter val="17 699"/>
        <filter val="186 188"/>
        <filter val="2 123"/>
        <filter val="208 887"/>
        <filter val="3 508"/>
        <filter val="4 012"/>
        <filter val="4 115"/>
        <filter val="4 266"/>
        <filter val="5 000"/>
        <filter val="551"/>
        <filter val="588 839"/>
        <filter val="673 524"/>
        <filter val="684 577"/>
        <filter val="685 775"/>
        <filter val="7 041"/>
        <filter val="74 796"/>
        <filter val="758"/>
        <filter val="78 911"/>
        <filter val="84 685"/>
        <filter val="973 573"/>
        <filter val="988 68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7.pielikums Jūrmalas pilsētas domes
2019.gada 25.jūlija saistošajiem noteikumiem Nr.27
(protokols Nr.10, 24.punkts)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T319"/>
  <sheetViews>
    <sheetView showGridLines="0" view="pageLayout" zoomScaleNormal="100" workbookViewId="0">
      <selection activeCell="U4" sqref="U4"/>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571</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572</v>
      </c>
      <c r="D3" s="1516"/>
      <c r="E3" s="1516"/>
      <c r="F3" s="1516"/>
      <c r="G3" s="1516"/>
      <c r="H3" s="1516"/>
      <c r="I3" s="1516"/>
      <c r="J3" s="1516"/>
      <c r="K3" s="1516"/>
      <c r="L3" s="1516"/>
      <c r="M3" s="1516"/>
      <c r="N3" s="1516"/>
      <c r="O3" s="1516"/>
      <c r="P3" s="1517"/>
      <c r="Q3" s="273"/>
    </row>
    <row r="4" spans="1:17" ht="12.75" customHeight="1" x14ac:dyDescent="0.25">
      <c r="A4" s="5" t="s">
        <v>4</v>
      </c>
      <c r="B4" s="6"/>
      <c r="C4" s="1516" t="s">
        <v>573</v>
      </c>
      <c r="D4" s="1516"/>
      <c r="E4" s="1516"/>
      <c r="F4" s="1516"/>
      <c r="G4" s="1516"/>
      <c r="H4" s="1516"/>
      <c r="I4" s="1516"/>
      <c r="J4" s="1516"/>
      <c r="K4" s="1516"/>
      <c r="L4" s="1516"/>
      <c r="M4" s="1516"/>
      <c r="N4" s="1516"/>
      <c r="O4" s="1516"/>
      <c r="P4" s="1517"/>
      <c r="Q4" s="273"/>
    </row>
    <row r="5" spans="1:17" ht="12.75" customHeight="1" x14ac:dyDescent="0.25">
      <c r="A5" s="7" t="s">
        <v>6</v>
      </c>
      <c r="B5" s="8"/>
      <c r="C5" s="1511" t="s">
        <v>574</v>
      </c>
      <c r="D5" s="1511"/>
      <c r="E5" s="1511"/>
      <c r="F5" s="1511"/>
      <c r="G5" s="1511"/>
      <c r="H5" s="1511"/>
      <c r="I5" s="1511"/>
      <c r="J5" s="1511"/>
      <c r="K5" s="1511"/>
      <c r="L5" s="1511"/>
      <c r="M5" s="1511"/>
      <c r="N5" s="1511"/>
      <c r="O5" s="1511"/>
      <c r="P5" s="1512"/>
      <c r="Q5" s="273"/>
    </row>
    <row r="6" spans="1:17" ht="12.75" customHeight="1" x14ac:dyDescent="0.25">
      <c r="A6" s="7" t="s">
        <v>8</v>
      </c>
      <c r="B6" s="8"/>
      <c r="C6" s="1511" t="s">
        <v>9</v>
      </c>
      <c r="D6" s="1511"/>
      <c r="E6" s="1511"/>
      <c r="F6" s="1511"/>
      <c r="G6" s="1511"/>
      <c r="H6" s="1511"/>
      <c r="I6" s="1511"/>
      <c r="J6" s="1511"/>
      <c r="K6" s="1511"/>
      <c r="L6" s="1511"/>
      <c r="M6" s="1511"/>
      <c r="N6" s="1511"/>
      <c r="O6" s="1511"/>
      <c r="P6" s="1512"/>
      <c r="Q6" s="273"/>
    </row>
    <row r="7" spans="1:17" ht="24.75" customHeight="1" x14ac:dyDescent="0.25">
      <c r="A7" s="7" t="s">
        <v>10</v>
      </c>
      <c r="B7" s="8"/>
      <c r="C7" s="1516" t="s">
        <v>333</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575</v>
      </c>
      <c r="D9" s="1511"/>
      <c r="E9" s="1511"/>
      <c r="F9" s="1511"/>
      <c r="G9" s="1511"/>
      <c r="H9" s="1511"/>
      <c r="I9" s="1511"/>
      <c r="J9" s="1511"/>
      <c r="K9" s="1511"/>
      <c r="L9" s="1511"/>
      <c r="M9" s="1511"/>
      <c r="N9" s="1511"/>
      <c r="O9" s="1511"/>
      <c r="P9" s="1512"/>
      <c r="Q9" s="273"/>
    </row>
    <row r="10" spans="1:17" ht="12.75" customHeight="1" x14ac:dyDescent="0.25">
      <c r="A10" s="7"/>
      <c r="B10" s="8" t="s">
        <v>14</v>
      </c>
      <c r="C10" s="1511" t="s">
        <v>576</v>
      </c>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t="s">
        <v>577</v>
      </c>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20"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20"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20" s="28" customFormat="1" ht="12" hidden="1" customHeight="1" x14ac:dyDescent="0.25">
      <c r="A19" s="22"/>
      <c r="B19" s="23" t="s">
        <v>38</v>
      </c>
      <c r="C19" s="24"/>
      <c r="D19" s="25"/>
      <c r="E19" s="26"/>
      <c r="F19" s="27"/>
      <c r="G19" s="25"/>
      <c r="H19" s="26"/>
      <c r="I19" s="27"/>
      <c r="J19" s="25"/>
      <c r="K19" s="26"/>
      <c r="L19" s="27"/>
      <c r="M19" s="25"/>
      <c r="N19" s="26"/>
      <c r="O19" s="27"/>
      <c r="P19" s="27"/>
    </row>
    <row r="20" spans="1:20" s="28" customFormat="1" ht="12.75" thickBot="1" x14ac:dyDescent="0.3">
      <c r="A20" s="29"/>
      <c r="B20" s="30" t="s">
        <v>39</v>
      </c>
      <c r="C20" s="31">
        <f t="shared" ref="C20:C83" si="0">F20+I20+L20+O20</f>
        <v>895168</v>
      </c>
      <c r="D20" s="32">
        <f>SUM(D21,D24,D25,D41,D43)</f>
        <v>635002</v>
      </c>
      <c r="E20" s="33">
        <f t="shared" ref="E20:F20" si="1">SUM(E21,E24,E25,E41,E43)</f>
        <v>0</v>
      </c>
      <c r="F20" s="34">
        <f t="shared" si="1"/>
        <v>635002</v>
      </c>
      <c r="G20" s="32">
        <f>SUM(G21,G24,G43)</f>
        <v>228074</v>
      </c>
      <c r="H20" s="33">
        <f t="shared" ref="H20:I20" si="2">SUM(H21,H24,H43)</f>
        <v>1</v>
      </c>
      <c r="I20" s="34">
        <f t="shared" si="2"/>
        <v>228075</v>
      </c>
      <c r="J20" s="32">
        <f>SUM(J21,J26,J43)</f>
        <v>32091</v>
      </c>
      <c r="K20" s="33">
        <f t="shared" ref="K20:L20" si="3">SUM(K21,K26,K43)</f>
        <v>0</v>
      </c>
      <c r="L20" s="34">
        <f t="shared" si="3"/>
        <v>32091</v>
      </c>
      <c r="M20" s="32">
        <f>SUM(M21,M45)</f>
        <v>0</v>
      </c>
      <c r="N20" s="33">
        <f t="shared" ref="N20:O20" si="4">SUM(N21,N45)</f>
        <v>0</v>
      </c>
      <c r="O20" s="34">
        <f t="shared" si="4"/>
        <v>0</v>
      </c>
      <c r="P20" s="35"/>
      <c r="R20" s="363"/>
      <c r="S20" s="363"/>
      <c r="T20" s="363"/>
    </row>
    <row r="21" spans="1:20" ht="12.75" thickTop="1" x14ac:dyDescent="0.25">
      <c r="A21" s="36"/>
      <c r="B21" s="37" t="s">
        <v>40</v>
      </c>
      <c r="C21" s="38">
        <f t="shared" si="0"/>
        <v>5337</v>
      </c>
      <c r="D21" s="39">
        <f>SUM(D22:D23)</f>
        <v>0</v>
      </c>
      <c r="E21" s="40">
        <f t="shared" ref="E21:F21" si="5">SUM(E22:E23)</f>
        <v>0</v>
      </c>
      <c r="F21" s="41">
        <f t="shared" si="5"/>
        <v>0</v>
      </c>
      <c r="G21" s="39">
        <f>SUM(G22:G23)</f>
        <v>0</v>
      </c>
      <c r="H21" s="40">
        <f t="shared" ref="H21:I21" si="6">SUM(H22:H23)</f>
        <v>0</v>
      </c>
      <c r="I21" s="41">
        <f t="shared" si="6"/>
        <v>0</v>
      </c>
      <c r="J21" s="39">
        <f>SUM(J22:J23)</f>
        <v>5337</v>
      </c>
      <c r="K21" s="40">
        <f t="shared" ref="K21:L21" si="7">SUM(K22:K23)</f>
        <v>0</v>
      </c>
      <c r="L21" s="41">
        <f t="shared" si="7"/>
        <v>5337</v>
      </c>
      <c r="M21" s="39">
        <f>SUM(M22:M23)</f>
        <v>0</v>
      </c>
      <c r="N21" s="40">
        <f t="shared" ref="N21:O21" si="8">SUM(N22:N23)</f>
        <v>0</v>
      </c>
      <c r="O21" s="41">
        <f t="shared" si="8"/>
        <v>0</v>
      </c>
      <c r="P21" s="42"/>
      <c r="R21" s="363"/>
      <c r="S21" s="363"/>
      <c r="T21" s="363"/>
    </row>
    <row r="22" spans="1:20"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c r="R22" s="363"/>
      <c r="S22" s="363"/>
      <c r="T22" s="363"/>
    </row>
    <row r="23" spans="1:20" ht="17.25" customHeight="1" x14ac:dyDescent="0.25">
      <c r="A23" s="50"/>
      <c r="B23" s="51" t="s">
        <v>42</v>
      </c>
      <c r="C23" s="52">
        <f t="shared" si="0"/>
        <v>5337</v>
      </c>
      <c r="D23" s="53"/>
      <c r="E23" s="54"/>
      <c r="F23" s="55">
        <f t="shared" ref="F23:F25" si="9">D23+E23</f>
        <v>0</v>
      </c>
      <c r="G23" s="53"/>
      <c r="H23" s="54"/>
      <c r="I23" s="55">
        <f t="shared" ref="I23:I24" si="10">G23+H23</f>
        <v>0</v>
      </c>
      <c r="J23" s="53">
        <v>5337</v>
      </c>
      <c r="K23" s="54"/>
      <c r="L23" s="56">
        <f>K23+J23</f>
        <v>5337</v>
      </c>
      <c r="M23" s="53"/>
      <c r="N23" s="54"/>
      <c r="O23" s="55">
        <f>N23+M23</f>
        <v>0</v>
      </c>
      <c r="P23" s="57"/>
      <c r="R23" s="363"/>
      <c r="S23" s="363"/>
      <c r="T23" s="363"/>
    </row>
    <row r="24" spans="1:20" s="28" customFormat="1" ht="32.25" customHeight="1" thickBot="1" x14ac:dyDescent="0.3">
      <c r="A24" s="58">
        <v>19300</v>
      </c>
      <c r="B24" s="58" t="s">
        <v>43</v>
      </c>
      <c r="C24" s="59">
        <f>F24+I24</f>
        <v>863077</v>
      </c>
      <c r="D24" s="60">
        <v>635002</v>
      </c>
      <c r="E24" s="61"/>
      <c r="F24" s="62">
        <f t="shared" si="9"/>
        <v>635002</v>
      </c>
      <c r="G24" s="60">
        <v>228074</v>
      </c>
      <c r="H24" s="61">
        <v>1</v>
      </c>
      <c r="I24" s="62">
        <f t="shared" si="10"/>
        <v>228075</v>
      </c>
      <c r="J24" s="63" t="s">
        <v>44</v>
      </c>
      <c r="K24" s="64" t="s">
        <v>44</v>
      </c>
      <c r="L24" s="65" t="s">
        <v>44</v>
      </c>
      <c r="M24" s="63" t="s">
        <v>44</v>
      </c>
      <c r="N24" s="64" t="s">
        <v>44</v>
      </c>
      <c r="O24" s="65" t="s">
        <v>44</v>
      </c>
      <c r="P24" s="366"/>
      <c r="R24" s="363"/>
      <c r="S24" s="363"/>
      <c r="T24" s="363"/>
    </row>
    <row r="25" spans="1:20"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c r="R25" s="363"/>
      <c r="S25" s="363"/>
      <c r="T25" s="363"/>
    </row>
    <row r="26" spans="1:20" s="28" customFormat="1" ht="36" customHeight="1" thickTop="1" x14ac:dyDescent="0.25">
      <c r="A26" s="67">
        <v>21300</v>
      </c>
      <c r="B26" s="67" t="s">
        <v>46</v>
      </c>
      <c r="C26" s="68">
        <f>L26</f>
        <v>26754</v>
      </c>
      <c r="D26" s="72" t="s">
        <v>44</v>
      </c>
      <c r="E26" s="73" t="s">
        <v>44</v>
      </c>
      <c r="F26" s="74" t="s">
        <v>44</v>
      </c>
      <c r="G26" s="72" t="s">
        <v>44</v>
      </c>
      <c r="H26" s="73" t="s">
        <v>44</v>
      </c>
      <c r="I26" s="74" t="s">
        <v>44</v>
      </c>
      <c r="J26" s="76">
        <f>SUM(J27,J31,J33,J36)</f>
        <v>26754</v>
      </c>
      <c r="K26" s="77">
        <f t="shared" ref="K26:L26" si="11">SUM(K27,K31,K33,K36)</f>
        <v>0</v>
      </c>
      <c r="L26" s="78">
        <f t="shared" si="11"/>
        <v>26754</v>
      </c>
      <c r="M26" s="76" t="s">
        <v>44</v>
      </c>
      <c r="N26" s="77" t="s">
        <v>44</v>
      </c>
      <c r="O26" s="78" t="s">
        <v>44</v>
      </c>
      <c r="P26" s="75"/>
      <c r="R26" s="363"/>
      <c r="S26" s="363"/>
      <c r="T26" s="363"/>
    </row>
    <row r="27" spans="1:20"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c r="R27" s="363"/>
      <c r="S27" s="363"/>
      <c r="T27" s="363"/>
    </row>
    <row r="28" spans="1:20"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c r="R28" s="363"/>
      <c r="S28" s="363"/>
      <c r="T28" s="363"/>
    </row>
    <row r="29" spans="1:20"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c r="R29" s="363"/>
      <c r="S29" s="363"/>
      <c r="T29" s="363"/>
    </row>
    <row r="30" spans="1:20"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c r="R30" s="363"/>
      <c r="S30" s="363"/>
      <c r="T30" s="363"/>
    </row>
    <row r="31" spans="1:20"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c r="R31" s="363"/>
      <c r="S31" s="363"/>
      <c r="T31" s="363"/>
    </row>
    <row r="32" spans="1:20"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c r="R32" s="363"/>
      <c r="S32" s="363"/>
      <c r="T32" s="363"/>
    </row>
    <row r="33" spans="1:20"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c r="R33" s="363"/>
      <c r="S33" s="363"/>
      <c r="T33" s="363"/>
    </row>
    <row r="34" spans="1:20"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c r="R34" s="363"/>
      <c r="S34" s="363"/>
      <c r="T34" s="363"/>
    </row>
    <row r="35" spans="1:20"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c r="R35" s="363"/>
      <c r="S35" s="363"/>
      <c r="T35" s="363"/>
    </row>
    <row r="36" spans="1:20" s="28" customFormat="1" ht="25.5" customHeight="1" x14ac:dyDescent="0.25">
      <c r="A36" s="79">
        <v>21390</v>
      </c>
      <c r="B36" s="67" t="s">
        <v>56</v>
      </c>
      <c r="C36" s="68">
        <f t="shared" si="16"/>
        <v>26754</v>
      </c>
      <c r="D36" s="72" t="s">
        <v>44</v>
      </c>
      <c r="E36" s="73" t="s">
        <v>44</v>
      </c>
      <c r="F36" s="74" t="s">
        <v>44</v>
      </c>
      <c r="G36" s="72" t="s">
        <v>44</v>
      </c>
      <c r="H36" s="73" t="s">
        <v>44</v>
      </c>
      <c r="I36" s="74" t="s">
        <v>44</v>
      </c>
      <c r="J36" s="76">
        <f>SUM(J37:J40)</f>
        <v>26754</v>
      </c>
      <c r="K36" s="77">
        <f t="shared" ref="K36:L36" si="19">SUM(K37:K40)</f>
        <v>0</v>
      </c>
      <c r="L36" s="78">
        <f t="shared" si="19"/>
        <v>26754</v>
      </c>
      <c r="M36" s="76" t="s">
        <v>44</v>
      </c>
      <c r="N36" s="77" t="s">
        <v>44</v>
      </c>
      <c r="O36" s="78" t="s">
        <v>44</v>
      </c>
      <c r="P36" s="75"/>
      <c r="R36" s="363"/>
      <c r="S36" s="363"/>
      <c r="T36" s="363"/>
    </row>
    <row r="37" spans="1:20"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c r="R37" s="363"/>
      <c r="S37" s="363"/>
      <c r="T37" s="363"/>
    </row>
    <row r="38" spans="1:20"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c r="R38" s="363"/>
      <c r="S38" s="363"/>
      <c r="T38" s="363"/>
    </row>
    <row r="39" spans="1:20"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c r="R39" s="363"/>
      <c r="S39" s="363"/>
      <c r="T39" s="363"/>
    </row>
    <row r="40" spans="1:20" ht="24" customHeight="1" x14ac:dyDescent="0.25">
      <c r="A40" s="106">
        <v>21399</v>
      </c>
      <c r="B40" s="107" t="s">
        <v>60</v>
      </c>
      <c r="C40" s="108">
        <f t="shared" si="16"/>
        <v>26754</v>
      </c>
      <c r="D40" s="109" t="s">
        <v>44</v>
      </c>
      <c r="E40" s="110" t="s">
        <v>44</v>
      </c>
      <c r="F40" s="111" t="s">
        <v>44</v>
      </c>
      <c r="G40" s="109" t="s">
        <v>44</v>
      </c>
      <c r="H40" s="110" t="s">
        <v>44</v>
      </c>
      <c r="I40" s="111" t="s">
        <v>44</v>
      </c>
      <c r="J40" s="112">
        <v>26754</v>
      </c>
      <c r="K40" s="113"/>
      <c r="L40" s="114">
        <f t="shared" si="20"/>
        <v>26754</v>
      </c>
      <c r="M40" s="115" t="s">
        <v>44</v>
      </c>
      <c r="N40" s="116" t="s">
        <v>44</v>
      </c>
      <c r="O40" s="114" t="s">
        <v>44</v>
      </c>
      <c r="P40" s="117"/>
      <c r="R40" s="363"/>
      <c r="S40" s="363"/>
      <c r="T40" s="363"/>
    </row>
    <row r="41" spans="1:20"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c r="R41" s="363"/>
      <c r="S41" s="363"/>
      <c r="T41" s="363"/>
    </row>
    <row r="42" spans="1:20"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c r="R42" s="363"/>
      <c r="S42" s="363"/>
      <c r="T42" s="363"/>
    </row>
    <row r="43" spans="1:20"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c r="R43" s="363"/>
      <c r="S43" s="363"/>
      <c r="T43" s="363"/>
    </row>
    <row r="44" spans="1:20"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c r="R44" s="363"/>
      <c r="S44" s="363"/>
      <c r="T44" s="363"/>
    </row>
    <row r="45" spans="1:20"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c r="R45" s="363"/>
      <c r="S45" s="363"/>
      <c r="T45" s="363"/>
    </row>
    <row r="46" spans="1:20"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c r="R46" s="363"/>
      <c r="S46" s="363"/>
      <c r="T46" s="363"/>
    </row>
    <row r="47" spans="1:20"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c r="R47" s="363"/>
      <c r="S47" s="363"/>
      <c r="T47" s="363"/>
    </row>
    <row r="48" spans="1:20" ht="12" hidden="1" customHeight="1" x14ac:dyDescent="0.25">
      <c r="A48" s="140"/>
      <c r="B48" s="136"/>
      <c r="C48" s="141"/>
      <c r="D48" s="142"/>
      <c r="E48" s="143"/>
      <c r="F48" s="139"/>
      <c r="G48" s="142"/>
      <c r="H48" s="143"/>
      <c r="I48" s="139"/>
      <c r="J48" s="142"/>
      <c r="K48" s="143"/>
      <c r="L48" s="123"/>
      <c r="M48" s="142"/>
      <c r="N48" s="143"/>
      <c r="O48" s="139"/>
      <c r="P48" s="127"/>
      <c r="R48" s="363"/>
      <c r="S48" s="363"/>
      <c r="T48" s="363"/>
    </row>
    <row r="49" spans="1:20" s="28" customFormat="1" ht="12" hidden="1" customHeight="1" x14ac:dyDescent="0.25">
      <c r="A49" s="144"/>
      <c r="B49" s="145" t="s">
        <v>68</v>
      </c>
      <c r="C49" s="146"/>
      <c r="D49" s="147"/>
      <c r="E49" s="148"/>
      <c r="F49" s="149"/>
      <c r="G49" s="150"/>
      <c r="H49" s="151"/>
      <c r="I49" s="152"/>
      <c r="J49" s="150"/>
      <c r="K49" s="151"/>
      <c r="L49" s="153"/>
      <c r="M49" s="150"/>
      <c r="N49" s="151"/>
      <c r="O49" s="152"/>
      <c r="P49" s="154"/>
      <c r="R49" s="363"/>
      <c r="S49" s="363"/>
      <c r="T49" s="363"/>
    </row>
    <row r="50" spans="1:20" s="28" customFormat="1" ht="12.75" thickBot="1" x14ac:dyDescent="0.3">
      <c r="A50" s="155"/>
      <c r="B50" s="29" t="s">
        <v>69</v>
      </c>
      <c r="C50" s="156">
        <f t="shared" si="0"/>
        <v>895168</v>
      </c>
      <c r="D50" s="157">
        <f>SUM(D51,D286)</f>
        <v>635002</v>
      </c>
      <c r="E50" s="158">
        <f t="shared" ref="E50:F50" si="26">SUM(E51,E286)</f>
        <v>0</v>
      </c>
      <c r="F50" s="159">
        <f t="shared" si="26"/>
        <v>635002</v>
      </c>
      <c r="G50" s="157">
        <f>SUM(G51,G286)</f>
        <v>228074</v>
      </c>
      <c r="H50" s="158">
        <f>SUM(H51,H286)</f>
        <v>1</v>
      </c>
      <c r="I50" s="159">
        <f t="shared" ref="I50" si="27">SUM(I51,I286)</f>
        <v>228075</v>
      </c>
      <c r="J50" s="32">
        <f>SUM(J51,J286)</f>
        <v>32091</v>
      </c>
      <c r="K50" s="33">
        <f t="shared" ref="K50:L50" si="28">SUM(K51,K286)</f>
        <v>0</v>
      </c>
      <c r="L50" s="34">
        <f t="shared" si="28"/>
        <v>32091</v>
      </c>
      <c r="M50" s="32">
        <f>SUM(M51,M286)</f>
        <v>0</v>
      </c>
      <c r="N50" s="33">
        <f t="shared" ref="N50:O50" si="29">SUM(N51,N286)</f>
        <v>0</v>
      </c>
      <c r="O50" s="34">
        <f t="shared" si="29"/>
        <v>0</v>
      </c>
      <c r="P50" s="35"/>
      <c r="R50" s="363"/>
      <c r="S50" s="363"/>
      <c r="T50" s="363"/>
    </row>
    <row r="51" spans="1:20" s="28" customFormat="1" ht="36.75" thickTop="1" x14ac:dyDescent="0.25">
      <c r="A51" s="160"/>
      <c r="B51" s="161" t="s">
        <v>70</v>
      </c>
      <c r="C51" s="162">
        <f t="shared" si="0"/>
        <v>895104</v>
      </c>
      <c r="D51" s="163">
        <f>SUM(D52,D194)</f>
        <v>635002</v>
      </c>
      <c r="E51" s="164">
        <f t="shared" ref="E51:F51" si="30">SUM(E52,E194)</f>
        <v>0</v>
      </c>
      <c r="F51" s="165">
        <f t="shared" si="30"/>
        <v>635002</v>
      </c>
      <c r="G51" s="163">
        <f>SUM(G52,G194)</f>
        <v>228074</v>
      </c>
      <c r="H51" s="164">
        <f t="shared" ref="H51:I51" si="31">SUM(H52,H194)</f>
        <v>-63</v>
      </c>
      <c r="I51" s="165">
        <f t="shared" si="31"/>
        <v>228011</v>
      </c>
      <c r="J51" s="166">
        <f>SUM(J52,J194)</f>
        <v>32091</v>
      </c>
      <c r="K51" s="167">
        <f t="shared" ref="K51:L51" si="32">SUM(K52,K194)</f>
        <v>0</v>
      </c>
      <c r="L51" s="168">
        <f t="shared" si="32"/>
        <v>32091</v>
      </c>
      <c r="M51" s="166">
        <f>SUM(M52,M194)</f>
        <v>0</v>
      </c>
      <c r="N51" s="167">
        <f t="shared" ref="N51:O51" si="33">SUM(N52,N194)</f>
        <v>0</v>
      </c>
      <c r="O51" s="168">
        <f t="shared" si="33"/>
        <v>0</v>
      </c>
      <c r="P51" s="169"/>
      <c r="R51" s="363"/>
      <c r="S51" s="363"/>
      <c r="T51" s="363"/>
    </row>
    <row r="52" spans="1:20" s="28" customFormat="1" ht="24" x14ac:dyDescent="0.25">
      <c r="A52" s="24"/>
      <c r="B52" s="22" t="s">
        <v>71</v>
      </c>
      <c r="C52" s="170">
        <f t="shared" si="0"/>
        <v>891030</v>
      </c>
      <c r="D52" s="171">
        <f>SUM(D53,D75,D173,D187)</f>
        <v>632616</v>
      </c>
      <c r="E52" s="172">
        <f t="shared" ref="E52:F52" si="34">SUM(E53,E75,E173,E187)</f>
        <v>0</v>
      </c>
      <c r="F52" s="173">
        <f t="shared" si="34"/>
        <v>632616</v>
      </c>
      <c r="G52" s="171">
        <f>SUM(G53,G75,G173,G187)</f>
        <v>226386</v>
      </c>
      <c r="H52" s="172">
        <f t="shared" ref="H52:I52" si="35">SUM(H53,H75,H173,H187)</f>
        <v>-63</v>
      </c>
      <c r="I52" s="173">
        <f t="shared" si="35"/>
        <v>226323</v>
      </c>
      <c r="J52" s="171">
        <f>SUM(J53,J75,J173,J187)</f>
        <v>32091</v>
      </c>
      <c r="K52" s="172">
        <f t="shared" ref="K52:L52" si="36">SUM(K53,K75,K173,K187)</f>
        <v>0</v>
      </c>
      <c r="L52" s="173">
        <f t="shared" si="36"/>
        <v>32091</v>
      </c>
      <c r="M52" s="171">
        <f>SUM(M53,M75,M173,M187)</f>
        <v>0</v>
      </c>
      <c r="N52" s="172">
        <f t="shared" ref="N52:O52" si="37">SUM(N53,N75,N173,N187)</f>
        <v>0</v>
      </c>
      <c r="O52" s="173">
        <f t="shared" si="37"/>
        <v>0</v>
      </c>
      <c r="P52" s="174"/>
      <c r="R52" s="363"/>
      <c r="S52" s="363"/>
      <c r="T52" s="363"/>
    </row>
    <row r="53" spans="1:20" s="28" customFormat="1" x14ac:dyDescent="0.25">
      <c r="A53" s="175">
        <v>1000</v>
      </c>
      <c r="B53" s="175" t="s">
        <v>72</v>
      </c>
      <c r="C53" s="176">
        <f t="shared" si="0"/>
        <v>560817</v>
      </c>
      <c r="D53" s="177">
        <f>SUM(D54,D67)</f>
        <v>337614</v>
      </c>
      <c r="E53" s="178">
        <f t="shared" ref="E53:F53" si="38">SUM(E54,E67)</f>
        <v>0</v>
      </c>
      <c r="F53" s="179">
        <f t="shared" si="38"/>
        <v>337614</v>
      </c>
      <c r="G53" s="177">
        <f>SUM(G54,G67)</f>
        <v>223203</v>
      </c>
      <c r="H53" s="178">
        <f t="shared" ref="H53:I53" si="39">SUM(H54,H67)</f>
        <v>0</v>
      </c>
      <c r="I53" s="179">
        <f t="shared" si="39"/>
        <v>223203</v>
      </c>
      <c r="J53" s="177">
        <f>SUM(J54,J67)</f>
        <v>0</v>
      </c>
      <c r="K53" s="178">
        <f t="shared" ref="K53:L53" si="40">SUM(K54,K67)</f>
        <v>0</v>
      </c>
      <c r="L53" s="179">
        <f t="shared" si="40"/>
        <v>0</v>
      </c>
      <c r="M53" s="177">
        <f>SUM(M54,M67)</f>
        <v>0</v>
      </c>
      <c r="N53" s="178">
        <f t="shared" ref="N53:O53" si="41">SUM(N54,N67)</f>
        <v>0</v>
      </c>
      <c r="O53" s="179">
        <f t="shared" si="41"/>
        <v>0</v>
      </c>
      <c r="P53" s="180"/>
      <c r="R53" s="363"/>
      <c r="S53" s="363"/>
      <c r="T53" s="363"/>
    </row>
    <row r="54" spans="1:20" x14ac:dyDescent="0.25">
      <c r="A54" s="67">
        <v>1100</v>
      </c>
      <c r="B54" s="181" t="s">
        <v>73</v>
      </c>
      <c r="C54" s="68">
        <f t="shared" si="0"/>
        <v>421466</v>
      </c>
      <c r="D54" s="182">
        <f>SUM(D55,D58,D66)</f>
        <v>242534</v>
      </c>
      <c r="E54" s="183">
        <f t="shared" ref="E54:F54" si="42">SUM(E55,E58,E66)</f>
        <v>0</v>
      </c>
      <c r="F54" s="71">
        <f t="shared" si="42"/>
        <v>242534</v>
      </c>
      <c r="G54" s="182">
        <f>SUM(G55,G58,G66)</f>
        <v>178932</v>
      </c>
      <c r="H54" s="183">
        <f t="shared" ref="H54:I54" si="43">SUM(H55,H58,H66)</f>
        <v>0</v>
      </c>
      <c r="I54" s="71">
        <f t="shared" si="43"/>
        <v>178932</v>
      </c>
      <c r="J54" s="182">
        <f>SUM(J55,J58,J66)</f>
        <v>0</v>
      </c>
      <c r="K54" s="183">
        <f t="shared" ref="K54:L54" si="44">SUM(K55,K58,K66)</f>
        <v>0</v>
      </c>
      <c r="L54" s="71">
        <f t="shared" si="44"/>
        <v>0</v>
      </c>
      <c r="M54" s="182">
        <f>SUM(M55,M58,M66)</f>
        <v>0</v>
      </c>
      <c r="N54" s="183">
        <f t="shared" ref="N54:O54" si="45">SUM(N55,N58,N66)</f>
        <v>0</v>
      </c>
      <c r="O54" s="71">
        <f t="shared" si="45"/>
        <v>0</v>
      </c>
      <c r="P54" s="75"/>
      <c r="R54" s="363"/>
      <c r="S54" s="363"/>
      <c r="T54" s="363"/>
    </row>
    <row r="55" spans="1:20" x14ac:dyDescent="0.25">
      <c r="A55" s="184">
        <v>1110</v>
      </c>
      <c r="B55" s="136" t="s">
        <v>74</v>
      </c>
      <c r="C55" s="141">
        <f t="shared" si="0"/>
        <v>388196</v>
      </c>
      <c r="D55" s="185">
        <f>SUM(D56:D57)</f>
        <v>209264</v>
      </c>
      <c r="E55" s="186">
        <f t="shared" ref="E55:F55" si="46">SUM(E56:E57)</f>
        <v>0</v>
      </c>
      <c r="F55" s="139">
        <f t="shared" si="46"/>
        <v>209264</v>
      </c>
      <c r="G55" s="185">
        <f>SUM(G56:G57)</f>
        <v>178932</v>
      </c>
      <c r="H55" s="186">
        <f t="shared" ref="H55:I55" si="47">SUM(H56:H57)</f>
        <v>0</v>
      </c>
      <c r="I55" s="139">
        <f t="shared" si="47"/>
        <v>178932</v>
      </c>
      <c r="J55" s="185">
        <f>SUM(J56:J57)</f>
        <v>0</v>
      </c>
      <c r="K55" s="186">
        <f t="shared" ref="K55:L55" si="48">SUM(K56:K57)</f>
        <v>0</v>
      </c>
      <c r="L55" s="139">
        <f t="shared" si="48"/>
        <v>0</v>
      </c>
      <c r="M55" s="185">
        <f>SUM(M56:M57)</f>
        <v>0</v>
      </c>
      <c r="N55" s="186">
        <f t="shared" ref="N55:O55" si="49">SUM(N56:N57)</f>
        <v>0</v>
      </c>
      <c r="O55" s="139">
        <f t="shared" si="49"/>
        <v>0</v>
      </c>
      <c r="P55" s="127"/>
      <c r="R55" s="363"/>
      <c r="S55" s="363"/>
      <c r="T55" s="363"/>
    </row>
    <row r="56" spans="1:20"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c r="R56" s="363"/>
      <c r="S56" s="363"/>
      <c r="T56" s="363"/>
    </row>
    <row r="57" spans="1:20" ht="27.75" customHeight="1" x14ac:dyDescent="0.25">
      <c r="A57" s="51">
        <v>1119</v>
      </c>
      <c r="B57" s="87" t="s">
        <v>76</v>
      </c>
      <c r="C57" s="88">
        <f t="shared" si="0"/>
        <v>388196</v>
      </c>
      <c r="D57" s="53">
        <v>209264</v>
      </c>
      <c r="E57" s="54"/>
      <c r="F57" s="55">
        <f t="shared" si="50"/>
        <v>209264</v>
      </c>
      <c r="G57" s="53">
        <v>178932</v>
      </c>
      <c r="H57" s="54"/>
      <c r="I57" s="55">
        <f t="shared" si="51"/>
        <v>178932</v>
      </c>
      <c r="J57" s="53"/>
      <c r="K57" s="54"/>
      <c r="L57" s="55">
        <f t="shared" si="52"/>
        <v>0</v>
      </c>
      <c r="M57" s="53"/>
      <c r="N57" s="54"/>
      <c r="O57" s="55">
        <f t="shared" si="53"/>
        <v>0</v>
      </c>
      <c r="P57" s="57"/>
      <c r="R57" s="363"/>
      <c r="S57" s="363"/>
      <c r="T57" s="363"/>
    </row>
    <row r="58" spans="1:20" x14ac:dyDescent="0.25">
      <c r="A58" s="187">
        <v>1140</v>
      </c>
      <c r="B58" s="87" t="s">
        <v>78</v>
      </c>
      <c r="C58" s="88">
        <f t="shared" si="0"/>
        <v>26974</v>
      </c>
      <c r="D58" s="188">
        <f>SUM(D59:D65)</f>
        <v>26974</v>
      </c>
      <c r="E58" s="189">
        <f>SUM(E59:E65)</f>
        <v>0</v>
      </c>
      <c r="F58" s="55">
        <f t="shared" ref="F58" si="54">SUM(F59:F65)</f>
        <v>26974</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c r="R58" s="363"/>
      <c r="S58" s="363"/>
      <c r="T58" s="363"/>
    </row>
    <row r="59" spans="1:20" ht="12" customHeight="1" x14ac:dyDescent="0.25">
      <c r="A59" s="51">
        <v>1141</v>
      </c>
      <c r="B59" s="87" t="s">
        <v>79</v>
      </c>
      <c r="C59" s="88">
        <f t="shared" si="0"/>
        <v>2824</v>
      </c>
      <c r="D59" s="53">
        <v>2824</v>
      </c>
      <c r="E59" s="54"/>
      <c r="F59" s="55">
        <f t="shared" ref="F59:F66" si="58">D59+E59</f>
        <v>2824</v>
      </c>
      <c r="G59" s="53"/>
      <c r="H59" s="54"/>
      <c r="I59" s="55">
        <f t="shared" ref="I59:I66" si="59">G59+H59</f>
        <v>0</v>
      </c>
      <c r="J59" s="53"/>
      <c r="K59" s="54"/>
      <c r="L59" s="55">
        <f t="shared" ref="L59:L66" si="60">K59+J59</f>
        <v>0</v>
      </c>
      <c r="M59" s="53"/>
      <c r="N59" s="54"/>
      <c r="O59" s="55">
        <f t="shared" ref="O59:O66" si="61">N59+M59</f>
        <v>0</v>
      </c>
      <c r="P59" s="57"/>
      <c r="R59" s="363"/>
      <c r="S59" s="363"/>
      <c r="T59" s="363"/>
    </row>
    <row r="60" spans="1:20" ht="24.75" customHeight="1" x14ac:dyDescent="0.25">
      <c r="A60" s="51">
        <v>1142</v>
      </c>
      <c r="B60" s="87" t="s">
        <v>80</v>
      </c>
      <c r="C60" s="88">
        <f t="shared" si="0"/>
        <v>931</v>
      </c>
      <c r="D60" s="53">
        <v>931</v>
      </c>
      <c r="E60" s="54"/>
      <c r="F60" s="55">
        <f t="shared" si="58"/>
        <v>931</v>
      </c>
      <c r="G60" s="53"/>
      <c r="H60" s="54"/>
      <c r="I60" s="55">
        <f t="shared" si="59"/>
        <v>0</v>
      </c>
      <c r="J60" s="53"/>
      <c r="K60" s="54"/>
      <c r="L60" s="55">
        <f t="shared" si="60"/>
        <v>0</v>
      </c>
      <c r="M60" s="53"/>
      <c r="N60" s="54"/>
      <c r="O60" s="55">
        <f t="shared" si="61"/>
        <v>0</v>
      </c>
      <c r="P60" s="57"/>
      <c r="R60" s="363"/>
      <c r="S60" s="363"/>
      <c r="T60" s="363"/>
    </row>
    <row r="61" spans="1:20"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c r="R61" s="363"/>
      <c r="S61" s="363"/>
      <c r="T61" s="363"/>
    </row>
    <row r="62" spans="1:20"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c r="R62" s="363"/>
      <c r="S62" s="363"/>
      <c r="T62" s="363"/>
    </row>
    <row r="63" spans="1:20" ht="18.75" customHeight="1" x14ac:dyDescent="0.25">
      <c r="A63" s="51">
        <v>1147</v>
      </c>
      <c r="B63" s="87" t="s">
        <v>83</v>
      </c>
      <c r="C63" s="88">
        <f t="shared" si="0"/>
        <v>3813</v>
      </c>
      <c r="D63" s="53">
        <v>3813</v>
      </c>
      <c r="E63" s="54"/>
      <c r="F63" s="55">
        <f t="shared" si="58"/>
        <v>3813</v>
      </c>
      <c r="G63" s="53"/>
      <c r="H63" s="54"/>
      <c r="I63" s="55">
        <f t="shared" si="59"/>
        <v>0</v>
      </c>
      <c r="J63" s="53"/>
      <c r="K63" s="54"/>
      <c r="L63" s="55">
        <f t="shared" si="60"/>
        <v>0</v>
      </c>
      <c r="M63" s="53"/>
      <c r="N63" s="54"/>
      <c r="O63" s="55">
        <f t="shared" si="61"/>
        <v>0</v>
      </c>
      <c r="P63" s="57"/>
      <c r="R63" s="363"/>
      <c r="S63" s="363"/>
      <c r="T63" s="363"/>
    </row>
    <row r="64" spans="1:20" ht="19.5" customHeight="1" x14ac:dyDescent="0.25">
      <c r="A64" s="51">
        <v>1148</v>
      </c>
      <c r="B64" s="87" t="s">
        <v>84</v>
      </c>
      <c r="C64" s="88">
        <f t="shared" si="0"/>
        <v>19406</v>
      </c>
      <c r="D64" s="53">
        <v>19406</v>
      </c>
      <c r="E64" s="54"/>
      <c r="F64" s="55">
        <f t="shared" si="58"/>
        <v>19406</v>
      </c>
      <c r="G64" s="53"/>
      <c r="H64" s="54"/>
      <c r="I64" s="55">
        <f t="shared" si="59"/>
        <v>0</v>
      </c>
      <c r="J64" s="53"/>
      <c r="K64" s="54"/>
      <c r="L64" s="55">
        <f t="shared" si="60"/>
        <v>0</v>
      </c>
      <c r="M64" s="53"/>
      <c r="N64" s="54"/>
      <c r="O64" s="55">
        <f t="shared" si="61"/>
        <v>0</v>
      </c>
      <c r="P64" s="57"/>
      <c r="R64" s="363"/>
      <c r="S64" s="363"/>
      <c r="T64" s="363"/>
    </row>
    <row r="65" spans="1:20"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c r="R65" s="363"/>
      <c r="S65" s="363"/>
      <c r="T65" s="363"/>
    </row>
    <row r="66" spans="1:20" ht="37.5" customHeight="1" x14ac:dyDescent="0.25">
      <c r="A66" s="184">
        <v>1150</v>
      </c>
      <c r="B66" s="136" t="s">
        <v>87</v>
      </c>
      <c r="C66" s="141">
        <f t="shared" si="0"/>
        <v>6296</v>
      </c>
      <c r="D66" s="142">
        <v>6296</v>
      </c>
      <c r="E66" s="143"/>
      <c r="F66" s="139">
        <f t="shared" si="58"/>
        <v>6296</v>
      </c>
      <c r="G66" s="142"/>
      <c r="H66" s="143"/>
      <c r="I66" s="139">
        <f t="shared" si="59"/>
        <v>0</v>
      </c>
      <c r="J66" s="142"/>
      <c r="K66" s="143"/>
      <c r="L66" s="139">
        <f t="shared" si="60"/>
        <v>0</v>
      </c>
      <c r="M66" s="142"/>
      <c r="N66" s="143"/>
      <c r="O66" s="139">
        <f t="shared" si="61"/>
        <v>0</v>
      </c>
      <c r="P66" s="127"/>
      <c r="R66" s="363"/>
      <c r="S66" s="363"/>
      <c r="T66" s="363"/>
    </row>
    <row r="67" spans="1:20" ht="24" x14ac:dyDescent="0.25">
      <c r="A67" s="67">
        <v>1200</v>
      </c>
      <c r="B67" s="181" t="s">
        <v>88</v>
      </c>
      <c r="C67" s="68">
        <f t="shared" si="0"/>
        <v>139351</v>
      </c>
      <c r="D67" s="182">
        <f>SUM(D68:D69)</f>
        <v>95080</v>
      </c>
      <c r="E67" s="183">
        <f t="shared" ref="E67:F67" si="62">SUM(E68:E69)</f>
        <v>0</v>
      </c>
      <c r="F67" s="71">
        <f t="shared" si="62"/>
        <v>95080</v>
      </c>
      <c r="G67" s="182">
        <f>SUM(G68:G69)</f>
        <v>44271</v>
      </c>
      <c r="H67" s="183">
        <f t="shared" ref="H67:I67" si="63">SUM(H68:H69)</f>
        <v>0</v>
      </c>
      <c r="I67" s="71">
        <f t="shared" si="63"/>
        <v>44271</v>
      </c>
      <c r="J67" s="182">
        <f>SUM(J68:J69)</f>
        <v>0</v>
      </c>
      <c r="K67" s="183">
        <f t="shared" ref="K67:L67" si="64">SUM(K68:K69)</f>
        <v>0</v>
      </c>
      <c r="L67" s="71">
        <f t="shared" si="64"/>
        <v>0</v>
      </c>
      <c r="M67" s="182">
        <f>SUM(M68:M69)</f>
        <v>0</v>
      </c>
      <c r="N67" s="183">
        <f t="shared" ref="N67:O67" si="65">SUM(N68:N69)</f>
        <v>0</v>
      </c>
      <c r="O67" s="71">
        <f t="shared" si="65"/>
        <v>0</v>
      </c>
      <c r="P67" s="75"/>
      <c r="R67" s="363"/>
      <c r="S67" s="363"/>
      <c r="T67" s="363"/>
    </row>
    <row r="68" spans="1:20" ht="24" customHeight="1" x14ac:dyDescent="0.25">
      <c r="A68" s="278">
        <v>1210</v>
      </c>
      <c r="B68" s="80" t="s">
        <v>89</v>
      </c>
      <c r="C68" s="81">
        <f t="shared" si="0"/>
        <v>106030</v>
      </c>
      <c r="D68" s="46">
        <v>62699</v>
      </c>
      <c r="E68" s="47"/>
      <c r="F68" s="132">
        <f>D68+E68</f>
        <v>62699</v>
      </c>
      <c r="G68" s="46">
        <v>43331</v>
      </c>
      <c r="H68" s="47"/>
      <c r="I68" s="132">
        <f>G68+H68</f>
        <v>43331</v>
      </c>
      <c r="J68" s="46"/>
      <c r="K68" s="47"/>
      <c r="L68" s="132">
        <f>K68+J68</f>
        <v>0</v>
      </c>
      <c r="M68" s="46"/>
      <c r="N68" s="47"/>
      <c r="O68" s="132">
        <f>N68+M68</f>
        <v>0</v>
      </c>
      <c r="P68" s="49"/>
      <c r="R68" s="363"/>
      <c r="S68" s="363"/>
      <c r="T68" s="363"/>
    </row>
    <row r="69" spans="1:20" ht="24" x14ac:dyDescent="0.25">
      <c r="A69" s="187">
        <v>1220</v>
      </c>
      <c r="B69" s="87" t="s">
        <v>90</v>
      </c>
      <c r="C69" s="88">
        <f t="shared" si="0"/>
        <v>33321</v>
      </c>
      <c r="D69" s="188">
        <f>SUM(D70:D74)</f>
        <v>32381</v>
      </c>
      <c r="E69" s="189">
        <f t="shared" ref="E69:F69" si="66">SUM(E70:E74)</f>
        <v>0</v>
      </c>
      <c r="F69" s="55">
        <f t="shared" si="66"/>
        <v>32381</v>
      </c>
      <c r="G69" s="188">
        <f>SUM(G70:G74)</f>
        <v>940</v>
      </c>
      <c r="H69" s="189">
        <f t="shared" ref="H69:I69" si="67">SUM(H70:H74)</f>
        <v>0</v>
      </c>
      <c r="I69" s="55">
        <f t="shared" si="67"/>
        <v>940</v>
      </c>
      <c r="J69" s="188">
        <f>SUM(J70:J74)</f>
        <v>0</v>
      </c>
      <c r="K69" s="189">
        <f t="shared" ref="K69:L69" si="68">SUM(K70:K74)</f>
        <v>0</v>
      </c>
      <c r="L69" s="55">
        <f t="shared" si="68"/>
        <v>0</v>
      </c>
      <c r="M69" s="188">
        <f>SUM(M70:M74)</f>
        <v>0</v>
      </c>
      <c r="N69" s="189">
        <f t="shared" ref="N69:O69" si="69">SUM(N70:N74)</f>
        <v>0</v>
      </c>
      <c r="O69" s="55">
        <f t="shared" si="69"/>
        <v>0</v>
      </c>
      <c r="P69" s="57"/>
      <c r="R69" s="363"/>
      <c r="S69" s="363"/>
      <c r="T69" s="363"/>
    </row>
    <row r="70" spans="1:20" ht="48" customHeight="1" x14ac:dyDescent="0.25">
      <c r="A70" s="51">
        <v>1221</v>
      </c>
      <c r="B70" s="87" t="s">
        <v>91</v>
      </c>
      <c r="C70" s="88">
        <f t="shared" si="0"/>
        <v>18674</v>
      </c>
      <c r="D70" s="53">
        <v>17734</v>
      </c>
      <c r="E70" s="54"/>
      <c r="F70" s="55">
        <f t="shared" ref="F70:F74" si="70">D70+E70</f>
        <v>17734</v>
      </c>
      <c r="G70" s="53">
        <v>940</v>
      </c>
      <c r="H70" s="54"/>
      <c r="I70" s="55">
        <f t="shared" ref="I70:I74" si="71">G70+H70</f>
        <v>940</v>
      </c>
      <c r="J70" s="53"/>
      <c r="K70" s="54"/>
      <c r="L70" s="55">
        <f t="shared" ref="L70:L74" si="72">K70+J70</f>
        <v>0</v>
      </c>
      <c r="M70" s="53"/>
      <c r="N70" s="54"/>
      <c r="O70" s="55">
        <f t="shared" ref="O70:O74" si="73">N70+M70</f>
        <v>0</v>
      </c>
      <c r="P70" s="57"/>
      <c r="R70" s="363"/>
      <c r="S70" s="363"/>
      <c r="T70" s="363"/>
    </row>
    <row r="71" spans="1:20"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c r="R71" s="363"/>
      <c r="S71" s="363"/>
      <c r="T71" s="363"/>
    </row>
    <row r="72" spans="1:20"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c r="R72" s="363"/>
      <c r="S72" s="363"/>
      <c r="T72" s="363"/>
    </row>
    <row r="73" spans="1:20" ht="36" customHeight="1" x14ac:dyDescent="0.25">
      <c r="A73" s="51">
        <v>1227</v>
      </c>
      <c r="B73" s="87" t="s">
        <v>94</v>
      </c>
      <c r="C73" s="88">
        <f t="shared" si="0"/>
        <v>14087</v>
      </c>
      <c r="D73" s="53">
        <v>14087</v>
      </c>
      <c r="E73" s="54"/>
      <c r="F73" s="55">
        <f t="shared" si="70"/>
        <v>14087</v>
      </c>
      <c r="G73" s="53"/>
      <c r="H73" s="54"/>
      <c r="I73" s="55">
        <f t="shared" si="71"/>
        <v>0</v>
      </c>
      <c r="J73" s="53"/>
      <c r="K73" s="54"/>
      <c r="L73" s="55">
        <f t="shared" si="72"/>
        <v>0</v>
      </c>
      <c r="M73" s="53"/>
      <c r="N73" s="54"/>
      <c r="O73" s="55">
        <f t="shared" si="73"/>
        <v>0</v>
      </c>
      <c r="P73" s="57"/>
      <c r="R73" s="363"/>
      <c r="S73" s="363"/>
      <c r="T73" s="363"/>
    </row>
    <row r="74" spans="1:20" ht="48" customHeight="1" x14ac:dyDescent="0.25">
      <c r="A74" s="51">
        <v>1228</v>
      </c>
      <c r="B74" s="87" t="s">
        <v>95</v>
      </c>
      <c r="C74" s="88">
        <f t="shared" si="0"/>
        <v>560</v>
      </c>
      <c r="D74" s="53">
        <v>560</v>
      </c>
      <c r="E74" s="54"/>
      <c r="F74" s="55">
        <f t="shared" si="70"/>
        <v>560</v>
      </c>
      <c r="G74" s="53"/>
      <c r="H74" s="54"/>
      <c r="I74" s="55">
        <f t="shared" si="71"/>
        <v>0</v>
      </c>
      <c r="J74" s="53"/>
      <c r="K74" s="54"/>
      <c r="L74" s="55">
        <f t="shared" si="72"/>
        <v>0</v>
      </c>
      <c r="M74" s="53"/>
      <c r="N74" s="54"/>
      <c r="O74" s="55">
        <f t="shared" si="73"/>
        <v>0</v>
      </c>
      <c r="P74" s="57"/>
      <c r="R74" s="363"/>
      <c r="S74" s="363"/>
      <c r="T74" s="363"/>
    </row>
    <row r="75" spans="1:20" x14ac:dyDescent="0.25">
      <c r="A75" s="175">
        <v>2000</v>
      </c>
      <c r="B75" s="175" t="s">
        <v>96</v>
      </c>
      <c r="C75" s="176">
        <f t="shared" si="0"/>
        <v>330213</v>
      </c>
      <c r="D75" s="177">
        <f>SUM(D76,D83,D130,D164,D165,D172)</f>
        <v>295002</v>
      </c>
      <c r="E75" s="178">
        <f t="shared" ref="E75:F75" si="74">SUM(E76,E83,E130,E164,E165,E172)</f>
        <v>0</v>
      </c>
      <c r="F75" s="179">
        <f t="shared" si="74"/>
        <v>295002</v>
      </c>
      <c r="G75" s="177">
        <f>SUM(G76,G83,G130,G164,G165,G172)</f>
        <v>3183</v>
      </c>
      <c r="H75" s="178">
        <f t="shared" ref="H75:I75" si="75">SUM(H76,H83,H130,H164,H165,H172)</f>
        <v>-63</v>
      </c>
      <c r="I75" s="179">
        <f t="shared" si="75"/>
        <v>3120</v>
      </c>
      <c r="J75" s="177">
        <f>SUM(J76,J83,J130,J164,J165,J172)</f>
        <v>32091</v>
      </c>
      <c r="K75" s="178">
        <f t="shared" ref="K75:L75" si="76">SUM(K76,K83,K130,K164,K165,K172)</f>
        <v>0</v>
      </c>
      <c r="L75" s="179">
        <f t="shared" si="76"/>
        <v>32091</v>
      </c>
      <c r="M75" s="177">
        <f>SUM(M76,M83,M130,M164,M165,M172)</f>
        <v>0</v>
      </c>
      <c r="N75" s="178">
        <f t="shared" ref="N75:O75" si="77">SUM(N76,N83,N130,N164,N165,N172)</f>
        <v>0</v>
      </c>
      <c r="O75" s="179">
        <f t="shared" si="77"/>
        <v>0</v>
      </c>
      <c r="P75" s="180"/>
      <c r="R75" s="363"/>
      <c r="S75" s="363"/>
      <c r="T75" s="363"/>
    </row>
    <row r="76" spans="1:20"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c r="R76" s="363"/>
      <c r="S76" s="363"/>
      <c r="T76" s="363"/>
    </row>
    <row r="77" spans="1:20" ht="24" hidden="1" x14ac:dyDescent="0.25">
      <c r="A77" s="278">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c r="R77" s="363"/>
      <c r="S77" s="363"/>
      <c r="T77" s="363"/>
    </row>
    <row r="78" spans="1:20"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c r="R78" s="363"/>
      <c r="S78" s="363"/>
      <c r="T78" s="363"/>
    </row>
    <row r="79" spans="1:20"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c r="R79" s="363"/>
      <c r="S79" s="363"/>
      <c r="T79" s="363"/>
    </row>
    <row r="80" spans="1:20"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c r="R80" s="363"/>
      <c r="S80" s="363"/>
      <c r="T80" s="363"/>
    </row>
    <row r="81" spans="1:20"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c r="R81" s="363"/>
      <c r="S81" s="363"/>
      <c r="T81" s="363"/>
    </row>
    <row r="82" spans="1:20"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c r="R82" s="363"/>
      <c r="S82" s="363"/>
      <c r="T82" s="363"/>
    </row>
    <row r="83" spans="1:20" x14ac:dyDescent="0.25">
      <c r="A83" s="67">
        <v>2200</v>
      </c>
      <c r="B83" s="181" t="s">
        <v>102</v>
      </c>
      <c r="C83" s="68">
        <f t="shared" si="0"/>
        <v>263347</v>
      </c>
      <c r="D83" s="182">
        <f>SUM(D84,D89,D95,D103,D112,D116,D122,D128)</f>
        <v>262077</v>
      </c>
      <c r="E83" s="183">
        <f t="shared" ref="E83:F83" si="98">SUM(E84,E89,E95,E103,E112,E116,E122,E128)</f>
        <v>0</v>
      </c>
      <c r="F83" s="71">
        <f t="shared" si="98"/>
        <v>262077</v>
      </c>
      <c r="G83" s="182">
        <f>SUM(G84,G89,G95,G103,G112,G116,G122,G128)</f>
        <v>1183</v>
      </c>
      <c r="H83" s="183">
        <f t="shared" ref="H83:I83" si="99">SUM(H84,H89,H95,H103,H112,H116,H122,H128)</f>
        <v>-63</v>
      </c>
      <c r="I83" s="71">
        <f t="shared" si="99"/>
        <v>1120</v>
      </c>
      <c r="J83" s="182">
        <f>SUM(J84,J89,J95,J103,J112,J116,J122,J128)</f>
        <v>150</v>
      </c>
      <c r="K83" s="183">
        <f t="shared" ref="K83:L83" si="100">SUM(K84,K89,K95,K103,K112,K116,K122,K128)</f>
        <v>0</v>
      </c>
      <c r="L83" s="71">
        <f t="shared" si="100"/>
        <v>150</v>
      </c>
      <c r="M83" s="182">
        <f>SUM(M84,M89,M95,M103,M112,M116,M122,M128)</f>
        <v>0</v>
      </c>
      <c r="N83" s="183">
        <f t="shared" ref="N83:O83" si="101">SUM(N84,N89,N95,N103,N112,N116,N122,N128)</f>
        <v>0</v>
      </c>
      <c r="O83" s="71">
        <f t="shared" si="101"/>
        <v>0</v>
      </c>
      <c r="P83" s="75"/>
      <c r="R83" s="363"/>
      <c r="S83" s="363"/>
      <c r="T83" s="363"/>
    </row>
    <row r="84" spans="1:20" x14ac:dyDescent="0.25">
      <c r="A84" s="184">
        <v>2210</v>
      </c>
      <c r="B84" s="136" t="s">
        <v>103</v>
      </c>
      <c r="C84" s="141">
        <f t="shared" ref="C84:C147" si="102">F84+I84+L84+O84</f>
        <v>2545</v>
      </c>
      <c r="D84" s="185">
        <f>SUM(D85:D88)</f>
        <v>2545</v>
      </c>
      <c r="E84" s="186">
        <f t="shared" ref="E84:F84" si="103">SUM(E85:E88)</f>
        <v>0</v>
      </c>
      <c r="F84" s="139">
        <f t="shared" si="103"/>
        <v>2545</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c r="R84" s="363"/>
      <c r="S84" s="363"/>
      <c r="T84" s="363"/>
    </row>
    <row r="85" spans="1:20"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c r="R85" s="363"/>
      <c r="S85" s="363"/>
      <c r="T85" s="363"/>
    </row>
    <row r="86" spans="1:20" ht="36" customHeight="1" x14ac:dyDescent="0.25">
      <c r="A86" s="51">
        <v>2212</v>
      </c>
      <c r="B86" s="87" t="s">
        <v>105</v>
      </c>
      <c r="C86" s="88">
        <f t="shared" si="102"/>
        <v>2152</v>
      </c>
      <c r="D86" s="193">
        <v>2152</v>
      </c>
      <c r="E86" s="194"/>
      <c r="F86" s="55">
        <f t="shared" si="107"/>
        <v>2152</v>
      </c>
      <c r="G86" s="53"/>
      <c r="H86" s="54"/>
      <c r="I86" s="55">
        <f t="shared" si="108"/>
        <v>0</v>
      </c>
      <c r="J86" s="53"/>
      <c r="K86" s="54"/>
      <c r="L86" s="55">
        <f t="shared" si="109"/>
        <v>0</v>
      </c>
      <c r="M86" s="53"/>
      <c r="N86" s="54"/>
      <c r="O86" s="55">
        <f t="shared" si="110"/>
        <v>0</v>
      </c>
      <c r="P86" s="57"/>
      <c r="R86" s="363"/>
      <c r="S86" s="363"/>
      <c r="T86" s="363"/>
    </row>
    <row r="87" spans="1:20" ht="24" customHeight="1" x14ac:dyDescent="0.25">
      <c r="A87" s="51">
        <v>2214</v>
      </c>
      <c r="B87" s="87" t="s">
        <v>106</v>
      </c>
      <c r="C87" s="88">
        <f t="shared" si="102"/>
        <v>273</v>
      </c>
      <c r="D87" s="193">
        <v>273</v>
      </c>
      <c r="E87" s="194"/>
      <c r="F87" s="55">
        <f t="shared" si="107"/>
        <v>273</v>
      </c>
      <c r="G87" s="53"/>
      <c r="H87" s="54"/>
      <c r="I87" s="55">
        <f t="shared" si="108"/>
        <v>0</v>
      </c>
      <c r="J87" s="53"/>
      <c r="K87" s="54"/>
      <c r="L87" s="55">
        <f t="shared" si="109"/>
        <v>0</v>
      </c>
      <c r="M87" s="53"/>
      <c r="N87" s="54"/>
      <c r="O87" s="55">
        <f t="shared" si="110"/>
        <v>0</v>
      </c>
      <c r="P87" s="57"/>
      <c r="R87" s="363"/>
      <c r="S87" s="363"/>
      <c r="T87" s="363"/>
    </row>
    <row r="88" spans="1:20" ht="12" customHeight="1" x14ac:dyDescent="0.25">
      <c r="A88" s="51">
        <v>2219</v>
      </c>
      <c r="B88" s="87" t="s">
        <v>107</v>
      </c>
      <c r="C88" s="88">
        <f t="shared" si="102"/>
        <v>120</v>
      </c>
      <c r="D88" s="193">
        <v>120</v>
      </c>
      <c r="E88" s="194"/>
      <c r="F88" s="55">
        <f t="shared" si="107"/>
        <v>120</v>
      </c>
      <c r="G88" s="53"/>
      <c r="H88" s="54"/>
      <c r="I88" s="55">
        <f t="shared" si="108"/>
        <v>0</v>
      </c>
      <c r="J88" s="53"/>
      <c r="K88" s="54"/>
      <c r="L88" s="55">
        <f t="shared" si="109"/>
        <v>0</v>
      </c>
      <c r="M88" s="53"/>
      <c r="N88" s="54"/>
      <c r="O88" s="55">
        <f t="shared" si="110"/>
        <v>0</v>
      </c>
      <c r="P88" s="57"/>
      <c r="R88" s="363"/>
      <c r="S88" s="363"/>
      <c r="T88" s="363"/>
    </row>
    <row r="89" spans="1:20" ht="24" x14ac:dyDescent="0.25">
      <c r="A89" s="187">
        <v>2220</v>
      </c>
      <c r="B89" s="87" t="s">
        <v>108</v>
      </c>
      <c r="C89" s="88">
        <f t="shared" si="102"/>
        <v>81364</v>
      </c>
      <c r="D89" s="188">
        <f>SUM(D90:D94)</f>
        <v>81364</v>
      </c>
      <c r="E89" s="189">
        <f t="shared" ref="E89:F89" si="111">SUM(E90:E94)</f>
        <v>0</v>
      </c>
      <c r="F89" s="55">
        <f t="shared" si="111"/>
        <v>81364</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c r="R89" s="363"/>
      <c r="S89" s="363"/>
      <c r="T89" s="363"/>
    </row>
    <row r="90" spans="1:20" ht="24" customHeight="1" x14ac:dyDescent="0.25">
      <c r="A90" s="51">
        <v>2221</v>
      </c>
      <c r="B90" s="87" t="s">
        <v>109</v>
      </c>
      <c r="C90" s="88">
        <f t="shared" si="102"/>
        <v>37448</v>
      </c>
      <c r="D90" s="193">
        <v>37448</v>
      </c>
      <c r="E90" s="194"/>
      <c r="F90" s="55">
        <f t="shared" ref="F90:F94" si="115">D90+E90</f>
        <v>37448</v>
      </c>
      <c r="G90" s="53"/>
      <c r="H90" s="54"/>
      <c r="I90" s="55">
        <f t="shared" ref="I90:I94" si="116">G90+H90</f>
        <v>0</v>
      </c>
      <c r="J90" s="53"/>
      <c r="K90" s="54"/>
      <c r="L90" s="55">
        <f t="shared" ref="L90:L94" si="117">K90+J90</f>
        <v>0</v>
      </c>
      <c r="M90" s="53"/>
      <c r="N90" s="54"/>
      <c r="O90" s="55">
        <f t="shared" ref="O90:O94" si="118">N90+M90</f>
        <v>0</v>
      </c>
      <c r="P90" s="57"/>
      <c r="R90" s="363"/>
      <c r="S90" s="363"/>
      <c r="T90" s="363"/>
    </row>
    <row r="91" spans="1:20" ht="12" customHeight="1" x14ac:dyDescent="0.25">
      <c r="A91" s="51">
        <v>2222</v>
      </c>
      <c r="B91" s="87" t="s">
        <v>110</v>
      </c>
      <c r="C91" s="88">
        <f t="shared" si="102"/>
        <v>3939</v>
      </c>
      <c r="D91" s="193">
        <v>3939</v>
      </c>
      <c r="E91" s="194"/>
      <c r="F91" s="55">
        <f t="shared" si="115"/>
        <v>3939</v>
      </c>
      <c r="G91" s="53"/>
      <c r="H91" s="54"/>
      <c r="I91" s="55">
        <f t="shared" si="116"/>
        <v>0</v>
      </c>
      <c r="J91" s="53"/>
      <c r="K91" s="54"/>
      <c r="L91" s="55">
        <f t="shared" si="117"/>
        <v>0</v>
      </c>
      <c r="M91" s="53"/>
      <c r="N91" s="54"/>
      <c r="O91" s="55">
        <f t="shared" si="118"/>
        <v>0</v>
      </c>
      <c r="P91" s="57"/>
      <c r="R91" s="363"/>
      <c r="S91" s="363"/>
      <c r="T91" s="363"/>
    </row>
    <row r="92" spans="1:20" ht="12" customHeight="1" x14ac:dyDescent="0.25">
      <c r="A92" s="51">
        <v>2223</v>
      </c>
      <c r="B92" s="87" t="s">
        <v>111</v>
      </c>
      <c r="C92" s="88">
        <f t="shared" si="102"/>
        <v>38463</v>
      </c>
      <c r="D92" s="193">
        <v>38463</v>
      </c>
      <c r="E92" s="194"/>
      <c r="F92" s="55">
        <f t="shared" si="115"/>
        <v>38463</v>
      </c>
      <c r="G92" s="53"/>
      <c r="H92" s="54"/>
      <c r="I92" s="55">
        <f t="shared" si="116"/>
        <v>0</v>
      </c>
      <c r="J92" s="53"/>
      <c r="K92" s="54"/>
      <c r="L92" s="55">
        <f t="shared" si="117"/>
        <v>0</v>
      </c>
      <c r="M92" s="53"/>
      <c r="N92" s="54"/>
      <c r="O92" s="55">
        <f t="shared" si="118"/>
        <v>0</v>
      </c>
      <c r="P92" s="57"/>
      <c r="R92" s="363"/>
      <c r="S92" s="363"/>
      <c r="T92" s="363"/>
    </row>
    <row r="93" spans="1:20" ht="48" customHeight="1" x14ac:dyDescent="0.25">
      <c r="A93" s="51">
        <v>2224</v>
      </c>
      <c r="B93" s="87" t="s">
        <v>112</v>
      </c>
      <c r="C93" s="88">
        <f t="shared" si="102"/>
        <v>1514</v>
      </c>
      <c r="D93" s="193">
        <v>1514</v>
      </c>
      <c r="E93" s="194"/>
      <c r="F93" s="55">
        <f t="shared" si="115"/>
        <v>1514</v>
      </c>
      <c r="G93" s="53"/>
      <c r="H93" s="54"/>
      <c r="I93" s="55">
        <f t="shared" si="116"/>
        <v>0</v>
      </c>
      <c r="J93" s="53"/>
      <c r="K93" s="54"/>
      <c r="L93" s="55">
        <f t="shared" si="117"/>
        <v>0</v>
      </c>
      <c r="M93" s="53"/>
      <c r="N93" s="54"/>
      <c r="O93" s="55">
        <f t="shared" si="118"/>
        <v>0</v>
      </c>
      <c r="P93" s="57"/>
      <c r="R93" s="363"/>
      <c r="S93" s="363"/>
      <c r="T93" s="363"/>
    </row>
    <row r="94" spans="1:20"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c r="R94" s="363"/>
      <c r="S94" s="363"/>
      <c r="T94" s="363"/>
    </row>
    <row r="95" spans="1:20" ht="36" x14ac:dyDescent="0.25">
      <c r="A95" s="187">
        <v>2230</v>
      </c>
      <c r="B95" s="87" t="s">
        <v>114</v>
      </c>
      <c r="C95" s="88">
        <f t="shared" si="102"/>
        <v>10291</v>
      </c>
      <c r="D95" s="188">
        <f>SUM(D96:D102)</f>
        <v>10291</v>
      </c>
      <c r="E95" s="189">
        <f t="shared" ref="E95:F95" si="119">SUM(E96:E102)</f>
        <v>0</v>
      </c>
      <c r="F95" s="55">
        <f t="shared" si="119"/>
        <v>10291</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c r="R95" s="363"/>
      <c r="S95" s="363"/>
      <c r="T95" s="363"/>
    </row>
    <row r="96" spans="1:20"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c r="R96" s="363"/>
      <c r="S96" s="363"/>
      <c r="T96" s="363"/>
    </row>
    <row r="97" spans="1:20"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c r="R97" s="363"/>
      <c r="S97" s="363"/>
      <c r="T97" s="363"/>
    </row>
    <row r="98" spans="1:20"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c r="R98" s="363"/>
      <c r="S98" s="363"/>
      <c r="T98" s="363"/>
    </row>
    <row r="99" spans="1:20" ht="36" hidden="1" customHeight="1" x14ac:dyDescent="0.25">
      <c r="A99" s="51">
        <v>2234</v>
      </c>
      <c r="B99" s="87" t="s">
        <v>118</v>
      </c>
      <c r="C99" s="88">
        <f t="shared" si="102"/>
        <v>0</v>
      </c>
      <c r="D99" s="193"/>
      <c r="E99" s="194"/>
      <c r="F99" s="55">
        <f t="shared" si="123"/>
        <v>0</v>
      </c>
      <c r="G99" s="53"/>
      <c r="H99" s="54"/>
      <c r="I99" s="55">
        <f t="shared" si="124"/>
        <v>0</v>
      </c>
      <c r="J99" s="53"/>
      <c r="K99" s="54"/>
      <c r="L99" s="55">
        <f t="shared" si="125"/>
        <v>0</v>
      </c>
      <c r="M99" s="53"/>
      <c r="N99" s="54"/>
      <c r="O99" s="55">
        <f t="shared" si="126"/>
        <v>0</v>
      </c>
      <c r="P99" s="57"/>
      <c r="R99" s="363"/>
      <c r="S99" s="363"/>
      <c r="T99" s="363"/>
    </row>
    <row r="100" spans="1:20"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c r="R100" s="363"/>
      <c r="S100" s="363"/>
      <c r="T100" s="363"/>
    </row>
    <row r="101" spans="1:20" ht="15.75"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c r="R101" s="363"/>
      <c r="S101" s="363"/>
      <c r="T101" s="363"/>
    </row>
    <row r="102" spans="1:20" ht="22.5" customHeight="1" x14ac:dyDescent="0.25">
      <c r="A102" s="51">
        <v>2239</v>
      </c>
      <c r="B102" s="87" t="s">
        <v>121</v>
      </c>
      <c r="C102" s="88">
        <f t="shared" si="102"/>
        <v>10291</v>
      </c>
      <c r="D102" s="193">
        <v>10291</v>
      </c>
      <c r="E102" s="194"/>
      <c r="F102" s="55">
        <f t="shared" si="123"/>
        <v>10291</v>
      </c>
      <c r="G102" s="53"/>
      <c r="H102" s="54"/>
      <c r="I102" s="55">
        <f t="shared" si="124"/>
        <v>0</v>
      </c>
      <c r="J102" s="53"/>
      <c r="K102" s="54"/>
      <c r="L102" s="55">
        <f t="shared" si="125"/>
        <v>0</v>
      </c>
      <c r="M102" s="53"/>
      <c r="N102" s="54"/>
      <c r="O102" s="55">
        <f t="shared" si="126"/>
        <v>0</v>
      </c>
      <c r="P102" s="49"/>
      <c r="R102" s="363"/>
      <c r="S102" s="363"/>
      <c r="T102" s="363"/>
    </row>
    <row r="103" spans="1:20" ht="36" x14ac:dyDescent="0.25">
      <c r="A103" s="187">
        <v>2240</v>
      </c>
      <c r="B103" s="87" t="s">
        <v>122</v>
      </c>
      <c r="C103" s="88">
        <f t="shared" si="102"/>
        <v>17488</v>
      </c>
      <c r="D103" s="188">
        <f>SUM(D104:D111)</f>
        <v>17488</v>
      </c>
      <c r="E103" s="189">
        <f t="shared" ref="E103:F103" si="127">SUM(E104:E111)</f>
        <v>0</v>
      </c>
      <c r="F103" s="55">
        <f t="shared" si="127"/>
        <v>17488</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c r="R103" s="363"/>
      <c r="S103" s="363"/>
      <c r="T103" s="363"/>
    </row>
    <row r="104" spans="1:20" ht="18.75" customHeight="1" x14ac:dyDescent="0.25">
      <c r="A104" s="51">
        <v>2241</v>
      </c>
      <c r="B104" s="87" t="s">
        <v>123</v>
      </c>
      <c r="C104" s="88">
        <f t="shared" si="102"/>
        <v>10502</v>
      </c>
      <c r="D104" s="193">
        <v>10502</v>
      </c>
      <c r="E104" s="194"/>
      <c r="F104" s="55">
        <f t="shared" ref="F104:F111" si="131">D104+E104</f>
        <v>10502</v>
      </c>
      <c r="G104" s="53"/>
      <c r="H104" s="54"/>
      <c r="I104" s="55">
        <f t="shared" ref="I104:I111" si="132">G104+H104</f>
        <v>0</v>
      </c>
      <c r="J104" s="53"/>
      <c r="K104" s="54"/>
      <c r="L104" s="55">
        <f t="shared" ref="L104:L111" si="133">K104+J104</f>
        <v>0</v>
      </c>
      <c r="M104" s="53"/>
      <c r="N104" s="54"/>
      <c r="O104" s="55">
        <f t="shared" ref="O104:O111" si="134">N104+M104</f>
        <v>0</v>
      </c>
      <c r="P104" s="49"/>
      <c r="R104" s="363"/>
      <c r="S104" s="363"/>
      <c r="T104" s="363"/>
    </row>
    <row r="105" spans="1:20"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c r="R105" s="363"/>
      <c r="S105" s="363"/>
      <c r="T105" s="363"/>
    </row>
    <row r="106" spans="1:20" ht="24" customHeight="1" x14ac:dyDescent="0.25">
      <c r="A106" s="51">
        <v>2243</v>
      </c>
      <c r="B106" s="87" t="s">
        <v>125</v>
      </c>
      <c r="C106" s="88">
        <f t="shared" si="102"/>
        <v>2995</v>
      </c>
      <c r="D106" s="193">
        <v>2995</v>
      </c>
      <c r="E106" s="194"/>
      <c r="F106" s="55">
        <f t="shared" si="131"/>
        <v>2995</v>
      </c>
      <c r="G106" s="53"/>
      <c r="H106" s="54"/>
      <c r="I106" s="55">
        <f t="shared" si="132"/>
        <v>0</v>
      </c>
      <c r="J106" s="53"/>
      <c r="K106" s="54"/>
      <c r="L106" s="55">
        <f t="shared" si="133"/>
        <v>0</v>
      </c>
      <c r="M106" s="53"/>
      <c r="N106" s="54"/>
      <c r="O106" s="55">
        <f t="shared" si="134"/>
        <v>0</v>
      </c>
      <c r="P106" s="57"/>
      <c r="R106" s="363"/>
      <c r="S106" s="363"/>
      <c r="T106" s="363"/>
    </row>
    <row r="107" spans="1:20" ht="12" customHeight="1" x14ac:dyDescent="0.25">
      <c r="A107" s="51">
        <v>2244</v>
      </c>
      <c r="B107" s="87" t="s">
        <v>126</v>
      </c>
      <c r="C107" s="88">
        <f t="shared" si="102"/>
        <v>3991</v>
      </c>
      <c r="D107" s="193">
        <v>3991</v>
      </c>
      <c r="E107" s="194"/>
      <c r="F107" s="55">
        <f t="shared" si="131"/>
        <v>3991</v>
      </c>
      <c r="G107" s="53"/>
      <c r="H107" s="54"/>
      <c r="I107" s="55">
        <f t="shared" si="132"/>
        <v>0</v>
      </c>
      <c r="J107" s="53"/>
      <c r="K107" s="54"/>
      <c r="L107" s="55">
        <f t="shared" si="133"/>
        <v>0</v>
      </c>
      <c r="M107" s="53"/>
      <c r="N107" s="54"/>
      <c r="O107" s="55">
        <f t="shared" si="134"/>
        <v>0</v>
      </c>
      <c r="P107" s="57"/>
      <c r="R107" s="363"/>
      <c r="S107" s="363"/>
      <c r="T107" s="363"/>
    </row>
    <row r="108" spans="1:20"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c r="R108" s="363"/>
      <c r="S108" s="363"/>
      <c r="T108" s="363"/>
    </row>
    <row r="109" spans="1:20"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c r="R109" s="363"/>
      <c r="S109" s="363"/>
      <c r="T109" s="363"/>
    </row>
    <row r="110" spans="1:20"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c r="R110" s="363"/>
      <c r="S110" s="363"/>
      <c r="T110" s="363"/>
    </row>
    <row r="111" spans="1:20"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c r="R111" s="363"/>
      <c r="S111" s="363"/>
      <c r="T111" s="363"/>
    </row>
    <row r="112" spans="1:20" x14ac:dyDescent="0.25">
      <c r="A112" s="187">
        <v>2250</v>
      </c>
      <c r="B112" s="87" t="s">
        <v>131</v>
      </c>
      <c r="C112" s="88">
        <f t="shared" si="102"/>
        <v>3452</v>
      </c>
      <c r="D112" s="188">
        <f>SUM(D113:D115)</f>
        <v>3452</v>
      </c>
      <c r="E112" s="189">
        <f t="shared" ref="E112:F112" si="135">SUM(E113:E115)</f>
        <v>0</v>
      </c>
      <c r="F112" s="55">
        <f t="shared" si="135"/>
        <v>3452</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c r="R112" s="363"/>
      <c r="S112" s="363"/>
      <c r="T112" s="363"/>
    </row>
    <row r="113" spans="1:20" ht="12" customHeight="1" x14ac:dyDescent="0.25">
      <c r="A113" s="51">
        <v>2251</v>
      </c>
      <c r="B113" s="87" t="s">
        <v>132</v>
      </c>
      <c r="C113" s="88">
        <f t="shared" si="102"/>
        <v>348</v>
      </c>
      <c r="D113" s="193">
        <v>348</v>
      </c>
      <c r="E113" s="194"/>
      <c r="F113" s="55">
        <f t="shared" ref="F113:F115" si="139">D113+E113</f>
        <v>348</v>
      </c>
      <c r="G113" s="53"/>
      <c r="H113" s="54"/>
      <c r="I113" s="55">
        <f t="shared" ref="I113:I115" si="140">G113+H113</f>
        <v>0</v>
      </c>
      <c r="J113" s="53"/>
      <c r="K113" s="54"/>
      <c r="L113" s="55">
        <f t="shared" ref="L113:L115" si="141">K113+J113</f>
        <v>0</v>
      </c>
      <c r="M113" s="53"/>
      <c r="N113" s="54"/>
      <c r="O113" s="55">
        <f t="shared" ref="O113:O115" si="142">N113+M113</f>
        <v>0</v>
      </c>
      <c r="P113" s="57"/>
      <c r="R113" s="363"/>
      <c r="S113" s="363"/>
      <c r="T113" s="363"/>
    </row>
    <row r="114" spans="1:20" ht="24" customHeight="1" x14ac:dyDescent="0.25">
      <c r="A114" s="51">
        <v>2252</v>
      </c>
      <c r="B114" s="87" t="s">
        <v>133</v>
      </c>
      <c r="C114" s="88">
        <f t="shared" si="102"/>
        <v>2668</v>
      </c>
      <c r="D114" s="193">
        <v>2668</v>
      </c>
      <c r="E114" s="194"/>
      <c r="F114" s="55">
        <f t="shared" si="139"/>
        <v>2668</v>
      </c>
      <c r="G114" s="53"/>
      <c r="H114" s="54"/>
      <c r="I114" s="55">
        <f t="shared" si="140"/>
        <v>0</v>
      </c>
      <c r="J114" s="53"/>
      <c r="K114" s="54"/>
      <c r="L114" s="55">
        <f t="shared" si="141"/>
        <v>0</v>
      </c>
      <c r="M114" s="53"/>
      <c r="N114" s="54"/>
      <c r="O114" s="55">
        <f t="shared" si="142"/>
        <v>0</v>
      </c>
      <c r="P114" s="57"/>
      <c r="R114" s="363"/>
      <c r="S114" s="363"/>
      <c r="T114" s="363"/>
    </row>
    <row r="115" spans="1:20" ht="24" customHeight="1" x14ac:dyDescent="0.25">
      <c r="A115" s="51">
        <v>2259</v>
      </c>
      <c r="B115" s="87" t="s">
        <v>134</v>
      </c>
      <c r="C115" s="88">
        <f t="shared" si="102"/>
        <v>436</v>
      </c>
      <c r="D115" s="193">
        <v>436</v>
      </c>
      <c r="E115" s="194"/>
      <c r="F115" s="55">
        <f t="shared" si="139"/>
        <v>436</v>
      </c>
      <c r="G115" s="53"/>
      <c r="H115" s="54"/>
      <c r="I115" s="55">
        <f t="shared" si="140"/>
        <v>0</v>
      </c>
      <c r="J115" s="53"/>
      <c r="K115" s="54"/>
      <c r="L115" s="55">
        <f t="shared" si="141"/>
        <v>0</v>
      </c>
      <c r="M115" s="53"/>
      <c r="N115" s="54"/>
      <c r="O115" s="55">
        <f t="shared" si="142"/>
        <v>0</v>
      </c>
      <c r="P115" s="57"/>
      <c r="R115" s="363"/>
      <c r="S115" s="363"/>
      <c r="T115" s="363"/>
    </row>
    <row r="116" spans="1:20" x14ac:dyDescent="0.25">
      <c r="A116" s="187">
        <v>2260</v>
      </c>
      <c r="B116" s="87" t="s">
        <v>135</v>
      </c>
      <c r="C116" s="88">
        <f t="shared" si="102"/>
        <v>146874</v>
      </c>
      <c r="D116" s="188">
        <f>SUM(D117:D121)</f>
        <v>146762</v>
      </c>
      <c r="E116" s="189">
        <f t="shared" ref="E116:F116" si="143">SUM(E117:E121)</f>
        <v>0</v>
      </c>
      <c r="F116" s="55">
        <f t="shared" si="143"/>
        <v>146762</v>
      </c>
      <c r="G116" s="188">
        <f>SUM(G117:G121)</f>
        <v>112</v>
      </c>
      <c r="H116" s="189">
        <f t="shared" ref="H116:I116" si="144">SUM(H117:H121)</f>
        <v>0</v>
      </c>
      <c r="I116" s="55">
        <f t="shared" si="144"/>
        <v>112</v>
      </c>
      <c r="J116" s="188">
        <f>SUM(J117:J121)</f>
        <v>0</v>
      </c>
      <c r="K116" s="189">
        <f t="shared" ref="K116:L116" si="145">SUM(K117:K121)</f>
        <v>0</v>
      </c>
      <c r="L116" s="55">
        <f t="shared" si="145"/>
        <v>0</v>
      </c>
      <c r="M116" s="188">
        <f>SUM(M117:M121)</f>
        <v>0</v>
      </c>
      <c r="N116" s="189">
        <f t="shared" ref="N116:O116" si="146">SUM(N117:N121)</f>
        <v>0</v>
      </c>
      <c r="O116" s="55">
        <f t="shared" si="146"/>
        <v>0</v>
      </c>
      <c r="P116" s="57"/>
      <c r="R116" s="363"/>
      <c r="S116" s="363"/>
      <c r="T116" s="363"/>
    </row>
    <row r="117" spans="1:20" ht="17.25" customHeight="1" x14ac:dyDescent="0.25">
      <c r="A117" s="51">
        <v>2261</v>
      </c>
      <c r="B117" s="87" t="s">
        <v>136</v>
      </c>
      <c r="C117" s="88">
        <f t="shared" si="102"/>
        <v>146710</v>
      </c>
      <c r="D117" s="193">
        <v>146710</v>
      </c>
      <c r="E117" s="194"/>
      <c r="F117" s="55">
        <f t="shared" ref="F117:F121" si="147">D117+E117</f>
        <v>146710</v>
      </c>
      <c r="G117" s="53"/>
      <c r="H117" s="54"/>
      <c r="I117" s="55">
        <f t="shared" ref="I117:I121" si="148">G117+H117</f>
        <v>0</v>
      </c>
      <c r="J117" s="53"/>
      <c r="K117" s="54"/>
      <c r="L117" s="55">
        <f t="shared" ref="L117:L121" si="149">K117+J117</f>
        <v>0</v>
      </c>
      <c r="M117" s="53"/>
      <c r="N117" s="54"/>
      <c r="O117" s="55">
        <f t="shared" ref="O117:O121" si="150">N117+M117</f>
        <v>0</v>
      </c>
      <c r="P117" s="57"/>
      <c r="R117" s="363"/>
      <c r="S117" s="363"/>
      <c r="T117" s="363"/>
    </row>
    <row r="118" spans="1:20" ht="26.25" customHeight="1" x14ac:dyDescent="0.25">
      <c r="A118" s="51">
        <v>2262</v>
      </c>
      <c r="B118" s="87" t="s">
        <v>137</v>
      </c>
      <c r="C118" s="88">
        <f t="shared" si="102"/>
        <v>112</v>
      </c>
      <c r="D118" s="193"/>
      <c r="E118" s="194"/>
      <c r="F118" s="55">
        <f t="shared" si="147"/>
        <v>0</v>
      </c>
      <c r="G118" s="53">
        <v>112</v>
      </c>
      <c r="H118" s="54"/>
      <c r="I118" s="55">
        <f t="shared" si="148"/>
        <v>112</v>
      </c>
      <c r="J118" s="53"/>
      <c r="K118" s="54"/>
      <c r="L118" s="55">
        <f t="shared" si="149"/>
        <v>0</v>
      </c>
      <c r="M118" s="53"/>
      <c r="N118" s="54"/>
      <c r="O118" s="55">
        <f t="shared" si="150"/>
        <v>0</v>
      </c>
      <c r="P118" s="57"/>
      <c r="R118" s="363"/>
      <c r="S118" s="363"/>
      <c r="T118" s="363"/>
    </row>
    <row r="119" spans="1:20"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c r="R119" s="363"/>
      <c r="S119" s="363"/>
      <c r="T119" s="363"/>
    </row>
    <row r="120" spans="1:20"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c r="R120" s="363"/>
      <c r="S120" s="363"/>
      <c r="T120" s="363"/>
    </row>
    <row r="121" spans="1:20" ht="12" customHeight="1" x14ac:dyDescent="0.25">
      <c r="A121" s="51">
        <v>2269</v>
      </c>
      <c r="B121" s="87" t="s">
        <v>140</v>
      </c>
      <c r="C121" s="88">
        <f t="shared" si="102"/>
        <v>52</v>
      </c>
      <c r="D121" s="193">
        <v>52</v>
      </c>
      <c r="E121" s="194"/>
      <c r="F121" s="55">
        <f t="shared" si="147"/>
        <v>52</v>
      </c>
      <c r="G121" s="53"/>
      <c r="H121" s="54"/>
      <c r="I121" s="55">
        <f t="shared" si="148"/>
        <v>0</v>
      </c>
      <c r="J121" s="53"/>
      <c r="K121" s="54"/>
      <c r="L121" s="55">
        <f t="shared" si="149"/>
        <v>0</v>
      </c>
      <c r="M121" s="53"/>
      <c r="N121" s="54"/>
      <c r="O121" s="55">
        <f t="shared" si="150"/>
        <v>0</v>
      </c>
      <c r="P121" s="57"/>
      <c r="R121" s="363"/>
      <c r="S121" s="363"/>
      <c r="T121" s="363"/>
    </row>
    <row r="122" spans="1:20" x14ac:dyDescent="0.25">
      <c r="A122" s="187">
        <v>2270</v>
      </c>
      <c r="B122" s="87" t="s">
        <v>141</v>
      </c>
      <c r="C122" s="88">
        <f t="shared" si="102"/>
        <v>1333</v>
      </c>
      <c r="D122" s="188">
        <f>SUM(D123:D127)</f>
        <v>175</v>
      </c>
      <c r="E122" s="189">
        <f t="shared" ref="E122:F122" si="151">SUM(E123:E127)</f>
        <v>0</v>
      </c>
      <c r="F122" s="55">
        <f t="shared" si="151"/>
        <v>175</v>
      </c>
      <c r="G122" s="188">
        <f>SUM(G123:G127)</f>
        <v>1071</v>
      </c>
      <c r="H122" s="189">
        <f t="shared" ref="H122:I122" si="152">SUM(H123:H127)</f>
        <v>-63</v>
      </c>
      <c r="I122" s="55">
        <f t="shared" si="152"/>
        <v>1008</v>
      </c>
      <c r="J122" s="188">
        <f>SUM(J123:J127)</f>
        <v>150</v>
      </c>
      <c r="K122" s="189">
        <f t="shared" ref="K122:L122" si="153">SUM(K123:K127)</f>
        <v>0</v>
      </c>
      <c r="L122" s="55">
        <f t="shared" si="153"/>
        <v>150</v>
      </c>
      <c r="M122" s="188">
        <f>SUM(M123:M127)</f>
        <v>0</v>
      </c>
      <c r="N122" s="189">
        <f t="shared" ref="N122:O122" si="154">SUM(N123:N127)</f>
        <v>0</v>
      </c>
      <c r="O122" s="55">
        <f t="shared" si="154"/>
        <v>0</v>
      </c>
      <c r="P122" s="57"/>
      <c r="R122" s="363"/>
      <c r="S122" s="363"/>
      <c r="T122" s="363"/>
    </row>
    <row r="123" spans="1:20"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c r="R123" s="363"/>
      <c r="S123" s="363"/>
      <c r="T123" s="363"/>
    </row>
    <row r="124" spans="1:20"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c r="R124" s="363"/>
      <c r="S124" s="363"/>
      <c r="T124" s="363"/>
    </row>
    <row r="125" spans="1:20"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c r="R125" s="363"/>
      <c r="S125" s="363"/>
      <c r="T125" s="363"/>
    </row>
    <row r="126" spans="1:20"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c r="R126" s="363"/>
      <c r="S126" s="363"/>
      <c r="T126" s="363"/>
    </row>
    <row r="127" spans="1:20" ht="30.75" customHeight="1" x14ac:dyDescent="0.25">
      <c r="A127" s="51">
        <v>2279</v>
      </c>
      <c r="B127" s="87" t="s">
        <v>146</v>
      </c>
      <c r="C127" s="88">
        <f t="shared" si="102"/>
        <v>1333</v>
      </c>
      <c r="D127" s="193">
        <v>175</v>
      </c>
      <c r="E127" s="194"/>
      <c r="F127" s="55">
        <f t="shared" si="155"/>
        <v>175</v>
      </c>
      <c r="G127" s="53">
        <v>1071</v>
      </c>
      <c r="H127" s="54">
        <f>-63-1+1</f>
        <v>-63</v>
      </c>
      <c r="I127" s="55">
        <f t="shared" si="156"/>
        <v>1008</v>
      </c>
      <c r="J127" s="53">
        <v>150</v>
      </c>
      <c r="K127" s="54"/>
      <c r="L127" s="55">
        <f t="shared" si="157"/>
        <v>150</v>
      </c>
      <c r="M127" s="53"/>
      <c r="N127" s="54"/>
      <c r="O127" s="55">
        <f t="shared" si="158"/>
        <v>0</v>
      </c>
      <c r="P127" s="57" t="s">
        <v>578</v>
      </c>
      <c r="R127" s="363"/>
      <c r="S127" s="363"/>
      <c r="T127" s="363"/>
    </row>
    <row r="128" spans="1:20" ht="48" hidden="1" x14ac:dyDescent="0.25">
      <c r="A128" s="278">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c r="R128" s="363"/>
      <c r="S128" s="363"/>
      <c r="T128" s="363"/>
    </row>
    <row r="129" spans="1:20"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57"/>
      <c r="R129" s="363"/>
      <c r="S129" s="363"/>
      <c r="T129" s="363"/>
    </row>
    <row r="130" spans="1:20" ht="38.25" customHeight="1" x14ac:dyDescent="0.25">
      <c r="A130" s="67">
        <v>2300</v>
      </c>
      <c r="B130" s="181" t="s">
        <v>149</v>
      </c>
      <c r="C130" s="68">
        <f t="shared" si="102"/>
        <v>66680</v>
      </c>
      <c r="D130" s="182">
        <f>SUM(D131,D136,D140,D141,D144,D151,D159,D160,D163)</f>
        <v>32739</v>
      </c>
      <c r="E130" s="183">
        <f t="shared" ref="E130:F130" si="160">SUM(E131,E136,E140,E141,E144,E151,E159,E160,E163)</f>
        <v>0</v>
      </c>
      <c r="F130" s="71">
        <f t="shared" si="160"/>
        <v>32739</v>
      </c>
      <c r="G130" s="182">
        <f>SUM(G131,G136,G140,G141,G144,G151,G159,G160,G163)</f>
        <v>2000</v>
      </c>
      <c r="H130" s="183">
        <f t="shared" ref="H130:I130" si="161">SUM(H131,H136,H140,H141,H144,H151,H159,H160,H163)</f>
        <v>0</v>
      </c>
      <c r="I130" s="71">
        <f t="shared" si="161"/>
        <v>2000</v>
      </c>
      <c r="J130" s="182">
        <f>SUM(J131,J136,J140,J141,J144,J151,J159,J160,J163)</f>
        <v>31941</v>
      </c>
      <c r="K130" s="183">
        <f t="shared" ref="K130:L130" si="162">SUM(K131,K136,K140,K141,K144,K151,K159,K160,K163)</f>
        <v>0</v>
      </c>
      <c r="L130" s="71">
        <f t="shared" si="162"/>
        <v>31941</v>
      </c>
      <c r="M130" s="182">
        <f>SUM(M131,M136,M140,M141,M144,M151,M159,M160,M163)</f>
        <v>0</v>
      </c>
      <c r="N130" s="183">
        <f t="shared" ref="N130:O130" si="163">SUM(N131,N136,N140,N141,N144,N151,N159,N160,N163)</f>
        <v>0</v>
      </c>
      <c r="O130" s="71">
        <f t="shared" si="163"/>
        <v>0</v>
      </c>
      <c r="P130" s="75"/>
      <c r="R130" s="363"/>
      <c r="S130" s="363"/>
      <c r="T130" s="363"/>
    </row>
    <row r="131" spans="1:20" ht="24" x14ac:dyDescent="0.25">
      <c r="A131" s="278">
        <v>2310</v>
      </c>
      <c r="B131" s="80" t="s">
        <v>150</v>
      </c>
      <c r="C131" s="81">
        <f t="shared" si="102"/>
        <v>7323</v>
      </c>
      <c r="D131" s="191">
        <f t="shared" ref="D131:O131" si="164">SUM(D132:D135)</f>
        <v>7323</v>
      </c>
      <c r="E131" s="192">
        <f t="shared" si="164"/>
        <v>0</v>
      </c>
      <c r="F131" s="132">
        <f t="shared" si="164"/>
        <v>7323</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c r="R131" s="363"/>
      <c r="S131" s="363"/>
      <c r="T131" s="363"/>
    </row>
    <row r="132" spans="1:20" ht="12" customHeight="1" x14ac:dyDescent="0.25">
      <c r="A132" s="51">
        <v>2311</v>
      </c>
      <c r="B132" s="87" t="s">
        <v>151</v>
      </c>
      <c r="C132" s="88">
        <f t="shared" si="102"/>
        <v>2716</v>
      </c>
      <c r="D132" s="193">
        <v>2716</v>
      </c>
      <c r="E132" s="194"/>
      <c r="F132" s="55">
        <f t="shared" ref="F132:F135" si="165">D132+E132</f>
        <v>2716</v>
      </c>
      <c r="G132" s="53"/>
      <c r="H132" s="54"/>
      <c r="I132" s="55">
        <f t="shared" ref="I132:I135" si="166">G132+H132</f>
        <v>0</v>
      </c>
      <c r="J132" s="53"/>
      <c r="K132" s="54"/>
      <c r="L132" s="55">
        <f t="shared" ref="L132:L135" si="167">K132+J132</f>
        <v>0</v>
      </c>
      <c r="M132" s="53"/>
      <c r="N132" s="54"/>
      <c r="O132" s="55">
        <f t="shared" ref="O132:O135" si="168">N132+M132</f>
        <v>0</v>
      </c>
      <c r="P132" s="57"/>
      <c r="R132" s="363"/>
      <c r="S132" s="363"/>
      <c r="T132" s="363"/>
    </row>
    <row r="133" spans="1:20" ht="12" customHeight="1" x14ac:dyDescent="0.25">
      <c r="A133" s="51">
        <v>2312</v>
      </c>
      <c r="B133" s="87" t="s">
        <v>152</v>
      </c>
      <c r="C133" s="88">
        <f t="shared" si="102"/>
        <v>4337</v>
      </c>
      <c r="D133" s="193">
        <v>4337</v>
      </c>
      <c r="E133" s="194"/>
      <c r="F133" s="55">
        <f t="shared" si="165"/>
        <v>4337</v>
      </c>
      <c r="G133" s="53"/>
      <c r="H133" s="54"/>
      <c r="I133" s="55">
        <f t="shared" si="166"/>
        <v>0</v>
      </c>
      <c r="J133" s="53"/>
      <c r="K133" s="54"/>
      <c r="L133" s="55">
        <f t="shared" si="167"/>
        <v>0</v>
      </c>
      <c r="M133" s="53"/>
      <c r="N133" s="54"/>
      <c r="O133" s="55">
        <f t="shared" si="168"/>
        <v>0</v>
      </c>
      <c r="P133" s="57"/>
      <c r="R133" s="363"/>
      <c r="S133" s="363"/>
      <c r="T133" s="363"/>
    </row>
    <row r="134" spans="1:20" ht="12" customHeight="1" x14ac:dyDescent="0.25">
      <c r="A134" s="51">
        <v>2313</v>
      </c>
      <c r="B134" s="87" t="s">
        <v>153</v>
      </c>
      <c r="C134" s="88">
        <f t="shared" si="102"/>
        <v>150</v>
      </c>
      <c r="D134" s="193">
        <v>150</v>
      </c>
      <c r="E134" s="194"/>
      <c r="F134" s="55">
        <f t="shared" si="165"/>
        <v>150</v>
      </c>
      <c r="G134" s="53"/>
      <c r="H134" s="54"/>
      <c r="I134" s="55">
        <f t="shared" si="166"/>
        <v>0</v>
      </c>
      <c r="J134" s="53"/>
      <c r="K134" s="54"/>
      <c r="L134" s="55">
        <f t="shared" si="167"/>
        <v>0</v>
      </c>
      <c r="M134" s="53"/>
      <c r="N134" s="54"/>
      <c r="O134" s="55">
        <f t="shared" si="168"/>
        <v>0</v>
      </c>
      <c r="P134" s="57"/>
      <c r="R134" s="363"/>
      <c r="S134" s="363"/>
      <c r="T134" s="363"/>
    </row>
    <row r="135" spans="1:20" ht="36" customHeight="1" x14ac:dyDescent="0.25">
      <c r="A135" s="51">
        <v>2314</v>
      </c>
      <c r="B135" s="87" t="s">
        <v>154</v>
      </c>
      <c r="C135" s="88">
        <f t="shared" si="102"/>
        <v>120</v>
      </c>
      <c r="D135" s="193">
        <v>120</v>
      </c>
      <c r="E135" s="194"/>
      <c r="F135" s="55">
        <f t="shared" si="165"/>
        <v>120</v>
      </c>
      <c r="G135" s="53"/>
      <c r="H135" s="54"/>
      <c r="I135" s="55">
        <f t="shared" si="166"/>
        <v>0</v>
      </c>
      <c r="J135" s="53"/>
      <c r="K135" s="54"/>
      <c r="L135" s="55">
        <f t="shared" si="167"/>
        <v>0</v>
      </c>
      <c r="M135" s="53"/>
      <c r="N135" s="54"/>
      <c r="O135" s="55">
        <f t="shared" si="168"/>
        <v>0</v>
      </c>
      <c r="P135" s="57"/>
      <c r="R135" s="363"/>
      <c r="S135" s="363"/>
      <c r="T135" s="363"/>
    </row>
    <row r="136" spans="1:20" x14ac:dyDescent="0.25">
      <c r="A136" s="187">
        <v>2320</v>
      </c>
      <c r="B136" s="87" t="s">
        <v>155</v>
      </c>
      <c r="C136" s="88">
        <f t="shared" si="102"/>
        <v>3672</v>
      </c>
      <c r="D136" s="188">
        <f>SUM(D137:D139)</f>
        <v>3672</v>
      </c>
      <c r="E136" s="189">
        <f t="shared" ref="E136:F136" si="169">SUM(E137:E139)</f>
        <v>0</v>
      </c>
      <c r="F136" s="55">
        <f t="shared" si="169"/>
        <v>3672</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c r="R136" s="363"/>
      <c r="S136" s="363"/>
      <c r="T136" s="363"/>
    </row>
    <row r="137" spans="1:20" ht="12" customHeight="1" x14ac:dyDescent="0.25">
      <c r="A137" s="51">
        <v>2321</v>
      </c>
      <c r="B137" s="87" t="s">
        <v>156</v>
      </c>
      <c r="C137" s="88">
        <f t="shared" si="102"/>
        <v>3380</v>
      </c>
      <c r="D137" s="193">
        <v>3380</v>
      </c>
      <c r="E137" s="194"/>
      <c r="F137" s="55">
        <f t="shared" ref="F137:F140" si="173">D137+E137</f>
        <v>3380</v>
      </c>
      <c r="G137" s="53"/>
      <c r="H137" s="54"/>
      <c r="I137" s="55">
        <f t="shared" ref="I137:I140" si="174">G137+H137</f>
        <v>0</v>
      </c>
      <c r="J137" s="53"/>
      <c r="K137" s="54"/>
      <c r="L137" s="55">
        <f t="shared" ref="L137:L140" si="175">K137+J137</f>
        <v>0</v>
      </c>
      <c r="M137" s="53"/>
      <c r="N137" s="54"/>
      <c r="O137" s="55">
        <f t="shared" ref="O137:O140" si="176">N137+M137</f>
        <v>0</v>
      </c>
      <c r="P137" s="57"/>
      <c r="R137" s="363"/>
      <c r="S137" s="363"/>
      <c r="T137" s="363"/>
    </row>
    <row r="138" spans="1:20" ht="12" customHeight="1" x14ac:dyDescent="0.25">
      <c r="A138" s="51">
        <v>2322</v>
      </c>
      <c r="B138" s="87" t="s">
        <v>157</v>
      </c>
      <c r="C138" s="88">
        <f t="shared" si="102"/>
        <v>292</v>
      </c>
      <c r="D138" s="193">
        <v>292</v>
      </c>
      <c r="E138" s="194"/>
      <c r="F138" s="55">
        <f t="shared" si="173"/>
        <v>292</v>
      </c>
      <c r="G138" s="53"/>
      <c r="H138" s="54"/>
      <c r="I138" s="55">
        <f t="shared" si="174"/>
        <v>0</v>
      </c>
      <c r="J138" s="53"/>
      <c r="K138" s="54"/>
      <c r="L138" s="55">
        <f t="shared" si="175"/>
        <v>0</v>
      </c>
      <c r="M138" s="53"/>
      <c r="N138" s="54"/>
      <c r="O138" s="55">
        <f t="shared" si="176"/>
        <v>0</v>
      </c>
      <c r="P138" s="57"/>
      <c r="R138" s="363"/>
      <c r="S138" s="363"/>
      <c r="T138" s="363"/>
    </row>
    <row r="139" spans="1:20"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c r="R139" s="363"/>
      <c r="S139" s="363"/>
      <c r="T139" s="363"/>
    </row>
    <row r="140" spans="1:20"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c r="R140" s="363"/>
      <c r="S140" s="363"/>
      <c r="T140" s="363"/>
    </row>
    <row r="141" spans="1:20" ht="48" x14ac:dyDescent="0.25">
      <c r="A141" s="187">
        <v>2340</v>
      </c>
      <c r="B141" s="87" t="s">
        <v>160</v>
      </c>
      <c r="C141" s="88">
        <f t="shared" si="102"/>
        <v>245</v>
      </c>
      <c r="D141" s="188">
        <f>SUM(D142:D143)</f>
        <v>245</v>
      </c>
      <c r="E141" s="189">
        <f t="shared" ref="E141:F141" si="177">SUM(E142:E143)</f>
        <v>0</v>
      </c>
      <c r="F141" s="55">
        <f t="shared" si="177"/>
        <v>245</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c r="R141" s="363"/>
      <c r="S141" s="363"/>
      <c r="T141" s="363"/>
    </row>
    <row r="142" spans="1:20" ht="12" customHeight="1" x14ac:dyDescent="0.25">
      <c r="A142" s="51">
        <v>2341</v>
      </c>
      <c r="B142" s="87" t="s">
        <v>161</v>
      </c>
      <c r="C142" s="88">
        <f t="shared" si="102"/>
        <v>245</v>
      </c>
      <c r="D142" s="193">
        <v>245</v>
      </c>
      <c r="E142" s="194"/>
      <c r="F142" s="55">
        <f t="shared" ref="F142:F143" si="181">D142+E142</f>
        <v>245</v>
      </c>
      <c r="G142" s="53"/>
      <c r="H142" s="54"/>
      <c r="I142" s="55">
        <f t="shared" ref="I142:I143" si="182">G142+H142</f>
        <v>0</v>
      </c>
      <c r="J142" s="53"/>
      <c r="K142" s="54"/>
      <c r="L142" s="55">
        <f t="shared" ref="L142:L143" si="183">K142+J142</f>
        <v>0</v>
      </c>
      <c r="M142" s="53"/>
      <c r="N142" s="54"/>
      <c r="O142" s="55">
        <f t="shared" ref="O142:O143" si="184">N142+M142</f>
        <v>0</v>
      </c>
      <c r="P142" s="57"/>
      <c r="R142" s="363"/>
      <c r="S142" s="363"/>
      <c r="T142" s="363"/>
    </row>
    <row r="143" spans="1:20"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c r="R143" s="363"/>
      <c r="S143" s="363"/>
      <c r="T143" s="363"/>
    </row>
    <row r="144" spans="1:20" ht="24" x14ac:dyDescent="0.25">
      <c r="A144" s="184">
        <v>2350</v>
      </c>
      <c r="B144" s="136" t="s">
        <v>163</v>
      </c>
      <c r="C144" s="141">
        <f t="shared" si="102"/>
        <v>16831</v>
      </c>
      <c r="D144" s="185">
        <f>SUM(D145:D150)</f>
        <v>16569</v>
      </c>
      <c r="E144" s="186">
        <f t="shared" ref="E144:F144" si="185">SUM(E145:E150)</f>
        <v>0</v>
      </c>
      <c r="F144" s="139">
        <f t="shared" si="185"/>
        <v>16569</v>
      </c>
      <c r="G144" s="185">
        <f>SUM(G145:G150)</f>
        <v>0</v>
      </c>
      <c r="H144" s="186">
        <f t="shared" ref="H144:I144" si="186">SUM(H145:H150)</f>
        <v>0</v>
      </c>
      <c r="I144" s="139">
        <f t="shared" si="186"/>
        <v>0</v>
      </c>
      <c r="J144" s="185">
        <f>SUM(J145:J150)</f>
        <v>262</v>
      </c>
      <c r="K144" s="186">
        <f t="shared" ref="K144:L144" si="187">SUM(K145:K150)</f>
        <v>0</v>
      </c>
      <c r="L144" s="139">
        <f t="shared" si="187"/>
        <v>262</v>
      </c>
      <c r="M144" s="185">
        <f>SUM(M145:M150)</f>
        <v>0</v>
      </c>
      <c r="N144" s="186">
        <f t="shared" ref="N144:O144" si="188">SUM(N145:N150)</f>
        <v>0</v>
      </c>
      <c r="O144" s="139">
        <f t="shared" si="188"/>
        <v>0</v>
      </c>
      <c r="P144" s="127"/>
      <c r="R144" s="363"/>
      <c r="S144" s="363"/>
      <c r="T144" s="363"/>
    </row>
    <row r="145" spans="1:20" ht="17.25" customHeight="1" x14ac:dyDescent="0.25">
      <c r="A145" s="44">
        <v>2351</v>
      </c>
      <c r="B145" s="80" t="s">
        <v>164</v>
      </c>
      <c r="C145" s="81">
        <f t="shared" si="102"/>
        <v>12454</v>
      </c>
      <c r="D145" s="195">
        <v>12454</v>
      </c>
      <c r="E145" s="196"/>
      <c r="F145" s="132">
        <f t="shared" ref="F145:F150" si="189">D145+E145</f>
        <v>12454</v>
      </c>
      <c r="G145" s="46"/>
      <c r="H145" s="47"/>
      <c r="I145" s="132">
        <f t="shared" ref="I145:I150" si="190">G145+H145</f>
        <v>0</v>
      </c>
      <c r="J145" s="46"/>
      <c r="K145" s="47"/>
      <c r="L145" s="132">
        <f t="shared" ref="L145:L150" si="191">K145+J145</f>
        <v>0</v>
      </c>
      <c r="M145" s="46"/>
      <c r="N145" s="47"/>
      <c r="O145" s="132">
        <f t="shared" ref="O145:O150" si="192">N145+M145</f>
        <v>0</v>
      </c>
      <c r="P145" s="49"/>
      <c r="R145" s="363"/>
      <c r="S145" s="363"/>
      <c r="T145" s="363"/>
    </row>
    <row r="146" spans="1:20" ht="12" customHeight="1" x14ac:dyDescent="0.25">
      <c r="A146" s="51">
        <v>2352</v>
      </c>
      <c r="B146" s="87" t="s">
        <v>165</v>
      </c>
      <c r="C146" s="88">
        <f t="shared" si="102"/>
        <v>3687</v>
      </c>
      <c r="D146" s="193">
        <v>3425</v>
      </c>
      <c r="E146" s="194"/>
      <c r="F146" s="55">
        <f t="shared" si="189"/>
        <v>3425</v>
      </c>
      <c r="G146" s="53"/>
      <c r="H146" s="54"/>
      <c r="I146" s="55">
        <f t="shared" si="190"/>
        <v>0</v>
      </c>
      <c r="J146" s="53">
        <v>262</v>
      </c>
      <c r="K146" s="54"/>
      <c r="L146" s="55">
        <f t="shared" si="191"/>
        <v>262</v>
      </c>
      <c r="M146" s="53"/>
      <c r="N146" s="54"/>
      <c r="O146" s="55">
        <f t="shared" si="192"/>
        <v>0</v>
      </c>
      <c r="P146" s="57"/>
      <c r="R146" s="363"/>
      <c r="S146" s="363"/>
      <c r="T146" s="363"/>
    </row>
    <row r="147" spans="1:20" ht="24" hidden="1" customHeight="1" x14ac:dyDescent="0.25">
      <c r="A147" s="51">
        <v>2353</v>
      </c>
      <c r="B147" s="87" t="s">
        <v>166</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c r="R147" s="363"/>
      <c r="S147" s="363"/>
      <c r="T147" s="363"/>
    </row>
    <row r="148" spans="1:20"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c r="R148" s="363"/>
      <c r="S148" s="363"/>
      <c r="T148" s="363"/>
    </row>
    <row r="149" spans="1:20" ht="24" customHeight="1" x14ac:dyDescent="0.25">
      <c r="A149" s="51">
        <v>2355</v>
      </c>
      <c r="B149" s="87" t="s">
        <v>168</v>
      </c>
      <c r="C149" s="88">
        <f t="shared" si="193"/>
        <v>690</v>
      </c>
      <c r="D149" s="193">
        <v>690</v>
      </c>
      <c r="E149" s="194"/>
      <c r="F149" s="55">
        <f t="shared" si="189"/>
        <v>690</v>
      </c>
      <c r="G149" s="53"/>
      <c r="H149" s="54"/>
      <c r="I149" s="55">
        <f t="shared" si="190"/>
        <v>0</v>
      </c>
      <c r="J149" s="53"/>
      <c r="K149" s="54"/>
      <c r="L149" s="55">
        <f t="shared" si="191"/>
        <v>0</v>
      </c>
      <c r="M149" s="53"/>
      <c r="N149" s="54"/>
      <c r="O149" s="55">
        <f t="shared" si="192"/>
        <v>0</v>
      </c>
      <c r="P149" s="57"/>
      <c r="R149" s="363"/>
      <c r="S149" s="363"/>
      <c r="T149" s="363"/>
    </row>
    <row r="150" spans="1:20"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c r="R150" s="363"/>
      <c r="S150" s="363"/>
      <c r="T150" s="363"/>
    </row>
    <row r="151" spans="1:20" ht="24.75" customHeight="1" x14ac:dyDescent="0.25">
      <c r="A151" s="187">
        <v>2360</v>
      </c>
      <c r="B151" s="87" t="s">
        <v>170</v>
      </c>
      <c r="C151" s="88">
        <f t="shared" si="193"/>
        <v>32909</v>
      </c>
      <c r="D151" s="188">
        <f>SUM(D152:D158)</f>
        <v>1230</v>
      </c>
      <c r="E151" s="189">
        <f t="shared" ref="E151:F151" si="194">SUM(E152:E158)</f>
        <v>0</v>
      </c>
      <c r="F151" s="55">
        <f t="shared" si="194"/>
        <v>1230</v>
      </c>
      <c r="G151" s="188">
        <f>SUM(G152:G158)</f>
        <v>0</v>
      </c>
      <c r="H151" s="189">
        <f t="shared" ref="H151:I151" si="195">SUM(H152:H158)</f>
        <v>0</v>
      </c>
      <c r="I151" s="55">
        <f t="shared" si="195"/>
        <v>0</v>
      </c>
      <c r="J151" s="188">
        <f>SUM(J152:J158)</f>
        <v>31679</v>
      </c>
      <c r="K151" s="189">
        <f t="shared" ref="K151:L151" si="196">SUM(K152:K158)</f>
        <v>0</v>
      </c>
      <c r="L151" s="55">
        <f t="shared" si="196"/>
        <v>31679</v>
      </c>
      <c r="M151" s="188">
        <f>SUM(M152:M158)</f>
        <v>0</v>
      </c>
      <c r="N151" s="189">
        <f t="shared" ref="N151:O151" si="197">SUM(N152:N158)</f>
        <v>0</v>
      </c>
      <c r="O151" s="55">
        <f t="shared" si="197"/>
        <v>0</v>
      </c>
      <c r="P151" s="57"/>
      <c r="R151" s="363"/>
      <c r="S151" s="363"/>
      <c r="T151" s="363"/>
    </row>
    <row r="152" spans="1:20" ht="12" customHeight="1" x14ac:dyDescent="0.25">
      <c r="A152" s="50">
        <v>2361</v>
      </c>
      <c r="B152" s="87" t="s">
        <v>171</v>
      </c>
      <c r="C152" s="88">
        <f t="shared" si="193"/>
        <v>330</v>
      </c>
      <c r="D152" s="193">
        <v>330</v>
      </c>
      <c r="E152" s="194"/>
      <c r="F152" s="55">
        <f t="shared" ref="F152:F159" si="198">D152+E152</f>
        <v>330</v>
      </c>
      <c r="G152" s="53"/>
      <c r="H152" s="54"/>
      <c r="I152" s="55">
        <f t="shared" ref="I152:I159" si="199">G152+H152</f>
        <v>0</v>
      </c>
      <c r="J152" s="53"/>
      <c r="K152" s="54"/>
      <c r="L152" s="55">
        <f t="shared" ref="L152:L159" si="200">K152+J152</f>
        <v>0</v>
      </c>
      <c r="M152" s="53"/>
      <c r="N152" s="54"/>
      <c r="O152" s="55">
        <f t="shared" ref="O152:O159" si="201">N152+M152</f>
        <v>0</v>
      </c>
      <c r="P152" s="57"/>
      <c r="R152" s="363"/>
      <c r="S152" s="363"/>
      <c r="T152" s="363"/>
    </row>
    <row r="153" spans="1:20" ht="24" customHeight="1" x14ac:dyDescent="0.25">
      <c r="A153" s="50">
        <v>2362</v>
      </c>
      <c r="B153" s="87" t="s">
        <v>172</v>
      </c>
      <c r="C153" s="88">
        <f t="shared" si="193"/>
        <v>900</v>
      </c>
      <c r="D153" s="193">
        <v>900</v>
      </c>
      <c r="E153" s="194"/>
      <c r="F153" s="55">
        <f t="shared" si="198"/>
        <v>900</v>
      </c>
      <c r="G153" s="53"/>
      <c r="H153" s="54"/>
      <c r="I153" s="55">
        <f t="shared" si="199"/>
        <v>0</v>
      </c>
      <c r="J153" s="53"/>
      <c r="K153" s="54"/>
      <c r="L153" s="55">
        <f t="shared" si="200"/>
        <v>0</v>
      </c>
      <c r="M153" s="53"/>
      <c r="N153" s="54"/>
      <c r="O153" s="55">
        <f t="shared" si="201"/>
        <v>0</v>
      </c>
      <c r="P153" s="57"/>
      <c r="R153" s="363"/>
      <c r="S153" s="363"/>
      <c r="T153" s="363"/>
    </row>
    <row r="154" spans="1:20" ht="16.5" customHeight="1" x14ac:dyDescent="0.25">
      <c r="A154" s="50">
        <v>2363</v>
      </c>
      <c r="B154" s="87" t="s">
        <v>173</v>
      </c>
      <c r="C154" s="88">
        <f t="shared" si="193"/>
        <v>31679</v>
      </c>
      <c r="D154" s="193"/>
      <c r="E154" s="194"/>
      <c r="F154" s="55">
        <f t="shared" si="198"/>
        <v>0</v>
      </c>
      <c r="G154" s="53"/>
      <c r="H154" s="54"/>
      <c r="I154" s="55">
        <f t="shared" si="199"/>
        <v>0</v>
      </c>
      <c r="J154" s="53">
        <v>31679</v>
      </c>
      <c r="K154" s="54"/>
      <c r="L154" s="55">
        <f t="shared" si="200"/>
        <v>31679</v>
      </c>
      <c r="M154" s="53"/>
      <c r="N154" s="54"/>
      <c r="O154" s="55">
        <f t="shared" si="201"/>
        <v>0</v>
      </c>
      <c r="P154" s="57"/>
      <c r="R154" s="363"/>
      <c r="S154" s="363"/>
      <c r="T154" s="363"/>
    </row>
    <row r="155" spans="1:20"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c r="R155" s="363"/>
      <c r="S155" s="363"/>
      <c r="T155" s="363"/>
    </row>
    <row r="156" spans="1:20"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c r="R156" s="363"/>
      <c r="S156" s="363"/>
      <c r="T156" s="363"/>
    </row>
    <row r="157" spans="1:20"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c r="R157" s="363"/>
      <c r="S157" s="363"/>
      <c r="T157" s="363"/>
    </row>
    <row r="158" spans="1:20"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c r="R158" s="363"/>
      <c r="S158" s="363"/>
      <c r="T158" s="363"/>
    </row>
    <row r="159" spans="1:20" ht="12" customHeight="1" x14ac:dyDescent="0.25">
      <c r="A159" s="184">
        <v>2370</v>
      </c>
      <c r="B159" s="136" t="s">
        <v>178</v>
      </c>
      <c r="C159" s="141">
        <f t="shared" si="193"/>
        <v>5700</v>
      </c>
      <c r="D159" s="199">
        <v>3700</v>
      </c>
      <c r="E159" s="200"/>
      <c r="F159" s="139">
        <f t="shared" si="198"/>
        <v>3700</v>
      </c>
      <c r="G159" s="142">
        <v>2000</v>
      </c>
      <c r="H159" s="143"/>
      <c r="I159" s="139">
        <f t="shared" si="199"/>
        <v>2000</v>
      </c>
      <c r="J159" s="142"/>
      <c r="K159" s="143"/>
      <c r="L159" s="139">
        <f t="shared" si="200"/>
        <v>0</v>
      </c>
      <c r="M159" s="142"/>
      <c r="N159" s="143"/>
      <c r="O159" s="139">
        <f t="shared" si="201"/>
        <v>0</v>
      </c>
      <c r="P159" s="127"/>
      <c r="R159" s="363"/>
      <c r="S159" s="363"/>
      <c r="T159" s="363"/>
    </row>
    <row r="160" spans="1:20"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c r="R160" s="363"/>
      <c r="S160" s="363"/>
      <c r="T160" s="363"/>
    </row>
    <row r="161" spans="1:20"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c r="R161" s="363"/>
      <c r="S161" s="363"/>
      <c r="T161" s="363"/>
    </row>
    <row r="162" spans="1:20"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c r="R162" s="363"/>
      <c r="S162" s="363"/>
      <c r="T162" s="363"/>
    </row>
    <row r="163" spans="1:20"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c r="R163" s="363"/>
      <c r="S163" s="363"/>
      <c r="T163" s="363"/>
    </row>
    <row r="164" spans="1:20" ht="12" customHeight="1" x14ac:dyDescent="0.25">
      <c r="A164" s="67">
        <v>2400</v>
      </c>
      <c r="B164" s="181" t="s">
        <v>183</v>
      </c>
      <c r="C164" s="68">
        <f t="shared" si="193"/>
        <v>186</v>
      </c>
      <c r="D164" s="201">
        <v>186</v>
      </c>
      <c r="E164" s="202"/>
      <c r="F164" s="71">
        <f t="shared" si="206"/>
        <v>186</v>
      </c>
      <c r="G164" s="69"/>
      <c r="H164" s="70"/>
      <c r="I164" s="71">
        <f t="shared" si="207"/>
        <v>0</v>
      </c>
      <c r="J164" s="69"/>
      <c r="K164" s="70"/>
      <c r="L164" s="71">
        <f t="shared" si="208"/>
        <v>0</v>
      </c>
      <c r="M164" s="69"/>
      <c r="N164" s="70"/>
      <c r="O164" s="71">
        <f t="shared" si="209"/>
        <v>0</v>
      </c>
      <c r="P164" s="75"/>
      <c r="R164" s="363"/>
      <c r="S164" s="363"/>
      <c r="T164" s="363"/>
    </row>
    <row r="165" spans="1:20"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c r="R165" s="363"/>
      <c r="S165" s="363"/>
      <c r="T165" s="363"/>
    </row>
    <row r="166" spans="1:20" ht="16.5" hidden="1" customHeight="1" x14ac:dyDescent="0.25">
      <c r="A166" s="278">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c r="R166" s="363"/>
      <c r="S166" s="363"/>
      <c r="T166" s="363"/>
    </row>
    <row r="167" spans="1:20"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c r="R167" s="363"/>
      <c r="S167" s="363"/>
      <c r="T167" s="363"/>
    </row>
    <row r="168" spans="1:20"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c r="R168" s="363"/>
      <c r="S168" s="363"/>
      <c r="T168" s="363"/>
    </row>
    <row r="169" spans="1:20"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c r="R169" s="363"/>
      <c r="S169" s="363"/>
      <c r="T169" s="363"/>
    </row>
    <row r="170" spans="1:20"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c r="R170" s="363"/>
      <c r="S170" s="363"/>
      <c r="T170" s="363"/>
    </row>
    <row r="171" spans="1:20"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c r="R171" s="363"/>
      <c r="S171" s="363"/>
      <c r="T171" s="363"/>
    </row>
    <row r="172" spans="1:20"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c r="R172" s="363"/>
      <c r="S172" s="363"/>
      <c r="T172" s="363"/>
    </row>
    <row r="173" spans="1:20"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c r="R173" s="363"/>
      <c r="S173" s="363"/>
      <c r="T173" s="363"/>
    </row>
    <row r="174" spans="1:20"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c r="R174" s="363"/>
      <c r="S174" s="363"/>
      <c r="T174" s="363"/>
    </row>
    <row r="175" spans="1:20" ht="36" hidden="1" x14ac:dyDescent="0.25">
      <c r="A175" s="278">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c r="R175" s="363"/>
      <c r="S175" s="363"/>
      <c r="T175" s="363"/>
    </row>
    <row r="176" spans="1:20"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c r="R176" s="363"/>
      <c r="S176" s="363"/>
      <c r="T176" s="363"/>
    </row>
    <row r="177" spans="1:20"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c r="R177" s="363"/>
      <c r="S177" s="363"/>
      <c r="T177" s="363"/>
    </row>
    <row r="178" spans="1:20"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c r="R178" s="363"/>
      <c r="S178" s="363"/>
      <c r="T178" s="363"/>
    </row>
    <row r="179" spans="1:20" ht="84" hidden="1" x14ac:dyDescent="0.25">
      <c r="A179" s="278">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c r="R179" s="363"/>
      <c r="S179" s="363"/>
      <c r="T179" s="363"/>
    </row>
    <row r="180" spans="1:20"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c r="R180" s="363"/>
      <c r="S180" s="363"/>
      <c r="T180" s="363"/>
    </row>
    <row r="181" spans="1:20"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c r="R181" s="363"/>
      <c r="S181" s="363"/>
      <c r="T181" s="363"/>
    </row>
    <row r="182" spans="1:20"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c r="R182" s="363"/>
      <c r="S182" s="363"/>
      <c r="T182" s="363"/>
    </row>
    <row r="183" spans="1:20"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c r="R183" s="363"/>
      <c r="S183" s="363"/>
      <c r="T183" s="363"/>
    </row>
    <row r="184" spans="1:20"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c r="R184" s="363"/>
      <c r="S184" s="363"/>
      <c r="T184" s="363"/>
    </row>
    <row r="185" spans="1:20"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c r="R185" s="363"/>
      <c r="S185" s="363"/>
      <c r="T185" s="363"/>
    </row>
    <row r="186" spans="1:20"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c r="R186" s="363"/>
      <c r="S186" s="363"/>
      <c r="T186" s="363"/>
    </row>
    <row r="187" spans="1:20"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c r="R187" s="363"/>
      <c r="S187" s="363"/>
      <c r="T187" s="363"/>
    </row>
    <row r="188" spans="1:20"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c r="R188" s="363"/>
      <c r="S188" s="363"/>
      <c r="T188" s="363"/>
    </row>
    <row r="189" spans="1:20" ht="36" hidden="1" customHeight="1" x14ac:dyDescent="0.25">
      <c r="A189" s="278">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c r="R189" s="363"/>
      <c r="S189" s="363"/>
      <c r="T189" s="363"/>
    </row>
    <row r="190" spans="1:20"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c r="R190" s="363"/>
      <c r="S190" s="363"/>
      <c r="T190" s="363"/>
    </row>
    <row r="191" spans="1:20"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c r="R191" s="363"/>
      <c r="S191" s="363"/>
      <c r="T191" s="363"/>
    </row>
    <row r="192" spans="1:20" ht="24" hidden="1" x14ac:dyDescent="0.25">
      <c r="A192" s="278">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c r="R192" s="363"/>
      <c r="S192" s="363"/>
      <c r="T192" s="363"/>
    </row>
    <row r="193" spans="1:20"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c r="R193" s="363"/>
      <c r="S193" s="363"/>
      <c r="T193" s="363"/>
    </row>
    <row r="194" spans="1:20" s="28" customFormat="1" ht="24" x14ac:dyDescent="0.25">
      <c r="A194" s="221"/>
      <c r="B194" s="23" t="s">
        <v>213</v>
      </c>
      <c r="C194" s="170">
        <f t="shared" si="193"/>
        <v>4074</v>
      </c>
      <c r="D194" s="171">
        <f t="shared" ref="D194:O194" si="259">SUM(D195,D230,D269,D283)</f>
        <v>2386</v>
      </c>
      <c r="E194" s="172">
        <f t="shared" si="259"/>
        <v>0</v>
      </c>
      <c r="F194" s="173">
        <f t="shared" si="259"/>
        <v>2386</v>
      </c>
      <c r="G194" s="171">
        <f t="shared" si="259"/>
        <v>1688</v>
      </c>
      <c r="H194" s="172">
        <f t="shared" si="259"/>
        <v>0</v>
      </c>
      <c r="I194" s="173">
        <f t="shared" si="259"/>
        <v>1688</v>
      </c>
      <c r="J194" s="171">
        <f t="shared" si="259"/>
        <v>0</v>
      </c>
      <c r="K194" s="172">
        <f t="shared" si="259"/>
        <v>0</v>
      </c>
      <c r="L194" s="173">
        <f t="shared" si="259"/>
        <v>0</v>
      </c>
      <c r="M194" s="171">
        <f t="shared" si="259"/>
        <v>0</v>
      </c>
      <c r="N194" s="172">
        <f t="shared" si="259"/>
        <v>0</v>
      </c>
      <c r="O194" s="173">
        <f t="shared" si="259"/>
        <v>0</v>
      </c>
      <c r="P194" s="174"/>
      <c r="R194" s="363"/>
      <c r="S194" s="363"/>
      <c r="T194" s="363"/>
    </row>
    <row r="195" spans="1:20" x14ac:dyDescent="0.25">
      <c r="A195" s="175">
        <v>5000</v>
      </c>
      <c r="B195" s="175" t="s">
        <v>214</v>
      </c>
      <c r="C195" s="176">
        <f t="shared" si="193"/>
        <v>4074</v>
      </c>
      <c r="D195" s="177">
        <f>D196+D204</f>
        <v>2386</v>
      </c>
      <c r="E195" s="178">
        <f t="shared" ref="E195:F195" si="260">E196+E204</f>
        <v>0</v>
      </c>
      <c r="F195" s="179">
        <f t="shared" si="260"/>
        <v>2386</v>
      </c>
      <c r="G195" s="177">
        <f>G196+G204</f>
        <v>1688</v>
      </c>
      <c r="H195" s="178">
        <f t="shared" ref="H195:I195" si="261">H196+H204</f>
        <v>0</v>
      </c>
      <c r="I195" s="179">
        <f t="shared" si="261"/>
        <v>1688</v>
      </c>
      <c r="J195" s="177">
        <f>J196+J204</f>
        <v>0</v>
      </c>
      <c r="K195" s="178">
        <f t="shared" ref="K195:L195" si="262">K196+K204</f>
        <v>0</v>
      </c>
      <c r="L195" s="179">
        <f t="shared" si="262"/>
        <v>0</v>
      </c>
      <c r="M195" s="177">
        <f>M196+M204</f>
        <v>0</v>
      </c>
      <c r="N195" s="178">
        <f t="shared" ref="N195:O195" si="263">N196+N204</f>
        <v>0</v>
      </c>
      <c r="O195" s="179">
        <f t="shared" si="263"/>
        <v>0</v>
      </c>
      <c r="P195" s="180"/>
      <c r="R195" s="363"/>
      <c r="S195" s="363"/>
      <c r="T195" s="363"/>
    </row>
    <row r="196" spans="1:20"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c r="R196" s="363"/>
      <c r="S196" s="363"/>
      <c r="T196" s="363"/>
    </row>
    <row r="197" spans="1:20" ht="12" hidden="1" customHeight="1" x14ac:dyDescent="0.25">
      <c r="A197" s="278">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c r="R197" s="363"/>
      <c r="S197" s="363"/>
      <c r="T197" s="363"/>
    </row>
    <row r="198" spans="1:20" ht="24" hidden="1" x14ac:dyDescent="0.25">
      <c r="A198" s="187">
        <v>5120</v>
      </c>
      <c r="B198" s="87" t="s">
        <v>217</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c r="R198" s="363"/>
      <c r="S198" s="363"/>
      <c r="T198" s="363"/>
    </row>
    <row r="199" spans="1:20" ht="12" hidden="1" customHeight="1" x14ac:dyDescent="0.25">
      <c r="A199" s="51">
        <v>5121</v>
      </c>
      <c r="B199" s="87" t="s">
        <v>218</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c r="R199" s="363"/>
      <c r="S199" s="363"/>
      <c r="T199" s="363"/>
    </row>
    <row r="200" spans="1:20"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c r="R200" s="363"/>
      <c r="S200" s="363"/>
      <c r="T200" s="363"/>
    </row>
    <row r="201" spans="1:20"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c r="R201" s="363"/>
      <c r="S201" s="363"/>
      <c r="T201" s="363"/>
    </row>
    <row r="202" spans="1:20"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c r="R202" s="363"/>
      <c r="S202" s="363"/>
      <c r="T202" s="363"/>
    </row>
    <row r="203" spans="1:20"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c r="R203" s="363"/>
      <c r="S203" s="363"/>
      <c r="T203" s="363"/>
    </row>
    <row r="204" spans="1:20" x14ac:dyDescent="0.25">
      <c r="A204" s="67">
        <v>5200</v>
      </c>
      <c r="B204" s="181" t="s">
        <v>223</v>
      </c>
      <c r="C204" s="68">
        <f t="shared" si="193"/>
        <v>4074</v>
      </c>
      <c r="D204" s="182">
        <f>D205+D215+D216+D225+D226+D227+D229</f>
        <v>2386</v>
      </c>
      <c r="E204" s="183">
        <f t="shared" ref="E204:F204" si="276">E205+E215+E216+E225+E226+E227+E229</f>
        <v>0</v>
      </c>
      <c r="F204" s="71">
        <f t="shared" si="276"/>
        <v>2386</v>
      </c>
      <c r="G204" s="182">
        <f>G205+G215+G216+G225+G226+G227+G229</f>
        <v>1688</v>
      </c>
      <c r="H204" s="183">
        <f t="shared" ref="H204:I204" si="277">H205+H215+H216+H225+H226+H227+H229</f>
        <v>0</v>
      </c>
      <c r="I204" s="71">
        <f t="shared" si="277"/>
        <v>1688</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c r="R204" s="363"/>
      <c r="S204" s="363"/>
      <c r="T204" s="363"/>
    </row>
    <row r="205" spans="1:20"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c r="R205" s="363"/>
      <c r="S205" s="363"/>
      <c r="T205" s="363"/>
    </row>
    <row r="206" spans="1:20"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c r="R206" s="363"/>
      <c r="S206" s="363"/>
      <c r="T206" s="363"/>
    </row>
    <row r="207" spans="1:20"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c r="R207" s="363"/>
      <c r="S207" s="363"/>
      <c r="T207" s="363"/>
    </row>
    <row r="208" spans="1:20"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c r="R208" s="363"/>
      <c r="S208" s="363"/>
      <c r="T208" s="363"/>
    </row>
    <row r="209" spans="1:20"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c r="R209" s="363"/>
      <c r="S209" s="363"/>
      <c r="T209" s="363"/>
    </row>
    <row r="210" spans="1:20"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c r="R210" s="363"/>
      <c r="S210" s="363"/>
      <c r="T210" s="363"/>
    </row>
    <row r="211" spans="1:20"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c r="R211" s="363"/>
      <c r="S211" s="363"/>
      <c r="T211" s="363"/>
    </row>
    <row r="212" spans="1:20"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c r="R212" s="363"/>
      <c r="S212" s="363"/>
      <c r="T212" s="363"/>
    </row>
    <row r="213" spans="1:20"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c r="R213" s="363"/>
      <c r="S213" s="363"/>
      <c r="T213" s="363"/>
    </row>
    <row r="214" spans="1:20"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c r="R214" s="363"/>
      <c r="S214" s="363"/>
      <c r="T214" s="363"/>
    </row>
    <row r="215" spans="1:20"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c r="R215" s="363"/>
      <c r="S215" s="363"/>
      <c r="T215" s="363"/>
    </row>
    <row r="216" spans="1:20" x14ac:dyDescent="0.25">
      <c r="A216" s="187">
        <v>5230</v>
      </c>
      <c r="B216" s="87" t="s">
        <v>235</v>
      </c>
      <c r="C216" s="88">
        <f t="shared" si="288"/>
        <v>4074</v>
      </c>
      <c r="D216" s="188">
        <f>SUM(D217:D224)</f>
        <v>2386</v>
      </c>
      <c r="E216" s="189">
        <f t="shared" ref="E216:F216" si="289">SUM(E217:E224)</f>
        <v>0</v>
      </c>
      <c r="F216" s="55">
        <f t="shared" si="289"/>
        <v>2386</v>
      </c>
      <c r="G216" s="188">
        <f>SUM(G217:G224)</f>
        <v>1688</v>
      </c>
      <c r="H216" s="189">
        <f t="shared" ref="H216:I216" si="290">SUM(H217:H224)</f>
        <v>0</v>
      </c>
      <c r="I216" s="55">
        <f t="shared" si="290"/>
        <v>1688</v>
      </c>
      <c r="J216" s="188">
        <f>SUM(J217:J224)</f>
        <v>0</v>
      </c>
      <c r="K216" s="189">
        <f t="shared" ref="K216:L216" si="291">SUM(K217:K224)</f>
        <v>0</v>
      </c>
      <c r="L216" s="55">
        <f t="shared" si="291"/>
        <v>0</v>
      </c>
      <c r="M216" s="188">
        <f>SUM(M217:M224)</f>
        <v>0</v>
      </c>
      <c r="N216" s="189">
        <f t="shared" ref="N216:O216" si="292">SUM(N217:N224)</f>
        <v>0</v>
      </c>
      <c r="O216" s="55">
        <f t="shared" si="292"/>
        <v>0</v>
      </c>
      <c r="P216" s="57"/>
      <c r="R216" s="363"/>
      <c r="S216" s="363"/>
      <c r="T216" s="363"/>
    </row>
    <row r="217" spans="1:20"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c r="R217" s="363"/>
      <c r="S217" s="363"/>
      <c r="T217" s="363"/>
    </row>
    <row r="218" spans="1:20" ht="12" customHeight="1" x14ac:dyDescent="0.25">
      <c r="A218" s="51">
        <v>5232</v>
      </c>
      <c r="B218" s="87" t="s">
        <v>237</v>
      </c>
      <c r="C218" s="88">
        <f t="shared" si="288"/>
        <v>600</v>
      </c>
      <c r="D218" s="193">
        <v>600</v>
      </c>
      <c r="E218" s="194"/>
      <c r="F218" s="55">
        <f t="shared" si="293"/>
        <v>600</v>
      </c>
      <c r="G218" s="53"/>
      <c r="H218" s="54"/>
      <c r="I218" s="55">
        <f t="shared" si="294"/>
        <v>0</v>
      </c>
      <c r="J218" s="53"/>
      <c r="K218" s="54"/>
      <c r="L218" s="55">
        <f t="shared" si="295"/>
        <v>0</v>
      </c>
      <c r="M218" s="53"/>
      <c r="N218" s="54"/>
      <c r="O218" s="55">
        <f t="shared" si="296"/>
        <v>0</v>
      </c>
      <c r="P218" s="57"/>
      <c r="R218" s="363"/>
      <c r="S218" s="363"/>
      <c r="T218" s="363"/>
    </row>
    <row r="219" spans="1:20" ht="12" customHeight="1" x14ac:dyDescent="0.25">
      <c r="A219" s="51">
        <v>5233</v>
      </c>
      <c r="B219" s="87" t="s">
        <v>238</v>
      </c>
      <c r="C219" s="88">
        <f t="shared" si="288"/>
        <v>3474</v>
      </c>
      <c r="D219" s="193">
        <v>1786</v>
      </c>
      <c r="E219" s="194"/>
      <c r="F219" s="55">
        <f t="shared" si="293"/>
        <v>1786</v>
      </c>
      <c r="G219" s="53">
        <v>1688</v>
      </c>
      <c r="H219" s="54"/>
      <c r="I219" s="55">
        <f t="shared" si="294"/>
        <v>1688</v>
      </c>
      <c r="J219" s="53"/>
      <c r="K219" s="54"/>
      <c r="L219" s="55">
        <f t="shared" si="295"/>
        <v>0</v>
      </c>
      <c r="M219" s="53"/>
      <c r="N219" s="54"/>
      <c r="O219" s="55">
        <f t="shared" si="296"/>
        <v>0</v>
      </c>
      <c r="P219" s="57"/>
      <c r="R219" s="363"/>
      <c r="S219" s="363"/>
      <c r="T219" s="363"/>
    </row>
    <row r="220" spans="1:20"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c r="R220" s="363"/>
      <c r="S220" s="363"/>
      <c r="T220" s="363"/>
    </row>
    <row r="221" spans="1:20"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c r="R221" s="363"/>
      <c r="S221" s="363"/>
      <c r="T221" s="363"/>
    </row>
    <row r="222" spans="1:20"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c r="R222" s="363"/>
      <c r="S222" s="363"/>
      <c r="T222" s="363"/>
    </row>
    <row r="223" spans="1:20" ht="24" hidden="1" customHeight="1" x14ac:dyDescent="0.25">
      <c r="A223" s="51">
        <v>5238</v>
      </c>
      <c r="B223" s="87" t="s">
        <v>242</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c r="R223" s="363"/>
      <c r="S223" s="363"/>
      <c r="T223" s="363"/>
    </row>
    <row r="224" spans="1:20"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c r="R224" s="363"/>
      <c r="S224" s="363"/>
      <c r="T224" s="363"/>
    </row>
    <row r="225" spans="1:20"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c r="R225" s="363"/>
      <c r="S225" s="363"/>
      <c r="T225" s="363"/>
    </row>
    <row r="226" spans="1:20"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c r="R226" s="363"/>
      <c r="S226" s="363"/>
      <c r="T226" s="363"/>
    </row>
    <row r="227" spans="1:20"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c r="R227" s="363"/>
      <c r="S227" s="363"/>
      <c r="T227" s="363"/>
    </row>
    <row r="228" spans="1:20"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c r="R228" s="363"/>
      <c r="S228" s="363"/>
      <c r="T228" s="363"/>
    </row>
    <row r="229" spans="1:20"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c r="R229" s="363"/>
      <c r="S229" s="363"/>
      <c r="T229" s="363"/>
    </row>
    <row r="230" spans="1:20"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c r="R230" s="363"/>
      <c r="S230" s="363"/>
      <c r="T230" s="363"/>
    </row>
    <row r="231" spans="1:20"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c r="R231" s="363"/>
      <c r="S231" s="363"/>
      <c r="T231" s="363"/>
    </row>
    <row r="232" spans="1:20" ht="24" hidden="1" customHeight="1" x14ac:dyDescent="0.25">
      <c r="A232" s="278">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c r="R232" s="363"/>
      <c r="S232" s="363"/>
      <c r="T232" s="363"/>
    </row>
    <row r="233" spans="1:20"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c r="R233" s="363"/>
      <c r="S233" s="363"/>
      <c r="T233" s="363"/>
    </row>
    <row r="234" spans="1:20"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c r="R234" s="363"/>
      <c r="S234" s="363"/>
      <c r="T234" s="363"/>
    </row>
    <row r="235" spans="1:20"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c r="R235" s="363"/>
      <c r="S235" s="363"/>
      <c r="T235" s="363"/>
    </row>
    <row r="236" spans="1:20"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c r="R236" s="363"/>
      <c r="S236" s="363"/>
      <c r="T236" s="363"/>
    </row>
    <row r="237" spans="1:20"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c r="R237" s="363"/>
      <c r="S237" s="363"/>
      <c r="T237" s="363"/>
    </row>
    <row r="238" spans="1:20"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c r="R238" s="363"/>
      <c r="S238" s="363"/>
      <c r="T238" s="363"/>
    </row>
    <row r="239" spans="1:20"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c r="R239" s="363"/>
      <c r="S239" s="363"/>
      <c r="T239" s="363"/>
    </row>
    <row r="240" spans="1:20"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c r="R240" s="363"/>
      <c r="S240" s="363"/>
      <c r="T240" s="363"/>
    </row>
    <row r="241" spans="1:20"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c r="R241" s="363"/>
      <c r="S241" s="363"/>
      <c r="T241" s="363"/>
    </row>
    <row r="242" spans="1:20"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c r="R242" s="363"/>
      <c r="S242" s="363"/>
      <c r="T242" s="363"/>
    </row>
    <row r="243" spans="1:20"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c r="R243" s="363"/>
      <c r="S243" s="363"/>
      <c r="T243" s="363"/>
    </row>
    <row r="244" spans="1:20"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c r="R244" s="363"/>
      <c r="S244" s="363"/>
      <c r="T244" s="363"/>
    </row>
    <row r="245" spans="1:20"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c r="R245" s="363"/>
      <c r="S245" s="363"/>
      <c r="T245" s="363"/>
    </row>
    <row r="246" spans="1:20" ht="24" hidden="1" x14ac:dyDescent="0.25">
      <c r="A246" s="278">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c r="R246" s="363"/>
      <c r="S246" s="363"/>
      <c r="T246" s="363"/>
    </row>
    <row r="247" spans="1:20"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c r="R247" s="363"/>
      <c r="S247" s="363"/>
      <c r="T247" s="363"/>
    </row>
    <row r="248" spans="1:20"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c r="R248" s="363"/>
      <c r="S248" s="363"/>
      <c r="T248" s="363"/>
    </row>
    <row r="249" spans="1:20"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c r="R249" s="363"/>
      <c r="S249" s="363"/>
      <c r="T249" s="363"/>
    </row>
    <row r="250" spans="1:20"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c r="R250" s="363"/>
      <c r="S250" s="363"/>
      <c r="T250" s="363"/>
    </row>
    <row r="251" spans="1:20"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c r="R251" s="363"/>
      <c r="S251" s="363"/>
      <c r="T251" s="363"/>
    </row>
    <row r="252" spans="1:20" ht="24" hidden="1" x14ac:dyDescent="0.25">
      <c r="A252" s="278">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c r="R252" s="363"/>
      <c r="S252" s="363"/>
      <c r="T252" s="363"/>
    </row>
    <row r="253" spans="1:20"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c r="R253" s="363"/>
      <c r="S253" s="363"/>
      <c r="T253" s="363"/>
    </row>
    <row r="254" spans="1:20"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c r="R254" s="363"/>
      <c r="S254" s="363"/>
      <c r="T254" s="363"/>
    </row>
    <row r="255" spans="1:20"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c r="R255" s="363"/>
      <c r="S255" s="363"/>
      <c r="T255" s="363"/>
    </row>
    <row r="256" spans="1:20"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c r="R256" s="363"/>
      <c r="S256" s="363"/>
      <c r="T256" s="363"/>
    </row>
    <row r="257" spans="1:20"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c r="R257" s="363"/>
      <c r="S257" s="363"/>
      <c r="T257" s="363"/>
    </row>
    <row r="258" spans="1:20"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c r="R258" s="363"/>
      <c r="S258" s="363"/>
      <c r="T258" s="363"/>
    </row>
    <row r="259" spans="1:20"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c r="R259" s="363"/>
      <c r="S259" s="363"/>
      <c r="T259" s="363"/>
    </row>
    <row r="260" spans="1:20" ht="24" hidden="1" x14ac:dyDescent="0.25">
      <c r="A260" s="278">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c r="R260" s="363"/>
      <c r="S260" s="363"/>
      <c r="T260" s="363"/>
    </row>
    <row r="261" spans="1:20"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c r="R261" s="363"/>
      <c r="S261" s="363"/>
      <c r="T261" s="363"/>
    </row>
    <row r="262" spans="1:20"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c r="R262" s="363"/>
      <c r="S262" s="363"/>
      <c r="T262" s="363"/>
    </row>
    <row r="263" spans="1:20"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c r="R263" s="363"/>
      <c r="S263" s="363"/>
      <c r="T263" s="363"/>
    </row>
    <row r="264" spans="1:20"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c r="R264" s="363"/>
      <c r="S264" s="363"/>
      <c r="T264" s="363"/>
    </row>
    <row r="265" spans="1:20"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c r="R265" s="363"/>
      <c r="S265" s="363"/>
      <c r="T265" s="363"/>
    </row>
    <row r="266" spans="1:20"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c r="R266" s="363"/>
      <c r="S266" s="363"/>
      <c r="T266" s="363"/>
    </row>
    <row r="267" spans="1:20"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c r="R267" s="363"/>
      <c r="S267" s="363"/>
      <c r="T267" s="363"/>
    </row>
    <row r="268" spans="1:20"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c r="R268" s="363"/>
      <c r="S268" s="363"/>
      <c r="T268" s="363"/>
    </row>
    <row r="269" spans="1:20" ht="48" hidden="1" x14ac:dyDescent="0.25">
      <c r="A269" s="224">
        <v>7000</v>
      </c>
      <c r="B269" s="224" t="s">
        <v>288</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c r="R269" s="363"/>
      <c r="S269" s="363"/>
      <c r="T269" s="363"/>
    </row>
    <row r="270" spans="1:20"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c r="R270" s="363"/>
      <c r="S270" s="363"/>
      <c r="T270" s="363"/>
    </row>
    <row r="271" spans="1:20" ht="24" hidden="1" customHeight="1" x14ac:dyDescent="0.25">
      <c r="A271" s="278">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c r="R271" s="363"/>
      <c r="S271" s="363"/>
      <c r="T271" s="363"/>
    </row>
    <row r="272" spans="1:20"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c r="R272" s="363"/>
      <c r="S272" s="363"/>
      <c r="T272" s="363"/>
    </row>
    <row r="273" spans="1:20"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c r="R273" s="363"/>
      <c r="S273" s="363"/>
      <c r="T273" s="363"/>
    </row>
    <row r="274" spans="1:20"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c r="R274" s="363"/>
      <c r="S274" s="363"/>
      <c r="T274" s="363"/>
    </row>
    <row r="275" spans="1:20" ht="24" hidden="1" customHeight="1" x14ac:dyDescent="0.25">
      <c r="A275" s="187">
        <v>7230</v>
      </c>
      <c r="B275" s="87" t="s">
        <v>294</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c r="R275" s="363"/>
      <c r="S275" s="363"/>
      <c r="T275" s="363"/>
    </row>
    <row r="276" spans="1:20"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c r="R276" s="363"/>
      <c r="S276" s="363"/>
      <c r="T276" s="363"/>
    </row>
    <row r="277" spans="1:20"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c r="R277" s="363"/>
      <c r="S277" s="363"/>
      <c r="T277" s="363"/>
    </row>
    <row r="278" spans="1:20"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c r="R278" s="363"/>
      <c r="S278" s="363"/>
      <c r="T278" s="363"/>
    </row>
    <row r="279" spans="1:20"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c r="R279" s="363"/>
      <c r="S279" s="363"/>
      <c r="T279" s="363"/>
    </row>
    <row r="280" spans="1:20" ht="24" hidden="1" customHeight="1" x14ac:dyDescent="0.25">
      <c r="A280" s="278">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c r="R280" s="363"/>
      <c r="S280" s="363"/>
      <c r="T280" s="363"/>
    </row>
    <row r="281" spans="1:20"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c r="R281" s="363"/>
      <c r="S281" s="363"/>
      <c r="T281" s="363"/>
    </row>
    <row r="282" spans="1:20"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c r="R282" s="363"/>
      <c r="S282" s="363"/>
      <c r="T282" s="363"/>
    </row>
    <row r="283" spans="1:20"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c r="R283" s="363"/>
      <c r="S283" s="363"/>
      <c r="T283" s="363"/>
    </row>
    <row r="284" spans="1:20"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c r="R284" s="363"/>
      <c r="S284" s="363"/>
      <c r="T284" s="363"/>
    </row>
    <row r="285" spans="1:20"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c r="R285" s="363"/>
      <c r="S285" s="363"/>
      <c r="T285" s="363"/>
    </row>
    <row r="286" spans="1:20" x14ac:dyDescent="0.25">
      <c r="A286" s="197"/>
      <c r="B286" s="87" t="s">
        <v>305</v>
      </c>
      <c r="C286" s="88">
        <f t="shared" si="371"/>
        <v>64</v>
      </c>
      <c r="D286" s="188">
        <f>SUM(D287:D288)</f>
        <v>0</v>
      </c>
      <c r="E286" s="189">
        <f t="shared" ref="E286:F286" si="381">SUM(E287:E288)</f>
        <v>0</v>
      </c>
      <c r="F286" s="55">
        <f t="shared" si="381"/>
        <v>0</v>
      </c>
      <c r="G286" s="188">
        <f>SUM(G287:G288)</f>
        <v>0</v>
      </c>
      <c r="H286" s="189">
        <f t="shared" ref="H286:I286" si="382">SUM(H287:H288)</f>
        <v>64</v>
      </c>
      <c r="I286" s="55">
        <f t="shared" si="382"/>
        <v>64</v>
      </c>
      <c r="J286" s="188">
        <f>SUM(J287:J288)</f>
        <v>0</v>
      </c>
      <c r="K286" s="189">
        <f t="shared" ref="K286:L286" si="383">SUM(K287:K288)</f>
        <v>0</v>
      </c>
      <c r="L286" s="55">
        <f t="shared" si="383"/>
        <v>0</v>
      </c>
      <c r="M286" s="188">
        <f>SUM(M287:M288)</f>
        <v>0</v>
      </c>
      <c r="N286" s="189">
        <f t="shared" ref="N286:O286" si="384">SUM(N287:N288)</f>
        <v>0</v>
      </c>
      <c r="O286" s="55">
        <f t="shared" si="384"/>
        <v>0</v>
      </c>
      <c r="P286" s="57"/>
      <c r="R286" s="363"/>
      <c r="S286" s="363"/>
      <c r="T286" s="363"/>
    </row>
    <row r="287" spans="1:20"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c r="R287" s="363"/>
      <c r="S287" s="363"/>
      <c r="T287" s="363"/>
    </row>
    <row r="288" spans="1:20" ht="24" customHeight="1" x14ac:dyDescent="0.25">
      <c r="A288" s="197" t="s">
        <v>308</v>
      </c>
      <c r="B288" s="245" t="s">
        <v>309</v>
      </c>
      <c r="C288" s="81">
        <f t="shared" si="371"/>
        <v>64</v>
      </c>
      <c r="D288" s="195"/>
      <c r="E288" s="196"/>
      <c r="F288" s="132">
        <f t="shared" si="385"/>
        <v>0</v>
      </c>
      <c r="G288" s="46"/>
      <c r="H288" s="47">
        <f>63+1</f>
        <v>64</v>
      </c>
      <c r="I288" s="132">
        <f t="shared" si="386"/>
        <v>64</v>
      </c>
      <c r="J288" s="46"/>
      <c r="K288" s="47"/>
      <c r="L288" s="132">
        <f t="shared" si="387"/>
        <v>0</v>
      </c>
      <c r="M288" s="46"/>
      <c r="N288" s="47"/>
      <c r="O288" s="132">
        <f t="shared" si="388"/>
        <v>0</v>
      </c>
      <c r="P288" s="49"/>
      <c r="R288" s="363"/>
      <c r="S288" s="363"/>
      <c r="T288" s="363"/>
    </row>
    <row r="289" spans="1:20" ht="12.75" thickBot="1" x14ac:dyDescent="0.3">
      <c r="A289" s="246"/>
      <c r="B289" s="246" t="s">
        <v>310</v>
      </c>
      <c r="C289" s="247">
        <f t="shared" si="371"/>
        <v>895168</v>
      </c>
      <c r="D289" s="248">
        <f t="shared" ref="D289:O289" si="389">SUM(D286,D269,D230,D195,D187,D173,D75,D53,D283)</f>
        <v>635002</v>
      </c>
      <c r="E289" s="249">
        <f t="shared" si="389"/>
        <v>0</v>
      </c>
      <c r="F289" s="250">
        <f t="shared" si="389"/>
        <v>635002</v>
      </c>
      <c r="G289" s="248">
        <f t="shared" si="389"/>
        <v>228074</v>
      </c>
      <c r="H289" s="249">
        <f t="shared" si="389"/>
        <v>1</v>
      </c>
      <c r="I289" s="250">
        <f t="shared" si="389"/>
        <v>228075</v>
      </c>
      <c r="J289" s="248">
        <f t="shared" si="389"/>
        <v>32091</v>
      </c>
      <c r="K289" s="249">
        <f t="shared" si="389"/>
        <v>0</v>
      </c>
      <c r="L289" s="250">
        <f t="shared" si="389"/>
        <v>32091</v>
      </c>
      <c r="M289" s="248">
        <f t="shared" si="389"/>
        <v>0</v>
      </c>
      <c r="N289" s="249">
        <f t="shared" si="389"/>
        <v>0</v>
      </c>
      <c r="O289" s="250">
        <f t="shared" si="389"/>
        <v>0</v>
      </c>
      <c r="P289" s="251"/>
      <c r="R289" s="363"/>
      <c r="S289" s="363"/>
      <c r="T289" s="363"/>
    </row>
    <row r="290" spans="1:20" s="28" customFormat="1" ht="13.5" thickTop="1" thickBot="1" x14ac:dyDescent="0.3">
      <c r="A290" s="1484" t="s">
        <v>311</v>
      </c>
      <c r="B290" s="1485"/>
      <c r="C290" s="252">
        <f t="shared" si="371"/>
        <v>-5273</v>
      </c>
      <c r="D290" s="253">
        <f>SUM(D24,D25,D41)-D51</f>
        <v>0</v>
      </c>
      <c r="E290" s="254">
        <f t="shared" ref="E290:F290" si="390">SUM(E24,E25,E41)-E51</f>
        <v>0</v>
      </c>
      <c r="F290" s="255">
        <f t="shared" si="390"/>
        <v>0</v>
      </c>
      <c r="G290" s="253">
        <f>SUM(G24,G25,G41)-G51</f>
        <v>0</v>
      </c>
      <c r="H290" s="254">
        <f t="shared" ref="H290:I290" si="391">SUM(H24,H25,H41)-H51</f>
        <v>64</v>
      </c>
      <c r="I290" s="255">
        <f t="shared" si="391"/>
        <v>64</v>
      </c>
      <c r="J290" s="253">
        <f>(J26+J43)-J51</f>
        <v>-5337</v>
      </c>
      <c r="K290" s="254">
        <f t="shared" ref="K290:L290" si="392">(K26+K43)-K51</f>
        <v>0</v>
      </c>
      <c r="L290" s="255">
        <f t="shared" si="392"/>
        <v>-5337</v>
      </c>
      <c r="M290" s="253">
        <f>M45-M51</f>
        <v>0</v>
      </c>
      <c r="N290" s="254">
        <f t="shared" ref="N290:O290" si="393">N45-N51</f>
        <v>0</v>
      </c>
      <c r="O290" s="255">
        <f t="shared" si="393"/>
        <v>0</v>
      </c>
      <c r="P290" s="256"/>
      <c r="R290" s="363"/>
      <c r="S290" s="363"/>
      <c r="T290" s="363"/>
    </row>
    <row r="291" spans="1:20" s="28" customFormat="1" ht="12.75" thickTop="1" x14ac:dyDescent="0.25">
      <c r="A291" s="1486" t="s">
        <v>312</v>
      </c>
      <c r="B291" s="1487"/>
      <c r="C291" s="257">
        <f t="shared" si="371"/>
        <v>5273</v>
      </c>
      <c r="D291" s="258">
        <f t="shared" ref="D291:O291" si="394">SUM(D292,D293)-D300+D301</f>
        <v>0</v>
      </c>
      <c r="E291" s="259">
        <f t="shared" si="394"/>
        <v>0</v>
      </c>
      <c r="F291" s="260">
        <f t="shared" si="394"/>
        <v>0</v>
      </c>
      <c r="G291" s="258">
        <f t="shared" si="394"/>
        <v>0</v>
      </c>
      <c r="H291" s="259">
        <f t="shared" si="394"/>
        <v>-64</v>
      </c>
      <c r="I291" s="260">
        <f t="shared" si="394"/>
        <v>-64</v>
      </c>
      <c r="J291" s="258">
        <f t="shared" si="394"/>
        <v>5337</v>
      </c>
      <c r="K291" s="259">
        <f t="shared" si="394"/>
        <v>0</v>
      </c>
      <c r="L291" s="260">
        <f t="shared" si="394"/>
        <v>5337</v>
      </c>
      <c r="M291" s="258">
        <f t="shared" si="394"/>
        <v>0</v>
      </c>
      <c r="N291" s="259">
        <f t="shared" si="394"/>
        <v>0</v>
      </c>
      <c r="O291" s="260">
        <f t="shared" si="394"/>
        <v>0</v>
      </c>
      <c r="P291" s="261"/>
      <c r="R291" s="363"/>
      <c r="S291" s="363"/>
      <c r="T291" s="363"/>
    </row>
    <row r="292" spans="1:20" s="28" customFormat="1" ht="12.75" thickBot="1" x14ac:dyDescent="0.3">
      <c r="A292" s="155" t="s">
        <v>313</v>
      </c>
      <c r="B292" s="155" t="s">
        <v>314</v>
      </c>
      <c r="C292" s="156">
        <f t="shared" si="371"/>
        <v>5273</v>
      </c>
      <c r="D292" s="157">
        <f t="shared" ref="D292:O292" si="395">D21-D286</f>
        <v>0</v>
      </c>
      <c r="E292" s="158">
        <f t="shared" si="395"/>
        <v>0</v>
      </c>
      <c r="F292" s="159">
        <f t="shared" si="395"/>
        <v>0</v>
      </c>
      <c r="G292" s="157">
        <f t="shared" si="395"/>
        <v>0</v>
      </c>
      <c r="H292" s="158">
        <f t="shared" si="395"/>
        <v>-64</v>
      </c>
      <c r="I292" s="159">
        <f t="shared" si="395"/>
        <v>-64</v>
      </c>
      <c r="J292" s="157">
        <f t="shared" si="395"/>
        <v>5337</v>
      </c>
      <c r="K292" s="158">
        <f t="shared" si="395"/>
        <v>0</v>
      </c>
      <c r="L292" s="159">
        <f t="shared" si="395"/>
        <v>5337</v>
      </c>
      <c r="M292" s="157">
        <f t="shared" si="395"/>
        <v>0</v>
      </c>
      <c r="N292" s="158">
        <f t="shared" si="395"/>
        <v>0</v>
      </c>
      <c r="O292" s="159">
        <f t="shared" si="395"/>
        <v>0</v>
      </c>
      <c r="P292" s="35"/>
      <c r="R292" s="363"/>
      <c r="S292" s="363"/>
      <c r="T292" s="363"/>
    </row>
    <row r="293" spans="1:20"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c r="R293" s="363"/>
      <c r="S293" s="363"/>
      <c r="T293" s="363"/>
    </row>
    <row r="294" spans="1:20"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c r="R294" s="363"/>
      <c r="S294" s="363"/>
      <c r="T294" s="363"/>
    </row>
    <row r="295" spans="1:20"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c r="R295" s="363"/>
      <c r="S295" s="363"/>
      <c r="T295" s="363"/>
    </row>
    <row r="296" spans="1:20"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c r="R296" s="363"/>
      <c r="S296" s="363"/>
      <c r="T296" s="363"/>
    </row>
    <row r="297" spans="1:20"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c r="R297" s="363"/>
      <c r="S297" s="363"/>
      <c r="T297" s="363"/>
    </row>
    <row r="298" spans="1:20"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c r="R298" s="363"/>
      <c r="S298" s="363"/>
      <c r="T298" s="363"/>
    </row>
    <row r="299" spans="1:20" ht="24.75" hidden="1" customHeight="1" thickBot="1" x14ac:dyDescent="0.25">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c r="R299" s="363"/>
      <c r="S299" s="363"/>
      <c r="T299" s="363"/>
    </row>
    <row r="300" spans="1:20"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c r="R300" s="363"/>
      <c r="S300" s="363"/>
      <c r="T300" s="363"/>
    </row>
    <row r="301" spans="1:20"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c r="R301" s="363"/>
      <c r="S301" s="363"/>
      <c r="T301" s="363"/>
    </row>
    <row r="302" spans="1:20" ht="12.75" thickTop="1" x14ac:dyDescent="0.25">
      <c r="A302" s="4"/>
      <c r="B302" s="4"/>
      <c r="C302" s="4"/>
      <c r="D302" s="4"/>
      <c r="E302" s="4"/>
      <c r="F302" s="4"/>
      <c r="G302" s="4"/>
      <c r="H302" s="4"/>
      <c r="I302" s="4"/>
      <c r="J302" s="4"/>
      <c r="K302" s="4"/>
      <c r="L302" s="4"/>
      <c r="M302" s="4"/>
    </row>
    <row r="303" spans="1:20" x14ac:dyDescent="0.25">
      <c r="A303" s="4"/>
      <c r="B303" s="4"/>
      <c r="C303" s="4"/>
      <c r="D303" s="4"/>
      <c r="E303" s="4"/>
      <c r="F303" s="4"/>
      <c r="G303" s="4"/>
      <c r="H303" s="4"/>
      <c r="I303" s="4"/>
      <c r="J303" s="4"/>
      <c r="K303" s="4"/>
      <c r="L303" s="4"/>
      <c r="M303" s="4"/>
    </row>
    <row r="304" spans="1:20"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89EzZbqOvk/ik4EoWo/OPAFhe8nJeb8Pq6h0ky1AelY2cxq1XDpP1LW+kU8cVHjjWVprxUPEJLUTC9VjcvRw4Q==" saltValue="bai0C/2FToajCLpdLzBxVA==" spinCount="100000" sheet="1" objects="1" scenarios="1" formatCells="0" formatColumns="0" formatRows="0" deleteColumns="0"/>
  <autoFilter ref="A18:P301">
    <filterColumn colId="2">
      <filters>
        <filter val="1 333"/>
        <filter val="1 514"/>
        <filter val="10 291"/>
        <filter val="10 502"/>
        <filter val="106 030"/>
        <filter val="112"/>
        <filter val="12 454"/>
        <filter val="120"/>
        <filter val="139 351"/>
        <filter val="14 087"/>
        <filter val="146 710"/>
        <filter val="146 874"/>
        <filter val="150"/>
        <filter val="16 831"/>
        <filter val="17 488"/>
        <filter val="18 674"/>
        <filter val="186"/>
        <filter val="19 406"/>
        <filter val="2 152"/>
        <filter val="2 545"/>
        <filter val="2 668"/>
        <filter val="2 716"/>
        <filter val="2 824"/>
        <filter val="2 995"/>
        <filter val="245"/>
        <filter val="26 754"/>
        <filter val="26 974"/>
        <filter val="263 347"/>
        <filter val="273"/>
        <filter val="292"/>
        <filter val="3 380"/>
        <filter val="3 452"/>
        <filter val="3 474"/>
        <filter val="3 672"/>
        <filter val="3 687"/>
        <filter val="3 813"/>
        <filter val="3 939"/>
        <filter val="3 991"/>
        <filter val="31 679"/>
        <filter val="32 909"/>
        <filter val="33 321"/>
        <filter val="330"/>
        <filter val="330 213"/>
        <filter val="348"/>
        <filter val="37 448"/>
        <filter val="38 463"/>
        <filter val="388 196"/>
        <filter val="4 074"/>
        <filter val="4 337"/>
        <filter val="421 466"/>
        <filter val="436"/>
        <filter val="5 273"/>
        <filter val="-5 273"/>
        <filter val="5 337"/>
        <filter val="5 700"/>
        <filter val="52"/>
        <filter val="560"/>
        <filter val="560 817"/>
        <filter val="6 296"/>
        <filter val="600"/>
        <filter val="64"/>
        <filter val="66 680"/>
        <filter val="690"/>
        <filter val="7 323"/>
        <filter val="81 364"/>
        <filter val="863 077"/>
        <filter val="891 030"/>
        <filter val="895 104"/>
        <filter val="895 168"/>
        <filter val="900"/>
        <filter val="931"/>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8.pielikums Jūrmalas pilsētas domes
2019.gada 25.jūlija saistošajiem noteikumiem Nr.27
(protokols Nr.10, 24.punkts)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7" sqref="T7"/>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198"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579</v>
      </c>
      <c r="P1" s="367"/>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580</v>
      </c>
      <c r="D3" s="1516"/>
      <c r="E3" s="1516"/>
      <c r="F3" s="1516"/>
      <c r="G3" s="1516"/>
      <c r="H3" s="1516"/>
      <c r="I3" s="1516"/>
      <c r="J3" s="1516"/>
      <c r="K3" s="1516"/>
      <c r="L3" s="1516"/>
      <c r="M3" s="1516"/>
      <c r="N3" s="1516"/>
      <c r="O3" s="1516"/>
      <c r="P3" s="1517"/>
      <c r="Q3" s="273"/>
    </row>
    <row r="4" spans="1:17" ht="12.75" customHeight="1" x14ac:dyDescent="0.25">
      <c r="A4" s="5" t="s">
        <v>4</v>
      </c>
      <c r="B4" s="6"/>
      <c r="C4" s="1516" t="s">
        <v>581</v>
      </c>
      <c r="D4" s="1516"/>
      <c r="E4" s="1516"/>
      <c r="F4" s="1516"/>
      <c r="G4" s="1516"/>
      <c r="H4" s="1516"/>
      <c r="I4" s="1516"/>
      <c r="J4" s="1516"/>
      <c r="K4" s="1516"/>
      <c r="L4" s="1516"/>
      <c r="M4" s="1516"/>
      <c r="N4" s="1516"/>
      <c r="O4" s="1516"/>
      <c r="P4" s="1517"/>
      <c r="Q4" s="273"/>
    </row>
    <row r="5" spans="1:17" ht="12.75" customHeight="1" x14ac:dyDescent="0.25">
      <c r="A5" s="7" t="s">
        <v>6</v>
      </c>
      <c r="B5" s="8"/>
      <c r="C5" s="1511" t="s">
        <v>582</v>
      </c>
      <c r="D5" s="1511"/>
      <c r="E5" s="1511"/>
      <c r="F5" s="1511"/>
      <c r="G5" s="1511"/>
      <c r="H5" s="1511"/>
      <c r="I5" s="1511"/>
      <c r="J5" s="1511"/>
      <c r="K5" s="1511"/>
      <c r="L5" s="1511"/>
      <c r="M5" s="1511"/>
      <c r="N5" s="1511"/>
      <c r="O5" s="1511"/>
      <c r="P5" s="1512"/>
      <c r="Q5" s="273"/>
    </row>
    <row r="6" spans="1:17" ht="12.75" customHeight="1" x14ac:dyDescent="0.25">
      <c r="A6" s="7" t="s">
        <v>8</v>
      </c>
      <c r="B6" s="8"/>
      <c r="C6" s="1511" t="s">
        <v>9</v>
      </c>
      <c r="D6" s="1511"/>
      <c r="E6" s="1511"/>
      <c r="F6" s="1511"/>
      <c r="G6" s="1511"/>
      <c r="H6" s="1511"/>
      <c r="I6" s="1511"/>
      <c r="J6" s="1511"/>
      <c r="K6" s="1511"/>
      <c r="L6" s="1511"/>
      <c r="M6" s="1511"/>
      <c r="N6" s="1511"/>
      <c r="O6" s="1511"/>
      <c r="P6" s="1512"/>
      <c r="Q6" s="273"/>
    </row>
    <row r="7" spans="1:17" ht="25.5" customHeight="1" x14ac:dyDescent="0.25">
      <c r="A7" s="7" t="s">
        <v>10</v>
      </c>
      <c r="B7" s="8"/>
      <c r="C7" s="1516" t="s">
        <v>333</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583</v>
      </c>
      <c r="D9" s="1511"/>
      <c r="E9" s="1511"/>
      <c r="F9" s="1511"/>
      <c r="G9" s="1511"/>
      <c r="H9" s="1511"/>
      <c r="I9" s="1511"/>
      <c r="J9" s="1511"/>
      <c r="K9" s="1511"/>
      <c r="L9" s="1511"/>
      <c r="M9" s="1511"/>
      <c r="N9" s="1511"/>
      <c r="O9" s="1511"/>
      <c r="P9" s="1512"/>
      <c r="Q9" s="273"/>
    </row>
    <row r="10" spans="1:17" ht="12.75" customHeight="1" x14ac:dyDescent="0.25">
      <c r="A10" s="7"/>
      <c r="B10" s="8" t="s">
        <v>14</v>
      </c>
      <c r="C10" s="1511" t="s">
        <v>584</v>
      </c>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t="s">
        <v>585</v>
      </c>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t="s">
        <v>586</v>
      </c>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c r="Q16" s="274"/>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368">
        <v>16</v>
      </c>
    </row>
    <row r="19" spans="1:16" s="28" customFormat="1" ht="12" hidden="1" customHeight="1" x14ac:dyDescent="0.25">
      <c r="A19" s="22"/>
      <c r="B19" s="23" t="s">
        <v>38</v>
      </c>
      <c r="C19" s="24"/>
      <c r="D19" s="25"/>
      <c r="E19" s="26"/>
      <c r="F19" s="27"/>
      <c r="G19" s="25"/>
      <c r="H19" s="26"/>
      <c r="I19" s="27"/>
      <c r="J19" s="25"/>
      <c r="K19" s="26"/>
      <c r="L19" s="27"/>
      <c r="M19" s="25"/>
      <c r="N19" s="26"/>
      <c r="O19" s="27"/>
      <c r="P19" s="369"/>
    </row>
    <row r="20" spans="1:16" s="28" customFormat="1" ht="12.75" thickBot="1" x14ac:dyDescent="0.3">
      <c r="A20" s="29"/>
      <c r="B20" s="30" t="s">
        <v>39</v>
      </c>
      <c r="C20" s="31">
        <f t="shared" ref="C20:C83" si="0">F20+I20+L20+O20</f>
        <v>723997</v>
      </c>
      <c r="D20" s="32">
        <f>SUM(D21,D24,D25,D41,D43)</f>
        <v>333452</v>
      </c>
      <c r="E20" s="33">
        <f t="shared" ref="E20:F20" si="1">SUM(E21,E24,E25,E41,E43)</f>
        <v>0</v>
      </c>
      <c r="F20" s="34">
        <f t="shared" si="1"/>
        <v>333452</v>
      </c>
      <c r="G20" s="32">
        <f>SUM(G21,G24,G43)</f>
        <v>361128</v>
      </c>
      <c r="H20" s="33">
        <f t="shared" ref="H20:I20" si="2">SUM(H21,H24,H43)</f>
        <v>1</v>
      </c>
      <c r="I20" s="34">
        <f t="shared" si="2"/>
        <v>361129</v>
      </c>
      <c r="J20" s="32">
        <f>SUM(J21,J26,J43)</f>
        <v>29416</v>
      </c>
      <c r="K20" s="33">
        <f t="shared" ref="K20:L20" si="3">SUM(K21,K26,K43)</f>
        <v>0</v>
      </c>
      <c r="L20" s="34">
        <f t="shared" si="3"/>
        <v>29416</v>
      </c>
      <c r="M20" s="32">
        <f>SUM(M21,M45)</f>
        <v>0</v>
      </c>
      <c r="N20" s="33">
        <f t="shared" ref="N20:O20" si="4">SUM(N21,N45)</f>
        <v>0</v>
      </c>
      <c r="O20" s="34">
        <f t="shared" si="4"/>
        <v>0</v>
      </c>
      <c r="P20" s="35"/>
    </row>
    <row r="21" spans="1:16" ht="12.75" thickTop="1" x14ac:dyDescent="0.25">
      <c r="A21" s="36"/>
      <c r="B21" s="37" t="s">
        <v>40</v>
      </c>
      <c r="C21" s="38">
        <f t="shared" si="0"/>
        <v>12853</v>
      </c>
      <c r="D21" s="39">
        <f>SUM(D22:D23)</f>
        <v>0</v>
      </c>
      <c r="E21" s="40">
        <f t="shared" ref="E21:F21" si="5">SUM(E22:E23)</f>
        <v>0</v>
      </c>
      <c r="F21" s="41">
        <f t="shared" si="5"/>
        <v>0</v>
      </c>
      <c r="G21" s="39">
        <f>SUM(G22:G23)</f>
        <v>0</v>
      </c>
      <c r="H21" s="40">
        <f t="shared" ref="H21:I21" si="6">SUM(H22:H23)</f>
        <v>0</v>
      </c>
      <c r="I21" s="41">
        <f t="shared" si="6"/>
        <v>0</v>
      </c>
      <c r="J21" s="39">
        <f>SUM(J22:J23)</f>
        <v>12853</v>
      </c>
      <c r="K21" s="40">
        <f t="shared" ref="K21:L21" si="7">SUM(K22:K23)</f>
        <v>0</v>
      </c>
      <c r="L21" s="41">
        <f t="shared" si="7"/>
        <v>12853</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12853</v>
      </c>
      <c r="D23" s="53"/>
      <c r="E23" s="54"/>
      <c r="F23" s="55">
        <f t="shared" ref="F23:F25" si="9">D23+E23</f>
        <v>0</v>
      </c>
      <c r="G23" s="53"/>
      <c r="H23" s="54"/>
      <c r="I23" s="55">
        <f t="shared" ref="I23:I24" si="10">G23+H23</f>
        <v>0</v>
      </c>
      <c r="J23" s="53">
        <v>12853</v>
      </c>
      <c r="K23" s="54"/>
      <c r="L23" s="56">
        <f>K23+J23</f>
        <v>12853</v>
      </c>
      <c r="M23" s="53"/>
      <c r="N23" s="54"/>
      <c r="O23" s="55">
        <f>N23+M23</f>
        <v>0</v>
      </c>
      <c r="P23" s="57"/>
    </row>
    <row r="24" spans="1:16" s="28" customFormat="1" ht="24.75" customHeight="1" thickBot="1" x14ac:dyDescent="0.3">
      <c r="A24" s="58">
        <v>19300</v>
      </c>
      <c r="B24" s="58" t="s">
        <v>43</v>
      </c>
      <c r="C24" s="59">
        <f>F24+I24</f>
        <v>694581</v>
      </c>
      <c r="D24" s="60">
        <v>333452</v>
      </c>
      <c r="E24" s="61"/>
      <c r="F24" s="62">
        <f t="shared" si="9"/>
        <v>333452</v>
      </c>
      <c r="G24" s="60">
        <v>361128</v>
      </c>
      <c r="H24" s="61">
        <v>1</v>
      </c>
      <c r="I24" s="62">
        <f t="shared" si="10"/>
        <v>361129</v>
      </c>
      <c r="J24" s="63" t="s">
        <v>44</v>
      </c>
      <c r="K24" s="64" t="s">
        <v>44</v>
      </c>
      <c r="L24" s="65" t="s">
        <v>44</v>
      </c>
      <c r="M24" s="63" t="s">
        <v>44</v>
      </c>
      <c r="N24" s="64" t="s">
        <v>44</v>
      </c>
      <c r="O24" s="65" t="s">
        <v>44</v>
      </c>
      <c r="P24" s="66"/>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16363</v>
      </c>
      <c r="D26" s="72" t="s">
        <v>44</v>
      </c>
      <c r="E26" s="73" t="s">
        <v>44</v>
      </c>
      <c r="F26" s="74" t="s">
        <v>44</v>
      </c>
      <c r="G26" s="72" t="s">
        <v>44</v>
      </c>
      <c r="H26" s="73" t="s">
        <v>44</v>
      </c>
      <c r="I26" s="74" t="s">
        <v>44</v>
      </c>
      <c r="J26" s="76">
        <f>SUM(J27,J31,J33,J36)</f>
        <v>16363</v>
      </c>
      <c r="K26" s="77">
        <f t="shared" ref="K26:L26" si="11">SUM(K27,K31,K33,K36)</f>
        <v>0</v>
      </c>
      <c r="L26" s="78">
        <f t="shared" si="11"/>
        <v>16363</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customHeight="1" x14ac:dyDescent="0.25">
      <c r="A33" s="79">
        <v>21380</v>
      </c>
      <c r="B33" s="67" t="s">
        <v>53</v>
      </c>
      <c r="C33" s="68">
        <f t="shared" si="16"/>
        <v>5272</v>
      </c>
      <c r="D33" s="72" t="s">
        <v>44</v>
      </c>
      <c r="E33" s="73" t="s">
        <v>44</v>
      </c>
      <c r="F33" s="74" t="s">
        <v>44</v>
      </c>
      <c r="G33" s="72" t="s">
        <v>44</v>
      </c>
      <c r="H33" s="73" t="s">
        <v>44</v>
      </c>
      <c r="I33" s="74" t="s">
        <v>44</v>
      </c>
      <c r="J33" s="76">
        <f>SUM(J34:J35)</f>
        <v>5272</v>
      </c>
      <c r="K33" s="77">
        <f t="shared" ref="K33:L33" si="17">SUM(K34:K35)</f>
        <v>0</v>
      </c>
      <c r="L33" s="78">
        <f t="shared" si="17"/>
        <v>5272</v>
      </c>
      <c r="M33" s="76" t="s">
        <v>44</v>
      </c>
      <c r="N33" s="77" t="s">
        <v>44</v>
      </c>
      <c r="O33" s="78" t="s">
        <v>44</v>
      </c>
      <c r="P33" s="75"/>
    </row>
    <row r="34" spans="1:16" ht="12" customHeight="1" x14ac:dyDescent="0.25">
      <c r="A34" s="44">
        <v>21381</v>
      </c>
      <c r="B34" s="80" t="s">
        <v>54</v>
      </c>
      <c r="C34" s="81">
        <f t="shared" si="16"/>
        <v>5272</v>
      </c>
      <c r="D34" s="82" t="s">
        <v>44</v>
      </c>
      <c r="E34" s="83" t="s">
        <v>44</v>
      </c>
      <c r="F34" s="84" t="s">
        <v>44</v>
      </c>
      <c r="G34" s="82" t="s">
        <v>44</v>
      </c>
      <c r="H34" s="83" t="s">
        <v>44</v>
      </c>
      <c r="I34" s="84" t="s">
        <v>44</v>
      </c>
      <c r="J34" s="46">
        <v>5272</v>
      </c>
      <c r="K34" s="47"/>
      <c r="L34" s="48">
        <f t="shared" ref="L34:L35" si="18">K34+J34</f>
        <v>5272</v>
      </c>
      <c r="M34" s="85" t="s">
        <v>44</v>
      </c>
      <c r="N34" s="86" t="s">
        <v>44</v>
      </c>
      <c r="O34" s="48" t="s">
        <v>44</v>
      </c>
      <c r="P34" s="49"/>
    </row>
    <row r="35" spans="1:16" ht="24" hidden="1" customHeight="1" x14ac:dyDescent="0.25">
      <c r="A35" s="206">
        <v>21383</v>
      </c>
      <c r="B35" s="223" t="s">
        <v>55</v>
      </c>
      <c r="C35" s="205">
        <f t="shared" si="16"/>
        <v>0</v>
      </c>
      <c r="D35" s="519" t="s">
        <v>44</v>
      </c>
      <c r="E35" s="520" t="s">
        <v>44</v>
      </c>
      <c r="F35" s="521" t="s">
        <v>44</v>
      </c>
      <c r="G35" s="519" t="s">
        <v>44</v>
      </c>
      <c r="H35" s="520" t="s">
        <v>44</v>
      </c>
      <c r="I35" s="521" t="s">
        <v>44</v>
      </c>
      <c r="J35" s="210"/>
      <c r="K35" s="211"/>
      <c r="L35" s="522">
        <f t="shared" si="18"/>
        <v>0</v>
      </c>
      <c r="M35" s="523" t="s">
        <v>44</v>
      </c>
      <c r="N35" s="524" t="s">
        <v>44</v>
      </c>
      <c r="O35" s="522" t="s">
        <v>44</v>
      </c>
      <c r="P35" s="212"/>
    </row>
    <row r="36" spans="1:16" s="28" customFormat="1" ht="25.5" customHeight="1" x14ac:dyDescent="0.25">
      <c r="A36" s="525">
        <v>21390</v>
      </c>
      <c r="B36" s="213" t="s">
        <v>56</v>
      </c>
      <c r="C36" s="214">
        <f t="shared" si="16"/>
        <v>11091</v>
      </c>
      <c r="D36" s="516" t="s">
        <v>44</v>
      </c>
      <c r="E36" s="517" t="s">
        <v>44</v>
      </c>
      <c r="F36" s="518" t="s">
        <v>44</v>
      </c>
      <c r="G36" s="516" t="s">
        <v>44</v>
      </c>
      <c r="H36" s="517" t="s">
        <v>44</v>
      </c>
      <c r="I36" s="518" t="s">
        <v>44</v>
      </c>
      <c r="J36" s="513">
        <f>SUM(J37:J40)</f>
        <v>11091</v>
      </c>
      <c r="K36" s="514">
        <f t="shared" ref="K36:L36" si="19">SUM(K37:K40)</f>
        <v>0</v>
      </c>
      <c r="L36" s="515">
        <f t="shared" si="19"/>
        <v>11091</v>
      </c>
      <c r="M36" s="513" t="s">
        <v>44</v>
      </c>
      <c r="N36" s="514" t="s">
        <v>44</v>
      </c>
      <c r="O36" s="515" t="s">
        <v>44</v>
      </c>
      <c r="P36" s="218"/>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11091</v>
      </c>
      <c r="D40" s="109" t="s">
        <v>44</v>
      </c>
      <c r="E40" s="110" t="s">
        <v>44</v>
      </c>
      <c r="F40" s="111" t="s">
        <v>44</v>
      </c>
      <c r="G40" s="109" t="s">
        <v>44</v>
      </c>
      <c r="H40" s="110" t="s">
        <v>44</v>
      </c>
      <c r="I40" s="111" t="s">
        <v>44</v>
      </c>
      <c r="J40" s="112">
        <v>11091</v>
      </c>
      <c r="K40" s="113"/>
      <c r="L40" s="114">
        <f t="shared" si="20"/>
        <v>11091</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x14ac:dyDescent="0.25">
      <c r="A43" s="79">
        <v>21490</v>
      </c>
      <c r="B43" s="67" t="s">
        <v>63</v>
      </c>
      <c r="C43" s="130">
        <f>F43+I43+L43</f>
        <v>200</v>
      </c>
      <c r="D43" s="76">
        <f>D44</f>
        <v>0</v>
      </c>
      <c r="E43" s="77">
        <f t="shared" ref="E43:L43" si="22">E44</f>
        <v>0</v>
      </c>
      <c r="F43" s="78">
        <f t="shared" si="22"/>
        <v>0</v>
      </c>
      <c r="G43" s="76">
        <f t="shared" si="22"/>
        <v>0</v>
      </c>
      <c r="H43" s="77">
        <f t="shared" si="22"/>
        <v>0</v>
      </c>
      <c r="I43" s="78">
        <f t="shared" si="22"/>
        <v>0</v>
      </c>
      <c r="J43" s="76">
        <f t="shared" si="22"/>
        <v>200</v>
      </c>
      <c r="K43" s="77">
        <f t="shared" si="22"/>
        <v>0</v>
      </c>
      <c r="L43" s="78">
        <f t="shared" si="22"/>
        <v>200</v>
      </c>
      <c r="M43" s="76" t="s">
        <v>44</v>
      </c>
      <c r="N43" s="77" t="s">
        <v>44</v>
      </c>
      <c r="O43" s="78" t="s">
        <v>44</v>
      </c>
      <c r="P43" s="75"/>
    </row>
    <row r="44" spans="1:16" s="28" customFormat="1" ht="24" customHeight="1" x14ac:dyDescent="0.25">
      <c r="A44" s="51">
        <v>21499</v>
      </c>
      <c r="B44" s="87" t="s">
        <v>64</v>
      </c>
      <c r="C44" s="131">
        <f>F44+I44+L44</f>
        <v>200</v>
      </c>
      <c r="D44" s="46"/>
      <c r="E44" s="47"/>
      <c r="F44" s="132">
        <f>D44+E44</f>
        <v>0</v>
      </c>
      <c r="G44" s="46"/>
      <c r="H44" s="47"/>
      <c r="I44" s="132">
        <f>G44+H44</f>
        <v>0</v>
      </c>
      <c r="J44" s="46">
        <v>200</v>
      </c>
      <c r="K44" s="47"/>
      <c r="L44" s="48">
        <f>K44+J44</f>
        <v>200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723997</v>
      </c>
      <c r="D50" s="157">
        <f>SUM(D51,D286)</f>
        <v>333452</v>
      </c>
      <c r="E50" s="158">
        <f t="shared" ref="E50:F50" si="26">SUM(E51,E286)</f>
        <v>0</v>
      </c>
      <c r="F50" s="159">
        <f t="shared" si="26"/>
        <v>333452</v>
      </c>
      <c r="G50" s="157">
        <f>SUM(G51,G286)</f>
        <v>361128</v>
      </c>
      <c r="H50" s="158">
        <f>SUM(H51,H286)</f>
        <v>1</v>
      </c>
      <c r="I50" s="159">
        <f t="shared" ref="I50" si="27">SUM(I51,I286)</f>
        <v>361129</v>
      </c>
      <c r="J50" s="32">
        <f>SUM(J51,J286)</f>
        <v>29416</v>
      </c>
      <c r="K50" s="33">
        <f t="shared" ref="K50:L50" si="28">SUM(K51,K286)</f>
        <v>0</v>
      </c>
      <c r="L50" s="34">
        <f t="shared" si="28"/>
        <v>29416</v>
      </c>
      <c r="M50" s="32">
        <f>SUM(M51,M286)</f>
        <v>0</v>
      </c>
      <c r="N50" s="33">
        <f t="shared" ref="N50:O50" si="29">SUM(N51,N286)</f>
        <v>0</v>
      </c>
      <c r="O50" s="34">
        <f t="shared" si="29"/>
        <v>0</v>
      </c>
      <c r="P50" s="35"/>
    </row>
    <row r="51" spans="1:16" s="28" customFormat="1" ht="36.75" thickTop="1" x14ac:dyDescent="0.25">
      <c r="A51" s="160"/>
      <c r="B51" s="161" t="s">
        <v>70</v>
      </c>
      <c r="C51" s="162">
        <f t="shared" si="0"/>
        <v>723859</v>
      </c>
      <c r="D51" s="163">
        <f>SUM(D52,D194)</f>
        <v>333452</v>
      </c>
      <c r="E51" s="164">
        <f t="shared" ref="E51:F51" si="30">SUM(E52,E194)</f>
        <v>0</v>
      </c>
      <c r="F51" s="165">
        <f t="shared" si="30"/>
        <v>333452</v>
      </c>
      <c r="G51" s="163">
        <f>SUM(G52,G194)</f>
        <v>361128</v>
      </c>
      <c r="H51" s="164">
        <f t="shared" ref="H51:I51" si="31">SUM(H52,H194)</f>
        <v>-137</v>
      </c>
      <c r="I51" s="165">
        <f t="shared" si="31"/>
        <v>360991</v>
      </c>
      <c r="J51" s="166">
        <f>SUM(J52,J194)</f>
        <v>29416</v>
      </c>
      <c r="K51" s="167">
        <f t="shared" ref="K51:L51" si="32">SUM(K52,K194)</f>
        <v>0</v>
      </c>
      <c r="L51" s="168">
        <f t="shared" si="32"/>
        <v>29416</v>
      </c>
      <c r="M51" s="166">
        <f>SUM(M52,M194)</f>
        <v>0</v>
      </c>
      <c r="N51" s="167">
        <f t="shared" ref="N51:O51" si="33">SUM(N52,N194)</f>
        <v>0</v>
      </c>
      <c r="O51" s="168">
        <f t="shared" si="33"/>
        <v>0</v>
      </c>
      <c r="P51" s="169"/>
    </row>
    <row r="52" spans="1:16" s="28" customFormat="1" ht="24" x14ac:dyDescent="0.25">
      <c r="A52" s="24"/>
      <c r="B52" s="22" t="s">
        <v>71</v>
      </c>
      <c r="C52" s="170">
        <f t="shared" si="0"/>
        <v>708207</v>
      </c>
      <c r="D52" s="171">
        <f>SUM(D53,D75,D173,D187)</f>
        <v>320942</v>
      </c>
      <c r="E52" s="172">
        <f t="shared" ref="E52:F52" si="34">SUM(E53,E75,E173,E187)</f>
        <v>0</v>
      </c>
      <c r="F52" s="173">
        <f t="shared" si="34"/>
        <v>320942</v>
      </c>
      <c r="G52" s="171">
        <f>SUM(G53,G75,G173,G187)</f>
        <v>358128</v>
      </c>
      <c r="H52" s="172">
        <f t="shared" ref="H52:I52" si="35">SUM(H53,H75,H173,H187)</f>
        <v>-137</v>
      </c>
      <c r="I52" s="173">
        <f t="shared" si="35"/>
        <v>357991</v>
      </c>
      <c r="J52" s="171">
        <f>SUM(J53,J75,J173,J187)</f>
        <v>29274</v>
      </c>
      <c r="K52" s="172">
        <f t="shared" ref="K52:L52" si="36">SUM(K53,K75,K173,K187)</f>
        <v>0</v>
      </c>
      <c r="L52" s="173">
        <f t="shared" si="36"/>
        <v>29274</v>
      </c>
      <c r="M52" s="171">
        <f>SUM(M53,M75,M173,M187)</f>
        <v>0</v>
      </c>
      <c r="N52" s="172">
        <f t="shared" ref="N52:O52" si="37">SUM(N53,N75,N173,N187)</f>
        <v>0</v>
      </c>
      <c r="O52" s="173">
        <f t="shared" si="37"/>
        <v>0</v>
      </c>
      <c r="P52" s="174"/>
    </row>
    <row r="53" spans="1:16" s="28" customFormat="1" x14ac:dyDescent="0.25">
      <c r="A53" s="175">
        <v>1000</v>
      </c>
      <c r="B53" s="175" t="s">
        <v>72</v>
      </c>
      <c r="C53" s="176">
        <f t="shared" si="0"/>
        <v>592761</v>
      </c>
      <c r="D53" s="177">
        <f>SUM(D54,D67)</f>
        <v>239799</v>
      </c>
      <c r="E53" s="178">
        <f t="shared" ref="E53:F53" si="38">SUM(E54,E67)</f>
        <v>0</v>
      </c>
      <c r="F53" s="179">
        <f t="shared" si="38"/>
        <v>239799</v>
      </c>
      <c r="G53" s="177">
        <f>SUM(G54,G67)</f>
        <v>352962</v>
      </c>
      <c r="H53" s="178">
        <f t="shared" ref="H53:I53" si="39">SUM(H54,H67)</f>
        <v>0</v>
      </c>
      <c r="I53" s="179">
        <f t="shared" si="39"/>
        <v>352962</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447797</v>
      </c>
      <c r="D54" s="182">
        <f>SUM(D55,D58,D66)</f>
        <v>164757</v>
      </c>
      <c r="E54" s="183">
        <f t="shared" ref="E54:F54" si="42">SUM(E55,E58,E66)</f>
        <v>0</v>
      </c>
      <c r="F54" s="71">
        <f t="shared" si="42"/>
        <v>164757</v>
      </c>
      <c r="G54" s="182">
        <f>SUM(G55,G58,G66)</f>
        <v>283040</v>
      </c>
      <c r="H54" s="183">
        <f t="shared" ref="H54:I54" si="43">SUM(H55,H58,H66)</f>
        <v>0</v>
      </c>
      <c r="I54" s="71">
        <f t="shared" si="43"/>
        <v>283040</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74</v>
      </c>
      <c r="C55" s="141">
        <f t="shared" si="0"/>
        <v>417146</v>
      </c>
      <c r="D55" s="185">
        <f>SUM(D56:D57)</f>
        <v>134106</v>
      </c>
      <c r="E55" s="186">
        <f t="shared" ref="E55:F55" si="46">SUM(E56:E57)</f>
        <v>0</v>
      </c>
      <c r="F55" s="139">
        <f t="shared" si="46"/>
        <v>134106</v>
      </c>
      <c r="G55" s="185">
        <f>SUM(G56:G57)</f>
        <v>283040</v>
      </c>
      <c r="H55" s="186">
        <f t="shared" ref="H55:I55" si="47">SUM(H56:H57)</f>
        <v>0</v>
      </c>
      <c r="I55" s="139">
        <f t="shared" si="47"/>
        <v>283040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customHeight="1" x14ac:dyDescent="0.25">
      <c r="A57" s="51">
        <v>1119</v>
      </c>
      <c r="B57" s="87" t="s">
        <v>76</v>
      </c>
      <c r="C57" s="88">
        <f t="shared" si="0"/>
        <v>417146</v>
      </c>
      <c r="D57" s="53">
        <v>134106</v>
      </c>
      <c r="E57" s="54"/>
      <c r="F57" s="55">
        <f t="shared" si="50"/>
        <v>134106</v>
      </c>
      <c r="G57" s="53">
        <v>283040</v>
      </c>
      <c r="H57" s="54"/>
      <c r="I57" s="55">
        <f t="shared" si="51"/>
        <v>283040</v>
      </c>
      <c r="J57" s="53"/>
      <c r="K57" s="54"/>
      <c r="L57" s="55">
        <f t="shared" si="52"/>
        <v>0</v>
      </c>
      <c r="M57" s="53"/>
      <c r="N57" s="54"/>
      <c r="O57" s="55">
        <f t="shared" si="53"/>
        <v>0</v>
      </c>
      <c r="P57" s="57"/>
    </row>
    <row r="58" spans="1:16" x14ac:dyDescent="0.25">
      <c r="A58" s="187">
        <v>1140</v>
      </c>
      <c r="B58" s="87" t="s">
        <v>78</v>
      </c>
      <c r="C58" s="88">
        <f t="shared" si="0"/>
        <v>27863</v>
      </c>
      <c r="D58" s="188">
        <f>SUM(D59:D65)</f>
        <v>27863</v>
      </c>
      <c r="E58" s="189">
        <f>SUM(E59:E65)</f>
        <v>0</v>
      </c>
      <c r="F58" s="55">
        <f t="shared" ref="F58" si="54">SUM(F59:F65)</f>
        <v>27863</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customHeight="1" x14ac:dyDescent="0.25">
      <c r="A59" s="51">
        <v>1141</v>
      </c>
      <c r="B59" s="87" t="s">
        <v>79</v>
      </c>
      <c r="C59" s="88">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2430</v>
      </c>
      <c r="D63" s="53">
        <v>2430</v>
      </c>
      <c r="E63" s="54"/>
      <c r="F63" s="55">
        <f t="shared" si="58"/>
        <v>2430</v>
      </c>
      <c r="G63" s="53"/>
      <c r="H63" s="54"/>
      <c r="I63" s="55">
        <f t="shared" si="59"/>
        <v>0</v>
      </c>
      <c r="J63" s="53"/>
      <c r="K63" s="54"/>
      <c r="L63" s="55">
        <f t="shared" si="60"/>
        <v>0</v>
      </c>
      <c r="M63" s="53"/>
      <c r="N63" s="54"/>
      <c r="O63" s="55">
        <f t="shared" si="61"/>
        <v>0</v>
      </c>
      <c r="P63" s="57"/>
    </row>
    <row r="64" spans="1:16" ht="12" customHeight="1" x14ac:dyDescent="0.25">
      <c r="A64" s="51">
        <v>1148</v>
      </c>
      <c r="B64" s="87" t="s">
        <v>84</v>
      </c>
      <c r="C64" s="88">
        <f t="shared" si="0"/>
        <v>20232</v>
      </c>
      <c r="D64" s="53">
        <v>20232</v>
      </c>
      <c r="E64" s="54"/>
      <c r="F64" s="55">
        <f t="shared" si="58"/>
        <v>20232</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87</v>
      </c>
      <c r="C66" s="141">
        <f t="shared" si="0"/>
        <v>2788</v>
      </c>
      <c r="D66" s="142">
        <v>2788</v>
      </c>
      <c r="E66" s="143"/>
      <c r="F66" s="139">
        <f t="shared" si="58"/>
        <v>2788</v>
      </c>
      <c r="G66" s="142"/>
      <c r="H66" s="143"/>
      <c r="I66" s="139">
        <f t="shared" si="59"/>
        <v>0</v>
      </c>
      <c r="J66" s="142"/>
      <c r="K66" s="143"/>
      <c r="L66" s="139">
        <f t="shared" si="60"/>
        <v>0</v>
      </c>
      <c r="M66" s="142"/>
      <c r="N66" s="143"/>
      <c r="O66" s="139">
        <f t="shared" si="61"/>
        <v>0</v>
      </c>
      <c r="P66" s="127"/>
    </row>
    <row r="67" spans="1:16" ht="24" x14ac:dyDescent="0.25">
      <c r="A67" s="67">
        <v>1200</v>
      </c>
      <c r="B67" s="181" t="s">
        <v>88</v>
      </c>
      <c r="C67" s="68">
        <f t="shared" si="0"/>
        <v>144964</v>
      </c>
      <c r="D67" s="182">
        <f>SUM(D68:D69)</f>
        <v>75042</v>
      </c>
      <c r="E67" s="183">
        <f t="shared" ref="E67:F67" si="62">SUM(E68:E69)</f>
        <v>0</v>
      </c>
      <c r="F67" s="71">
        <f t="shared" si="62"/>
        <v>75042</v>
      </c>
      <c r="G67" s="182">
        <f>SUM(G68:G69)</f>
        <v>69922</v>
      </c>
      <c r="H67" s="183">
        <f t="shared" ref="H67:I67" si="63">SUM(H68:H69)</f>
        <v>0</v>
      </c>
      <c r="I67" s="71">
        <f t="shared" si="63"/>
        <v>69922</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278">
        <v>1210</v>
      </c>
      <c r="B68" s="80" t="s">
        <v>89</v>
      </c>
      <c r="C68" s="81">
        <f t="shared" si="0"/>
        <v>112688</v>
      </c>
      <c r="D68" s="46">
        <v>44166</v>
      </c>
      <c r="E68" s="47"/>
      <c r="F68" s="132">
        <f>D68+E68</f>
        <v>44166</v>
      </c>
      <c r="G68" s="46">
        <v>68522</v>
      </c>
      <c r="H68" s="47"/>
      <c r="I68" s="132">
        <f>G68+H68</f>
        <v>68522</v>
      </c>
      <c r="J68" s="46"/>
      <c r="K68" s="47"/>
      <c r="L68" s="132">
        <f>K68+J68</f>
        <v>0</v>
      </c>
      <c r="M68" s="46"/>
      <c r="N68" s="47"/>
      <c r="O68" s="132">
        <f>N68+M68</f>
        <v>0</v>
      </c>
      <c r="P68" s="49"/>
    </row>
    <row r="69" spans="1:16" ht="24" x14ac:dyDescent="0.25">
      <c r="A69" s="187">
        <v>1220</v>
      </c>
      <c r="B69" s="87" t="s">
        <v>90</v>
      </c>
      <c r="C69" s="88">
        <f t="shared" si="0"/>
        <v>32276</v>
      </c>
      <c r="D69" s="188">
        <f>SUM(D70:D74)</f>
        <v>30876</v>
      </c>
      <c r="E69" s="189">
        <f t="shared" ref="E69:F69" si="66">SUM(E70:E74)</f>
        <v>0</v>
      </c>
      <c r="F69" s="55">
        <f t="shared" si="66"/>
        <v>30876</v>
      </c>
      <c r="G69" s="188">
        <f>SUM(G70:G74)</f>
        <v>1400</v>
      </c>
      <c r="H69" s="189">
        <f t="shared" ref="H69:I69" si="67">SUM(H70:H74)</f>
        <v>0</v>
      </c>
      <c r="I69" s="55">
        <f t="shared" si="67"/>
        <v>1400</v>
      </c>
      <c r="J69" s="188">
        <f>SUM(J70:J74)</f>
        <v>0</v>
      </c>
      <c r="K69" s="189">
        <f t="shared" ref="K69:L69" si="68">SUM(K70:K74)</f>
        <v>0</v>
      </c>
      <c r="L69" s="55">
        <f t="shared" si="68"/>
        <v>0</v>
      </c>
      <c r="M69" s="188">
        <f>SUM(M70:M74)</f>
        <v>0</v>
      </c>
      <c r="N69" s="189">
        <f t="shared" ref="N69:O69" si="69">SUM(N70:N74)</f>
        <v>0</v>
      </c>
      <c r="O69" s="55">
        <f t="shared" si="69"/>
        <v>0</v>
      </c>
      <c r="P69" s="57"/>
    </row>
    <row r="70" spans="1:16" ht="48" customHeight="1" x14ac:dyDescent="0.25">
      <c r="A70" s="51">
        <v>1221</v>
      </c>
      <c r="B70" s="87" t="s">
        <v>91</v>
      </c>
      <c r="C70" s="88">
        <f t="shared" si="0"/>
        <v>19985</v>
      </c>
      <c r="D70" s="53">
        <v>18585</v>
      </c>
      <c r="E70" s="54"/>
      <c r="F70" s="55">
        <f t="shared" ref="F70:F74" si="70">D70+E70</f>
        <v>18585</v>
      </c>
      <c r="G70" s="53">
        <v>1400</v>
      </c>
      <c r="H70" s="54"/>
      <c r="I70" s="55">
        <f t="shared" ref="I70:I74" si="71">G70+H70</f>
        <v>1400</v>
      </c>
      <c r="J70" s="53"/>
      <c r="K70" s="54"/>
      <c r="L70" s="55">
        <f t="shared" ref="L70:L74" si="72">K70+J70</f>
        <v>0</v>
      </c>
      <c r="M70" s="53"/>
      <c r="N70" s="54"/>
      <c r="O70" s="55">
        <f t="shared" ref="O70:O74" si="73">N70+M70</f>
        <v>0</v>
      </c>
      <c r="P70" s="57"/>
    </row>
    <row r="71" spans="1:16" ht="12" hidden="1" customHeight="1" x14ac:dyDescent="0.25">
      <c r="A71" s="51">
        <v>1223</v>
      </c>
      <c r="B71" s="87" t="s">
        <v>92</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93</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94</v>
      </c>
      <c r="C73" s="88">
        <f t="shared" si="0"/>
        <v>11739</v>
      </c>
      <c r="D73" s="53">
        <v>11739</v>
      </c>
      <c r="E73" s="54"/>
      <c r="F73" s="55">
        <f t="shared" si="70"/>
        <v>11739</v>
      </c>
      <c r="G73" s="53"/>
      <c r="H73" s="54"/>
      <c r="I73" s="55">
        <f t="shared" si="71"/>
        <v>0</v>
      </c>
      <c r="J73" s="53"/>
      <c r="K73" s="54"/>
      <c r="L73" s="55">
        <f t="shared" si="72"/>
        <v>0</v>
      </c>
      <c r="M73" s="53"/>
      <c r="N73" s="54"/>
      <c r="O73" s="55">
        <f t="shared" si="73"/>
        <v>0</v>
      </c>
      <c r="P73" s="57"/>
    </row>
    <row r="74" spans="1:16" ht="48" customHeight="1" x14ac:dyDescent="0.25">
      <c r="A74" s="51">
        <v>1228</v>
      </c>
      <c r="B74" s="87" t="s">
        <v>95</v>
      </c>
      <c r="C74" s="88">
        <f t="shared" si="0"/>
        <v>552</v>
      </c>
      <c r="D74" s="53">
        <v>552</v>
      </c>
      <c r="E74" s="54"/>
      <c r="F74" s="55">
        <f t="shared" si="70"/>
        <v>552</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115446</v>
      </c>
      <c r="D75" s="177">
        <f>SUM(D76,D83,D130,D164,D165,D172)</f>
        <v>81143</v>
      </c>
      <c r="E75" s="178">
        <f t="shared" ref="E75:F75" si="74">SUM(E76,E83,E130,E164,E165,E172)</f>
        <v>0</v>
      </c>
      <c r="F75" s="179">
        <f t="shared" si="74"/>
        <v>81143</v>
      </c>
      <c r="G75" s="177">
        <f>SUM(G76,G83,G130,G164,G165,G172)</f>
        <v>5166</v>
      </c>
      <c r="H75" s="178">
        <f t="shared" ref="H75:I75" si="75">SUM(H76,H83,H130,H164,H165,H172)</f>
        <v>-137</v>
      </c>
      <c r="I75" s="179">
        <f t="shared" si="75"/>
        <v>5029</v>
      </c>
      <c r="J75" s="177">
        <f>SUM(J76,J83,J130,J164,J165,J172)</f>
        <v>29274</v>
      </c>
      <c r="K75" s="178">
        <f t="shared" ref="K75:L75" si="76">SUM(K76,K83,K130,K164,K165,K172)</f>
        <v>0</v>
      </c>
      <c r="L75" s="179">
        <f t="shared" si="76"/>
        <v>29274</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8">
        <v>2110</v>
      </c>
      <c r="B77" s="80" t="s">
        <v>98</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99</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101</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99</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92614</v>
      </c>
      <c r="D83" s="182">
        <f>SUM(D84,D89,D95,D103,D112,D116,D122,D128)</f>
        <v>61230</v>
      </c>
      <c r="E83" s="183">
        <f t="shared" ref="E83:F83" si="98">SUM(E84,E89,E95,E103,E112,E116,E122,E128)</f>
        <v>0</v>
      </c>
      <c r="F83" s="71">
        <f t="shared" si="98"/>
        <v>61230</v>
      </c>
      <c r="G83" s="182">
        <f>SUM(G84,G89,G95,G103,G112,G116,G122,G128)</f>
        <v>2247</v>
      </c>
      <c r="H83" s="183">
        <f t="shared" ref="H83:I83" si="99">SUM(H84,H89,H95,H103,H112,H116,H122,H128)</f>
        <v>-137</v>
      </c>
      <c r="I83" s="71">
        <f t="shared" si="99"/>
        <v>2110</v>
      </c>
      <c r="J83" s="182">
        <f>SUM(J84,J89,J95,J103,J112,J116,J122,J128)</f>
        <v>29274</v>
      </c>
      <c r="K83" s="183">
        <f t="shared" ref="K83:L83" si="100">SUM(K84,K89,K95,K103,K112,K116,K122,K128)</f>
        <v>0</v>
      </c>
      <c r="L83" s="71">
        <f t="shared" si="100"/>
        <v>29274</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2264</v>
      </c>
      <c r="D84" s="185">
        <f>SUM(D85:D88)</f>
        <v>2064</v>
      </c>
      <c r="E84" s="186">
        <f t="shared" ref="E84:F84" si="103">SUM(E85:E88)</f>
        <v>0</v>
      </c>
      <c r="F84" s="139">
        <f t="shared" si="103"/>
        <v>2064</v>
      </c>
      <c r="G84" s="185">
        <f>SUM(G85:G88)</f>
        <v>0</v>
      </c>
      <c r="H84" s="186">
        <f t="shared" ref="H84:I84" si="104">SUM(H85:H88)</f>
        <v>0</v>
      </c>
      <c r="I84" s="139">
        <f t="shared" si="104"/>
        <v>0</v>
      </c>
      <c r="J84" s="185">
        <f>SUM(J85:J88)</f>
        <v>200</v>
      </c>
      <c r="K84" s="186">
        <f t="shared" ref="K84:L84" si="105">SUM(K85:K88)</f>
        <v>0</v>
      </c>
      <c r="L84" s="139">
        <f t="shared" si="105"/>
        <v>200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1932</v>
      </c>
      <c r="D86" s="193">
        <v>1932</v>
      </c>
      <c r="E86" s="194"/>
      <c r="F86" s="55">
        <f t="shared" si="107"/>
        <v>1932</v>
      </c>
      <c r="G86" s="53"/>
      <c r="H86" s="54"/>
      <c r="I86" s="55">
        <f t="shared" si="108"/>
        <v>0</v>
      </c>
      <c r="J86" s="53"/>
      <c r="K86" s="54"/>
      <c r="L86" s="55">
        <f t="shared" si="109"/>
        <v>0</v>
      </c>
      <c r="M86" s="53"/>
      <c r="N86" s="54"/>
      <c r="O86" s="55">
        <f t="shared" si="110"/>
        <v>0</v>
      </c>
      <c r="P86" s="57"/>
    </row>
    <row r="87" spans="1:16" ht="24" customHeight="1" x14ac:dyDescent="0.25">
      <c r="A87" s="51">
        <v>2214</v>
      </c>
      <c r="B87" s="87" t="s">
        <v>106</v>
      </c>
      <c r="C87" s="88">
        <f t="shared" si="102"/>
        <v>302</v>
      </c>
      <c r="D87" s="193">
        <v>102</v>
      </c>
      <c r="E87" s="194"/>
      <c r="F87" s="55">
        <f t="shared" si="107"/>
        <v>102</v>
      </c>
      <c r="G87" s="53"/>
      <c r="H87" s="54"/>
      <c r="I87" s="55">
        <f t="shared" si="108"/>
        <v>0</v>
      </c>
      <c r="J87" s="53">
        <v>200</v>
      </c>
      <c r="K87" s="54"/>
      <c r="L87" s="55">
        <f t="shared" si="109"/>
        <v>200</v>
      </c>
      <c r="M87" s="53"/>
      <c r="N87" s="54"/>
      <c r="O87" s="55">
        <f t="shared" si="110"/>
        <v>0</v>
      </c>
      <c r="P87" s="57"/>
    </row>
    <row r="88" spans="1:16" ht="12" customHeight="1" x14ac:dyDescent="0.25">
      <c r="A88" s="51">
        <v>2219</v>
      </c>
      <c r="B88" s="87" t="s">
        <v>107</v>
      </c>
      <c r="C88" s="88">
        <f t="shared" si="102"/>
        <v>30</v>
      </c>
      <c r="D88" s="193">
        <v>30</v>
      </c>
      <c r="E88" s="194"/>
      <c r="F88" s="55">
        <f t="shared" si="107"/>
        <v>30</v>
      </c>
      <c r="G88" s="53"/>
      <c r="H88" s="54"/>
      <c r="I88" s="55">
        <f t="shared" si="108"/>
        <v>0</v>
      </c>
      <c r="J88" s="53"/>
      <c r="K88" s="54"/>
      <c r="L88" s="55">
        <f t="shared" si="109"/>
        <v>0</v>
      </c>
      <c r="M88" s="53"/>
      <c r="N88" s="54"/>
      <c r="O88" s="55">
        <f t="shared" si="110"/>
        <v>0</v>
      </c>
      <c r="P88" s="57"/>
    </row>
    <row r="89" spans="1:16" ht="24" x14ac:dyDescent="0.25">
      <c r="A89" s="187">
        <v>2220</v>
      </c>
      <c r="B89" s="87" t="s">
        <v>108</v>
      </c>
      <c r="C89" s="88">
        <f t="shared" si="102"/>
        <v>75945</v>
      </c>
      <c r="D89" s="188">
        <f>SUM(D90:D94)</f>
        <v>46871</v>
      </c>
      <c r="E89" s="189">
        <f t="shared" ref="E89:F89" si="111">SUM(E90:E94)</f>
        <v>0</v>
      </c>
      <c r="F89" s="55">
        <f t="shared" si="111"/>
        <v>46871</v>
      </c>
      <c r="G89" s="188">
        <f>SUM(G90:G94)</f>
        <v>0</v>
      </c>
      <c r="H89" s="189">
        <f t="shared" ref="H89:I89" si="112">SUM(H90:H94)</f>
        <v>0</v>
      </c>
      <c r="I89" s="55">
        <f t="shared" si="112"/>
        <v>0</v>
      </c>
      <c r="J89" s="188">
        <f>SUM(J90:J94)</f>
        <v>29074</v>
      </c>
      <c r="K89" s="189">
        <f t="shared" ref="K89:L89" si="113">SUM(K90:K94)</f>
        <v>0</v>
      </c>
      <c r="L89" s="55">
        <f t="shared" si="113"/>
        <v>29074</v>
      </c>
      <c r="M89" s="188">
        <f>SUM(M90:M94)</f>
        <v>0</v>
      </c>
      <c r="N89" s="189">
        <f t="shared" ref="N89:O89" si="114">SUM(N90:N94)</f>
        <v>0</v>
      </c>
      <c r="O89" s="55">
        <f t="shared" si="114"/>
        <v>0</v>
      </c>
      <c r="P89" s="57"/>
    </row>
    <row r="90" spans="1:16" ht="24" customHeight="1" x14ac:dyDescent="0.25">
      <c r="A90" s="51">
        <v>2221</v>
      </c>
      <c r="B90" s="87" t="s">
        <v>109</v>
      </c>
      <c r="C90" s="88">
        <f t="shared" si="102"/>
        <v>45327</v>
      </c>
      <c r="D90" s="193">
        <v>23389</v>
      </c>
      <c r="E90" s="194"/>
      <c r="F90" s="55">
        <f t="shared" ref="F90:F94" si="115">D90+E90</f>
        <v>23389</v>
      </c>
      <c r="G90" s="53"/>
      <c r="H90" s="54"/>
      <c r="I90" s="55">
        <f t="shared" ref="I90:I94" si="116">G90+H90</f>
        <v>0</v>
      </c>
      <c r="J90" s="53">
        <v>21938</v>
      </c>
      <c r="K90" s="54"/>
      <c r="L90" s="55">
        <f t="shared" ref="L90:L94" si="117">K90+J90</f>
        <v>21938</v>
      </c>
      <c r="M90" s="53"/>
      <c r="N90" s="54"/>
      <c r="O90" s="55">
        <f t="shared" ref="O90:O94" si="118">N90+M90</f>
        <v>0</v>
      </c>
      <c r="P90" s="57"/>
    </row>
    <row r="91" spans="1:16" ht="12" customHeight="1" x14ac:dyDescent="0.25">
      <c r="A91" s="51">
        <v>2222</v>
      </c>
      <c r="B91" s="87" t="s">
        <v>110</v>
      </c>
      <c r="C91" s="88">
        <f t="shared" si="102"/>
        <v>4061</v>
      </c>
      <c r="D91" s="193">
        <v>455</v>
      </c>
      <c r="E91" s="194"/>
      <c r="F91" s="55">
        <f t="shared" si="115"/>
        <v>455</v>
      </c>
      <c r="G91" s="53"/>
      <c r="H91" s="54"/>
      <c r="I91" s="55">
        <f t="shared" si="116"/>
        <v>0</v>
      </c>
      <c r="J91" s="53">
        <v>3606</v>
      </c>
      <c r="K91" s="54"/>
      <c r="L91" s="55">
        <f t="shared" si="117"/>
        <v>3606</v>
      </c>
      <c r="M91" s="53"/>
      <c r="N91" s="54"/>
      <c r="O91" s="55">
        <f t="shared" si="118"/>
        <v>0</v>
      </c>
      <c r="P91" s="57"/>
    </row>
    <row r="92" spans="1:16" ht="12" customHeight="1" x14ac:dyDescent="0.25">
      <c r="A92" s="51">
        <v>2223</v>
      </c>
      <c r="B92" s="87" t="s">
        <v>111</v>
      </c>
      <c r="C92" s="88">
        <f t="shared" si="102"/>
        <v>25786</v>
      </c>
      <c r="D92" s="193">
        <v>22456</v>
      </c>
      <c r="E92" s="194"/>
      <c r="F92" s="55">
        <f t="shared" si="115"/>
        <v>22456</v>
      </c>
      <c r="G92" s="53"/>
      <c r="H92" s="54"/>
      <c r="I92" s="55">
        <f t="shared" si="116"/>
        <v>0</v>
      </c>
      <c r="J92" s="53">
        <v>3330</v>
      </c>
      <c r="K92" s="54"/>
      <c r="L92" s="55">
        <f t="shared" si="117"/>
        <v>3330</v>
      </c>
      <c r="M92" s="53"/>
      <c r="N92" s="54"/>
      <c r="O92" s="55">
        <f t="shared" si="118"/>
        <v>0</v>
      </c>
      <c r="P92" s="57"/>
    </row>
    <row r="93" spans="1:16" ht="48" customHeight="1" x14ac:dyDescent="0.25">
      <c r="A93" s="51">
        <v>2224</v>
      </c>
      <c r="B93" s="87" t="s">
        <v>112</v>
      </c>
      <c r="C93" s="88">
        <f t="shared" si="102"/>
        <v>771</v>
      </c>
      <c r="D93" s="193">
        <v>571</v>
      </c>
      <c r="E93" s="194"/>
      <c r="F93" s="55">
        <f t="shared" si="115"/>
        <v>571</v>
      </c>
      <c r="G93" s="53"/>
      <c r="H93" s="54"/>
      <c r="I93" s="55">
        <f t="shared" si="116"/>
        <v>0</v>
      </c>
      <c r="J93" s="53">
        <v>200</v>
      </c>
      <c r="K93" s="54"/>
      <c r="L93" s="55">
        <f t="shared" si="117"/>
        <v>200</v>
      </c>
      <c r="M93" s="53"/>
      <c r="N93" s="54"/>
      <c r="O93" s="55">
        <f t="shared" si="118"/>
        <v>0</v>
      </c>
      <c r="P93" s="57"/>
    </row>
    <row r="94" spans="1:16" ht="24" hidden="1" customHeight="1" x14ac:dyDescent="0.25">
      <c r="A94" s="51">
        <v>2229</v>
      </c>
      <c r="B94" s="87" t="s">
        <v>113</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114</v>
      </c>
      <c r="C95" s="88">
        <f t="shared" si="102"/>
        <v>1704</v>
      </c>
      <c r="D95" s="188">
        <f>SUM(D96:D102)</f>
        <v>1704</v>
      </c>
      <c r="E95" s="189">
        <f t="shared" ref="E95:F95" si="119">SUM(E96:E102)</f>
        <v>0</v>
      </c>
      <c r="F95" s="55">
        <f t="shared" si="119"/>
        <v>1704</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115</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customHeight="1" x14ac:dyDescent="0.25">
      <c r="A99" s="51">
        <v>2234</v>
      </c>
      <c r="B99" s="87" t="s">
        <v>118</v>
      </c>
      <c r="C99" s="88">
        <f t="shared" si="102"/>
        <v>45</v>
      </c>
      <c r="D99" s="193">
        <v>45</v>
      </c>
      <c r="E99" s="194"/>
      <c r="F99" s="55">
        <f t="shared" si="123"/>
        <v>45</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1659</v>
      </c>
      <c r="D102" s="193">
        <v>1659</v>
      </c>
      <c r="E102" s="194"/>
      <c r="F102" s="55">
        <f t="shared" si="123"/>
        <v>1659</v>
      </c>
      <c r="G102" s="53"/>
      <c r="H102" s="54"/>
      <c r="I102" s="55">
        <f t="shared" si="124"/>
        <v>0</v>
      </c>
      <c r="J102" s="53"/>
      <c r="K102" s="54"/>
      <c r="L102" s="55">
        <f t="shared" si="125"/>
        <v>0</v>
      </c>
      <c r="M102" s="53"/>
      <c r="N102" s="54"/>
      <c r="O102" s="55">
        <f t="shared" si="126"/>
        <v>0</v>
      </c>
      <c r="P102" s="57"/>
    </row>
    <row r="103" spans="1:16" ht="36" x14ac:dyDescent="0.25">
      <c r="A103" s="187">
        <v>2240</v>
      </c>
      <c r="B103" s="87" t="s">
        <v>122</v>
      </c>
      <c r="C103" s="88">
        <f t="shared" si="102"/>
        <v>7458</v>
      </c>
      <c r="D103" s="188">
        <f>SUM(D104:D111)</f>
        <v>7458</v>
      </c>
      <c r="E103" s="189">
        <f t="shared" ref="E103:F103" si="127">SUM(E104:E111)</f>
        <v>0</v>
      </c>
      <c r="F103" s="55">
        <f t="shared" si="127"/>
        <v>7458</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123</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518</v>
      </c>
      <c r="D106" s="193">
        <v>518</v>
      </c>
      <c r="E106" s="194"/>
      <c r="F106" s="55">
        <f t="shared" si="131"/>
        <v>518</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126</v>
      </c>
      <c r="C107" s="88">
        <f t="shared" si="102"/>
        <v>6940</v>
      </c>
      <c r="D107" s="193">
        <v>6940</v>
      </c>
      <c r="E107" s="194"/>
      <c r="F107" s="55">
        <f t="shared" si="131"/>
        <v>6940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x14ac:dyDescent="0.25">
      <c r="A112" s="187">
        <v>2250</v>
      </c>
      <c r="B112" s="87" t="s">
        <v>131</v>
      </c>
      <c r="C112" s="88">
        <f t="shared" si="102"/>
        <v>3107</v>
      </c>
      <c r="D112" s="188">
        <f>SUM(D113:D115)</f>
        <v>3107</v>
      </c>
      <c r="E112" s="189">
        <f t="shared" ref="E112:F112" si="135">SUM(E113:E115)</f>
        <v>0</v>
      </c>
      <c r="F112" s="55">
        <f t="shared" si="135"/>
        <v>3107</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customHeight="1" x14ac:dyDescent="0.25">
      <c r="A113" s="51">
        <v>2251</v>
      </c>
      <c r="B113" s="87" t="s">
        <v>132</v>
      </c>
      <c r="C113" s="88">
        <f t="shared" si="102"/>
        <v>85</v>
      </c>
      <c r="D113" s="193">
        <v>85</v>
      </c>
      <c r="E113" s="194"/>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7" t="s">
        <v>133</v>
      </c>
      <c r="C114" s="88">
        <f t="shared" si="102"/>
        <v>2586</v>
      </c>
      <c r="D114" s="193">
        <v>2586</v>
      </c>
      <c r="E114" s="194"/>
      <c r="F114" s="55">
        <f t="shared" si="139"/>
        <v>2586</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436</v>
      </c>
      <c r="D115" s="193">
        <v>436</v>
      </c>
      <c r="E115" s="194"/>
      <c r="F115" s="55">
        <f t="shared" si="139"/>
        <v>436</v>
      </c>
      <c r="G115" s="53"/>
      <c r="H115" s="54"/>
      <c r="I115" s="55">
        <f t="shared" si="140"/>
        <v>0</v>
      </c>
      <c r="J115" s="53"/>
      <c r="K115" s="54"/>
      <c r="L115" s="55">
        <f t="shared" si="141"/>
        <v>0</v>
      </c>
      <c r="M115" s="53"/>
      <c r="N115" s="54"/>
      <c r="O115" s="55">
        <f t="shared" si="142"/>
        <v>0</v>
      </c>
      <c r="P115" s="57"/>
    </row>
    <row r="116" spans="1:16" x14ac:dyDescent="0.25">
      <c r="A116" s="187">
        <v>2260</v>
      </c>
      <c r="B116" s="87" t="s">
        <v>135</v>
      </c>
      <c r="C116" s="88">
        <f t="shared" si="102"/>
        <v>407</v>
      </c>
      <c r="D116" s="188">
        <f>SUM(D117:D121)</f>
        <v>26</v>
      </c>
      <c r="E116" s="189">
        <f t="shared" ref="E116:F116" si="143">SUM(E117:E121)</f>
        <v>0</v>
      </c>
      <c r="F116" s="55">
        <f t="shared" si="143"/>
        <v>26</v>
      </c>
      <c r="G116" s="188">
        <f>SUM(G117:G121)</f>
        <v>381</v>
      </c>
      <c r="H116" s="189">
        <f t="shared" ref="H116:I116" si="144">SUM(H117:H121)</f>
        <v>0</v>
      </c>
      <c r="I116" s="55">
        <f t="shared" si="144"/>
        <v>381</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136</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9.5" customHeight="1" x14ac:dyDescent="0.25">
      <c r="A118" s="51">
        <v>2262</v>
      </c>
      <c r="B118" s="87" t="s">
        <v>137</v>
      </c>
      <c r="C118" s="88">
        <f t="shared" si="102"/>
        <v>381</v>
      </c>
      <c r="D118" s="193"/>
      <c r="E118" s="194"/>
      <c r="F118" s="55">
        <f t="shared" si="147"/>
        <v>0</v>
      </c>
      <c r="G118" s="53">
        <v>381</v>
      </c>
      <c r="H118" s="54"/>
      <c r="I118" s="55">
        <f t="shared" si="148"/>
        <v>381</v>
      </c>
      <c r="J118" s="53"/>
      <c r="K118" s="54"/>
      <c r="L118" s="55">
        <f t="shared" si="149"/>
        <v>0</v>
      </c>
      <c r="M118" s="53"/>
      <c r="N118" s="54"/>
      <c r="O118" s="55">
        <f t="shared" si="150"/>
        <v>0</v>
      </c>
      <c r="P118" s="370"/>
    </row>
    <row r="119" spans="1:16" ht="12" hidden="1" customHeight="1" x14ac:dyDescent="0.25">
      <c r="A119" s="51">
        <v>2263</v>
      </c>
      <c r="B119" s="87" t="s">
        <v>138</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370"/>
    </row>
    <row r="120" spans="1:16" ht="24" hidden="1" customHeight="1" x14ac:dyDescent="0.25">
      <c r="A120" s="51">
        <v>2264</v>
      </c>
      <c r="B120" s="87" t="s">
        <v>139</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370"/>
    </row>
    <row r="121" spans="1:16" ht="12" customHeight="1" x14ac:dyDescent="0.25">
      <c r="A121" s="51">
        <v>2269</v>
      </c>
      <c r="B121" s="87" t="s">
        <v>140</v>
      </c>
      <c r="C121" s="88">
        <f t="shared" si="102"/>
        <v>26</v>
      </c>
      <c r="D121" s="193">
        <v>26</v>
      </c>
      <c r="E121" s="194"/>
      <c r="F121" s="55">
        <f t="shared" si="147"/>
        <v>26</v>
      </c>
      <c r="G121" s="53"/>
      <c r="H121" s="54"/>
      <c r="I121" s="55">
        <f t="shared" si="148"/>
        <v>0</v>
      </c>
      <c r="J121" s="53"/>
      <c r="K121" s="54"/>
      <c r="L121" s="55">
        <f t="shared" si="149"/>
        <v>0</v>
      </c>
      <c r="M121" s="53"/>
      <c r="N121" s="54"/>
      <c r="O121" s="55">
        <f t="shared" si="150"/>
        <v>0</v>
      </c>
      <c r="P121" s="370"/>
    </row>
    <row r="122" spans="1:16" x14ac:dyDescent="0.25">
      <c r="A122" s="187">
        <v>2270</v>
      </c>
      <c r="B122" s="87" t="s">
        <v>141</v>
      </c>
      <c r="C122" s="88">
        <f t="shared" si="102"/>
        <v>1729</v>
      </c>
      <c r="D122" s="188">
        <f>SUM(D123:D127)</f>
        <v>0</v>
      </c>
      <c r="E122" s="189">
        <f t="shared" ref="E122:F122" si="151">SUM(E123:E127)</f>
        <v>0</v>
      </c>
      <c r="F122" s="55">
        <f t="shared" si="151"/>
        <v>0</v>
      </c>
      <c r="G122" s="188">
        <f>SUM(G123:G127)</f>
        <v>1866</v>
      </c>
      <c r="H122" s="189">
        <f t="shared" ref="H122:I122" si="152">SUM(H123:H127)</f>
        <v>-137</v>
      </c>
      <c r="I122" s="55">
        <f t="shared" si="152"/>
        <v>1729</v>
      </c>
      <c r="J122" s="188">
        <f>SUM(J123:J127)</f>
        <v>0</v>
      </c>
      <c r="K122" s="189">
        <f t="shared" ref="K122:L122" si="153">SUM(K123:K127)</f>
        <v>0</v>
      </c>
      <c r="L122" s="55">
        <f t="shared" si="153"/>
        <v>0</v>
      </c>
      <c r="M122" s="188">
        <f>SUM(M123:M127)</f>
        <v>0</v>
      </c>
      <c r="N122" s="189">
        <f t="shared" ref="N122:O122" si="154">SUM(N123:N127)</f>
        <v>0</v>
      </c>
      <c r="O122" s="55">
        <f t="shared" si="154"/>
        <v>0</v>
      </c>
      <c r="P122" s="370"/>
    </row>
    <row r="123" spans="1:16" ht="12" hidden="1" customHeight="1" x14ac:dyDescent="0.25">
      <c r="A123" s="51">
        <v>2272</v>
      </c>
      <c r="B123" s="197" t="s">
        <v>142</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370"/>
    </row>
    <row r="124" spans="1:16" ht="24" hidden="1" customHeight="1" x14ac:dyDescent="0.25">
      <c r="A124" s="51">
        <v>2274</v>
      </c>
      <c r="B124" s="198" t="s">
        <v>143</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30.75" customHeight="1" x14ac:dyDescent="0.25">
      <c r="A127" s="51">
        <v>2279</v>
      </c>
      <c r="B127" s="87" t="s">
        <v>146</v>
      </c>
      <c r="C127" s="88">
        <f t="shared" si="102"/>
        <v>1729</v>
      </c>
      <c r="D127" s="193"/>
      <c r="E127" s="194"/>
      <c r="F127" s="55">
        <f t="shared" si="155"/>
        <v>0</v>
      </c>
      <c r="G127" s="53">
        <v>1866</v>
      </c>
      <c r="H127" s="54">
        <f>-137-1+1</f>
        <v>-137</v>
      </c>
      <c r="I127" s="55">
        <f t="shared" si="156"/>
        <v>1729</v>
      </c>
      <c r="J127" s="53"/>
      <c r="K127" s="54"/>
      <c r="L127" s="55">
        <f t="shared" si="157"/>
        <v>0</v>
      </c>
      <c r="M127" s="53"/>
      <c r="N127" s="54"/>
      <c r="O127" s="55">
        <f t="shared" si="158"/>
        <v>0</v>
      </c>
      <c r="P127" s="371" t="s">
        <v>587</v>
      </c>
    </row>
    <row r="128" spans="1:16" ht="48" hidden="1" x14ac:dyDescent="0.25">
      <c r="A128" s="278">
        <v>2280</v>
      </c>
      <c r="B128" s="80" t="s">
        <v>147</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372"/>
    </row>
    <row r="129" spans="1:16" ht="24" hidden="1" customHeight="1" x14ac:dyDescent="0.25">
      <c r="A129" s="51">
        <v>2283</v>
      </c>
      <c r="B129" s="87" t="s">
        <v>148</v>
      </c>
      <c r="C129" s="88">
        <f t="shared" si="102"/>
        <v>0</v>
      </c>
      <c r="D129" s="193"/>
      <c r="E129" s="194"/>
      <c r="F129" s="55">
        <f>D129+E129</f>
        <v>0</v>
      </c>
      <c r="G129" s="53"/>
      <c r="H129" s="54"/>
      <c r="I129" s="55">
        <f>G129+H129</f>
        <v>0</v>
      </c>
      <c r="J129" s="53"/>
      <c r="K129" s="54"/>
      <c r="L129" s="55">
        <f>K129+J129</f>
        <v>0</v>
      </c>
      <c r="M129" s="53"/>
      <c r="N129" s="54"/>
      <c r="O129" s="55">
        <f>N129+M129</f>
        <v>0</v>
      </c>
      <c r="P129" s="127"/>
    </row>
    <row r="130" spans="1:16" ht="38.25" customHeight="1" x14ac:dyDescent="0.25">
      <c r="A130" s="67">
        <v>2300</v>
      </c>
      <c r="B130" s="181" t="s">
        <v>149</v>
      </c>
      <c r="C130" s="68">
        <f t="shared" si="102"/>
        <v>22832</v>
      </c>
      <c r="D130" s="182">
        <f>SUM(D131,D136,D140,D141,D144,D151,D159,D160,D163)</f>
        <v>19913</v>
      </c>
      <c r="E130" s="183">
        <f t="shared" ref="E130:F130" si="160">SUM(E131,E136,E140,E141,E144,E151,E159,E160,E163)</f>
        <v>0</v>
      </c>
      <c r="F130" s="71">
        <f t="shared" si="160"/>
        <v>19913</v>
      </c>
      <c r="G130" s="182">
        <f>SUM(G131,G136,G140,G141,G144,G151,G159,G160,G163)</f>
        <v>2919</v>
      </c>
      <c r="H130" s="183">
        <f t="shared" ref="H130:I130" si="161">SUM(H131,H136,H140,H141,H144,H151,H159,H160,H163)</f>
        <v>0</v>
      </c>
      <c r="I130" s="71">
        <f t="shared" si="161"/>
        <v>2919</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278">
        <v>2310</v>
      </c>
      <c r="B131" s="80" t="s">
        <v>150</v>
      </c>
      <c r="C131" s="81">
        <f t="shared" si="102"/>
        <v>8763</v>
      </c>
      <c r="D131" s="191">
        <f t="shared" ref="D131:O131" si="164">SUM(D132:D135)</f>
        <v>8763</v>
      </c>
      <c r="E131" s="192">
        <f t="shared" si="164"/>
        <v>0</v>
      </c>
      <c r="F131" s="132">
        <f t="shared" si="164"/>
        <v>8763</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customHeight="1" x14ac:dyDescent="0.25">
      <c r="A132" s="51">
        <v>2311</v>
      </c>
      <c r="B132" s="87" t="s">
        <v>151</v>
      </c>
      <c r="C132" s="88">
        <f t="shared" si="102"/>
        <v>1988</v>
      </c>
      <c r="D132" s="193">
        <v>1988</v>
      </c>
      <c r="E132" s="194"/>
      <c r="F132" s="55">
        <f t="shared" ref="F132:F135" si="165">D132+E132</f>
        <v>1988</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6625</v>
      </c>
      <c r="D133" s="193">
        <v>6625</v>
      </c>
      <c r="E133" s="194"/>
      <c r="F133" s="55">
        <f t="shared" si="165"/>
        <v>6625</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150</v>
      </c>
      <c r="D135" s="193">
        <v>150</v>
      </c>
      <c r="E135" s="194"/>
      <c r="F135" s="55">
        <f t="shared" si="165"/>
        <v>150</v>
      </c>
      <c r="G135" s="53"/>
      <c r="H135" s="54"/>
      <c r="I135" s="55">
        <f t="shared" si="166"/>
        <v>0</v>
      </c>
      <c r="J135" s="53"/>
      <c r="K135" s="54"/>
      <c r="L135" s="55">
        <f t="shared" si="167"/>
        <v>0</v>
      </c>
      <c r="M135" s="53"/>
      <c r="N135" s="54"/>
      <c r="O135" s="55">
        <f t="shared" si="168"/>
        <v>0</v>
      </c>
      <c r="P135" s="57"/>
    </row>
    <row r="136" spans="1:16" x14ac:dyDescent="0.25">
      <c r="A136" s="187">
        <v>2320</v>
      </c>
      <c r="B136" s="87" t="s">
        <v>155</v>
      </c>
      <c r="C136" s="88">
        <f t="shared" si="102"/>
        <v>292</v>
      </c>
      <c r="D136" s="188">
        <f>SUM(D137:D139)</f>
        <v>292</v>
      </c>
      <c r="E136" s="189">
        <f t="shared" ref="E136:F136" si="169">SUM(E137:E139)</f>
        <v>0</v>
      </c>
      <c r="F136" s="55">
        <f t="shared" si="169"/>
        <v>292</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156</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7" t="s">
        <v>157</v>
      </c>
      <c r="C138" s="88">
        <f t="shared" si="102"/>
        <v>292</v>
      </c>
      <c r="D138" s="193">
        <v>292</v>
      </c>
      <c r="E138" s="194"/>
      <c r="F138" s="55">
        <f t="shared" si="173"/>
        <v>292</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159</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x14ac:dyDescent="0.25">
      <c r="A141" s="187">
        <v>2340</v>
      </c>
      <c r="B141" s="87" t="s">
        <v>160</v>
      </c>
      <c r="C141" s="88">
        <f t="shared" si="102"/>
        <v>130</v>
      </c>
      <c r="D141" s="188">
        <f>SUM(D142:D143)</f>
        <v>130</v>
      </c>
      <c r="E141" s="189">
        <f t="shared" ref="E141:F141" si="177">SUM(E142:E143)</f>
        <v>0</v>
      </c>
      <c r="F141" s="55">
        <f t="shared" si="177"/>
        <v>130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customHeight="1" x14ac:dyDescent="0.25">
      <c r="A142" s="51">
        <v>2341</v>
      </c>
      <c r="B142" s="87" t="s">
        <v>161</v>
      </c>
      <c r="C142" s="88">
        <f t="shared" si="102"/>
        <v>130</v>
      </c>
      <c r="D142" s="193">
        <v>130</v>
      </c>
      <c r="E142" s="194"/>
      <c r="F142" s="55">
        <f t="shared" ref="F142:F143" si="181">D142+E142</f>
        <v>130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3041</v>
      </c>
      <c r="D144" s="185">
        <f>SUM(D145:D150)</f>
        <v>3041</v>
      </c>
      <c r="E144" s="186">
        <f t="shared" ref="E144:F144" si="185">SUM(E145:E150)</f>
        <v>0</v>
      </c>
      <c r="F144" s="139">
        <f t="shared" si="185"/>
        <v>3041</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customHeight="1" x14ac:dyDescent="0.25">
      <c r="A145" s="44">
        <v>2351</v>
      </c>
      <c r="B145" s="80" t="s">
        <v>164</v>
      </c>
      <c r="C145" s="81">
        <f t="shared" si="102"/>
        <v>712</v>
      </c>
      <c r="D145" s="195">
        <v>712</v>
      </c>
      <c r="E145" s="196"/>
      <c r="F145" s="132">
        <f t="shared" ref="F145:F150" si="189">D145+E145</f>
        <v>712</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customHeight="1" x14ac:dyDescent="0.25">
      <c r="A146" s="51">
        <v>2352</v>
      </c>
      <c r="B146" s="87" t="s">
        <v>165</v>
      </c>
      <c r="C146" s="88">
        <f t="shared" si="102"/>
        <v>1629</v>
      </c>
      <c r="D146" s="193">
        <v>1629</v>
      </c>
      <c r="E146" s="194"/>
      <c r="F146" s="55">
        <f t="shared" si="189"/>
        <v>1629</v>
      </c>
      <c r="G146" s="53"/>
      <c r="H146" s="54"/>
      <c r="I146" s="55">
        <f t="shared" si="190"/>
        <v>0</v>
      </c>
      <c r="J146" s="53"/>
      <c r="K146" s="54"/>
      <c r="L146" s="55">
        <f t="shared" si="191"/>
        <v>0</v>
      </c>
      <c r="M146" s="53"/>
      <c r="N146" s="54"/>
      <c r="O146" s="55">
        <f t="shared" si="192"/>
        <v>0</v>
      </c>
      <c r="P146" s="57"/>
    </row>
    <row r="147" spans="1:16" ht="24" customHeight="1" x14ac:dyDescent="0.25">
      <c r="A147" s="51">
        <v>2353</v>
      </c>
      <c r="B147" s="87" t="s">
        <v>166</v>
      </c>
      <c r="C147" s="88">
        <f t="shared" si="102"/>
        <v>200</v>
      </c>
      <c r="D147" s="193">
        <v>200</v>
      </c>
      <c r="E147" s="194"/>
      <c r="F147" s="55">
        <f t="shared" si="189"/>
        <v>200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168</v>
      </c>
      <c r="C149" s="88">
        <f t="shared" si="193"/>
        <v>500</v>
      </c>
      <c r="D149" s="193">
        <v>500</v>
      </c>
      <c r="E149" s="194"/>
      <c r="F149" s="55">
        <f t="shared" si="189"/>
        <v>500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170</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171</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4">
        <v>2370</v>
      </c>
      <c r="B159" s="136" t="s">
        <v>178</v>
      </c>
      <c r="C159" s="141">
        <f t="shared" si="193"/>
        <v>10606</v>
      </c>
      <c r="D159" s="199">
        <v>7687</v>
      </c>
      <c r="E159" s="200"/>
      <c r="F159" s="139">
        <f t="shared" si="198"/>
        <v>7687</v>
      </c>
      <c r="G159" s="142">
        <v>2919</v>
      </c>
      <c r="H159" s="143"/>
      <c r="I159" s="139">
        <f t="shared" si="199"/>
        <v>2919</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278">
        <v>2510</v>
      </c>
      <c r="B166" s="80" t="s">
        <v>185</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186</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190</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8">
        <v>3260</v>
      </c>
      <c r="B175" s="80" t="s">
        <v>194</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195</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0" t="s">
        <v>198</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199</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202</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203</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204</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8">
        <v>4240</v>
      </c>
      <c r="B189" s="80" t="s">
        <v>208</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209</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8">
        <v>4310</v>
      </c>
      <c r="B192" s="80" t="s">
        <v>211</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212</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193"/>
        <v>15652</v>
      </c>
      <c r="D194" s="171">
        <f t="shared" ref="D194:O194" si="259">SUM(D195,D230,D269,D283)</f>
        <v>12510</v>
      </c>
      <c r="E194" s="172">
        <f t="shared" si="259"/>
        <v>0</v>
      </c>
      <c r="F194" s="173">
        <f t="shared" si="259"/>
        <v>12510</v>
      </c>
      <c r="G194" s="171">
        <f t="shared" si="259"/>
        <v>3000</v>
      </c>
      <c r="H194" s="172">
        <f t="shared" si="259"/>
        <v>0</v>
      </c>
      <c r="I194" s="173">
        <f t="shared" si="259"/>
        <v>3000</v>
      </c>
      <c r="J194" s="171">
        <f t="shared" si="259"/>
        <v>142</v>
      </c>
      <c r="K194" s="172">
        <f t="shared" si="259"/>
        <v>0</v>
      </c>
      <c r="L194" s="173">
        <f t="shared" si="259"/>
        <v>142</v>
      </c>
      <c r="M194" s="171">
        <f t="shared" si="259"/>
        <v>0</v>
      </c>
      <c r="N194" s="172">
        <f t="shared" si="259"/>
        <v>0</v>
      </c>
      <c r="O194" s="173">
        <f t="shared" si="259"/>
        <v>0</v>
      </c>
      <c r="P194" s="174"/>
    </row>
    <row r="195" spans="1:16" x14ac:dyDescent="0.25">
      <c r="A195" s="175">
        <v>5000</v>
      </c>
      <c r="B195" s="175" t="s">
        <v>214</v>
      </c>
      <c r="C195" s="176">
        <f t="shared" si="193"/>
        <v>15510</v>
      </c>
      <c r="D195" s="177">
        <f>D196+D204</f>
        <v>12510</v>
      </c>
      <c r="E195" s="178">
        <f t="shared" ref="E195:F195" si="260">E196+E204</f>
        <v>0</v>
      </c>
      <c r="F195" s="179">
        <f t="shared" si="260"/>
        <v>12510</v>
      </c>
      <c r="G195" s="177">
        <f>G196+G204</f>
        <v>3000</v>
      </c>
      <c r="H195" s="178">
        <f t="shared" ref="H195:I195" si="261">H196+H204</f>
        <v>0</v>
      </c>
      <c r="I195" s="179">
        <f t="shared" si="261"/>
        <v>3000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x14ac:dyDescent="0.25">
      <c r="A196" s="67">
        <v>5100</v>
      </c>
      <c r="B196" s="181" t="s">
        <v>215</v>
      </c>
      <c r="C196" s="68">
        <f t="shared" si="193"/>
        <v>325</v>
      </c>
      <c r="D196" s="182">
        <f>D197+D198+D201+D202+D203</f>
        <v>325</v>
      </c>
      <c r="E196" s="183">
        <f t="shared" ref="E196:F196" si="264">E197+E198+E201+E202+E203</f>
        <v>0</v>
      </c>
      <c r="F196" s="71">
        <f t="shared" si="264"/>
        <v>325</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8">
        <v>5110</v>
      </c>
      <c r="B197" s="80" t="s">
        <v>216</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x14ac:dyDescent="0.25">
      <c r="A198" s="187">
        <v>5120</v>
      </c>
      <c r="B198" s="87" t="s">
        <v>217</v>
      </c>
      <c r="C198" s="88">
        <f t="shared" si="193"/>
        <v>325</v>
      </c>
      <c r="D198" s="188">
        <f>D199+D200</f>
        <v>325</v>
      </c>
      <c r="E198" s="189">
        <f t="shared" ref="E198:F198" si="268">E199+E200</f>
        <v>0</v>
      </c>
      <c r="F198" s="55">
        <f t="shared" si="268"/>
        <v>325</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customHeight="1" x14ac:dyDescent="0.25">
      <c r="A199" s="51">
        <v>5121</v>
      </c>
      <c r="B199" s="87" t="s">
        <v>218</v>
      </c>
      <c r="C199" s="88">
        <f t="shared" si="193"/>
        <v>325</v>
      </c>
      <c r="D199" s="193">
        <v>325</v>
      </c>
      <c r="E199" s="194"/>
      <c r="F199" s="55">
        <f t="shared" ref="F199:F203" si="272">D199+E199</f>
        <v>325</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220</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221</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222</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15185</v>
      </c>
      <c r="D204" s="182">
        <f>D205+D215+D216+D225+D226+D227+D229</f>
        <v>12185</v>
      </c>
      <c r="E204" s="183">
        <f t="shared" ref="E204:F204" si="276">E205+E215+E216+E225+E226+E227+E229</f>
        <v>0</v>
      </c>
      <c r="F204" s="71">
        <f t="shared" si="276"/>
        <v>12185</v>
      </c>
      <c r="G204" s="182">
        <f>G205+G215+G216+G225+G226+G227+G229</f>
        <v>3000</v>
      </c>
      <c r="H204" s="183">
        <f t="shared" ref="H204:I204" si="277">H205+H215+H216+H225+H226+H227+H229</f>
        <v>0</v>
      </c>
      <c r="I204" s="71">
        <f t="shared" si="277"/>
        <v>3000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234</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235</v>
      </c>
      <c r="C216" s="88">
        <f t="shared" si="288"/>
        <v>15185</v>
      </c>
      <c r="D216" s="188">
        <f>SUM(D217:D224)</f>
        <v>12185</v>
      </c>
      <c r="E216" s="189">
        <f t="shared" ref="E216:F216" si="289">SUM(E217:E224)</f>
        <v>0</v>
      </c>
      <c r="F216" s="55">
        <f t="shared" si="289"/>
        <v>12185</v>
      </c>
      <c r="G216" s="188">
        <f>SUM(G217:G224)</f>
        <v>3000</v>
      </c>
      <c r="H216" s="189">
        <f t="shared" ref="H216:I216" si="290">SUM(H217:H224)</f>
        <v>0</v>
      </c>
      <c r="I216" s="55">
        <f t="shared" si="290"/>
        <v>3000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236</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7" t="s">
        <v>238</v>
      </c>
      <c r="C219" s="88">
        <f t="shared" si="288"/>
        <v>6985</v>
      </c>
      <c r="D219" s="193">
        <v>3985</v>
      </c>
      <c r="E219" s="194"/>
      <c r="F219" s="55">
        <f t="shared" si="293"/>
        <v>3985</v>
      </c>
      <c r="G219" s="53">
        <v>3000</v>
      </c>
      <c r="H219" s="54"/>
      <c r="I219" s="55">
        <f t="shared" si="294"/>
        <v>3000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7" t="s">
        <v>242</v>
      </c>
      <c r="C223" s="88">
        <f t="shared" si="288"/>
        <v>8200</v>
      </c>
      <c r="D223" s="193">
        <v>8200</v>
      </c>
      <c r="E223" s="194"/>
      <c r="F223" s="55">
        <f t="shared" si="293"/>
        <v>8200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244</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245</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246</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247</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250</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8">
        <v>6220</v>
      </c>
      <c r="B232" s="80" t="s">
        <v>251</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253</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255</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257</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258</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263</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264</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0" t="s">
        <v>265</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266</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8">
        <v>6320</v>
      </c>
      <c r="B252" s="80" t="s">
        <v>271</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272</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276</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277</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8">
        <v>6410</v>
      </c>
      <c r="B260" s="80" t="s">
        <v>279</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280</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283</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284</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x14ac:dyDescent="0.25">
      <c r="A269" s="224">
        <v>7000</v>
      </c>
      <c r="B269" s="224" t="s">
        <v>288</v>
      </c>
      <c r="C269" s="225">
        <f t="shared" si="288"/>
        <v>142</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142</v>
      </c>
      <c r="K269" s="227">
        <f t="shared" ref="K269:L269" si="357">SUM(K270,K281)</f>
        <v>0</v>
      </c>
      <c r="L269" s="228">
        <f t="shared" si="357"/>
        <v>142</v>
      </c>
      <c r="M269" s="226">
        <f>SUM(M270,M281)</f>
        <v>0</v>
      </c>
      <c r="N269" s="227">
        <f t="shared" ref="N269:O269" si="358">SUM(N270,N281)</f>
        <v>0</v>
      </c>
      <c r="O269" s="228">
        <f t="shared" si="358"/>
        <v>0</v>
      </c>
      <c r="P269" s="229"/>
    </row>
    <row r="270" spans="1:16" ht="24" x14ac:dyDescent="0.25">
      <c r="A270" s="67">
        <v>7200</v>
      </c>
      <c r="B270" s="181" t="s">
        <v>289</v>
      </c>
      <c r="C270" s="68">
        <f t="shared" si="288"/>
        <v>142</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142</v>
      </c>
      <c r="K270" s="183">
        <f t="shared" ref="K270:L270" si="361">SUM(K271,K272,K275,K276,K280)</f>
        <v>0</v>
      </c>
      <c r="L270" s="71">
        <f t="shared" si="361"/>
        <v>142</v>
      </c>
      <c r="M270" s="182">
        <f>SUM(M271,M272,M275,M276,M280)</f>
        <v>0</v>
      </c>
      <c r="N270" s="183">
        <f t="shared" ref="N270:O270" si="362">SUM(N271,N272,N275,N276,N280)</f>
        <v>0</v>
      </c>
      <c r="O270" s="71">
        <f t="shared" si="362"/>
        <v>0</v>
      </c>
      <c r="P270" s="75"/>
    </row>
    <row r="271" spans="1:16" ht="24" hidden="1" customHeight="1" x14ac:dyDescent="0.25">
      <c r="A271" s="278">
        <v>7210</v>
      </c>
      <c r="B271" s="80" t="s">
        <v>290</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292</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293</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7">
        <v>7230</v>
      </c>
      <c r="B275" s="87" t="s">
        <v>294</v>
      </c>
      <c r="C275" s="88">
        <f t="shared" si="288"/>
        <v>142</v>
      </c>
      <c r="D275" s="193"/>
      <c r="E275" s="194"/>
      <c r="F275" s="55">
        <f t="shared" si="367"/>
        <v>0</v>
      </c>
      <c r="G275" s="53"/>
      <c r="H275" s="54"/>
      <c r="I275" s="55">
        <f t="shared" si="368"/>
        <v>0</v>
      </c>
      <c r="J275" s="53">
        <v>142</v>
      </c>
      <c r="K275" s="54"/>
      <c r="L275" s="55">
        <f t="shared" si="369"/>
        <v>142</v>
      </c>
      <c r="M275" s="53"/>
      <c r="N275" s="54"/>
      <c r="O275" s="55">
        <f t="shared" si="370"/>
        <v>0</v>
      </c>
      <c r="P275" s="57"/>
    </row>
    <row r="276" spans="1:16" ht="24" hidden="1" x14ac:dyDescent="0.25">
      <c r="A276" s="187">
        <v>7240</v>
      </c>
      <c r="B276" s="87" t="s">
        <v>295</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296</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0" t="s">
        <v>299</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301</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304</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371"/>
        <v>138</v>
      </c>
      <c r="D286" s="188">
        <f>SUM(D287:D288)</f>
        <v>0</v>
      </c>
      <c r="E286" s="189">
        <f t="shared" ref="E286:F286" si="381">SUM(E287:E288)</f>
        <v>0</v>
      </c>
      <c r="F286" s="55">
        <f t="shared" si="381"/>
        <v>0</v>
      </c>
      <c r="G286" s="188">
        <f>SUM(G287:G288)</f>
        <v>0</v>
      </c>
      <c r="H286" s="189">
        <f t="shared" ref="H286:I286" si="382">SUM(H287:H288)</f>
        <v>138</v>
      </c>
      <c r="I286" s="55">
        <f t="shared" si="382"/>
        <v>138</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306</v>
      </c>
      <c r="B287" s="51" t="s">
        <v>307</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197" t="s">
        <v>308</v>
      </c>
      <c r="B288" s="245" t="s">
        <v>309</v>
      </c>
      <c r="C288" s="81">
        <f t="shared" si="371"/>
        <v>138</v>
      </c>
      <c r="D288" s="195"/>
      <c r="E288" s="196"/>
      <c r="F288" s="132">
        <f t="shared" si="385"/>
        <v>0</v>
      </c>
      <c r="G288" s="46"/>
      <c r="H288" s="47">
        <f>137+1</f>
        <v>138</v>
      </c>
      <c r="I288" s="132">
        <f t="shared" si="386"/>
        <v>138</v>
      </c>
      <c r="J288" s="46"/>
      <c r="K288" s="47"/>
      <c r="L288" s="132">
        <f t="shared" si="387"/>
        <v>0</v>
      </c>
      <c r="M288" s="46"/>
      <c r="N288" s="47"/>
      <c r="O288" s="132">
        <f t="shared" si="388"/>
        <v>0</v>
      </c>
      <c r="P288" s="49"/>
    </row>
    <row r="289" spans="1:16" ht="12.75" thickBot="1" x14ac:dyDescent="0.3">
      <c r="A289" s="246"/>
      <c r="B289" s="246" t="s">
        <v>310</v>
      </c>
      <c r="C289" s="247">
        <f t="shared" si="371"/>
        <v>723997</v>
      </c>
      <c r="D289" s="248">
        <f t="shared" ref="D289:O289" si="389">SUM(D286,D269,D230,D195,D187,D173,D75,D53,D283)</f>
        <v>333452</v>
      </c>
      <c r="E289" s="249">
        <f t="shared" si="389"/>
        <v>0</v>
      </c>
      <c r="F289" s="250">
        <f t="shared" si="389"/>
        <v>333452</v>
      </c>
      <c r="G289" s="248">
        <f t="shared" si="389"/>
        <v>361128</v>
      </c>
      <c r="H289" s="249">
        <f t="shared" si="389"/>
        <v>1</v>
      </c>
      <c r="I289" s="250">
        <f t="shared" si="389"/>
        <v>361129</v>
      </c>
      <c r="J289" s="248">
        <f t="shared" si="389"/>
        <v>29416</v>
      </c>
      <c r="K289" s="249">
        <f t="shared" si="389"/>
        <v>0</v>
      </c>
      <c r="L289" s="250">
        <f t="shared" si="389"/>
        <v>29416</v>
      </c>
      <c r="M289" s="248">
        <f t="shared" si="389"/>
        <v>0</v>
      </c>
      <c r="N289" s="249">
        <f t="shared" si="389"/>
        <v>0</v>
      </c>
      <c r="O289" s="250">
        <f t="shared" si="389"/>
        <v>0</v>
      </c>
      <c r="P289" s="251"/>
    </row>
    <row r="290" spans="1:16" s="28" customFormat="1" ht="13.5" thickTop="1" thickBot="1" x14ac:dyDescent="0.3">
      <c r="A290" s="1484" t="s">
        <v>311</v>
      </c>
      <c r="B290" s="1485"/>
      <c r="C290" s="252">
        <f t="shared" si="371"/>
        <v>-12715</v>
      </c>
      <c r="D290" s="253">
        <f>SUM(D24,D25,D41)-D51</f>
        <v>0</v>
      </c>
      <c r="E290" s="254">
        <f t="shared" ref="E290:F290" si="390">SUM(E24,E25,E41)-E51</f>
        <v>0</v>
      </c>
      <c r="F290" s="255">
        <f t="shared" si="390"/>
        <v>0</v>
      </c>
      <c r="G290" s="253">
        <f>SUM(G24,G25,G41)-G51</f>
        <v>0</v>
      </c>
      <c r="H290" s="254">
        <f t="shared" ref="H290:I290" si="391">SUM(H24,H25,H41)-H51</f>
        <v>138</v>
      </c>
      <c r="I290" s="255">
        <f t="shared" si="391"/>
        <v>138</v>
      </c>
      <c r="J290" s="253">
        <f>(J26+J43)-J51</f>
        <v>-12853</v>
      </c>
      <c r="K290" s="254">
        <f t="shared" ref="K290:L290" si="392">(K26+K43)-K51</f>
        <v>0</v>
      </c>
      <c r="L290" s="255">
        <f t="shared" si="392"/>
        <v>-12853</v>
      </c>
      <c r="M290" s="253">
        <f>M45-M51</f>
        <v>0</v>
      </c>
      <c r="N290" s="254">
        <f t="shared" ref="N290:O290" si="393">N45-N51</f>
        <v>0</v>
      </c>
      <c r="O290" s="255">
        <f t="shared" si="393"/>
        <v>0</v>
      </c>
      <c r="P290" s="256"/>
    </row>
    <row r="291" spans="1:16" s="28" customFormat="1" ht="12.75" thickTop="1" x14ac:dyDescent="0.25">
      <c r="A291" s="1486" t="s">
        <v>312</v>
      </c>
      <c r="B291" s="1487"/>
      <c r="C291" s="257">
        <f t="shared" si="371"/>
        <v>12715</v>
      </c>
      <c r="D291" s="258">
        <f t="shared" ref="D291:O291" si="394">SUM(D292,D293)-D300+D301</f>
        <v>0</v>
      </c>
      <c r="E291" s="259">
        <f t="shared" si="394"/>
        <v>0</v>
      </c>
      <c r="F291" s="260">
        <f t="shared" si="394"/>
        <v>0</v>
      </c>
      <c r="G291" s="258">
        <f t="shared" si="394"/>
        <v>0</v>
      </c>
      <c r="H291" s="259">
        <f t="shared" si="394"/>
        <v>-138</v>
      </c>
      <c r="I291" s="260">
        <f t="shared" si="394"/>
        <v>-138</v>
      </c>
      <c r="J291" s="258">
        <f t="shared" si="394"/>
        <v>12853</v>
      </c>
      <c r="K291" s="259">
        <f t="shared" si="394"/>
        <v>0</v>
      </c>
      <c r="L291" s="260">
        <f t="shared" si="394"/>
        <v>12853</v>
      </c>
      <c r="M291" s="258">
        <f t="shared" si="394"/>
        <v>0</v>
      </c>
      <c r="N291" s="259">
        <f t="shared" si="394"/>
        <v>0</v>
      </c>
      <c r="O291" s="260">
        <f t="shared" si="394"/>
        <v>0</v>
      </c>
      <c r="P291" s="261"/>
    </row>
    <row r="292" spans="1:16" s="28" customFormat="1" ht="12.75" thickBot="1" x14ac:dyDescent="0.3">
      <c r="A292" s="155" t="s">
        <v>313</v>
      </c>
      <c r="B292" s="155" t="s">
        <v>314</v>
      </c>
      <c r="C292" s="156">
        <f t="shared" si="371"/>
        <v>12715</v>
      </c>
      <c r="D292" s="157">
        <f t="shared" ref="D292:O292" si="395">D21-D286</f>
        <v>0</v>
      </c>
      <c r="E292" s="158">
        <f t="shared" si="395"/>
        <v>0</v>
      </c>
      <c r="F292" s="159">
        <f t="shared" si="395"/>
        <v>0</v>
      </c>
      <c r="G292" s="157">
        <f t="shared" si="395"/>
        <v>0</v>
      </c>
      <c r="H292" s="158">
        <f t="shared" si="395"/>
        <v>-138</v>
      </c>
      <c r="I292" s="159">
        <f t="shared" si="395"/>
        <v>-138</v>
      </c>
      <c r="J292" s="157">
        <f t="shared" si="395"/>
        <v>12853</v>
      </c>
      <c r="K292" s="158">
        <f t="shared" si="395"/>
        <v>0</v>
      </c>
      <c r="L292" s="159">
        <f t="shared" si="395"/>
        <v>12853</v>
      </c>
      <c r="M292" s="157">
        <f t="shared" si="395"/>
        <v>0</v>
      </c>
      <c r="N292" s="158">
        <f t="shared" si="395"/>
        <v>0</v>
      </c>
      <c r="O292" s="159">
        <f t="shared" si="395"/>
        <v>0</v>
      </c>
      <c r="P292" s="35"/>
    </row>
    <row r="293" spans="1:16" s="28" customFormat="1" ht="12.75" hidden="1" thickTop="1" x14ac:dyDescent="0.25">
      <c r="A293" s="262" t="s">
        <v>315</v>
      </c>
      <c r="B293" s="262" t="s">
        <v>316</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317</v>
      </c>
      <c r="B294" s="140" t="s">
        <v>318</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319</v>
      </c>
      <c r="B295" s="50" t="s">
        <v>320</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321</v>
      </c>
      <c r="B296" s="50" t="s">
        <v>322</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323</v>
      </c>
      <c r="B297" s="50" t="s">
        <v>324</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325</v>
      </c>
      <c r="B298" s="50" t="s">
        <v>326</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4" t="s">
        <v>327</v>
      </c>
      <c r="B299" s="265" t="s">
        <v>328</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329</v>
      </c>
      <c r="B300" s="266" t="s">
        <v>330</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331</v>
      </c>
      <c r="B301" s="271" t="s">
        <v>332</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MHP8efsdAuqVr6aX+1CtVmcNUqz2yGNB2mUmAmDIbrzRsbL2rLQw6h/NdF839YEt+QDR1VhZtTuHYa4lu5mqfw==" saltValue="e2Mso46u/aN7daZSqukmjQ==" spinCount="100000" sheet="1" objects="1" scenarios="1" formatCells="0" formatColumns="0" formatRows="0" deleteColumns="0"/>
  <autoFilter ref="A18:P301">
    <filterColumn colId="2">
      <filters>
        <filter val="1 029"/>
        <filter val="1 629"/>
        <filter val="1 659"/>
        <filter val="1 704"/>
        <filter val="1 729"/>
        <filter val="1 932"/>
        <filter val="1 988"/>
        <filter val="10 606"/>
        <filter val="11 091"/>
        <filter val="11 739"/>
        <filter val="112 688"/>
        <filter val="115 446"/>
        <filter val="12 715"/>
        <filter val="-12 715"/>
        <filter val="12 853"/>
        <filter val="130"/>
        <filter val="138"/>
        <filter val="142"/>
        <filter val="144 964"/>
        <filter val="15 185"/>
        <filter val="15 510"/>
        <filter val="15 652"/>
        <filter val="150"/>
        <filter val="16 363"/>
        <filter val="19 985"/>
        <filter val="2 264"/>
        <filter val="2 430"/>
        <filter val="2 586"/>
        <filter val="2 788"/>
        <filter val="20 232"/>
        <filter val="200"/>
        <filter val="22 832"/>
        <filter val="25 786"/>
        <filter val="26"/>
        <filter val="27 863"/>
        <filter val="292"/>
        <filter val="3 041"/>
        <filter val="3 107"/>
        <filter val="30"/>
        <filter val="302"/>
        <filter val="32 276"/>
        <filter val="325"/>
        <filter val="381"/>
        <filter val="4 061"/>
        <filter val="4 172"/>
        <filter val="407"/>
        <filter val="417 146"/>
        <filter val="436"/>
        <filter val="447 797"/>
        <filter val="45"/>
        <filter val="45 327"/>
        <filter val="5 272"/>
        <filter val="500"/>
        <filter val="518"/>
        <filter val="552"/>
        <filter val="592 761"/>
        <filter val="6 625"/>
        <filter val="6 940"/>
        <filter val="6 985"/>
        <filter val="694 581"/>
        <filter val="7 458"/>
        <filter val="708 207"/>
        <filter val="712"/>
        <filter val="723 859"/>
        <filter val="723 997"/>
        <filter val="75 945"/>
        <filter val="771"/>
        <filter val="8 200"/>
        <filter val="8 763"/>
        <filter val="85"/>
        <filter val="92 61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9.pielikums Jūrmalas pilsētas domes
2019.gada 25.jūlija saistošajiem noteikumiem Nr.27
(protokols Nr.10, 24.punkts)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R5" sqref="R5"/>
    </sheetView>
  </sheetViews>
  <sheetFormatPr defaultRowHeight="12" outlineLevelCol="1" x14ac:dyDescent="0.25"/>
  <cols>
    <col min="1" max="1" width="10.85546875" style="272" customWidth="1"/>
    <col min="2" max="2" width="28" style="272" customWidth="1"/>
    <col min="3" max="3" width="8" style="272" customWidth="1"/>
    <col min="4" max="4" width="8.7109375" style="272" hidden="1" customWidth="1" outlineLevel="1"/>
    <col min="5" max="5" width="7.5703125" style="272" hidden="1" customWidth="1" outlineLevel="1"/>
    <col min="6" max="6" width="8.7109375" style="272" customWidth="1" collapsed="1"/>
    <col min="7" max="7" width="8.7109375" style="272" hidden="1" customWidth="1" outlineLevel="1"/>
    <col min="8" max="8" width="7.28515625" style="272" hidden="1" customWidth="1" outlineLevel="1"/>
    <col min="9" max="9" width="8.7109375" style="272" customWidth="1" collapsed="1"/>
    <col min="10" max="10" width="8.28515625" style="272" hidden="1" customWidth="1" outlineLevel="1"/>
    <col min="11" max="11" width="6.5703125" style="272" hidden="1" customWidth="1" outlineLevel="1"/>
    <col min="12" max="12" width="8.28515625" style="272" customWidth="1" collapsed="1"/>
    <col min="13" max="13" width="7.5703125" style="272" hidden="1" customWidth="1" outlineLevel="1"/>
    <col min="14" max="14" width="8.28515625" style="4" hidden="1" customWidth="1" outlineLevel="1"/>
    <col min="15" max="15" width="8.42578125" style="4" customWidth="1" collapsed="1"/>
    <col min="16" max="16" width="35.14062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570</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273"/>
    </row>
    <row r="3" spans="1:17" ht="12.75" customHeight="1" x14ac:dyDescent="0.25">
      <c r="A3" s="5" t="s">
        <v>2</v>
      </c>
      <c r="B3" s="6"/>
      <c r="C3" s="1516" t="s">
        <v>560</v>
      </c>
      <c r="D3" s="1516"/>
      <c r="E3" s="1516"/>
      <c r="F3" s="1516"/>
      <c r="G3" s="1516"/>
      <c r="H3" s="1516"/>
      <c r="I3" s="1516"/>
      <c r="J3" s="1516"/>
      <c r="K3" s="1516"/>
      <c r="L3" s="1516"/>
      <c r="M3" s="1516"/>
      <c r="N3" s="1516"/>
      <c r="O3" s="1516"/>
      <c r="P3" s="1517"/>
      <c r="Q3" s="273"/>
    </row>
    <row r="4" spans="1:17" ht="12.75" customHeight="1" x14ac:dyDescent="0.25">
      <c r="A4" s="5" t="s">
        <v>4</v>
      </c>
      <c r="B4" s="6"/>
      <c r="C4" s="1516" t="s">
        <v>561</v>
      </c>
      <c r="D4" s="1516"/>
      <c r="E4" s="1516"/>
      <c r="F4" s="1516"/>
      <c r="G4" s="1516"/>
      <c r="H4" s="1516"/>
      <c r="I4" s="1516"/>
      <c r="J4" s="1516"/>
      <c r="K4" s="1516"/>
      <c r="L4" s="1516"/>
      <c r="M4" s="1516"/>
      <c r="N4" s="1516"/>
      <c r="O4" s="1516"/>
      <c r="P4" s="1517"/>
      <c r="Q4" s="273"/>
    </row>
    <row r="5" spans="1:17" ht="12.75" customHeight="1" x14ac:dyDescent="0.25">
      <c r="A5" s="7" t="s">
        <v>6</v>
      </c>
      <c r="B5" s="8"/>
      <c r="C5" s="1511" t="s">
        <v>562</v>
      </c>
      <c r="D5" s="1511"/>
      <c r="E5" s="1511"/>
      <c r="F5" s="1511"/>
      <c r="G5" s="1511"/>
      <c r="H5" s="1511"/>
      <c r="I5" s="1511"/>
      <c r="J5" s="1511"/>
      <c r="K5" s="1511"/>
      <c r="L5" s="1511"/>
      <c r="M5" s="1511"/>
      <c r="N5" s="1511"/>
      <c r="O5" s="1511"/>
      <c r="P5" s="1512"/>
      <c r="Q5" s="273"/>
    </row>
    <row r="6" spans="1:17" ht="12.75" customHeight="1" x14ac:dyDescent="0.25">
      <c r="A6" s="7" t="s">
        <v>8</v>
      </c>
      <c r="B6" s="8"/>
      <c r="C6" s="1511" t="s">
        <v>9</v>
      </c>
      <c r="D6" s="1511"/>
      <c r="E6" s="1511"/>
      <c r="F6" s="1511"/>
      <c r="G6" s="1511"/>
      <c r="H6" s="1511"/>
      <c r="I6" s="1511"/>
      <c r="J6" s="1511"/>
      <c r="K6" s="1511"/>
      <c r="L6" s="1511"/>
      <c r="M6" s="1511"/>
      <c r="N6" s="1511"/>
      <c r="O6" s="1511"/>
      <c r="P6" s="1512"/>
      <c r="Q6" s="273"/>
    </row>
    <row r="7" spans="1:17" ht="24.75" customHeight="1" x14ac:dyDescent="0.25">
      <c r="A7" s="7" t="s">
        <v>10</v>
      </c>
      <c r="B7" s="8"/>
      <c r="C7" s="1516" t="s">
        <v>333</v>
      </c>
      <c r="D7" s="1516"/>
      <c r="E7" s="1516"/>
      <c r="F7" s="1516"/>
      <c r="G7" s="1516"/>
      <c r="H7" s="1516"/>
      <c r="I7" s="1516"/>
      <c r="J7" s="1516"/>
      <c r="K7" s="1516"/>
      <c r="L7" s="1516"/>
      <c r="M7" s="1516"/>
      <c r="N7" s="1516"/>
      <c r="O7" s="1516"/>
      <c r="P7" s="1517"/>
      <c r="Q7" s="273"/>
    </row>
    <row r="8" spans="1:17" ht="12.75" customHeight="1" x14ac:dyDescent="0.25">
      <c r="A8" s="9" t="s">
        <v>11</v>
      </c>
      <c r="B8" s="8"/>
      <c r="C8" s="1518"/>
      <c r="D8" s="1518"/>
      <c r="E8" s="1518"/>
      <c r="F8" s="1518"/>
      <c r="G8" s="1518"/>
      <c r="H8" s="1518"/>
      <c r="I8" s="1518"/>
      <c r="J8" s="1518"/>
      <c r="K8" s="1518"/>
      <c r="L8" s="1518"/>
      <c r="M8" s="1518"/>
      <c r="N8" s="1518"/>
      <c r="O8" s="1518"/>
      <c r="P8" s="1519"/>
      <c r="Q8" s="273"/>
    </row>
    <row r="9" spans="1:17" ht="12.75" customHeight="1" x14ac:dyDescent="0.25">
      <c r="A9" s="7"/>
      <c r="B9" s="8" t="s">
        <v>12</v>
      </c>
      <c r="C9" s="1511" t="s">
        <v>563</v>
      </c>
      <c r="D9" s="1511"/>
      <c r="E9" s="1511"/>
      <c r="F9" s="1511"/>
      <c r="G9" s="1511"/>
      <c r="H9" s="1511"/>
      <c r="I9" s="1511"/>
      <c r="J9" s="1511"/>
      <c r="K9" s="1511"/>
      <c r="L9" s="1511"/>
      <c r="M9" s="1511"/>
      <c r="N9" s="1511"/>
      <c r="O9" s="1511"/>
      <c r="P9" s="1512"/>
      <c r="Q9" s="273"/>
    </row>
    <row r="10" spans="1:17" ht="12.75" customHeight="1" x14ac:dyDescent="0.25">
      <c r="A10" s="7"/>
      <c r="B10" s="8" t="s">
        <v>14</v>
      </c>
      <c r="C10" s="1511" t="s">
        <v>564</v>
      </c>
      <c r="D10" s="1511"/>
      <c r="E10" s="1511"/>
      <c r="F10" s="1511"/>
      <c r="G10" s="1511"/>
      <c r="H10" s="1511"/>
      <c r="I10" s="1511"/>
      <c r="J10" s="1511"/>
      <c r="K10" s="1511"/>
      <c r="L10" s="1511"/>
      <c r="M10" s="1511"/>
      <c r="N10" s="1511"/>
      <c r="O10" s="1511"/>
      <c r="P10" s="1512"/>
      <c r="Q10" s="273"/>
    </row>
    <row r="11" spans="1:17" ht="12.75" customHeight="1" x14ac:dyDescent="0.25">
      <c r="A11" s="7"/>
      <c r="B11" s="8" t="s">
        <v>16</v>
      </c>
      <c r="C11" s="1518"/>
      <c r="D11" s="1518"/>
      <c r="E11" s="1518"/>
      <c r="F11" s="1518"/>
      <c r="G11" s="1518"/>
      <c r="H11" s="1518"/>
      <c r="I11" s="1518"/>
      <c r="J11" s="1518"/>
      <c r="K11" s="1518"/>
      <c r="L11" s="1518"/>
      <c r="M11" s="1518"/>
      <c r="N11" s="1518"/>
      <c r="O11" s="1518"/>
      <c r="P11" s="1519"/>
      <c r="Q11" s="273"/>
    </row>
    <row r="12" spans="1:17" ht="12.75" customHeight="1" x14ac:dyDescent="0.25">
      <c r="A12" s="7"/>
      <c r="B12" s="8" t="s">
        <v>17</v>
      </c>
      <c r="C12" s="1511" t="s">
        <v>565</v>
      </c>
      <c r="D12" s="1511"/>
      <c r="E12" s="1511"/>
      <c r="F12" s="1511"/>
      <c r="G12" s="1511"/>
      <c r="H12" s="1511"/>
      <c r="I12" s="1511"/>
      <c r="J12" s="1511"/>
      <c r="K12" s="1511"/>
      <c r="L12" s="1511"/>
      <c r="M12" s="1511"/>
      <c r="N12" s="1511"/>
      <c r="O12" s="1511"/>
      <c r="P12" s="1512"/>
      <c r="Q12" s="273"/>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273"/>
    </row>
    <row r="14" spans="1:17" ht="12.75" customHeight="1" x14ac:dyDescent="0.25">
      <c r="A14" s="10"/>
      <c r="B14" s="11"/>
      <c r="C14" s="1491"/>
      <c r="D14" s="1491"/>
      <c r="E14" s="1491"/>
      <c r="F14" s="1491"/>
      <c r="G14" s="1491"/>
      <c r="H14" s="1491"/>
      <c r="I14" s="1491"/>
      <c r="J14" s="1491"/>
      <c r="K14" s="1491"/>
      <c r="L14" s="1491"/>
      <c r="M14" s="1491"/>
      <c r="N14" s="1491"/>
      <c r="O14" s="1491"/>
      <c r="P14" s="1492"/>
      <c r="Q14" s="273"/>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03" t="s">
        <v>24</v>
      </c>
      <c r="E16" s="1505" t="s">
        <v>25</v>
      </c>
      <c r="F16" s="1507" t="s">
        <v>26</v>
      </c>
      <c r="G16" s="1489" t="s">
        <v>27</v>
      </c>
      <c r="H16" s="1490" t="s">
        <v>28</v>
      </c>
      <c r="I16" s="1488" t="s">
        <v>29</v>
      </c>
      <c r="J16" s="1489" t="s">
        <v>30</v>
      </c>
      <c r="K16" s="1490" t="s">
        <v>31</v>
      </c>
      <c r="L16" s="1488" t="s">
        <v>32</v>
      </c>
      <c r="M16" s="1489" t="s">
        <v>33</v>
      </c>
      <c r="N16" s="1490" t="s">
        <v>34</v>
      </c>
      <c r="O16" s="1488" t="s">
        <v>35</v>
      </c>
      <c r="P16" s="1509" t="s">
        <v>36</v>
      </c>
    </row>
    <row r="17" spans="1:16" s="13" customFormat="1" ht="70.5" customHeight="1" thickBot="1" x14ac:dyDescent="0.3">
      <c r="A17" s="1495"/>
      <c r="B17" s="1497"/>
      <c r="C17" s="1502"/>
      <c r="D17" s="1504"/>
      <c r="E17" s="1506"/>
      <c r="F17" s="1508"/>
      <c r="G17" s="1489"/>
      <c r="H17" s="1490"/>
      <c r="I17" s="1488"/>
      <c r="J17" s="1489"/>
      <c r="K17" s="1490"/>
      <c r="L17" s="1488"/>
      <c r="M17" s="1489"/>
      <c r="N17" s="1490"/>
      <c r="O17" s="1488"/>
      <c r="P17" s="1510"/>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1487758</v>
      </c>
      <c r="D20" s="32">
        <f>SUM(D21,D24,D25,D41,D43)</f>
        <v>670424</v>
      </c>
      <c r="E20" s="33">
        <f>SUM(E21,E24,E25,E41,E43)</f>
        <v>0</v>
      </c>
      <c r="F20" s="34">
        <f>SUM(F21,F24,F25,F41,F43)</f>
        <v>670424</v>
      </c>
      <c r="G20" s="32">
        <f>SUM(G21,G24,G43)</f>
        <v>796821</v>
      </c>
      <c r="H20" s="33">
        <f>SUM(H21,H24,H43)</f>
        <v>1</v>
      </c>
      <c r="I20" s="34">
        <f>SUM(I21,I24,I43)</f>
        <v>796822</v>
      </c>
      <c r="J20" s="32">
        <f>SUM(J21,J26,J43)</f>
        <v>20512</v>
      </c>
      <c r="K20" s="33">
        <f>SUM(K21,K26,K43)</f>
        <v>0</v>
      </c>
      <c r="L20" s="34">
        <f>SUM(L21,L26,L43)</f>
        <v>20512</v>
      </c>
      <c r="M20" s="32">
        <f>SUM(M21,M45)</f>
        <v>0</v>
      </c>
      <c r="N20" s="33">
        <f>SUM(N21,N45)</f>
        <v>0</v>
      </c>
      <c r="O20" s="34">
        <f>SUM(O21,O45)</f>
        <v>0</v>
      </c>
      <c r="P20" s="35"/>
    </row>
    <row r="21" spans="1:16" ht="12.75" thickTop="1" x14ac:dyDescent="0.25">
      <c r="A21" s="36"/>
      <c r="B21" s="37" t="s">
        <v>40</v>
      </c>
      <c r="C21" s="38">
        <f t="shared" si="0"/>
        <v>6328</v>
      </c>
      <c r="D21" s="39">
        <f t="shared" ref="D21:O21" si="1">SUM(D22:D23)</f>
        <v>0</v>
      </c>
      <c r="E21" s="40">
        <f t="shared" si="1"/>
        <v>0</v>
      </c>
      <c r="F21" s="41">
        <f t="shared" si="1"/>
        <v>0</v>
      </c>
      <c r="G21" s="39">
        <f t="shared" si="1"/>
        <v>0</v>
      </c>
      <c r="H21" s="40">
        <f t="shared" si="1"/>
        <v>0</v>
      </c>
      <c r="I21" s="41">
        <f t="shared" si="1"/>
        <v>0</v>
      </c>
      <c r="J21" s="39">
        <f t="shared" si="1"/>
        <v>6328</v>
      </c>
      <c r="K21" s="40">
        <f t="shared" si="1"/>
        <v>0</v>
      </c>
      <c r="L21" s="41">
        <f t="shared" si="1"/>
        <v>6328</v>
      </c>
      <c r="M21" s="39">
        <f t="shared" si="1"/>
        <v>0</v>
      </c>
      <c r="N21" s="40">
        <f t="shared" si="1"/>
        <v>0</v>
      </c>
      <c r="O21" s="41">
        <f t="shared" si="1"/>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F23+I23+L23+O23</f>
        <v>6328</v>
      </c>
      <c r="D23" s="53"/>
      <c r="E23" s="54"/>
      <c r="F23" s="55">
        <f>D23+E23</f>
        <v>0</v>
      </c>
      <c r="G23" s="53"/>
      <c r="H23" s="54"/>
      <c r="I23" s="55">
        <f>G23+H23</f>
        <v>0</v>
      </c>
      <c r="J23" s="53">
        <v>6328</v>
      </c>
      <c r="K23" s="54"/>
      <c r="L23" s="56">
        <f>K23+J23</f>
        <v>6328</v>
      </c>
      <c r="M23" s="53"/>
      <c r="N23" s="54"/>
      <c r="O23" s="55">
        <f>N23+M23</f>
        <v>0</v>
      </c>
      <c r="P23" s="57"/>
    </row>
    <row r="24" spans="1:16" s="28" customFormat="1" ht="24.75" customHeight="1" thickBot="1" x14ac:dyDescent="0.3">
      <c r="A24" s="58">
        <v>19300</v>
      </c>
      <c r="B24" s="58" t="s">
        <v>43</v>
      </c>
      <c r="C24" s="59">
        <f>F24+I24</f>
        <v>1467246</v>
      </c>
      <c r="D24" s="60">
        <v>670424</v>
      </c>
      <c r="E24" s="61"/>
      <c r="F24" s="62">
        <f>D24+E24</f>
        <v>670424</v>
      </c>
      <c r="G24" s="60">
        <v>796821</v>
      </c>
      <c r="H24" s="61">
        <v>1</v>
      </c>
      <c r="I24" s="62">
        <f>G24+H24</f>
        <v>796822</v>
      </c>
      <c r="J24" s="63" t="s">
        <v>44</v>
      </c>
      <c r="K24" s="64" t="s">
        <v>44</v>
      </c>
      <c r="L24" s="65" t="s">
        <v>44</v>
      </c>
      <c r="M24" s="63" t="s">
        <v>44</v>
      </c>
      <c r="N24" s="64" t="s">
        <v>44</v>
      </c>
      <c r="O24" s="65" t="s">
        <v>44</v>
      </c>
      <c r="P24" s="66"/>
    </row>
    <row r="25" spans="1:16" s="28" customFormat="1" ht="24.75" hidden="1" customHeight="1" thickTop="1" x14ac:dyDescent="0.25">
      <c r="A25" s="67"/>
      <c r="B25" s="67" t="s">
        <v>45</v>
      </c>
      <c r="C25" s="68">
        <f>F25</f>
        <v>0</v>
      </c>
      <c r="D25" s="69"/>
      <c r="E25" s="70"/>
      <c r="F25" s="71">
        <f>D25+E25</f>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 t="shared" ref="C26:C40" si="2">L26</f>
        <v>14124</v>
      </c>
      <c r="D26" s="72" t="s">
        <v>44</v>
      </c>
      <c r="E26" s="73" t="s">
        <v>44</v>
      </c>
      <c r="F26" s="74" t="s">
        <v>44</v>
      </c>
      <c r="G26" s="72" t="s">
        <v>44</v>
      </c>
      <c r="H26" s="73" t="s">
        <v>44</v>
      </c>
      <c r="I26" s="74" t="s">
        <v>44</v>
      </c>
      <c r="J26" s="76">
        <f>SUM(J27,J31,J33,J36)</f>
        <v>14124</v>
      </c>
      <c r="K26" s="77">
        <f>SUM(K27,K31,K33,K36)</f>
        <v>0</v>
      </c>
      <c r="L26" s="78">
        <f>SUM(L27,L31,L33,L36)</f>
        <v>14124</v>
      </c>
      <c r="M26" s="76" t="s">
        <v>44</v>
      </c>
      <c r="N26" s="77" t="s">
        <v>44</v>
      </c>
      <c r="O26" s="78" t="s">
        <v>44</v>
      </c>
      <c r="P26" s="75"/>
    </row>
    <row r="27" spans="1:16" s="28" customFormat="1" ht="24" hidden="1" customHeight="1" x14ac:dyDescent="0.25">
      <c r="A27" s="79">
        <v>21350</v>
      </c>
      <c r="B27" s="67" t="s">
        <v>47</v>
      </c>
      <c r="C27" s="68">
        <f t="shared" si="2"/>
        <v>0</v>
      </c>
      <c r="D27" s="72" t="s">
        <v>44</v>
      </c>
      <c r="E27" s="73" t="s">
        <v>44</v>
      </c>
      <c r="F27" s="74" t="s">
        <v>44</v>
      </c>
      <c r="G27" s="72" t="s">
        <v>44</v>
      </c>
      <c r="H27" s="73" t="s">
        <v>44</v>
      </c>
      <c r="I27" s="74" t="s">
        <v>44</v>
      </c>
      <c r="J27" s="76">
        <f>SUM(J28:J30)</f>
        <v>0</v>
      </c>
      <c r="K27" s="77">
        <f>SUM(K28:K30)</f>
        <v>0</v>
      </c>
      <c r="L27" s="78">
        <f>SUM(L28:L30)</f>
        <v>0</v>
      </c>
      <c r="M27" s="76" t="s">
        <v>44</v>
      </c>
      <c r="N27" s="77" t="s">
        <v>44</v>
      </c>
      <c r="O27" s="78" t="s">
        <v>44</v>
      </c>
      <c r="P27" s="75"/>
    </row>
    <row r="28" spans="1:16" ht="12" hidden="1" customHeight="1" x14ac:dyDescent="0.25">
      <c r="A28" s="43">
        <v>21351</v>
      </c>
      <c r="B28" s="80" t="s">
        <v>48</v>
      </c>
      <c r="C28" s="81">
        <f t="shared" si="2"/>
        <v>0</v>
      </c>
      <c r="D28" s="82" t="s">
        <v>44</v>
      </c>
      <c r="E28" s="83" t="s">
        <v>44</v>
      </c>
      <c r="F28" s="84" t="s">
        <v>44</v>
      </c>
      <c r="G28" s="82" t="s">
        <v>44</v>
      </c>
      <c r="H28" s="83" t="s">
        <v>44</v>
      </c>
      <c r="I28" s="84" t="s">
        <v>44</v>
      </c>
      <c r="J28" s="46"/>
      <c r="K28" s="47"/>
      <c r="L28" s="48">
        <f>K28+J28</f>
        <v>0</v>
      </c>
      <c r="M28" s="85" t="s">
        <v>44</v>
      </c>
      <c r="N28" s="86" t="s">
        <v>44</v>
      </c>
      <c r="O28" s="48" t="s">
        <v>44</v>
      </c>
      <c r="P28" s="49"/>
    </row>
    <row r="29" spans="1:16" ht="12" hidden="1" customHeight="1" x14ac:dyDescent="0.25">
      <c r="A29" s="50">
        <v>21352</v>
      </c>
      <c r="B29" s="87" t="s">
        <v>49</v>
      </c>
      <c r="C29" s="88">
        <f t="shared" si="2"/>
        <v>0</v>
      </c>
      <c r="D29" s="89" t="s">
        <v>44</v>
      </c>
      <c r="E29" s="90" t="s">
        <v>44</v>
      </c>
      <c r="F29" s="91" t="s">
        <v>44</v>
      </c>
      <c r="G29" s="89" t="s">
        <v>44</v>
      </c>
      <c r="H29" s="90" t="s">
        <v>44</v>
      </c>
      <c r="I29" s="91" t="s">
        <v>44</v>
      </c>
      <c r="J29" s="53"/>
      <c r="K29" s="54"/>
      <c r="L29" s="56">
        <f>K29+J29</f>
        <v>0</v>
      </c>
      <c r="M29" s="92" t="s">
        <v>44</v>
      </c>
      <c r="N29" s="93" t="s">
        <v>44</v>
      </c>
      <c r="O29" s="56" t="s">
        <v>44</v>
      </c>
      <c r="P29" s="57"/>
    </row>
    <row r="30" spans="1:16" ht="24" hidden="1" customHeight="1" x14ac:dyDescent="0.25">
      <c r="A30" s="50">
        <v>21359</v>
      </c>
      <c r="B30" s="87" t="s">
        <v>50</v>
      </c>
      <c r="C30" s="88">
        <f t="shared" si="2"/>
        <v>0</v>
      </c>
      <c r="D30" s="89" t="s">
        <v>44</v>
      </c>
      <c r="E30" s="90" t="s">
        <v>44</v>
      </c>
      <c r="F30" s="91" t="s">
        <v>44</v>
      </c>
      <c r="G30" s="89" t="s">
        <v>44</v>
      </c>
      <c r="H30" s="90" t="s">
        <v>44</v>
      </c>
      <c r="I30" s="91" t="s">
        <v>44</v>
      </c>
      <c r="J30" s="53"/>
      <c r="K30" s="54"/>
      <c r="L30" s="56">
        <f>K30+J30</f>
        <v>0</v>
      </c>
      <c r="M30" s="92" t="s">
        <v>44</v>
      </c>
      <c r="N30" s="93" t="s">
        <v>44</v>
      </c>
      <c r="O30" s="56" t="s">
        <v>44</v>
      </c>
      <c r="P30" s="57"/>
    </row>
    <row r="31" spans="1:16" s="28" customFormat="1" ht="36" hidden="1" customHeight="1" x14ac:dyDescent="0.25">
      <c r="A31" s="79">
        <v>21370</v>
      </c>
      <c r="B31" s="67" t="s">
        <v>51</v>
      </c>
      <c r="C31" s="68">
        <f t="shared" si="2"/>
        <v>0</v>
      </c>
      <c r="D31" s="72" t="s">
        <v>44</v>
      </c>
      <c r="E31" s="73" t="s">
        <v>44</v>
      </c>
      <c r="F31" s="74" t="s">
        <v>44</v>
      </c>
      <c r="G31" s="72" t="s">
        <v>44</v>
      </c>
      <c r="H31" s="73" t="s">
        <v>44</v>
      </c>
      <c r="I31" s="74" t="s">
        <v>44</v>
      </c>
      <c r="J31" s="76">
        <f>SUM(J32)</f>
        <v>0</v>
      </c>
      <c r="K31" s="77">
        <f>SUM(K32)</f>
        <v>0</v>
      </c>
      <c r="L31" s="78">
        <f>SUM(L32)</f>
        <v>0</v>
      </c>
      <c r="M31" s="76" t="s">
        <v>44</v>
      </c>
      <c r="N31" s="77" t="s">
        <v>44</v>
      </c>
      <c r="O31" s="78" t="s">
        <v>44</v>
      </c>
      <c r="P31" s="75"/>
    </row>
    <row r="32" spans="1:16" ht="36" hidden="1" customHeight="1" x14ac:dyDescent="0.25">
      <c r="A32" s="94">
        <v>21379</v>
      </c>
      <c r="B32" s="95" t="s">
        <v>52</v>
      </c>
      <c r="C32" s="96">
        <f t="shared" si="2"/>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customHeight="1" x14ac:dyDescent="0.25">
      <c r="A33" s="79">
        <v>21380</v>
      </c>
      <c r="B33" s="67" t="s">
        <v>53</v>
      </c>
      <c r="C33" s="68">
        <f t="shared" si="2"/>
        <v>7499</v>
      </c>
      <c r="D33" s="72" t="s">
        <v>44</v>
      </c>
      <c r="E33" s="73" t="s">
        <v>44</v>
      </c>
      <c r="F33" s="74" t="s">
        <v>44</v>
      </c>
      <c r="G33" s="72" t="s">
        <v>44</v>
      </c>
      <c r="H33" s="73" t="s">
        <v>44</v>
      </c>
      <c r="I33" s="74" t="s">
        <v>44</v>
      </c>
      <c r="J33" s="76">
        <f>SUM(J34:J35)</f>
        <v>7499</v>
      </c>
      <c r="K33" s="77">
        <f>SUM(K34:K35)</f>
        <v>0</v>
      </c>
      <c r="L33" s="78">
        <f>SUM(L34:L35)</f>
        <v>7499</v>
      </c>
      <c r="M33" s="76" t="s">
        <v>44</v>
      </c>
      <c r="N33" s="77" t="s">
        <v>44</v>
      </c>
      <c r="O33" s="78" t="s">
        <v>44</v>
      </c>
      <c r="P33" s="75"/>
    </row>
    <row r="34" spans="1:16" ht="12" customHeight="1" x14ac:dyDescent="0.25">
      <c r="A34" s="94">
        <v>21381</v>
      </c>
      <c r="B34" s="95" t="s">
        <v>54</v>
      </c>
      <c r="C34" s="96">
        <f t="shared" si="2"/>
        <v>7499</v>
      </c>
      <c r="D34" s="97" t="s">
        <v>44</v>
      </c>
      <c r="E34" s="98" t="s">
        <v>44</v>
      </c>
      <c r="F34" s="99" t="s">
        <v>44</v>
      </c>
      <c r="G34" s="97" t="s">
        <v>44</v>
      </c>
      <c r="H34" s="98" t="s">
        <v>44</v>
      </c>
      <c r="I34" s="99" t="s">
        <v>44</v>
      </c>
      <c r="J34" s="100">
        <v>7499</v>
      </c>
      <c r="K34" s="101"/>
      <c r="L34" s="102">
        <f>K34+J34</f>
        <v>7499</v>
      </c>
      <c r="M34" s="103" t="s">
        <v>44</v>
      </c>
      <c r="N34" s="104" t="s">
        <v>44</v>
      </c>
      <c r="O34" s="102" t="s">
        <v>44</v>
      </c>
      <c r="P34" s="105"/>
    </row>
    <row r="35" spans="1:16" ht="24" hidden="1" customHeight="1" x14ac:dyDescent="0.25">
      <c r="A35" s="44">
        <v>21383</v>
      </c>
      <c r="B35" s="80" t="s">
        <v>55</v>
      </c>
      <c r="C35" s="81">
        <f t="shared" si="2"/>
        <v>0</v>
      </c>
      <c r="D35" s="82" t="s">
        <v>44</v>
      </c>
      <c r="E35" s="83" t="s">
        <v>44</v>
      </c>
      <c r="F35" s="84" t="s">
        <v>44</v>
      </c>
      <c r="G35" s="82" t="s">
        <v>44</v>
      </c>
      <c r="H35" s="83" t="s">
        <v>44</v>
      </c>
      <c r="I35" s="84" t="s">
        <v>44</v>
      </c>
      <c r="J35" s="46"/>
      <c r="K35" s="47"/>
      <c r="L35" s="48">
        <f>K35+J35</f>
        <v>0</v>
      </c>
      <c r="M35" s="85" t="s">
        <v>44</v>
      </c>
      <c r="N35" s="86" t="s">
        <v>44</v>
      </c>
      <c r="O35" s="48" t="s">
        <v>44</v>
      </c>
      <c r="P35" s="49"/>
    </row>
    <row r="36" spans="1:16" s="28" customFormat="1" ht="25.5" customHeight="1" x14ac:dyDescent="0.25">
      <c r="A36" s="525">
        <v>21390</v>
      </c>
      <c r="B36" s="213" t="s">
        <v>56</v>
      </c>
      <c r="C36" s="214">
        <f t="shared" si="2"/>
        <v>6625</v>
      </c>
      <c r="D36" s="516" t="s">
        <v>44</v>
      </c>
      <c r="E36" s="517" t="s">
        <v>44</v>
      </c>
      <c r="F36" s="518" t="s">
        <v>44</v>
      </c>
      <c r="G36" s="516" t="s">
        <v>44</v>
      </c>
      <c r="H36" s="517" t="s">
        <v>44</v>
      </c>
      <c r="I36" s="518" t="s">
        <v>44</v>
      </c>
      <c r="J36" s="513">
        <f>SUM(J37:J40)</f>
        <v>6625</v>
      </c>
      <c r="K36" s="514">
        <f>SUM(K37:K40)</f>
        <v>0</v>
      </c>
      <c r="L36" s="515">
        <f>SUM(L37:L40)</f>
        <v>6625</v>
      </c>
      <c r="M36" s="513" t="s">
        <v>44</v>
      </c>
      <c r="N36" s="514" t="s">
        <v>44</v>
      </c>
      <c r="O36" s="515" t="s">
        <v>44</v>
      </c>
      <c r="P36" s="218"/>
    </row>
    <row r="37" spans="1:16" ht="24" hidden="1" customHeight="1" x14ac:dyDescent="0.25">
      <c r="A37" s="44">
        <v>21391</v>
      </c>
      <c r="B37" s="80" t="s">
        <v>57</v>
      </c>
      <c r="C37" s="81">
        <f t="shared" si="2"/>
        <v>0</v>
      </c>
      <c r="D37" s="82" t="s">
        <v>44</v>
      </c>
      <c r="E37" s="83" t="s">
        <v>44</v>
      </c>
      <c r="F37" s="84" t="s">
        <v>44</v>
      </c>
      <c r="G37" s="82" t="s">
        <v>44</v>
      </c>
      <c r="H37" s="83" t="s">
        <v>44</v>
      </c>
      <c r="I37" s="84" t="s">
        <v>44</v>
      </c>
      <c r="J37" s="46"/>
      <c r="K37" s="47"/>
      <c r="L37" s="48">
        <f>K37+J37</f>
        <v>0</v>
      </c>
      <c r="M37" s="85" t="s">
        <v>44</v>
      </c>
      <c r="N37" s="86" t="s">
        <v>44</v>
      </c>
      <c r="O37" s="48" t="s">
        <v>44</v>
      </c>
      <c r="P37" s="49"/>
    </row>
    <row r="38" spans="1:16" ht="12" hidden="1" customHeight="1" x14ac:dyDescent="0.25">
      <c r="A38" s="51">
        <v>21393</v>
      </c>
      <c r="B38" s="87" t="s">
        <v>58</v>
      </c>
      <c r="C38" s="88">
        <f t="shared" si="2"/>
        <v>0</v>
      </c>
      <c r="D38" s="89" t="s">
        <v>44</v>
      </c>
      <c r="E38" s="90" t="s">
        <v>44</v>
      </c>
      <c r="F38" s="91" t="s">
        <v>44</v>
      </c>
      <c r="G38" s="89" t="s">
        <v>44</v>
      </c>
      <c r="H38" s="90" t="s">
        <v>44</v>
      </c>
      <c r="I38" s="91" t="s">
        <v>44</v>
      </c>
      <c r="J38" s="53"/>
      <c r="K38" s="54"/>
      <c r="L38" s="56">
        <f>K38+J38</f>
        <v>0</v>
      </c>
      <c r="M38" s="92" t="s">
        <v>44</v>
      </c>
      <c r="N38" s="93" t="s">
        <v>44</v>
      </c>
      <c r="O38" s="56" t="s">
        <v>44</v>
      </c>
      <c r="P38" s="57"/>
    </row>
    <row r="39" spans="1:16" ht="12" hidden="1" customHeight="1" x14ac:dyDescent="0.25">
      <c r="A39" s="51">
        <v>21395</v>
      </c>
      <c r="B39" s="87" t="s">
        <v>59</v>
      </c>
      <c r="C39" s="88">
        <f t="shared" si="2"/>
        <v>0</v>
      </c>
      <c r="D39" s="89" t="s">
        <v>44</v>
      </c>
      <c r="E39" s="90" t="s">
        <v>44</v>
      </c>
      <c r="F39" s="91" t="s">
        <v>44</v>
      </c>
      <c r="G39" s="89" t="s">
        <v>44</v>
      </c>
      <c r="H39" s="90" t="s">
        <v>44</v>
      </c>
      <c r="I39" s="91" t="s">
        <v>44</v>
      </c>
      <c r="J39" s="53"/>
      <c r="K39" s="54"/>
      <c r="L39" s="56">
        <f>K39+J39</f>
        <v>0</v>
      </c>
      <c r="M39" s="92" t="s">
        <v>44</v>
      </c>
      <c r="N39" s="93" t="s">
        <v>44</v>
      </c>
      <c r="O39" s="56" t="s">
        <v>44</v>
      </c>
      <c r="P39" s="57"/>
    </row>
    <row r="40" spans="1:16" ht="24" customHeight="1" x14ac:dyDescent="0.25">
      <c r="A40" s="106">
        <v>21399</v>
      </c>
      <c r="B40" s="107" t="s">
        <v>60</v>
      </c>
      <c r="C40" s="108">
        <f t="shared" si="2"/>
        <v>6625</v>
      </c>
      <c r="D40" s="109" t="s">
        <v>44</v>
      </c>
      <c r="E40" s="110" t="s">
        <v>44</v>
      </c>
      <c r="F40" s="111" t="s">
        <v>44</v>
      </c>
      <c r="G40" s="109" t="s">
        <v>44</v>
      </c>
      <c r="H40" s="110" t="s">
        <v>44</v>
      </c>
      <c r="I40" s="111" t="s">
        <v>44</v>
      </c>
      <c r="J40" s="112">
        <v>6625</v>
      </c>
      <c r="K40" s="113"/>
      <c r="L40" s="114">
        <f>K40+J40</f>
        <v>6625</v>
      </c>
      <c r="M40" s="115" t="s">
        <v>44</v>
      </c>
      <c r="N40" s="116" t="s">
        <v>44</v>
      </c>
      <c r="O40" s="114" t="s">
        <v>44</v>
      </c>
      <c r="P40" s="117"/>
    </row>
    <row r="41" spans="1:16" s="28" customFormat="1" ht="26.25" hidden="1" customHeight="1" x14ac:dyDescent="0.25">
      <c r="A41" s="118">
        <v>21420</v>
      </c>
      <c r="B41" s="119" t="s">
        <v>61</v>
      </c>
      <c r="C41" s="120">
        <f>F41</f>
        <v>0</v>
      </c>
      <c r="D41" s="121">
        <f>SUM(D42)</f>
        <v>0</v>
      </c>
      <c r="E41" s="122">
        <f>SUM(E42)</f>
        <v>0</v>
      </c>
      <c r="F41" s="123">
        <f>SUM(F42)</f>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x14ac:dyDescent="0.25">
      <c r="A43" s="79">
        <v>21490</v>
      </c>
      <c r="B43" s="67" t="s">
        <v>63</v>
      </c>
      <c r="C43" s="130">
        <f>F43+I43+L43</f>
        <v>60</v>
      </c>
      <c r="D43" s="76">
        <f>D44</f>
        <v>0</v>
      </c>
      <c r="E43" s="77">
        <f>E44</f>
        <v>0</v>
      </c>
      <c r="F43" s="78">
        <f>F44</f>
        <v>0</v>
      </c>
      <c r="G43" s="76">
        <f t="shared" ref="G43:L43" si="3">G44</f>
        <v>0</v>
      </c>
      <c r="H43" s="77">
        <f t="shared" si="3"/>
        <v>0</v>
      </c>
      <c r="I43" s="78">
        <f t="shared" si="3"/>
        <v>0</v>
      </c>
      <c r="J43" s="76">
        <f t="shared" si="3"/>
        <v>60</v>
      </c>
      <c r="K43" s="77">
        <f t="shared" si="3"/>
        <v>0</v>
      </c>
      <c r="L43" s="78">
        <f t="shared" si="3"/>
        <v>60</v>
      </c>
      <c r="M43" s="76" t="s">
        <v>44</v>
      </c>
      <c r="N43" s="77" t="s">
        <v>44</v>
      </c>
      <c r="O43" s="78" t="s">
        <v>44</v>
      </c>
      <c r="P43" s="75"/>
    </row>
    <row r="44" spans="1:16" s="28" customFormat="1" ht="24" customHeight="1" x14ac:dyDescent="0.25">
      <c r="A44" s="51">
        <v>21499</v>
      </c>
      <c r="B44" s="87" t="s">
        <v>64</v>
      </c>
      <c r="C44" s="131">
        <f>F44+I44+L44</f>
        <v>60</v>
      </c>
      <c r="D44" s="46"/>
      <c r="E44" s="47"/>
      <c r="F44" s="132">
        <f>D44+E44</f>
        <v>0</v>
      </c>
      <c r="G44" s="46"/>
      <c r="H44" s="47"/>
      <c r="I44" s="132">
        <f>G44+H44</f>
        <v>0</v>
      </c>
      <c r="J44" s="46">
        <v>60</v>
      </c>
      <c r="K44" s="47"/>
      <c r="L44" s="48">
        <f>K44+J44</f>
        <v>60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SUM(N46:N47)</f>
        <v>0</v>
      </c>
      <c r="O45" s="114">
        <f>SUM(O46:O47)</f>
        <v>0</v>
      </c>
      <c r="P45" s="117"/>
    </row>
    <row r="46" spans="1:16" ht="24" hidden="1" customHeight="1" x14ac:dyDescent="0.25">
      <c r="A46" s="135">
        <v>23410</v>
      </c>
      <c r="B46" s="136" t="s">
        <v>66</v>
      </c>
      <c r="C46" s="120">
        <f>O46</f>
        <v>0</v>
      </c>
      <c r="D46" s="124" t="s">
        <v>44</v>
      </c>
      <c r="E46" s="125" t="s">
        <v>44</v>
      </c>
      <c r="F46" s="126" t="s">
        <v>44</v>
      </c>
      <c r="G46" s="124" t="s">
        <v>44</v>
      </c>
      <c r="H46" s="125" t="s">
        <v>44</v>
      </c>
      <c r="I46" s="126" t="s">
        <v>44</v>
      </c>
      <c r="J46" s="124" t="s">
        <v>44</v>
      </c>
      <c r="K46" s="125" t="s">
        <v>44</v>
      </c>
      <c r="L46" s="126" t="s">
        <v>44</v>
      </c>
      <c r="M46" s="137"/>
      <c r="N46" s="138"/>
      <c r="O46" s="139">
        <f>N46+M46</f>
        <v>0</v>
      </c>
      <c r="P46" s="127"/>
    </row>
    <row r="47" spans="1:16" ht="24" hidden="1" customHeight="1" x14ac:dyDescent="0.25">
      <c r="A47" s="135">
        <v>23510</v>
      </c>
      <c r="B47" s="136" t="s">
        <v>67</v>
      </c>
      <c r="C47" s="120">
        <f>O47</f>
        <v>0</v>
      </c>
      <c r="D47" s="124" t="s">
        <v>44</v>
      </c>
      <c r="E47" s="125" t="s">
        <v>44</v>
      </c>
      <c r="F47" s="126" t="s">
        <v>44</v>
      </c>
      <c r="G47" s="124" t="s">
        <v>44</v>
      </c>
      <c r="H47" s="125" t="s">
        <v>44</v>
      </c>
      <c r="I47" s="126" t="s">
        <v>44</v>
      </c>
      <c r="J47" s="124" t="s">
        <v>44</v>
      </c>
      <c r="K47" s="125" t="s">
        <v>44</v>
      </c>
      <c r="L47" s="126" t="s">
        <v>44</v>
      </c>
      <c r="M47" s="137"/>
      <c r="N47" s="138"/>
      <c r="O47" s="139">
        <f>N47+M47</f>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1487758</v>
      </c>
      <c r="D50" s="157">
        <f t="shared" ref="D50:O50" si="4">SUM(D51,D286)</f>
        <v>670424</v>
      </c>
      <c r="E50" s="158">
        <f t="shared" si="4"/>
        <v>0</v>
      </c>
      <c r="F50" s="159">
        <f t="shared" si="4"/>
        <v>670424</v>
      </c>
      <c r="G50" s="157">
        <f t="shared" si="4"/>
        <v>796821</v>
      </c>
      <c r="H50" s="158">
        <f t="shared" si="4"/>
        <v>1</v>
      </c>
      <c r="I50" s="159">
        <f t="shared" si="4"/>
        <v>796822</v>
      </c>
      <c r="J50" s="32">
        <f t="shared" si="4"/>
        <v>20512</v>
      </c>
      <c r="K50" s="33">
        <f t="shared" si="4"/>
        <v>0</v>
      </c>
      <c r="L50" s="34">
        <f t="shared" si="4"/>
        <v>20512</v>
      </c>
      <c r="M50" s="32">
        <f t="shared" si="4"/>
        <v>0</v>
      </c>
      <c r="N50" s="33">
        <f t="shared" si="4"/>
        <v>0</v>
      </c>
      <c r="O50" s="34">
        <f t="shared" si="4"/>
        <v>0</v>
      </c>
      <c r="P50" s="35"/>
    </row>
    <row r="51" spans="1:16" s="28" customFormat="1" ht="36.75" thickTop="1" x14ac:dyDescent="0.25">
      <c r="A51" s="160"/>
      <c r="B51" s="161" t="s">
        <v>70</v>
      </c>
      <c r="C51" s="162">
        <f t="shared" si="0"/>
        <v>1487754</v>
      </c>
      <c r="D51" s="163">
        <f t="shared" ref="D51:O51" si="5">SUM(D52,D194)</f>
        <v>670424</v>
      </c>
      <c r="E51" s="164">
        <f t="shared" si="5"/>
        <v>0</v>
      </c>
      <c r="F51" s="165">
        <f t="shared" si="5"/>
        <v>670424</v>
      </c>
      <c r="G51" s="163">
        <f t="shared" si="5"/>
        <v>796821</v>
      </c>
      <c r="H51" s="164">
        <f t="shared" si="5"/>
        <v>-3</v>
      </c>
      <c r="I51" s="165">
        <f t="shared" si="5"/>
        <v>796818</v>
      </c>
      <c r="J51" s="166">
        <f t="shared" si="5"/>
        <v>20512</v>
      </c>
      <c r="K51" s="167">
        <f t="shared" si="5"/>
        <v>0</v>
      </c>
      <c r="L51" s="168">
        <f t="shared" si="5"/>
        <v>20512</v>
      </c>
      <c r="M51" s="166">
        <f t="shared" si="5"/>
        <v>0</v>
      </c>
      <c r="N51" s="167">
        <f t="shared" si="5"/>
        <v>0</v>
      </c>
      <c r="O51" s="168">
        <f t="shared" si="5"/>
        <v>0</v>
      </c>
      <c r="P51" s="169"/>
    </row>
    <row r="52" spans="1:16" s="28" customFormat="1" ht="24" x14ac:dyDescent="0.25">
      <c r="A52" s="24"/>
      <c r="B52" s="22" t="s">
        <v>71</v>
      </c>
      <c r="C52" s="170">
        <f t="shared" si="0"/>
        <v>1467439</v>
      </c>
      <c r="D52" s="171">
        <f t="shared" ref="D52:O52" si="6">SUM(D53,D75,D173,D187)</f>
        <v>659109</v>
      </c>
      <c r="E52" s="172">
        <f t="shared" si="6"/>
        <v>0</v>
      </c>
      <c r="F52" s="173">
        <f t="shared" si="6"/>
        <v>659109</v>
      </c>
      <c r="G52" s="171">
        <f t="shared" si="6"/>
        <v>790821</v>
      </c>
      <c r="H52" s="172">
        <f t="shared" si="6"/>
        <v>-3</v>
      </c>
      <c r="I52" s="173">
        <f t="shared" si="6"/>
        <v>790818</v>
      </c>
      <c r="J52" s="171">
        <f t="shared" si="6"/>
        <v>17512</v>
      </c>
      <c r="K52" s="172">
        <f t="shared" si="6"/>
        <v>0</v>
      </c>
      <c r="L52" s="173">
        <f t="shared" si="6"/>
        <v>17512</v>
      </c>
      <c r="M52" s="171">
        <f t="shared" si="6"/>
        <v>0</v>
      </c>
      <c r="N52" s="172">
        <f t="shared" si="6"/>
        <v>0</v>
      </c>
      <c r="O52" s="173">
        <f t="shared" si="6"/>
        <v>0</v>
      </c>
      <c r="P52" s="174"/>
    </row>
    <row r="53" spans="1:16" s="28" customFormat="1" x14ac:dyDescent="0.25">
      <c r="A53" s="175">
        <v>1000</v>
      </c>
      <c r="B53" s="175" t="s">
        <v>72</v>
      </c>
      <c r="C53" s="176">
        <f t="shared" si="0"/>
        <v>1285290</v>
      </c>
      <c r="D53" s="177">
        <f t="shared" ref="D53:O53" si="7">SUM(D54,D67)</f>
        <v>505653</v>
      </c>
      <c r="E53" s="178">
        <f t="shared" si="7"/>
        <v>0</v>
      </c>
      <c r="F53" s="179">
        <f t="shared" si="7"/>
        <v>505653</v>
      </c>
      <c r="G53" s="177">
        <f t="shared" si="7"/>
        <v>779637</v>
      </c>
      <c r="H53" s="178">
        <f t="shared" si="7"/>
        <v>0</v>
      </c>
      <c r="I53" s="179">
        <f t="shared" si="7"/>
        <v>779637</v>
      </c>
      <c r="J53" s="177">
        <f t="shared" si="7"/>
        <v>0</v>
      </c>
      <c r="K53" s="178">
        <f t="shared" si="7"/>
        <v>0</v>
      </c>
      <c r="L53" s="179">
        <f t="shared" si="7"/>
        <v>0</v>
      </c>
      <c r="M53" s="177">
        <f t="shared" si="7"/>
        <v>0</v>
      </c>
      <c r="N53" s="178">
        <f t="shared" si="7"/>
        <v>0</v>
      </c>
      <c r="O53" s="179">
        <f t="shared" si="7"/>
        <v>0</v>
      </c>
      <c r="P53" s="180"/>
    </row>
    <row r="54" spans="1:16" x14ac:dyDescent="0.25">
      <c r="A54" s="67">
        <v>1100</v>
      </c>
      <c r="B54" s="181" t="s">
        <v>73</v>
      </c>
      <c r="C54" s="68">
        <f t="shared" si="0"/>
        <v>970448</v>
      </c>
      <c r="D54" s="182">
        <f t="shared" ref="D54:O54" si="8">SUM(D55,D58,D66)</f>
        <v>347264</v>
      </c>
      <c r="E54" s="183">
        <f t="shared" si="8"/>
        <v>0</v>
      </c>
      <c r="F54" s="71">
        <f t="shared" si="8"/>
        <v>347264</v>
      </c>
      <c r="G54" s="182">
        <f t="shared" si="8"/>
        <v>623184</v>
      </c>
      <c r="H54" s="183">
        <f t="shared" si="8"/>
        <v>0</v>
      </c>
      <c r="I54" s="71">
        <f t="shared" si="8"/>
        <v>623184</v>
      </c>
      <c r="J54" s="182">
        <f t="shared" si="8"/>
        <v>0</v>
      </c>
      <c r="K54" s="183">
        <f t="shared" si="8"/>
        <v>0</v>
      </c>
      <c r="L54" s="71">
        <f t="shared" si="8"/>
        <v>0</v>
      </c>
      <c r="M54" s="182">
        <f t="shared" si="8"/>
        <v>0</v>
      </c>
      <c r="N54" s="183">
        <f t="shared" si="8"/>
        <v>0</v>
      </c>
      <c r="O54" s="71">
        <f t="shared" si="8"/>
        <v>0</v>
      </c>
      <c r="P54" s="75"/>
    </row>
    <row r="55" spans="1:16" x14ac:dyDescent="0.25">
      <c r="A55" s="184">
        <v>1110</v>
      </c>
      <c r="B55" s="136" t="s">
        <v>74</v>
      </c>
      <c r="C55" s="141">
        <f t="shared" si="0"/>
        <v>897078</v>
      </c>
      <c r="D55" s="185">
        <f t="shared" ref="D55:O55" si="9">SUM(D56:D57)</f>
        <v>284234</v>
      </c>
      <c r="E55" s="186">
        <f t="shared" si="9"/>
        <v>0</v>
      </c>
      <c r="F55" s="139">
        <f t="shared" si="9"/>
        <v>284234</v>
      </c>
      <c r="G55" s="185">
        <f t="shared" si="9"/>
        <v>612844</v>
      </c>
      <c r="H55" s="186">
        <f t="shared" si="9"/>
        <v>0</v>
      </c>
      <c r="I55" s="139">
        <f t="shared" si="9"/>
        <v>612844</v>
      </c>
      <c r="J55" s="185">
        <f t="shared" si="9"/>
        <v>0</v>
      </c>
      <c r="K55" s="186">
        <f t="shared" si="9"/>
        <v>0</v>
      </c>
      <c r="L55" s="139">
        <f t="shared" si="9"/>
        <v>0</v>
      </c>
      <c r="M55" s="185">
        <f t="shared" si="9"/>
        <v>0</v>
      </c>
      <c r="N55" s="186">
        <f t="shared" si="9"/>
        <v>0</v>
      </c>
      <c r="O55" s="139">
        <f t="shared" si="9"/>
        <v>0</v>
      </c>
      <c r="P55" s="127"/>
    </row>
    <row r="56" spans="1:16" ht="12" hidden="1" customHeight="1" x14ac:dyDescent="0.25">
      <c r="A56" s="44">
        <v>1111</v>
      </c>
      <c r="B56" s="80" t="s">
        <v>75</v>
      </c>
      <c r="C56" s="81">
        <f t="shared" si="0"/>
        <v>0</v>
      </c>
      <c r="D56" s="46"/>
      <c r="E56" s="47"/>
      <c r="F56" s="132">
        <f>D56+E56</f>
        <v>0</v>
      </c>
      <c r="G56" s="46"/>
      <c r="H56" s="47"/>
      <c r="I56" s="132">
        <f>G56+H56</f>
        <v>0</v>
      </c>
      <c r="J56" s="46"/>
      <c r="K56" s="47"/>
      <c r="L56" s="132">
        <f>K56+J56</f>
        <v>0</v>
      </c>
      <c r="M56" s="46"/>
      <c r="N56" s="47"/>
      <c r="O56" s="132">
        <f>N56+M56</f>
        <v>0</v>
      </c>
      <c r="P56" s="49"/>
    </row>
    <row r="57" spans="1:16" ht="25.5" customHeight="1" x14ac:dyDescent="0.25">
      <c r="A57" s="51">
        <v>1119</v>
      </c>
      <c r="B57" s="87" t="s">
        <v>76</v>
      </c>
      <c r="C57" s="88">
        <f t="shared" si="0"/>
        <v>897078</v>
      </c>
      <c r="D57" s="53">
        <v>284234</v>
      </c>
      <c r="E57" s="54"/>
      <c r="F57" s="55">
        <f>D57+E57</f>
        <v>284234</v>
      </c>
      <c r="G57" s="53">
        <v>612844</v>
      </c>
      <c r="H57" s="54"/>
      <c r="I57" s="55">
        <f>G57+H57</f>
        <v>612844</v>
      </c>
      <c r="J57" s="53"/>
      <c r="K57" s="54"/>
      <c r="L57" s="55">
        <f>K57+J57</f>
        <v>0</v>
      </c>
      <c r="M57" s="53"/>
      <c r="N57" s="54"/>
      <c r="O57" s="55">
        <f>N57+M57</f>
        <v>0</v>
      </c>
      <c r="P57" s="57"/>
    </row>
    <row r="58" spans="1:16" x14ac:dyDescent="0.25">
      <c r="A58" s="187">
        <v>1140</v>
      </c>
      <c r="B58" s="87" t="s">
        <v>78</v>
      </c>
      <c r="C58" s="88">
        <f t="shared" si="0"/>
        <v>67794</v>
      </c>
      <c r="D58" s="188">
        <f t="shared" ref="D58:O58" si="10">SUM(D59:D65)</f>
        <v>57454</v>
      </c>
      <c r="E58" s="189">
        <f t="shared" si="10"/>
        <v>0</v>
      </c>
      <c r="F58" s="55">
        <f t="shared" si="10"/>
        <v>57454</v>
      </c>
      <c r="G58" s="188">
        <f t="shared" si="10"/>
        <v>10340</v>
      </c>
      <c r="H58" s="189">
        <f t="shared" si="10"/>
        <v>0</v>
      </c>
      <c r="I58" s="55">
        <f t="shared" si="10"/>
        <v>10340</v>
      </c>
      <c r="J58" s="188">
        <f t="shared" si="10"/>
        <v>0</v>
      </c>
      <c r="K58" s="189">
        <f t="shared" si="10"/>
        <v>0</v>
      </c>
      <c r="L58" s="55">
        <f t="shared" si="10"/>
        <v>0</v>
      </c>
      <c r="M58" s="188">
        <f t="shared" si="10"/>
        <v>0</v>
      </c>
      <c r="N58" s="189">
        <f t="shared" si="10"/>
        <v>0</v>
      </c>
      <c r="O58" s="55">
        <f t="shared" si="10"/>
        <v>0</v>
      </c>
      <c r="P58" s="57"/>
    </row>
    <row r="59" spans="1:16" ht="12" customHeight="1" x14ac:dyDescent="0.25">
      <c r="A59" s="51">
        <v>1141</v>
      </c>
      <c r="B59" s="87" t="s">
        <v>79</v>
      </c>
      <c r="C59" s="88">
        <f t="shared" si="0"/>
        <v>8343</v>
      </c>
      <c r="D59" s="53">
        <v>8343</v>
      </c>
      <c r="E59" s="54"/>
      <c r="F59" s="55">
        <f t="shared" ref="F59:F66" si="11">D59+E59</f>
        <v>8343</v>
      </c>
      <c r="G59" s="53"/>
      <c r="H59" s="54"/>
      <c r="I59" s="55">
        <f t="shared" ref="I59:I66" si="12">G59+H59</f>
        <v>0</v>
      </c>
      <c r="J59" s="53"/>
      <c r="K59" s="54"/>
      <c r="L59" s="55">
        <f t="shared" ref="L59:L66" si="13">K59+J59</f>
        <v>0</v>
      </c>
      <c r="M59" s="53"/>
      <c r="N59" s="54"/>
      <c r="O59" s="55">
        <f t="shared" ref="O59:O66" si="14">N59+M59</f>
        <v>0</v>
      </c>
      <c r="P59" s="57"/>
    </row>
    <row r="60" spans="1:16" ht="24.75" customHeight="1" x14ac:dyDescent="0.25">
      <c r="A60" s="51">
        <v>1142</v>
      </c>
      <c r="B60" s="87" t="s">
        <v>80</v>
      </c>
      <c r="C60" s="88">
        <f t="shared" si="0"/>
        <v>2058</v>
      </c>
      <c r="D60" s="53">
        <v>2058</v>
      </c>
      <c r="E60" s="54"/>
      <c r="F60" s="55">
        <f t="shared" si="11"/>
        <v>2058</v>
      </c>
      <c r="G60" s="53"/>
      <c r="H60" s="54"/>
      <c r="I60" s="55">
        <f t="shared" si="12"/>
        <v>0</v>
      </c>
      <c r="J60" s="53"/>
      <c r="K60" s="54"/>
      <c r="L60" s="55">
        <f t="shared" si="13"/>
        <v>0</v>
      </c>
      <c r="M60" s="53"/>
      <c r="N60" s="54"/>
      <c r="O60" s="55">
        <f t="shared" si="14"/>
        <v>0</v>
      </c>
      <c r="P60" s="57"/>
    </row>
    <row r="61" spans="1:16" ht="24" hidden="1" customHeight="1" x14ac:dyDescent="0.25">
      <c r="A61" s="51">
        <v>1145</v>
      </c>
      <c r="B61" s="87" t="s">
        <v>81</v>
      </c>
      <c r="C61" s="88">
        <f t="shared" si="0"/>
        <v>0</v>
      </c>
      <c r="D61" s="53"/>
      <c r="E61" s="54"/>
      <c r="F61" s="55">
        <f t="shared" si="11"/>
        <v>0</v>
      </c>
      <c r="G61" s="53"/>
      <c r="H61" s="54"/>
      <c r="I61" s="55">
        <f t="shared" si="12"/>
        <v>0</v>
      </c>
      <c r="J61" s="53"/>
      <c r="K61" s="54"/>
      <c r="L61" s="55">
        <f t="shared" si="13"/>
        <v>0</v>
      </c>
      <c r="M61" s="53"/>
      <c r="N61" s="54"/>
      <c r="O61" s="55">
        <f t="shared" si="14"/>
        <v>0</v>
      </c>
      <c r="P61" s="57"/>
    </row>
    <row r="62" spans="1:16" ht="27.75" hidden="1" customHeight="1" x14ac:dyDescent="0.25">
      <c r="A62" s="51">
        <v>1146</v>
      </c>
      <c r="B62" s="87" t="s">
        <v>82</v>
      </c>
      <c r="C62" s="88">
        <f t="shared" si="0"/>
        <v>0</v>
      </c>
      <c r="D62" s="53"/>
      <c r="E62" s="54"/>
      <c r="F62" s="55">
        <f t="shared" si="11"/>
        <v>0</v>
      </c>
      <c r="G62" s="53"/>
      <c r="H62" s="54"/>
      <c r="I62" s="55">
        <f t="shared" si="12"/>
        <v>0</v>
      </c>
      <c r="J62" s="53"/>
      <c r="K62" s="54"/>
      <c r="L62" s="55">
        <f t="shared" si="13"/>
        <v>0</v>
      </c>
      <c r="M62" s="53"/>
      <c r="N62" s="54"/>
      <c r="O62" s="55">
        <f t="shared" si="14"/>
        <v>0</v>
      </c>
      <c r="P62" s="57"/>
    </row>
    <row r="63" spans="1:16" ht="12" customHeight="1" x14ac:dyDescent="0.25">
      <c r="A63" s="51">
        <v>1147</v>
      </c>
      <c r="B63" s="87" t="s">
        <v>83</v>
      </c>
      <c r="C63" s="88">
        <f t="shared" si="0"/>
        <v>4223</v>
      </c>
      <c r="D63" s="53">
        <v>4223</v>
      </c>
      <c r="E63" s="54"/>
      <c r="F63" s="55">
        <f t="shared" si="11"/>
        <v>4223</v>
      </c>
      <c r="G63" s="53"/>
      <c r="H63" s="54"/>
      <c r="I63" s="55">
        <f t="shared" si="12"/>
        <v>0</v>
      </c>
      <c r="J63" s="53"/>
      <c r="K63" s="54"/>
      <c r="L63" s="55">
        <f t="shared" si="13"/>
        <v>0</v>
      </c>
      <c r="M63" s="53"/>
      <c r="N63" s="54"/>
      <c r="O63" s="55">
        <f t="shared" si="14"/>
        <v>0</v>
      </c>
      <c r="P63" s="57"/>
    </row>
    <row r="64" spans="1:16" x14ac:dyDescent="0.25">
      <c r="A64" s="51">
        <v>1148</v>
      </c>
      <c r="B64" s="87" t="s">
        <v>84</v>
      </c>
      <c r="C64" s="88">
        <f t="shared" si="0"/>
        <v>42372</v>
      </c>
      <c r="D64" s="53">
        <v>42372</v>
      </c>
      <c r="E64" s="54"/>
      <c r="F64" s="55">
        <f t="shared" si="11"/>
        <v>42372</v>
      </c>
      <c r="G64" s="53"/>
      <c r="H64" s="54"/>
      <c r="I64" s="55">
        <f t="shared" si="12"/>
        <v>0</v>
      </c>
      <c r="J64" s="53"/>
      <c r="K64" s="54"/>
      <c r="L64" s="55">
        <f t="shared" si="13"/>
        <v>0</v>
      </c>
      <c r="M64" s="53"/>
      <c r="N64" s="54"/>
      <c r="O64" s="55">
        <f t="shared" si="14"/>
        <v>0</v>
      </c>
      <c r="P64" s="57"/>
    </row>
    <row r="65" spans="1:16" ht="26.25" customHeight="1" x14ac:dyDescent="0.25">
      <c r="A65" s="51">
        <v>1149</v>
      </c>
      <c r="B65" s="87" t="s">
        <v>85</v>
      </c>
      <c r="C65" s="88">
        <f t="shared" si="0"/>
        <v>10798</v>
      </c>
      <c r="D65" s="53">
        <v>458</v>
      </c>
      <c r="E65" s="54"/>
      <c r="F65" s="55">
        <f t="shared" si="11"/>
        <v>458</v>
      </c>
      <c r="G65" s="53">
        <v>10340</v>
      </c>
      <c r="H65" s="54"/>
      <c r="I65" s="55">
        <f t="shared" si="12"/>
        <v>10340</v>
      </c>
      <c r="J65" s="53"/>
      <c r="K65" s="54"/>
      <c r="L65" s="55">
        <f t="shared" si="13"/>
        <v>0</v>
      </c>
      <c r="M65" s="53"/>
      <c r="N65" s="54"/>
      <c r="O65" s="55">
        <f t="shared" si="14"/>
        <v>0</v>
      </c>
      <c r="P65" s="57"/>
    </row>
    <row r="66" spans="1:16" ht="36" customHeight="1" x14ac:dyDescent="0.25">
      <c r="A66" s="184">
        <v>1150</v>
      </c>
      <c r="B66" s="136" t="s">
        <v>87</v>
      </c>
      <c r="C66" s="141">
        <f t="shared" si="0"/>
        <v>5576</v>
      </c>
      <c r="D66" s="142">
        <v>5576</v>
      </c>
      <c r="E66" s="143"/>
      <c r="F66" s="139">
        <f t="shared" si="11"/>
        <v>5576</v>
      </c>
      <c r="G66" s="142"/>
      <c r="H66" s="143"/>
      <c r="I66" s="139">
        <f t="shared" si="12"/>
        <v>0</v>
      </c>
      <c r="J66" s="142"/>
      <c r="K66" s="143"/>
      <c r="L66" s="139">
        <f t="shared" si="13"/>
        <v>0</v>
      </c>
      <c r="M66" s="142"/>
      <c r="N66" s="143"/>
      <c r="O66" s="139">
        <f t="shared" si="14"/>
        <v>0</v>
      </c>
      <c r="P66" s="127"/>
    </row>
    <row r="67" spans="1:16" ht="24" x14ac:dyDescent="0.25">
      <c r="A67" s="67">
        <v>1200</v>
      </c>
      <c r="B67" s="181" t="s">
        <v>88</v>
      </c>
      <c r="C67" s="68">
        <f t="shared" si="0"/>
        <v>314842</v>
      </c>
      <c r="D67" s="182">
        <f t="shared" ref="D67:O67" si="15">SUM(D68:D69)</f>
        <v>158389</v>
      </c>
      <c r="E67" s="183">
        <f t="shared" si="15"/>
        <v>0</v>
      </c>
      <c r="F67" s="71">
        <f t="shared" si="15"/>
        <v>158389</v>
      </c>
      <c r="G67" s="182">
        <f t="shared" si="15"/>
        <v>156453</v>
      </c>
      <c r="H67" s="183">
        <f t="shared" si="15"/>
        <v>0</v>
      </c>
      <c r="I67" s="71">
        <f t="shared" si="15"/>
        <v>156453</v>
      </c>
      <c r="J67" s="182">
        <f t="shared" si="15"/>
        <v>0</v>
      </c>
      <c r="K67" s="183">
        <f t="shared" si="15"/>
        <v>0</v>
      </c>
      <c r="L67" s="71">
        <f t="shared" si="15"/>
        <v>0</v>
      </c>
      <c r="M67" s="182">
        <f t="shared" si="15"/>
        <v>0</v>
      </c>
      <c r="N67" s="183">
        <f t="shared" si="15"/>
        <v>0</v>
      </c>
      <c r="O67" s="71">
        <f t="shared" si="15"/>
        <v>0</v>
      </c>
      <c r="P67" s="75"/>
    </row>
    <row r="68" spans="1:16" ht="24" customHeight="1" x14ac:dyDescent="0.25">
      <c r="A68" s="278">
        <v>1210</v>
      </c>
      <c r="B68" s="80" t="s">
        <v>89</v>
      </c>
      <c r="C68" s="81">
        <f t="shared" si="0"/>
        <v>244755</v>
      </c>
      <c r="D68" s="46">
        <v>93402</v>
      </c>
      <c r="E68" s="47"/>
      <c r="F68" s="132">
        <f>D68+E68</f>
        <v>93402</v>
      </c>
      <c r="G68" s="46">
        <v>151353</v>
      </c>
      <c r="H68" s="47"/>
      <c r="I68" s="132">
        <f>G68+H68</f>
        <v>151353</v>
      </c>
      <c r="J68" s="46"/>
      <c r="K68" s="47"/>
      <c r="L68" s="132">
        <f>K68+J68</f>
        <v>0</v>
      </c>
      <c r="M68" s="46"/>
      <c r="N68" s="47"/>
      <c r="O68" s="132">
        <f>N68+M68</f>
        <v>0</v>
      </c>
      <c r="P68" s="49"/>
    </row>
    <row r="69" spans="1:16" ht="24" x14ac:dyDescent="0.25">
      <c r="A69" s="187">
        <v>1220</v>
      </c>
      <c r="B69" s="87" t="s">
        <v>90</v>
      </c>
      <c r="C69" s="88">
        <f t="shared" si="0"/>
        <v>70087</v>
      </c>
      <c r="D69" s="188">
        <f t="shared" ref="D69:O69" si="16">SUM(D70:D74)</f>
        <v>64987</v>
      </c>
      <c r="E69" s="189">
        <f t="shared" si="16"/>
        <v>0</v>
      </c>
      <c r="F69" s="55">
        <f t="shared" si="16"/>
        <v>64987</v>
      </c>
      <c r="G69" s="188">
        <f t="shared" si="16"/>
        <v>5100</v>
      </c>
      <c r="H69" s="189">
        <f t="shared" si="16"/>
        <v>0</v>
      </c>
      <c r="I69" s="55">
        <f t="shared" si="16"/>
        <v>5100</v>
      </c>
      <c r="J69" s="188">
        <f t="shared" si="16"/>
        <v>0</v>
      </c>
      <c r="K69" s="189">
        <f t="shared" si="16"/>
        <v>0</v>
      </c>
      <c r="L69" s="55">
        <f t="shared" si="16"/>
        <v>0</v>
      </c>
      <c r="M69" s="188">
        <f t="shared" si="16"/>
        <v>0</v>
      </c>
      <c r="N69" s="189">
        <f t="shared" si="16"/>
        <v>0</v>
      </c>
      <c r="O69" s="55">
        <f t="shared" si="16"/>
        <v>0</v>
      </c>
      <c r="P69" s="57"/>
    </row>
    <row r="70" spans="1:16" ht="48" customHeight="1" x14ac:dyDescent="0.25">
      <c r="A70" s="51">
        <v>1221</v>
      </c>
      <c r="B70" s="87" t="s">
        <v>91</v>
      </c>
      <c r="C70" s="88">
        <f t="shared" si="0"/>
        <v>45561</v>
      </c>
      <c r="D70" s="53">
        <v>40461</v>
      </c>
      <c r="E70" s="54"/>
      <c r="F70" s="55">
        <f>D70+E70</f>
        <v>40461</v>
      </c>
      <c r="G70" s="53">
        <v>5100</v>
      </c>
      <c r="H70" s="54"/>
      <c r="I70" s="55">
        <f>G70+H70</f>
        <v>5100</v>
      </c>
      <c r="J70" s="53"/>
      <c r="K70" s="54"/>
      <c r="L70" s="55">
        <f>K70+J70</f>
        <v>0</v>
      </c>
      <c r="M70" s="53"/>
      <c r="N70" s="54"/>
      <c r="O70" s="55">
        <f>N70+M70</f>
        <v>0</v>
      </c>
      <c r="P70" s="57"/>
    </row>
    <row r="71" spans="1:16" ht="12" hidden="1" customHeight="1" x14ac:dyDescent="0.25">
      <c r="A71" s="51">
        <v>1223</v>
      </c>
      <c r="B71" s="87" t="s">
        <v>92</v>
      </c>
      <c r="C71" s="88">
        <f t="shared" si="0"/>
        <v>0</v>
      </c>
      <c r="D71" s="53"/>
      <c r="E71" s="54"/>
      <c r="F71" s="55">
        <f>D71+E71</f>
        <v>0</v>
      </c>
      <c r="G71" s="53"/>
      <c r="H71" s="54"/>
      <c r="I71" s="55">
        <f>G71+H71</f>
        <v>0</v>
      </c>
      <c r="J71" s="53"/>
      <c r="K71" s="54"/>
      <c r="L71" s="55">
        <f>K71+J71</f>
        <v>0</v>
      </c>
      <c r="M71" s="53"/>
      <c r="N71" s="54"/>
      <c r="O71" s="55">
        <f>N71+M71</f>
        <v>0</v>
      </c>
      <c r="P71" s="57"/>
    </row>
    <row r="72" spans="1:16" ht="24" hidden="1" customHeight="1" x14ac:dyDescent="0.25">
      <c r="A72" s="51">
        <v>1225</v>
      </c>
      <c r="B72" s="87" t="s">
        <v>93</v>
      </c>
      <c r="C72" s="88">
        <f t="shared" si="0"/>
        <v>0</v>
      </c>
      <c r="D72" s="53"/>
      <c r="E72" s="54"/>
      <c r="F72" s="55">
        <f>D72+E72</f>
        <v>0</v>
      </c>
      <c r="G72" s="53"/>
      <c r="H72" s="54"/>
      <c r="I72" s="55">
        <f>G72+H72</f>
        <v>0</v>
      </c>
      <c r="J72" s="53"/>
      <c r="K72" s="54"/>
      <c r="L72" s="55">
        <f>K72+J72</f>
        <v>0</v>
      </c>
      <c r="M72" s="53"/>
      <c r="N72" s="54"/>
      <c r="O72" s="55">
        <f>N72+M72</f>
        <v>0</v>
      </c>
      <c r="P72" s="57"/>
    </row>
    <row r="73" spans="1:16" ht="36" customHeight="1" x14ac:dyDescent="0.25">
      <c r="A73" s="51">
        <v>1227</v>
      </c>
      <c r="B73" s="87" t="s">
        <v>94</v>
      </c>
      <c r="C73" s="88">
        <f t="shared" si="0"/>
        <v>23478</v>
      </c>
      <c r="D73" s="53">
        <v>23478</v>
      </c>
      <c r="E73" s="54"/>
      <c r="F73" s="55">
        <f>D73+E73</f>
        <v>23478</v>
      </c>
      <c r="G73" s="53"/>
      <c r="H73" s="54"/>
      <c r="I73" s="55">
        <f>G73+H73</f>
        <v>0</v>
      </c>
      <c r="J73" s="53"/>
      <c r="K73" s="54"/>
      <c r="L73" s="55">
        <f>K73+J73</f>
        <v>0</v>
      </c>
      <c r="M73" s="53"/>
      <c r="N73" s="54"/>
      <c r="O73" s="55">
        <f>N73+M73</f>
        <v>0</v>
      </c>
      <c r="P73" s="57"/>
    </row>
    <row r="74" spans="1:16" ht="48" customHeight="1" x14ac:dyDescent="0.25">
      <c r="A74" s="51">
        <v>1228</v>
      </c>
      <c r="B74" s="87" t="s">
        <v>95</v>
      </c>
      <c r="C74" s="88">
        <f t="shared" si="0"/>
        <v>1048</v>
      </c>
      <c r="D74" s="53">
        <v>1048</v>
      </c>
      <c r="E74" s="54"/>
      <c r="F74" s="55">
        <f>D74+E74</f>
        <v>1048</v>
      </c>
      <c r="G74" s="53"/>
      <c r="H74" s="54"/>
      <c r="I74" s="55">
        <f>G74+H74</f>
        <v>0</v>
      </c>
      <c r="J74" s="53"/>
      <c r="K74" s="54"/>
      <c r="L74" s="55">
        <f>K74+J74</f>
        <v>0</v>
      </c>
      <c r="M74" s="53"/>
      <c r="N74" s="54"/>
      <c r="O74" s="55">
        <f>N74+M74</f>
        <v>0</v>
      </c>
      <c r="P74" s="57"/>
    </row>
    <row r="75" spans="1:16" x14ac:dyDescent="0.25">
      <c r="A75" s="175">
        <v>2000</v>
      </c>
      <c r="B75" s="175" t="s">
        <v>96</v>
      </c>
      <c r="C75" s="176">
        <f t="shared" si="0"/>
        <v>182149</v>
      </c>
      <c r="D75" s="177">
        <f t="shared" ref="D75:O75" si="17">SUM(D76,D83,D130,D164,D165,D172)</f>
        <v>153456</v>
      </c>
      <c r="E75" s="178">
        <f t="shared" si="17"/>
        <v>0</v>
      </c>
      <c r="F75" s="179">
        <f t="shared" si="17"/>
        <v>153456</v>
      </c>
      <c r="G75" s="177">
        <f t="shared" si="17"/>
        <v>11184</v>
      </c>
      <c r="H75" s="178">
        <f t="shared" si="17"/>
        <v>-3</v>
      </c>
      <c r="I75" s="179">
        <f t="shared" si="17"/>
        <v>11181</v>
      </c>
      <c r="J75" s="177">
        <f t="shared" si="17"/>
        <v>17512</v>
      </c>
      <c r="K75" s="178">
        <f t="shared" si="17"/>
        <v>0</v>
      </c>
      <c r="L75" s="179">
        <f t="shared" si="17"/>
        <v>17512</v>
      </c>
      <c r="M75" s="177">
        <f t="shared" si="17"/>
        <v>0</v>
      </c>
      <c r="N75" s="178">
        <f t="shared" si="17"/>
        <v>0</v>
      </c>
      <c r="O75" s="179">
        <f t="shared" si="17"/>
        <v>0</v>
      </c>
      <c r="P75" s="180"/>
    </row>
    <row r="76" spans="1:16" ht="24" x14ac:dyDescent="0.25">
      <c r="A76" s="67">
        <v>2100</v>
      </c>
      <c r="B76" s="181" t="s">
        <v>97</v>
      </c>
      <c r="C76" s="68">
        <f t="shared" si="0"/>
        <v>55</v>
      </c>
      <c r="D76" s="182">
        <f t="shared" ref="D76:O76" si="18">SUM(D77,D80)</f>
        <v>55</v>
      </c>
      <c r="E76" s="183">
        <f t="shared" si="18"/>
        <v>0</v>
      </c>
      <c r="F76" s="71">
        <f t="shared" si="18"/>
        <v>55</v>
      </c>
      <c r="G76" s="182">
        <f t="shared" si="18"/>
        <v>0</v>
      </c>
      <c r="H76" s="183">
        <f t="shared" si="18"/>
        <v>0</v>
      </c>
      <c r="I76" s="71">
        <f t="shared" si="18"/>
        <v>0</v>
      </c>
      <c r="J76" s="182">
        <f t="shared" si="18"/>
        <v>0</v>
      </c>
      <c r="K76" s="183">
        <f t="shared" si="18"/>
        <v>0</v>
      </c>
      <c r="L76" s="71">
        <f t="shared" si="18"/>
        <v>0</v>
      </c>
      <c r="M76" s="182">
        <f t="shared" si="18"/>
        <v>0</v>
      </c>
      <c r="N76" s="183">
        <f t="shared" si="18"/>
        <v>0</v>
      </c>
      <c r="O76" s="71">
        <f t="shared" si="18"/>
        <v>0</v>
      </c>
      <c r="P76" s="75"/>
    </row>
    <row r="77" spans="1:16" ht="24" x14ac:dyDescent="0.25">
      <c r="A77" s="278">
        <v>2110</v>
      </c>
      <c r="B77" s="80" t="s">
        <v>98</v>
      </c>
      <c r="C77" s="81">
        <f t="shared" si="0"/>
        <v>55</v>
      </c>
      <c r="D77" s="191">
        <f t="shared" ref="D77:O77" si="19">SUM(D78:D79)</f>
        <v>55</v>
      </c>
      <c r="E77" s="192">
        <f t="shared" si="19"/>
        <v>0</v>
      </c>
      <c r="F77" s="132">
        <f t="shared" si="19"/>
        <v>55</v>
      </c>
      <c r="G77" s="191">
        <f t="shared" si="19"/>
        <v>0</v>
      </c>
      <c r="H77" s="192">
        <f t="shared" si="19"/>
        <v>0</v>
      </c>
      <c r="I77" s="132">
        <f t="shared" si="19"/>
        <v>0</v>
      </c>
      <c r="J77" s="191">
        <f t="shared" si="19"/>
        <v>0</v>
      </c>
      <c r="K77" s="192">
        <f t="shared" si="19"/>
        <v>0</v>
      </c>
      <c r="L77" s="132">
        <f t="shared" si="19"/>
        <v>0</v>
      </c>
      <c r="M77" s="191">
        <f t="shared" si="19"/>
        <v>0</v>
      </c>
      <c r="N77" s="192">
        <f t="shared" si="19"/>
        <v>0</v>
      </c>
      <c r="O77" s="132">
        <f t="shared" si="19"/>
        <v>0</v>
      </c>
      <c r="P77" s="49"/>
    </row>
    <row r="78" spans="1:16" ht="12" hidden="1" customHeight="1" x14ac:dyDescent="0.25">
      <c r="A78" s="51">
        <v>2111</v>
      </c>
      <c r="B78" s="87" t="s">
        <v>99</v>
      </c>
      <c r="C78" s="88">
        <f t="shared" si="0"/>
        <v>0</v>
      </c>
      <c r="D78" s="193"/>
      <c r="E78" s="194"/>
      <c r="F78" s="55">
        <f>D78+E78</f>
        <v>0</v>
      </c>
      <c r="G78" s="53"/>
      <c r="H78" s="54"/>
      <c r="I78" s="55">
        <f>G78+H78</f>
        <v>0</v>
      </c>
      <c r="J78" s="53"/>
      <c r="K78" s="54"/>
      <c r="L78" s="55">
        <f>K78+J78</f>
        <v>0</v>
      </c>
      <c r="M78" s="53"/>
      <c r="N78" s="54"/>
      <c r="O78" s="55">
        <f>N78+M78</f>
        <v>0</v>
      </c>
      <c r="P78" s="57"/>
    </row>
    <row r="79" spans="1:16" ht="24" customHeight="1" x14ac:dyDescent="0.25">
      <c r="A79" s="51">
        <v>2112</v>
      </c>
      <c r="B79" s="87" t="s">
        <v>100</v>
      </c>
      <c r="C79" s="88">
        <f t="shared" si="0"/>
        <v>55</v>
      </c>
      <c r="D79" s="193">
        <v>55</v>
      </c>
      <c r="E79" s="194"/>
      <c r="F79" s="55">
        <f>D79+E79</f>
        <v>55</v>
      </c>
      <c r="G79" s="53"/>
      <c r="H79" s="54"/>
      <c r="I79" s="55">
        <f>G79+H79</f>
        <v>0</v>
      </c>
      <c r="J79" s="53"/>
      <c r="K79" s="54"/>
      <c r="L79" s="55">
        <f>K79+J79</f>
        <v>0</v>
      </c>
      <c r="M79" s="53"/>
      <c r="N79" s="54"/>
      <c r="O79" s="55">
        <f>N79+M79</f>
        <v>0</v>
      </c>
      <c r="P79" s="57"/>
    </row>
    <row r="80" spans="1:16" ht="24" hidden="1" x14ac:dyDescent="0.25">
      <c r="A80" s="187">
        <v>2120</v>
      </c>
      <c r="B80" s="87" t="s">
        <v>101</v>
      </c>
      <c r="C80" s="88">
        <f t="shared" si="0"/>
        <v>0</v>
      </c>
      <c r="D80" s="188">
        <f t="shared" ref="D80:O80" si="20">SUM(D81:D82)</f>
        <v>0</v>
      </c>
      <c r="E80" s="189">
        <f t="shared" si="20"/>
        <v>0</v>
      </c>
      <c r="F80" s="55">
        <f t="shared" si="20"/>
        <v>0</v>
      </c>
      <c r="G80" s="188">
        <f t="shared" si="20"/>
        <v>0</v>
      </c>
      <c r="H80" s="189">
        <f t="shared" si="20"/>
        <v>0</v>
      </c>
      <c r="I80" s="55">
        <f t="shared" si="20"/>
        <v>0</v>
      </c>
      <c r="J80" s="188">
        <f t="shared" si="20"/>
        <v>0</v>
      </c>
      <c r="K80" s="189">
        <f t="shared" si="20"/>
        <v>0</v>
      </c>
      <c r="L80" s="55">
        <f t="shared" si="20"/>
        <v>0</v>
      </c>
      <c r="M80" s="188">
        <f t="shared" si="20"/>
        <v>0</v>
      </c>
      <c r="N80" s="189">
        <f t="shared" si="20"/>
        <v>0</v>
      </c>
      <c r="O80" s="55">
        <f t="shared" si="20"/>
        <v>0</v>
      </c>
      <c r="P80" s="57"/>
    </row>
    <row r="81" spans="1:16" ht="12" hidden="1" customHeight="1" x14ac:dyDescent="0.25">
      <c r="A81" s="51">
        <v>2121</v>
      </c>
      <c r="B81" s="87" t="s">
        <v>99</v>
      </c>
      <c r="C81" s="88">
        <f t="shared" si="0"/>
        <v>0</v>
      </c>
      <c r="D81" s="193"/>
      <c r="E81" s="194"/>
      <c r="F81" s="55">
        <f>D81+E81</f>
        <v>0</v>
      </c>
      <c r="G81" s="53"/>
      <c r="H81" s="54"/>
      <c r="I81" s="55">
        <f>G81+H81</f>
        <v>0</v>
      </c>
      <c r="J81" s="53"/>
      <c r="K81" s="54"/>
      <c r="L81" s="55">
        <f>K81+J81</f>
        <v>0</v>
      </c>
      <c r="M81" s="53"/>
      <c r="N81" s="54"/>
      <c r="O81" s="55">
        <f>N81+M81</f>
        <v>0</v>
      </c>
      <c r="P81" s="57"/>
    </row>
    <row r="82" spans="1:16" ht="24" hidden="1" customHeight="1" x14ac:dyDescent="0.25">
      <c r="A82" s="51">
        <v>2122</v>
      </c>
      <c r="B82" s="87" t="s">
        <v>100</v>
      </c>
      <c r="C82" s="88">
        <f t="shared" si="0"/>
        <v>0</v>
      </c>
      <c r="D82" s="193"/>
      <c r="E82" s="194"/>
      <c r="F82" s="55">
        <f>D82+E82</f>
        <v>0</v>
      </c>
      <c r="G82" s="53"/>
      <c r="H82" s="54"/>
      <c r="I82" s="55">
        <f>G82+H82</f>
        <v>0</v>
      </c>
      <c r="J82" s="53"/>
      <c r="K82" s="54"/>
      <c r="L82" s="55">
        <f>K82+J82</f>
        <v>0</v>
      </c>
      <c r="M82" s="53"/>
      <c r="N82" s="54"/>
      <c r="O82" s="55">
        <f>N82+M82</f>
        <v>0</v>
      </c>
      <c r="P82" s="57"/>
    </row>
    <row r="83" spans="1:16" x14ac:dyDescent="0.25">
      <c r="A83" s="67">
        <v>2200</v>
      </c>
      <c r="B83" s="181" t="s">
        <v>102</v>
      </c>
      <c r="C83" s="68">
        <f t="shared" si="0"/>
        <v>126080</v>
      </c>
      <c r="D83" s="182">
        <f t="shared" ref="D83:O83" si="21">SUM(D84,D89,D95,D103,D112,D116,D122,D128)</f>
        <v>106390</v>
      </c>
      <c r="E83" s="183">
        <f t="shared" si="21"/>
        <v>0</v>
      </c>
      <c r="F83" s="71">
        <f t="shared" si="21"/>
        <v>106390</v>
      </c>
      <c r="G83" s="182">
        <f t="shared" si="21"/>
        <v>4536</v>
      </c>
      <c r="H83" s="183">
        <f t="shared" si="21"/>
        <v>-3</v>
      </c>
      <c r="I83" s="71">
        <f t="shared" si="21"/>
        <v>4533</v>
      </c>
      <c r="J83" s="182">
        <f t="shared" si="21"/>
        <v>15157</v>
      </c>
      <c r="K83" s="183">
        <f t="shared" si="21"/>
        <v>0</v>
      </c>
      <c r="L83" s="71">
        <f t="shared" si="21"/>
        <v>15157</v>
      </c>
      <c r="M83" s="182">
        <f t="shared" si="21"/>
        <v>0</v>
      </c>
      <c r="N83" s="183">
        <f t="shared" si="21"/>
        <v>0</v>
      </c>
      <c r="O83" s="71">
        <f t="shared" si="21"/>
        <v>0</v>
      </c>
      <c r="P83" s="75"/>
    </row>
    <row r="84" spans="1:16" x14ac:dyDescent="0.25">
      <c r="A84" s="184">
        <v>2210</v>
      </c>
      <c r="B84" s="136" t="s">
        <v>103</v>
      </c>
      <c r="C84" s="141">
        <f t="shared" ref="C84:C147" si="22">F84+I84+L84+O84</f>
        <v>1114</v>
      </c>
      <c r="D84" s="185">
        <f t="shared" ref="D84:O84" si="23">SUM(D85:D88)</f>
        <v>658</v>
      </c>
      <c r="E84" s="186">
        <f t="shared" si="23"/>
        <v>366</v>
      </c>
      <c r="F84" s="139">
        <f t="shared" si="23"/>
        <v>1024</v>
      </c>
      <c r="G84" s="185">
        <f t="shared" si="23"/>
        <v>0</v>
      </c>
      <c r="H84" s="186">
        <f t="shared" si="23"/>
        <v>0</v>
      </c>
      <c r="I84" s="139">
        <f t="shared" si="23"/>
        <v>0</v>
      </c>
      <c r="J84" s="185">
        <f t="shared" si="23"/>
        <v>90</v>
      </c>
      <c r="K84" s="186">
        <f t="shared" si="23"/>
        <v>0</v>
      </c>
      <c r="L84" s="139">
        <f t="shared" si="23"/>
        <v>90</v>
      </c>
      <c r="M84" s="185">
        <f t="shared" si="23"/>
        <v>0</v>
      </c>
      <c r="N84" s="186">
        <f t="shared" si="23"/>
        <v>0</v>
      </c>
      <c r="O84" s="139">
        <f t="shared" si="23"/>
        <v>0</v>
      </c>
      <c r="P84" s="127"/>
    </row>
    <row r="85" spans="1:16" ht="24" hidden="1" customHeight="1" x14ac:dyDescent="0.25">
      <c r="A85" s="44">
        <v>2211</v>
      </c>
      <c r="B85" s="80" t="s">
        <v>104</v>
      </c>
      <c r="C85" s="81">
        <f t="shared" si="22"/>
        <v>0</v>
      </c>
      <c r="D85" s="195"/>
      <c r="E85" s="196"/>
      <c r="F85" s="132">
        <f>D85+E85</f>
        <v>0</v>
      </c>
      <c r="G85" s="46"/>
      <c r="H85" s="47"/>
      <c r="I85" s="132">
        <f>G85+H85</f>
        <v>0</v>
      </c>
      <c r="J85" s="46"/>
      <c r="K85" s="47"/>
      <c r="L85" s="132">
        <f>K85+J85</f>
        <v>0</v>
      </c>
      <c r="M85" s="46"/>
      <c r="N85" s="47"/>
      <c r="O85" s="132">
        <f>N85+M85</f>
        <v>0</v>
      </c>
      <c r="P85" s="49"/>
    </row>
    <row r="86" spans="1:16" ht="39" customHeight="1" x14ac:dyDescent="0.25">
      <c r="A86" s="51">
        <v>2212</v>
      </c>
      <c r="B86" s="87" t="s">
        <v>105</v>
      </c>
      <c r="C86" s="88">
        <f t="shared" si="22"/>
        <v>841</v>
      </c>
      <c r="D86" s="193">
        <v>455</v>
      </c>
      <c r="E86" s="194">
        <v>366</v>
      </c>
      <c r="F86" s="55">
        <f>D86+E86</f>
        <v>821</v>
      </c>
      <c r="G86" s="53"/>
      <c r="H86" s="54"/>
      <c r="I86" s="55">
        <f>G86+H86</f>
        <v>0</v>
      </c>
      <c r="J86" s="53">
        <v>20</v>
      </c>
      <c r="K86" s="54"/>
      <c r="L86" s="55">
        <f>K86+J86</f>
        <v>20</v>
      </c>
      <c r="M86" s="53"/>
      <c r="N86" s="54"/>
      <c r="O86" s="55">
        <f>N86+M86</f>
        <v>0</v>
      </c>
      <c r="P86" s="57" t="s">
        <v>566</v>
      </c>
    </row>
    <row r="87" spans="1:16" ht="24" customHeight="1" x14ac:dyDescent="0.25">
      <c r="A87" s="51">
        <v>2214</v>
      </c>
      <c r="B87" s="87" t="s">
        <v>106</v>
      </c>
      <c r="C87" s="88">
        <f t="shared" si="22"/>
        <v>173</v>
      </c>
      <c r="D87" s="193">
        <v>153</v>
      </c>
      <c r="E87" s="194"/>
      <c r="F87" s="55">
        <f>D87+E87</f>
        <v>153</v>
      </c>
      <c r="G87" s="53"/>
      <c r="H87" s="54"/>
      <c r="I87" s="55">
        <f>G87+H87</f>
        <v>0</v>
      </c>
      <c r="J87" s="53">
        <v>20</v>
      </c>
      <c r="K87" s="54"/>
      <c r="L87" s="55">
        <f>K87+J87</f>
        <v>20</v>
      </c>
      <c r="M87" s="53"/>
      <c r="N87" s="54"/>
      <c r="O87" s="55">
        <f>N87+M87</f>
        <v>0</v>
      </c>
      <c r="P87" s="57"/>
    </row>
    <row r="88" spans="1:16" ht="12" customHeight="1" x14ac:dyDescent="0.25">
      <c r="A88" s="51">
        <v>2219</v>
      </c>
      <c r="B88" s="87" t="s">
        <v>107</v>
      </c>
      <c r="C88" s="88">
        <f t="shared" si="22"/>
        <v>100</v>
      </c>
      <c r="D88" s="193">
        <v>50</v>
      </c>
      <c r="E88" s="194"/>
      <c r="F88" s="55">
        <f>D88+E88</f>
        <v>50</v>
      </c>
      <c r="G88" s="53"/>
      <c r="H88" s="54"/>
      <c r="I88" s="55">
        <f>G88+H88</f>
        <v>0</v>
      </c>
      <c r="J88" s="53">
        <v>50</v>
      </c>
      <c r="K88" s="54"/>
      <c r="L88" s="55">
        <f>K88+J88</f>
        <v>50</v>
      </c>
      <c r="M88" s="53"/>
      <c r="N88" s="54"/>
      <c r="O88" s="55">
        <f>N88+M88</f>
        <v>0</v>
      </c>
      <c r="P88" s="57"/>
    </row>
    <row r="89" spans="1:16" ht="24" x14ac:dyDescent="0.25">
      <c r="A89" s="187">
        <v>2220</v>
      </c>
      <c r="B89" s="87" t="s">
        <v>108</v>
      </c>
      <c r="C89" s="88">
        <f t="shared" si="22"/>
        <v>94087</v>
      </c>
      <c r="D89" s="188">
        <f t="shared" ref="D89:O89" si="24">SUM(D90:D94)</f>
        <v>83700</v>
      </c>
      <c r="E89" s="189">
        <f t="shared" si="24"/>
        <v>0</v>
      </c>
      <c r="F89" s="55">
        <f t="shared" si="24"/>
        <v>83700</v>
      </c>
      <c r="G89" s="188">
        <f t="shared" si="24"/>
        <v>0</v>
      </c>
      <c r="H89" s="189">
        <f t="shared" si="24"/>
        <v>0</v>
      </c>
      <c r="I89" s="55">
        <f t="shared" si="24"/>
        <v>0</v>
      </c>
      <c r="J89" s="188">
        <f t="shared" si="24"/>
        <v>10387</v>
      </c>
      <c r="K89" s="189">
        <f t="shared" si="24"/>
        <v>0</v>
      </c>
      <c r="L89" s="55">
        <f t="shared" si="24"/>
        <v>10387</v>
      </c>
      <c r="M89" s="188">
        <f t="shared" si="24"/>
        <v>0</v>
      </c>
      <c r="N89" s="189">
        <f t="shared" si="24"/>
        <v>0</v>
      </c>
      <c r="O89" s="55">
        <f t="shared" si="24"/>
        <v>0</v>
      </c>
      <c r="P89" s="57"/>
    </row>
    <row r="90" spans="1:16" ht="24" customHeight="1" x14ac:dyDescent="0.25">
      <c r="A90" s="51">
        <v>2221</v>
      </c>
      <c r="B90" s="87" t="s">
        <v>109</v>
      </c>
      <c r="C90" s="88">
        <f t="shared" si="22"/>
        <v>52020</v>
      </c>
      <c r="D90" s="193">
        <v>46030</v>
      </c>
      <c r="E90" s="194"/>
      <c r="F90" s="55">
        <f>D90+E90</f>
        <v>46030</v>
      </c>
      <c r="G90" s="53"/>
      <c r="H90" s="54"/>
      <c r="I90" s="55">
        <f>G90+H90</f>
        <v>0</v>
      </c>
      <c r="J90" s="53">
        <v>5990</v>
      </c>
      <c r="K90" s="54"/>
      <c r="L90" s="55">
        <f>K90+J90</f>
        <v>5990</v>
      </c>
      <c r="M90" s="53"/>
      <c r="N90" s="54"/>
      <c r="O90" s="55">
        <f>N90+M90</f>
        <v>0</v>
      </c>
      <c r="P90" s="364"/>
    </row>
    <row r="91" spans="1:16" ht="12" customHeight="1" x14ac:dyDescent="0.25">
      <c r="A91" s="51">
        <v>2222</v>
      </c>
      <c r="B91" s="87" t="s">
        <v>110</v>
      </c>
      <c r="C91" s="88">
        <f t="shared" si="22"/>
        <v>8398</v>
      </c>
      <c r="D91" s="193">
        <v>6998</v>
      </c>
      <c r="E91" s="194"/>
      <c r="F91" s="55">
        <f>D91+E91</f>
        <v>6998</v>
      </c>
      <c r="G91" s="53"/>
      <c r="H91" s="54"/>
      <c r="I91" s="55">
        <f>G91+H91</f>
        <v>0</v>
      </c>
      <c r="J91" s="53">
        <v>1400</v>
      </c>
      <c r="K91" s="54"/>
      <c r="L91" s="55">
        <f>K91+J91</f>
        <v>1400</v>
      </c>
      <c r="M91" s="53"/>
      <c r="N91" s="54"/>
      <c r="O91" s="55">
        <f>N91+M91</f>
        <v>0</v>
      </c>
      <c r="P91" s="365"/>
    </row>
    <row r="92" spans="1:16" ht="12" customHeight="1" x14ac:dyDescent="0.25">
      <c r="A92" s="51">
        <v>2223</v>
      </c>
      <c r="B92" s="87" t="s">
        <v>111</v>
      </c>
      <c r="C92" s="88">
        <f t="shared" si="22"/>
        <v>32003</v>
      </c>
      <c r="D92" s="193">
        <v>29342</v>
      </c>
      <c r="E92" s="194"/>
      <c r="F92" s="55">
        <f>D92+E92</f>
        <v>29342</v>
      </c>
      <c r="G92" s="53"/>
      <c r="H92" s="54"/>
      <c r="I92" s="55">
        <f>G92+H92</f>
        <v>0</v>
      </c>
      <c r="J92" s="53">
        <v>2661</v>
      </c>
      <c r="K92" s="54"/>
      <c r="L92" s="55">
        <f>K92+J92</f>
        <v>2661</v>
      </c>
      <c r="M92" s="53"/>
      <c r="N92" s="54"/>
      <c r="O92" s="55">
        <f>N92+M92</f>
        <v>0</v>
      </c>
      <c r="P92" s="365"/>
    </row>
    <row r="93" spans="1:16" ht="48" customHeight="1" x14ac:dyDescent="0.25">
      <c r="A93" s="51">
        <v>2224</v>
      </c>
      <c r="B93" s="87" t="s">
        <v>112</v>
      </c>
      <c r="C93" s="88">
        <f t="shared" si="22"/>
        <v>1666</v>
      </c>
      <c r="D93" s="193">
        <v>1330</v>
      </c>
      <c r="E93" s="194"/>
      <c r="F93" s="55">
        <f>D93+E93</f>
        <v>1330</v>
      </c>
      <c r="G93" s="53"/>
      <c r="H93" s="54"/>
      <c r="I93" s="55">
        <f>G93+H93</f>
        <v>0</v>
      </c>
      <c r="J93" s="53">
        <v>336</v>
      </c>
      <c r="K93" s="54"/>
      <c r="L93" s="55">
        <f>K93+J93</f>
        <v>336</v>
      </c>
      <c r="M93" s="53"/>
      <c r="N93" s="54"/>
      <c r="O93" s="55">
        <f>N93+M93</f>
        <v>0</v>
      </c>
      <c r="P93" s="364"/>
    </row>
    <row r="94" spans="1:16" ht="24" hidden="1" customHeight="1" x14ac:dyDescent="0.25">
      <c r="A94" s="51">
        <v>2229</v>
      </c>
      <c r="B94" s="87" t="s">
        <v>113</v>
      </c>
      <c r="C94" s="88">
        <f t="shared" si="22"/>
        <v>0</v>
      </c>
      <c r="D94" s="193"/>
      <c r="E94" s="194"/>
      <c r="F94" s="55">
        <f>D94+E94</f>
        <v>0</v>
      </c>
      <c r="G94" s="53"/>
      <c r="H94" s="54"/>
      <c r="I94" s="55">
        <f>G94+H94</f>
        <v>0</v>
      </c>
      <c r="J94" s="53"/>
      <c r="K94" s="54"/>
      <c r="L94" s="55">
        <f>K94+J94</f>
        <v>0</v>
      </c>
      <c r="M94" s="53"/>
      <c r="N94" s="54"/>
      <c r="O94" s="55">
        <f>N94+M94</f>
        <v>0</v>
      </c>
      <c r="P94" s="57"/>
    </row>
    <row r="95" spans="1:16" ht="36" x14ac:dyDescent="0.25">
      <c r="A95" s="187">
        <v>2230</v>
      </c>
      <c r="B95" s="87" t="s">
        <v>114</v>
      </c>
      <c r="C95" s="88">
        <f t="shared" si="22"/>
        <v>2624</v>
      </c>
      <c r="D95" s="188">
        <f t="shared" ref="D95:O95" si="25">SUM(D96:D102)</f>
        <v>2624</v>
      </c>
      <c r="E95" s="189">
        <f t="shared" si="25"/>
        <v>0</v>
      </c>
      <c r="F95" s="55">
        <f t="shared" si="25"/>
        <v>2624</v>
      </c>
      <c r="G95" s="188">
        <f t="shared" si="25"/>
        <v>0</v>
      </c>
      <c r="H95" s="189">
        <f t="shared" si="25"/>
        <v>0</v>
      </c>
      <c r="I95" s="55">
        <f t="shared" si="25"/>
        <v>0</v>
      </c>
      <c r="J95" s="188">
        <f t="shared" si="25"/>
        <v>0</v>
      </c>
      <c r="K95" s="189">
        <f t="shared" si="25"/>
        <v>0</v>
      </c>
      <c r="L95" s="55">
        <f t="shared" si="25"/>
        <v>0</v>
      </c>
      <c r="M95" s="188">
        <f t="shared" si="25"/>
        <v>0</v>
      </c>
      <c r="N95" s="189">
        <f t="shared" si="25"/>
        <v>0</v>
      </c>
      <c r="O95" s="55">
        <f t="shared" si="25"/>
        <v>0</v>
      </c>
      <c r="P95" s="57"/>
    </row>
    <row r="96" spans="1:16" ht="24" hidden="1" customHeight="1" x14ac:dyDescent="0.25">
      <c r="A96" s="51">
        <v>2231</v>
      </c>
      <c r="B96" s="87" t="s">
        <v>115</v>
      </c>
      <c r="C96" s="88">
        <f t="shared" si="22"/>
        <v>0</v>
      </c>
      <c r="D96" s="193"/>
      <c r="E96" s="194"/>
      <c r="F96" s="55">
        <f t="shared" ref="F96:F102" si="26">D96+E96</f>
        <v>0</v>
      </c>
      <c r="G96" s="53"/>
      <c r="H96" s="54"/>
      <c r="I96" s="55">
        <f t="shared" ref="I96:I102" si="27">G96+H96</f>
        <v>0</v>
      </c>
      <c r="J96" s="53"/>
      <c r="K96" s="54"/>
      <c r="L96" s="55">
        <f t="shared" ref="L96:L102" si="28">K96+J96</f>
        <v>0</v>
      </c>
      <c r="M96" s="53"/>
      <c r="N96" s="54"/>
      <c r="O96" s="55">
        <f t="shared" ref="O96:O102" si="29">N96+M96</f>
        <v>0</v>
      </c>
      <c r="P96" s="57"/>
    </row>
    <row r="97" spans="1:16" ht="24.75" hidden="1" customHeight="1" x14ac:dyDescent="0.25">
      <c r="A97" s="51">
        <v>2232</v>
      </c>
      <c r="B97" s="87" t="s">
        <v>116</v>
      </c>
      <c r="C97" s="88">
        <f t="shared" si="22"/>
        <v>0</v>
      </c>
      <c r="D97" s="193"/>
      <c r="E97" s="194"/>
      <c r="F97" s="55">
        <f t="shared" si="26"/>
        <v>0</v>
      </c>
      <c r="G97" s="53"/>
      <c r="H97" s="54"/>
      <c r="I97" s="55">
        <f t="shared" si="27"/>
        <v>0</v>
      </c>
      <c r="J97" s="53"/>
      <c r="K97" s="54"/>
      <c r="L97" s="55">
        <f t="shared" si="28"/>
        <v>0</v>
      </c>
      <c r="M97" s="53"/>
      <c r="N97" s="54"/>
      <c r="O97" s="55">
        <f t="shared" si="29"/>
        <v>0</v>
      </c>
      <c r="P97" s="57"/>
    </row>
    <row r="98" spans="1:16" ht="24" hidden="1" customHeight="1" x14ac:dyDescent="0.25">
      <c r="A98" s="44">
        <v>2233</v>
      </c>
      <c r="B98" s="80" t="s">
        <v>117</v>
      </c>
      <c r="C98" s="81">
        <f t="shared" si="22"/>
        <v>0</v>
      </c>
      <c r="D98" s="195"/>
      <c r="E98" s="196"/>
      <c r="F98" s="132">
        <f t="shared" si="26"/>
        <v>0</v>
      </c>
      <c r="G98" s="46"/>
      <c r="H98" s="47"/>
      <c r="I98" s="132">
        <f t="shared" si="27"/>
        <v>0</v>
      </c>
      <c r="J98" s="46"/>
      <c r="K98" s="47"/>
      <c r="L98" s="132">
        <f t="shared" si="28"/>
        <v>0</v>
      </c>
      <c r="M98" s="46"/>
      <c r="N98" s="47"/>
      <c r="O98" s="132">
        <f t="shared" si="29"/>
        <v>0</v>
      </c>
      <c r="P98" s="49"/>
    </row>
    <row r="99" spans="1:16" ht="36" hidden="1" customHeight="1" x14ac:dyDescent="0.25">
      <c r="A99" s="51">
        <v>2234</v>
      </c>
      <c r="B99" s="87" t="s">
        <v>118</v>
      </c>
      <c r="C99" s="88">
        <f t="shared" si="22"/>
        <v>0</v>
      </c>
      <c r="D99" s="193"/>
      <c r="E99" s="194"/>
      <c r="F99" s="55">
        <f t="shared" si="26"/>
        <v>0</v>
      </c>
      <c r="G99" s="53"/>
      <c r="H99" s="54"/>
      <c r="I99" s="55">
        <f t="shared" si="27"/>
        <v>0</v>
      </c>
      <c r="J99" s="53"/>
      <c r="K99" s="54"/>
      <c r="L99" s="55">
        <f t="shared" si="28"/>
        <v>0</v>
      </c>
      <c r="M99" s="53"/>
      <c r="N99" s="54"/>
      <c r="O99" s="55">
        <f t="shared" si="29"/>
        <v>0</v>
      </c>
      <c r="P99" s="57"/>
    </row>
    <row r="100" spans="1:16" ht="24" hidden="1" customHeight="1" x14ac:dyDescent="0.25">
      <c r="A100" s="51">
        <v>2235</v>
      </c>
      <c r="B100" s="87" t="s">
        <v>119</v>
      </c>
      <c r="C100" s="88">
        <f t="shared" si="22"/>
        <v>0</v>
      </c>
      <c r="D100" s="193"/>
      <c r="E100" s="194"/>
      <c r="F100" s="55">
        <f t="shared" si="26"/>
        <v>0</v>
      </c>
      <c r="G100" s="53"/>
      <c r="H100" s="54"/>
      <c r="I100" s="55">
        <f t="shared" si="27"/>
        <v>0</v>
      </c>
      <c r="J100" s="53"/>
      <c r="K100" s="54"/>
      <c r="L100" s="55">
        <f t="shared" si="28"/>
        <v>0</v>
      </c>
      <c r="M100" s="53"/>
      <c r="N100" s="54"/>
      <c r="O100" s="55">
        <f t="shared" si="29"/>
        <v>0</v>
      </c>
      <c r="P100" s="57"/>
    </row>
    <row r="101" spans="1:16" ht="12" hidden="1" customHeight="1" x14ac:dyDescent="0.25">
      <c r="A101" s="51">
        <v>2236</v>
      </c>
      <c r="B101" s="87" t="s">
        <v>120</v>
      </c>
      <c r="C101" s="88">
        <f t="shared" si="22"/>
        <v>0</v>
      </c>
      <c r="D101" s="193"/>
      <c r="E101" s="194"/>
      <c r="F101" s="55">
        <f t="shared" si="26"/>
        <v>0</v>
      </c>
      <c r="G101" s="53"/>
      <c r="H101" s="54"/>
      <c r="I101" s="55">
        <f t="shared" si="27"/>
        <v>0</v>
      </c>
      <c r="J101" s="53"/>
      <c r="K101" s="54"/>
      <c r="L101" s="55">
        <f t="shared" si="28"/>
        <v>0</v>
      </c>
      <c r="M101" s="53"/>
      <c r="N101" s="54"/>
      <c r="O101" s="55">
        <f t="shared" si="29"/>
        <v>0</v>
      </c>
      <c r="P101" s="57"/>
    </row>
    <row r="102" spans="1:16" ht="24" customHeight="1" x14ac:dyDescent="0.25">
      <c r="A102" s="51">
        <v>2239</v>
      </c>
      <c r="B102" s="87" t="s">
        <v>121</v>
      </c>
      <c r="C102" s="88">
        <f t="shared" si="22"/>
        <v>2624</v>
      </c>
      <c r="D102" s="193">
        <v>2624</v>
      </c>
      <c r="E102" s="194"/>
      <c r="F102" s="55">
        <f t="shared" si="26"/>
        <v>2624</v>
      </c>
      <c r="G102" s="53"/>
      <c r="H102" s="54"/>
      <c r="I102" s="55">
        <f t="shared" si="27"/>
        <v>0</v>
      </c>
      <c r="J102" s="53"/>
      <c r="K102" s="54"/>
      <c r="L102" s="55">
        <f t="shared" si="28"/>
        <v>0</v>
      </c>
      <c r="M102" s="53"/>
      <c r="N102" s="54"/>
      <c r="O102" s="55">
        <f t="shared" si="29"/>
        <v>0</v>
      </c>
      <c r="P102" s="57"/>
    </row>
    <row r="103" spans="1:16" ht="36" x14ac:dyDescent="0.25">
      <c r="A103" s="187">
        <v>2240</v>
      </c>
      <c r="B103" s="87" t="s">
        <v>122</v>
      </c>
      <c r="C103" s="88">
        <f t="shared" si="22"/>
        <v>5350</v>
      </c>
      <c r="D103" s="188">
        <f t="shared" ref="D103:O103" si="30">SUM(D104:D111)</f>
        <v>5716</v>
      </c>
      <c r="E103" s="189">
        <f t="shared" si="30"/>
        <v>-366</v>
      </c>
      <c r="F103" s="55">
        <f t="shared" si="30"/>
        <v>5350</v>
      </c>
      <c r="G103" s="188">
        <f t="shared" si="30"/>
        <v>0</v>
      </c>
      <c r="H103" s="189">
        <f t="shared" si="30"/>
        <v>0</v>
      </c>
      <c r="I103" s="55">
        <f t="shared" si="30"/>
        <v>0</v>
      </c>
      <c r="J103" s="188">
        <f t="shared" si="30"/>
        <v>0</v>
      </c>
      <c r="K103" s="189">
        <f t="shared" si="30"/>
        <v>0</v>
      </c>
      <c r="L103" s="55">
        <f t="shared" si="30"/>
        <v>0</v>
      </c>
      <c r="M103" s="188">
        <f t="shared" si="30"/>
        <v>0</v>
      </c>
      <c r="N103" s="189">
        <f t="shared" si="30"/>
        <v>0</v>
      </c>
      <c r="O103" s="55">
        <f t="shared" si="30"/>
        <v>0</v>
      </c>
      <c r="P103" s="57"/>
    </row>
    <row r="104" spans="1:16" ht="12" hidden="1" customHeight="1" x14ac:dyDescent="0.25">
      <c r="A104" s="51">
        <v>2241</v>
      </c>
      <c r="B104" s="87" t="s">
        <v>123</v>
      </c>
      <c r="C104" s="88">
        <f t="shared" si="22"/>
        <v>0</v>
      </c>
      <c r="D104" s="193"/>
      <c r="E104" s="194"/>
      <c r="F104" s="55">
        <f t="shared" ref="F104:F111" si="31">D104+E104</f>
        <v>0</v>
      </c>
      <c r="G104" s="53"/>
      <c r="H104" s="54"/>
      <c r="I104" s="55">
        <f t="shared" ref="I104:I111" si="32">G104+H104</f>
        <v>0</v>
      </c>
      <c r="J104" s="53"/>
      <c r="K104" s="54"/>
      <c r="L104" s="55">
        <f t="shared" ref="L104:L111" si="33">K104+J104</f>
        <v>0</v>
      </c>
      <c r="M104" s="53"/>
      <c r="N104" s="54"/>
      <c r="O104" s="55">
        <f t="shared" ref="O104:O111" si="34">N104+M104</f>
        <v>0</v>
      </c>
      <c r="P104" s="57"/>
    </row>
    <row r="105" spans="1:16" ht="24" hidden="1" customHeight="1" x14ac:dyDescent="0.25">
      <c r="A105" s="51">
        <v>2242</v>
      </c>
      <c r="B105" s="87" t="s">
        <v>124</v>
      </c>
      <c r="C105" s="88">
        <f t="shared" si="22"/>
        <v>0</v>
      </c>
      <c r="D105" s="193"/>
      <c r="E105" s="194"/>
      <c r="F105" s="55">
        <f t="shared" si="31"/>
        <v>0</v>
      </c>
      <c r="G105" s="53"/>
      <c r="H105" s="54"/>
      <c r="I105" s="55">
        <f t="shared" si="32"/>
        <v>0</v>
      </c>
      <c r="J105" s="53"/>
      <c r="K105" s="54"/>
      <c r="L105" s="55">
        <f t="shared" si="33"/>
        <v>0</v>
      </c>
      <c r="M105" s="53"/>
      <c r="N105" s="54"/>
      <c r="O105" s="55">
        <f t="shared" si="34"/>
        <v>0</v>
      </c>
      <c r="P105" s="57"/>
    </row>
    <row r="106" spans="1:16" ht="24" customHeight="1" x14ac:dyDescent="0.25">
      <c r="A106" s="51">
        <v>2243</v>
      </c>
      <c r="B106" s="87" t="s">
        <v>125</v>
      </c>
      <c r="C106" s="88">
        <f t="shared" si="22"/>
        <v>1312</v>
      </c>
      <c r="D106" s="193">
        <v>1312</v>
      </c>
      <c r="E106" s="194"/>
      <c r="F106" s="55">
        <f t="shared" si="31"/>
        <v>1312</v>
      </c>
      <c r="G106" s="53"/>
      <c r="H106" s="54"/>
      <c r="I106" s="55">
        <f t="shared" si="32"/>
        <v>0</v>
      </c>
      <c r="J106" s="53"/>
      <c r="K106" s="54"/>
      <c r="L106" s="55">
        <f t="shared" si="33"/>
        <v>0</v>
      </c>
      <c r="M106" s="53"/>
      <c r="N106" s="54"/>
      <c r="O106" s="55">
        <f t="shared" si="34"/>
        <v>0</v>
      </c>
      <c r="P106" s="57"/>
    </row>
    <row r="107" spans="1:16" ht="12" customHeight="1" x14ac:dyDescent="0.25">
      <c r="A107" s="51">
        <v>2244</v>
      </c>
      <c r="B107" s="87" t="s">
        <v>126</v>
      </c>
      <c r="C107" s="88">
        <f t="shared" si="22"/>
        <v>4038</v>
      </c>
      <c r="D107" s="193">
        <v>4404</v>
      </c>
      <c r="E107" s="194">
        <v>-366</v>
      </c>
      <c r="F107" s="55">
        <f t="shared" si="31"/>
        <v>4038</v>
      </c>
      <c r="G107" s="53"/>
      <c r="H107" s="54"/>
      <c r="I107" s="55">
        <f t="shared" si="32"/>
        <v>0</v>
      </c>
      <c r="J107" s="53"/>
      <c r="K107" s="54"/>
      <c r="L107" s="55">
        <f t="shared" si="33"/>
        <v>0</v>
      </c>
      <c r="M107" s="53"/>
      <c r="N107" s="54"/>
      <c r="O107" s="55">
        <f t="shared" si="34"/>
        <v>0</v>
      </c>
      <c r="P107" s="57" t="s">
        <v>567</v>
      </c>
    </row>
    <row r="108" spans="1:16" ht="24" hidden="1" customHeight="1" x14ac:dyDescent="0.25">
      <c r="A108" s="51">
        <v>2246</v>
      </c>
      <c r="B108" s="87" t="s">
        <v>127</v>
      </c>
      <c r="C108" s="88">
        <f t="shared" si="22"/>
        <v>0</v>
      </c>
      <c r="D108" s="193"/>
      <c r="E108" s="194"/>
      <c r="F108" s="55">
        <f t="shared" si="31"/>
        <v>0</v>
      </c>
      <c r="G108" s="53"/>
      <c r="H108" s="54"/>
      <c r="I108" s="55">
        <f t="shared" si="32"/>
        <v>0</v>
      </c>
      <c r="J108" s="53"/>
      <c r="K108" s="54"/>
      <c r="L108" s="55">
        <f t="shared" si="33"/>
        <v>0</v>
      </c>
      <c r="M108" s="53"/>
      <c r="N108" s="54"/>
      <c r="O108" s="55">
        <f t="shared" si="34"/>
        <v>0</v>
      </c>
      <c r="P108" s="57"/>
    </row>
    <row r="109" spans="1:16" ht="12" hidden="1" customHeight="1" x14ac:dyDescent="0.25">
      <c r="A109" s="51">
        <v>2247</v>
      </c>
      <c r="B109" s="87" t="s">
        <v>128</v>
      </c>
      <c r="C109" s="88">
        <f t="shared" si="22"/>
        <v>0</v>
      </c>
      <c r="D109" s="193"/>
      <c r="E109" s="194"/>
      <c r="F109" s="55">
        <f t="shared" si="31"/>
        <v>0</v>
      </c>
      <c r="G109" s="53"/>
      <c r="H109" s="54"/>
      <c r="I109" s="55">
        <f t="shared" si="32"/>
        <v>0</v>
      </c>
      <c r="J109" s="53"/>
      <c r="K109" s="54"/>
      <c r="L109" s="55">
        <f t="shared" si="33"/>
        <v>0</v>
      </c>
      <c r="M109" s="53"/>
      <c r="N109" s="54"/>
      <c r="O109" s="55">
        <f t="shared" si="34"/>
        <v>0</v>
      </c>
      <c r="P109" s="57"/>
    </row>
    <row r="110" spans="1:16" ht="24" hidden="1" customHeight="1" x14ac:dyDescent="0.25">
      <c r="A110" s="51">
        <v>2248</v>
      </c>
      <c r="B110" s="87" t="s">
        <v>129</v>
      </c>
      <c r="C110" s="88">
        <f t="shared" si="22"/>
        <v>0</v>
      </c>
      <c r="D110" s="193"/>
      <c r="E110" s="194"/>
      <c r="F110" s="55">
        <f t="shared" si="31"/>
        <v>0</v>
      </c>
      <c r="G110" s="53"/>
      <c r="H110" s="54"/>
      <c r="I110" s="55">
        <f t="shared" si="32"/>
        <v>0</v>
      </c>
      <c r="J110" s="53"/>
      <c r="K110" s="54"/>
      <c r="L110" s="55">
        <f t="shared" si="33"/>
        <v>0</v>
      </c>
      <c r="M110" s="53"/>
      <c r="N110" s="54"/>
      <c r="O110" s="55">
        <f t="shared" si="34"/>
        <v>0</v>
      </c>
      <c r="P110" s="57"/>
    </row>
    <row r="111" spans="1:16" ht="24" hidden="1" customHeight="1" x14ac:dyDescent="0.25">
      <c r="A111" s="51">
        <v>2249</v>
      </c>
      <c r="B111" s="87" t="s">
        <v>130</v>
      </c>
      <c r="C111" s="88">
        <f t="shared" si="22"/>
        <v>0</v>
      </c>
      <c r="D111" s="193"/>
      <c r="E111" s="194"/>
      <c r="F111" s="55">
        <f t="shared" si="31"/>
        <v>0</v>
      </c>
      <c r="G111" s="53"/>
      <c r="H111" s="54"/>
      <c r="I111" s="55">
        <f t="shared" si="32"/>
        <v>0</v>
      </c>
      <c r="J111" s="53"/>
      <c r="K111" s="54"/>
      <c r="L111" s="55">
        <f t="shared" si="33"/>
        <v>0</v>
      </c>
      <c r="M111" s="53"/>
      <c r="N111" s="54"/>
      <c r="O111" s="55">
        <f t="shared" si="34"/>
        <v>0</v>
      </c>
      <c r="P111" s="57"/>
    </row>
    <row r="112" spans="1:16" x14ac:dyDescent="0.25">
      <c r="A112" s="187">
        <v>2250</v>
      </c>
      <c r="B112" s="87" t="s">
        <v>131</v>
      </c>
      <c r="C112" s="88">
        <f t="shared" si="22"/>
        <v>2062</v>
      </c>
      <c r="D112" s="188">
        <f t="shared" ref="D112:O112" si="35">SUM(D113:D115)</f>
        <v>2062</v>
      </c>
      <c r="E112" s="189">
        <f t="shared" si="35"/>
        <v>0</v>
      </c>
      <c r="F112" s="55">
        <f t="shared" si="35"/>
        <v>2062</v>
      </c>
      <c r="G112" s="188">
        <f t="shared" si="35"/>
        <v>0</v>
      </c>
      <c r="H112" s="189">
        <f t="shared" si="35"/>
        <v>0</v>
      </c>
      <c r="I112" s="55">
        <f t="shared" si="35"/>
        <v>0</v>
      </c>
      <c r="J112" s="188">
        <f t="shared" si="35"/>
        <v>0</v>
      </c>
      <c r="K112" s="189">
        <f t="shared" si="35"/>
        <v>0</v>
      </c>
      <c r="L112" s="55">
        <f t="shared" si="35"/>
        <v>0</v>
      </c>
      <c r="M112" s="188">
        <f t="shared" si="35"/>
        <v>0</v>
      </c>
      <c r="N112" s="189">
        <f t="shared" si="35"/>
        <v>0</v>
      </c>
      <c r="O112" s="55">
        <f t="shared" si="35"/>
        <v>0</v>
      </c>
      <c r="P112" s="57"/>
    </row>
    <row r="113" spans="1:16" ht="12" customHeight="1" x14ac:dyDescent="0.25">
      <c r="A113" s="51">
        <v>2251</v>
      </c>
      <c r="B113" s="87" t="s">
        <v>132</v>
      </c>
      <c r="C113" s="88">
        <f t="shared" si="22"/>
        <v>85</v>
      </c>
      <c r="D113" s="193">
        <v>85</v>
      </c>
      <c r="E113" s="194"/>
      <c r="F113" s="55">
        <f>D113+E113</f>
        <v>85</v>
      </c>
      <c r="G113" s="53"/>
      <c r="H113" s="54"/>
      <c r="I113" s="55">
        <f>G113+H113</f>
        <v>0</v>
      </c>
      <c r="J113" s="53"/>
      <c r="K113" s="54"/>
      <c r="L113" s="55">
        <f>K113+J113</f>
        <v>0</v>
      </c>
      <c r="M113" s="53"/>
      <c r="N113" s="54"/>
      <c r="O113" s="55">
        <f>N113+M113</f>
        <v>0</v>
      </c>
      <c r="P113" s="57"/>
    </row>
    <row r="114" spans="1:16" ht="24" customHeight="1" x14ac:dyDescent="0.25">
      <c r="A114" s="51">
        <v>2252</v>
      </c>
      <c r="B114" s="87" t="s">
        <v>133</v>
      </c>
      <c r="C114" s="88">
        <f t="shared" si="22"/>
        <v>1560</v>
      </c>
      <c r="D114" s="193">
        <v>1560</v>
      </c>
      <c r="E114" s="194"/>
      <c r="F114" s="55">
        <f>D114+E114</f>
        <v>1560</v>
      </c>
      <c r="G114" s="53"/>
      <c r="H114" s="54"/>
      <c r="I114" s="55">
        <f>G114+H114</f>
        <v>0</v>
      </c>
      <c r="J114" s="53"/>
      <c r="K114" s="54"/>
      <c r="L114" s="55">
        <f>K114+J114</f>
        <v>0</v>
      </c>
      <c r="M114" s="53"/>
      <c r="N114" s="54"/>
      <c r="O114" s="55">
        <f>N114+M114</f>
        <v>0</v>
      </c>
      <c r="P114" s="57"/>
    </row>
    <row r="115" spans="1:16" ht="24" customHeight="1" x14ac:dyDescent="0.25">
      <c r="A115" s="51">
        <v>2259</v>
      </c>
      <c r="B115" s="87" t="s">
        <v>134</v>
      </c>
      <c r="C115" s="88">
        <f t="shared" si="22"/>
        <v>417</v>
      </c>
      <c r="D115" s="193">
        <v>417</v>
      </c>
      <c r="E115" s="194"/>
      <c r="F115" s="55">
        <f>D115+E115</f>
        <v>417</v>
      </c>
      <c r="G115" s="53"/>
      <c r="H115" s="54"/>
      <c r="I115" s="55">
        <f>G115+H115</f>
        <v>0</v>
      </c>
      <c r="J115" s="53"/>
      <c r="K115" s="54"/>
      <c r="L115" s="55">
        <f>K115+J115</f>
        <v>0</v>
      </c>
      <c r="M115" s="53"/>
      <c r="N115" s="54"/>
      <c r="O115" s="55">
        <f>N115+M115</f>
        <v>0</v>
      </c>
      <c r="P115" s="57"/>
    </row>
    <row r="116" spans="1:16" x14ac:dyDescent="0.25">
      <c r="A116" s="187">
        <v>2260</v>
      </c>
      <c r="B116" s="87" t="s">
        <v>135</v>
      </c>
      <c r="C116" s="88">
        <f t="shared" si="22"/>
        <v>17419</v>
      </c>
      <c r="D116" s="188">
        <f t="shared" ref="D116:O116" si="36">SUM(D117:D121)</f>
        <v>10630</v>
      </c>
      <c r="E116" s="189">
        <f t="shared" si="36"/>
        <v>0</v>
      </c>
      <c r="F116" s="55">
        <f t="shared" si="36"/>
        <v>10630</v>
      </c>
      <c r="G116" s="188">
        <f t="shared" si="36"/>
        <v>2109</v>
      </c>
      <c r="H116" s="189">
        <f t="shared" si="36"/>
        <v>0</v>
      </c>
      <c r="I116" s="55">
        <f t="shared" si="36"/>
        <v>2109</v>
      </c>
      <c r="J116" s="188">
        <f t="shared" si="36"/>
        <v>4680</v>
      </c>
      <c r="K116" s="189">
        <f t="shared" si="36"/>
        <v>0</v>
      </c>
      <c r="L116" s="55">
        <f t="shared" si="36"/>
        <v>4680</v>
      </c>
      <c r="M116" s="188">
        <f t="shared" si="36"/>
        <v>0</v>
      </c>
      <c r="N116" s="189">
        <f t="shared" si="36"/>
        <v>0</v>
      </c>
      <c r="O116" s="55">
        <f t="shared" si="36"/>
        <v>0</v>
      </c>
      <c r="P116" s="57"/>
    </row>
    <row r="117" spans="1:16" ht="12" hidden="1" customHeight="1" x14ac:dyDescent="0.25">
      <c r="A117" s="51">
        <v>2261</v>
      </c>
      <c r="B117" s="87" t="s">
        <v>136</v>
      </c>
      <c r="C117" s="88">
        <f t="shared" si="22"/>
        <v>0</v>
      </c>
      <c r="D117" s="193"/>
      <c r="E117" s="194"/>
      <c r="F117" s="55">
        <f>D117+E117</f>
        <v>0</v>
      </c>
      <c r="G117" s="53"/>
      <c r="H117" s="54"/>
      <c r="I117" s="55">
        <f>G117+H117</f>
        <v>0</v>
      </c>
      <c r="J117" s="53"/>
      <c r="K117" s="54"/>
      <c r="L117" s="55">
        <f>K117+J117</f>
        <v>0</v>
      </c>
      <c r="M117" s="53"/>
      <c r="N117" s="54"/>
      <c r="O117" s="55">
        <f>N117+M117</f>
        <v>0</v>
      </c>
      <c r="P117" s="57"/>
    </row>
    <row r="118" spans="1:16" x14ac:dyDescent="0.25">
      <c r="A118" s="51">
        <v>2262</v>
      </c>
      <c r="B118" s="87" t="s">
        <v>137</v>
      </c>
      <c r="C118" s="88">
        <f t="shared" si="22"/>
        <v>3689</v>
      </c>
      <c r="D118" s="193">
        <v>1100</v>
      </c>
      <c r="E118" s="194"/>
      <c r="F118" s="55">
        <f>D118+E118</f>
        <v>1100</v>
      </c>
      <c r="G118" s="53">
        <v>2109</v>
      </c>
      <c r="H118" s="54"/>
      <c r="I118" s="55">
        <f>G118+H118</f>
        <v>2109</v>
      </c>
      <c r="J118" s="53">
        <v>480</v>
      </c>
      <c r="K118" s="54"/>
      <c r="L118" s="55">
        <f>K118+J118</f>
        <v>480</v>
      </c>
      <c r="M118" s="53"/>
      <c r="N118" s="54"/>
      <c r="O118" s="55">
        <f>N118+M118</f>
        <v>0</v>
      </c>
      <c r="P118" s="57"/>
    </row>
    <row r="119" spans="1:16" ht="12" customHeight="1" x14ac:dyDescent="0.25">
      <c r="A119" s="51">
        <v>2263</v>
      </c>
      <c r="B119" s="87" t="s">
        <v>138</v>
      </c>
      <c r="C119" s="88">
        <f t="shared" si="22"/>
        <v>9400</v>
      </c>
      <c r="D119" s="193">
        <v>9400</v>
      </c>
      <c r="E119" s="194"/>
      <c r="F119" s="55">
        <f>D119+E119</f>
        <v>9400</v>
      </c>
      <c r="G119" s="53"/>
      <c r="H119" s="54"/>
      <c r="I119" s="55">
        <f>G119+H119</f>
        <v>0</v>
      </c>
      <c r="J119" s="53"/>
      <c r="K119" s="54"/>
      <c r="L119" s="55">
        <f>K119+J119</f>
        <v>0</v>
      </c>
      <c r="M119" s="53"/>
      <c r="N119" s="54"/>
      <c r="O119" s="55">
        <f>N119+M119</f>
        <v>0</v>
      </c>
      <c r="P119" s="57"/>
    </row>
    <row r="120" spans="1:16" ht="24" customHeight="1" x14ac:dyDescent="0.25">
      <c r="A120" s="51">
        <v>2264</v>
      </c>
      <c r="B120" s="87" t="s">
        <v>139</v>
      </c>
      <c r="C120" s="88">
        <f t="shared" si="22"/>
        <v>4200</v>
      </c>
      <c r="D120" s="193"/>
      <c r="E120" s="194"/>
      <c r="F120" s="55">
        <f>D120+E120</f>
        <v>0</v>
      </c>
      <c r="G120" s="53"/>
      <c r="H120" s="54"/>
      <c r="I120" s="55">
        <f>G120+H120</f>
        <v>0</v>
      </c>
      <c r="J120" s="53">
        <v>4200</v>
      </c>
      <c r="K120" s="54"/>
      <c r="L120" s="55">
        <f>K120+J120</f>
        <v>4200</v>
      </c>
      <c r="M120" s="53"/>
      <c r="N120" s="54"/>
      <c r="O120" s="55">
        <f>N120+M120</f>
        <v>0</v>
      </c>
      <c r="P120" s="57"/>
    </row>
    <row r="121" spans="1:16" ht="12" customHeight="1" x14ac:dyDescent="0.25">
      <c r="A121" s="51">
        <v>2269</v>
      </c>
      <c r="B121" s="87" t="s">
        <v>140</v>
      </c>
      <c r="C121" s="88">
        <f t="shared" si="22"/>
        <v>130</v>
      </c>
      <c r="D121" s="193">
        <v>130</v>
      </c>
      <c r="E121" s="194"/>
      <c r="F121" s="55">
        <f>D121+E121</f>
        <v>130</v>
      </c>
      <c r="G121" s="53"/>
      <c r="H121" s="54"/>
      <c r="I121" s="55">
        <f>G121+H121</f>
        <v>0</v>
      </c>
      <c r="J121" s="53"/>
      <c r="K121" s="54"/>
      <c r="L121" s="55">
        <f>K121+J121</f>
        <v>0</v>
      </c>
      <c r="M121" s="53"/>
      <c r="N121" s="54"/>
      <c r="O121" s="55">
        <f>N121+M121</f>
        <v>0</v>
      </c>
      <c r="P121" s="57"/>
    </row>
    <row r="122" spans="1:16" x14ac:dyDescent="0.25">
      <c r="A122" s="187">
        <v>2270</v>
      </c>
      <c r="B122" s="87" t="s">
        <v>141</v>
      </c>
      <c r="C122" s="88">
        <f t="shared" si="22"/>
        <v>3424</v>
      </c>
      <c r="D122" s="188">
        <f t="shared" ref="D122:O122" si="37">SUM(D123:D127)</f>
        <v>1000</v>
      </c>
      <c r="E122" s="189">
        <f t="shared" si="37"/>
        <v>0</v>
      </c>
      <c r="F122" s="55">
        <f t="shared" si="37"/>
        <v>1000</v>
      </c>
      <c r="G122" s="188">
        <f t="shared" si="37"/>
        <v>2427</v>
      </c>
      <c r="H122" s="189">
        <f t="shared" si="37"/>
        <v>-3</v>
      </c>
      <c r="I122" s="55">
        <f t="shared" si="37"/>
        <v>2424</v>
      </c>
      <c r="J122" s="188">
        <f t="shared" si="37"/>
        <v>0</v>
      </c>
      <c r="K122" s="189">
        <f t="shared" si="37"/>
        <v>0</v>
      </c>
      <c r="L122" s="55">
        <f t="shared" si="37"/>
        <v>0</v>
      </c>
      <c r="M122" s="188">
        <f t="shared" si="37"/>
        <v>0</v>
      </c>
      <c r="N122" s="189">
        <f t="shared" si="37"/>
        <v>0</v>
      </c>
      <c r="O122" s="55">
        <f t="shared" si="37"/>
        <v>0</v>
      </c>
      <c r="P122" s="57"/>
    </row>
    <row r="123" spans="1:16" ht="12" hidden="1" customHeight="1" x14ac:dyDescent="0.25">
      <c r="A123" s="51">
        <v>2272</v>
      </c>
      <c r="B123" s="197" t="s">
        <v>142</v>
      </c>
      <c r="C123" s="88">
        <f t="shared" si="22"/>
        <v>0</v>
      </c>
      <c r="D123" s="193"/>
      <c r="E123" s="194"/>
      <c r="F123" s="55">
        <f>D123+E123</f>
        <v>0</v>
      </c>
      <c r="G123" s="53"/>
      <c r="H123" s="54"/>
      <c r="I123" s="55">
        <f>G123+H123</f>
        <v>0</v>
      </c>
      <c r="J123" s="53"/>
      <c r="K123" s="54"/>
      <c r="L123" s="55">
        <f>K123+J123</f>
        <v>0</v>
      </c>
      <c r="M123" s="53"/>
      <c r="N123" s="54"/>
      <c r="O123" s="55">
        <f>N123+M123</f>
        <v>0</v>
      </c>
      <c r="P123" s="57"/>
    </row>
    <row r="124" spans="1:16" ht="24" hidden="1" customHeight="1" x14ac:dyDescent="0.25">
      <c r="A124" s="51">
        <v>2274</v>
      </c>
      <c r="B124" s="198" t="s">
        <v>143</v>
      </c>
      <c r="C124" s="88">
        <f t="shared" si="22"/>
        <v>0</v>
      </c>
      <c r="D124" s="193"/>
      <c r="E124" s="194"/>
      <c r="F124" s="55">
        <f>D124+E124</f>
        <v>0</v>
      </c>
      <c r="G124" s="53"/>
      <c r="H124" s="54"/>
      <c r="I124" s="55">
        <f>G124+H124</f>
        <v>0</v>
      </c>
      <c r="J124" s="53"/>
      <c r="K124" s="54"/>
      <c r="L124" s="55">
        <f>K124+J124</f>
        <v>0</v>
      </c>
      <c r="M124" s="53"/>
      <c r="N124" s="54"/>
      <c r="O124" s="55">
        <f>N124+M124</f>
        <v>0</v>
      </c>
      <c r="P124" s="57"/>
    </row>
    <row r="125" spans="1:16" ht="24" hidden="1" customHeight="1" x14ac:dyDescent="0.25">
      <c r="A125" s="51">
        <v>2275</v>
      </c>
      <c r="B125" s="87" t="s">
        <v>144</v>
      </c>
      <c r="C125" s="88">
        <f t="shared" si="22"/>
        <v>0</v>
      </c>
      <c r="D125" s="193"/>
      <c r="E125" s="194"/>
      <c r="F125" s="55">
        <f>D125+E125</f>
        <v>0</v>
      </c>
      <c r="G125" s="53"/>
      <c r="H125" s="54"/>
      <c r="I125" s="55">
        <f>G125+H125</f>
        <v>0</v>
      </c>
      <c r="J125" s="53"/>
      <c r="K125" s="54"/>
      <c r="L125" s="55">
        <f>K125+J125</f>
        <v>0</v>
      </c>
      <c r="M125" s="53"/>
      <c r="N125" s="54"/>
      <c r="O125" s="55">
        <f>N125+M125</f>
        <v>0</v>
      </c>
      <c r="P125" s="57"/>
    </row>
    <row r="126" spans="1:16" ht="36" hidden="1" customHeight="1" x14ac:dyDescent="0.25">
      <c r="A126" s="51">
        <v>2276</v>
      </c>
      <c r="B126" s="87" t="s">
        <v>145</v>
      </c>
      <c r="C126" s="88">
        <f t="shared" si="22"/>
        <v>0</v>
      </c>
      <c r="D126" s="193"/>
      <c r="E126" s="194"/>
      <c r="F126" s="55">
        <f>D126+E126</f>
        <v>0</v>
      </c>
      <c r="G126" s="53"/>
      <c r="H126" s="54"/>
      <c r="I126" s="55">
        <f>G126+H126</f>
        <v>0</v>
      </c>
      <c r="J126" s="53"/>
      <c r="K126" s="54"/>
      <c r="L126" s="55">
        <f>K126+J126</f>
        <v>0</v>
      </c>
      <c r="M126" s="53"/>
      <c r="N126" s="54"/>
      <c r="O126" s="55">
        <f>N126+M126</f>
        <v>0</v>
      </c>
      <c r="P126" s="57"/>
    </row>
    <row r="127" spans="1:16" ht="26.25" customHeight="1" x14ac:dyDescent="0.25">
      <c r="A127" s="51">
        <v>2279</v>
      </c>
      <c r="B127" s="87" t="s">
        <v>146</v>
      </c>
      <c r="C127" s="88">
        <f t="shared" si="22"/>
        <v>3424</v>
      </c>
      <c r="D127" s="193">
        <v>1000</v>
      </c>
      <c r="E127" s="194"/>
      <c r="F127" s="55">
        <f>D127+E127</f>
        <v>1000</v>
      </c>
      <c r="G127" s="53">
        <v>2427</v>
      </c>
      <c r="H127" s="54">
        <f>-3-1+1</f>
        <v>-3</v>
      </c>
      <c r="I127" s="55">
        <f>G127+H127</f>
        <v>2424</v>
      </c>
      <c r="J127" s="53"/>
      <c r="K127" s="54"/>
      <c r="L127" s="55">
        <f>K127+J127</f>
        <v>0</v>
      </c>
      <c r="M127" s="53"/>
      <c r="N127" s="54"/>
      <c r="O127" s="55">
        <f>N127+M127</f>
        <v>0</v>
      </c>
      <c r="P127" s="57" t="s">
        <v>568</v>
      </c>
    </row>
    <row r="128" spans="1:16" ht="48" hidden="1" x14ac:dyDescent="0.25">
      <c r="A128" s="278">
        <v>2280</v>
      </c>
      <c r="B128" s="80" t="s">
        <v>147</v>
      </c>
      <c r="C128" s="81">
        <f t="shared" si="22"/>
        <v>0</v>
      </c>
      <c r="D128" s="191">
        <f t="shared" ref="D128:O128" si="38">SUM(D129)</f>
        <v>0</v>
      </c>
      <c r="E128" s="192">
        <f t="shared" si="38"/>
        <v>0</v>
      </c>
      <c r="F128" s="132">
        <f t="shared" si="38"/>
        <v>0</v>
      </c>
      <c r="G128" s="191">
        <f t="shared" si="38"/>
        <v>0</v>
      </c>
      <c r="H128" s="192">
        <f t="shared" si="38"/>
        <v>0</v>
      </c>
      <c r="I128" s="132">
        <f t="shared" si="38"/>
        <v>0</v>
      </c>
      <c r="J128" s="191">
        <f t="shared" si="38"/>
        <v>0</v>
      </c>
      <c r="K128" s="192">
        <f t="shared" si="38"/>
        <v>0</v>
      </c>
      <c r="L128" s="132">
        <f t="shared" si="38"/>
        <v>0</v>
      </c>
      <c r="M128" s="191">
        <f t="shared" si="38"/>
        <v>0</v>
      </c>
      <c r="N128" s="192">
        <f t="shared" si="38"/>
        <v>0</v>
      </c>
      <c r="O128" s="132">
        <f t="shared" si="38"/>
        <v>0</v>
      </c>
      <c r="P128" s="49"/>
    </row>
    <row r="129" spans="1:16" ht="24" hidden="1" customHeight="1" x14ac:dyDescent="0.25">
      <c r="A129" s="51">
        <v>2283</v>
      </c>
      <c r="B129" s="87" t="s">
        <v>148</v>
      </c>
      <c r="C129" s="88">
        <f t="shared" si="2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22"/>
        <v>55777</v>
      </c>
      <c r="D130" s="182">
        <f t="shared" ref="D130:O130" si="39">SUM(D131,D136,D140,D141,D144,D151,D159,D160,D163)</f>
        <v>46774</v>
      </c>
      <c r="E130" s="183">
        <f t="shared" si="39"/>
        <v>0</v>
      </c>
      <c r="F130" s="71">
        <f t="shared" si="39"/>
        <v>46774</v>
      </c>
      <c r="G130" s="182">
        <f t="shared" si="39"/>
        <v>6648</v>
      </c>
      <c r="H130" s="183">
        <f t="shared" si="39"/>
        <v>0</v>
      </c>
      <c r="I130" s="71">
        <f t="shared" si="39"/>
        <v>6648</v>
      </c>
      <c r="J130" s="182">
        <f t="shared" si="39"/>
        <v>2355</v>
      </c>
      <c r="K130" s="183">
        <f t="shared" si="39"/>
        <v>0</v>
      </c>
      <c r="L130" s="71">
        <f t="shared" si="39"/>
        <v>2355</v>
      </c>
      <c r="M130" s="182">
        <f t="shared" si="39"/>
        <v>0</v>
      </c>
      <c r="N130" s="183">
        <f t="shared" si="39"/>
        <v>0</v>
      </c>
      <c r="O130" s="71">
        <f t="shared" si="39"/>
        <v>0</v>
      </c>
      <c r="P130" s="75"/>
    </row>
    <row r="131" spans="1:16" ht="24" x14ac:dyDescent="0.25">
      <c r="A131" s="278">
        <v>2310</v>
      </c>
      <c r="B131" s="80" t="s">
        <v>150</v>
      </c>
      <c r="C131" s="81">
        <f t="shared" si="22"/>
        <v>17532</v>
      </c>
      <c r="D131" s="191">
        <f t="shared" ref="D131:O131" si="40">SUM(D132:D135)</f>
        <v>17532</v>
      </c>
      <c r="E131" s="192">
        <f t="shared" si="40"/>
        <v>0</v>
      </c>
      <c r="F131" s="132">
        <f t="shared" si="40"/>
        <v>17532</v>
      </c>
      <c r="G131" s="191">
        <f t="shared" si="40"/>
        <v>0</v>
      </c>
      <c r="H131" s="192">
        <f t="shared" si="40"/>
        <v>0</v>
      </c>
      <c r="I131" s="132">
        <f t="shared" si="40"/>
        <v>0</v>
      </c>
      <c r="J131" s="191">
        <f t="shared" si="40"/>
        <v>0</v>
      </c>
      <c r="K131" s="192">
        <f t="shared" si="40"/>
        <v>0</v>
      </c>
      <c r="L131" s="132">
        <f t="shared" si="40"/>
        <v>0</v>
      </c>
      <c r="M131" s="191">
        <f t="shared" si="40"/>
        <v>0</v>
      </c>
      <c r="N131" s="192">
        <f t="shared" si="40"/>
        <v>0</v>
      </c>
      <c r="O131" s="132">
        <f t="shared" si="40"/>
        <v>0</v>
      </c>
      <c r="P131" s="49"/>
    </row>
    <row r="132" spans="1:16" ht="12" customHeight="1" x14ac:dyDescent="0.25">
      <c r="A132" s="51">
        <v>2311</v>
      </c>
      <c r="B132" s="87" t="s">
        <v>151</v>
      </c>
      <c r="C132" s="88">
        <f t="shared" si="22"/>
        <v>7532</v>
      </c>
      <c r="D132" s="193">
        <v>7532</v>
      </c>
      <c r="E132" s="194"/>
      <c r="F132" s="55">
        <f>D132+E132</f>
        <v>7532</v>
      </c>
      <c r="G132" s="53"/>
      <c r="H132" s="54"/>
      <c r="I132" s="55">
        <f>G132+H132</f>
        <v>0</v>
      </c>
      <c r="J132" s="53"/>
      <c r="K132" s="54"/>
      <c r="L132" s="55">
        <f>K132+J132</f>
        <v>0</v>
      </c>
      <c r="M132" s="53"/>
      <c r="N132" s="54"/>
      <c r="O132" s="55">
        <f>N132+M132</f>
        <v>0</v>
      </c>
      <c r="P132" s="57"/>
    </row>
    <row r="133" spans="1:16" ht="12" customHeight="1" x14ac:dyDescent="0.25">
      <c r="A133" s="51">
        <v>2312</v>
      </c>
      <c r="B133" s="87" t="s">
        <v>152</v>
      </c>
      <c r="C133" s="88">
        <f t="shared" si="22"/>
        <v>10000</v>
      </c>
      <c r="D133" s="193">
        <v>10000</v>
      </c>
      <c r="E133" s="194"/>
      <c r="F133" s="55">
        <f>D133+E133</f>
        <v>10000</v>
      </c>
      <c r="G133" s="53"/>
      <c r="H133" s="54"/>
      <c r="I133" s="55">
        <f>G133+H133</f>
        <v>0</v>
      </c>
      <c r="J133" s="53"/>
      <c r="K133" s="54"/>
      <c r="L133" s="55">
        <f>K133+J133</f>
        <v>0</v>
      </c>
      <c r="M133" s="53"/>
      <c r="N133" s="54"/>
      <c r="O133" s="55">
        <f>N133+M133</f>
        <v>0</v>
      </c>
      <c r="P133" s="57"/>
    </row>
    <row r="134" spans="1:16" ht="12" hidden="1" customHeight="1" x14ac:dyDescent="0.25">
      <c r="A134" s="51">
        <v>2313</v>
      </c>
      <c r="B134" s="87" t="s">
        <v>153</v>
      </c>
      <c r="C134" s="88">
        <f t="shared" si="22"/>
        <v>0</v>
      </c>
      <c r="D134" s="193"/>
      <c r="E134" s="194"/>
      <c r="F134" s="55">
        <f>D134+E134</f>
        <v>0</v>
      </c>
      <c r="G134" s="53"/>
      <c r="H134" s="54"/>
      <c r="I134" s="55">
        <f>G134+H134</f>
        <v>0</v>
      </c>
      <c r="J134" s="53"/>
      <c r="K134" s="54"/>
      <c r="L134" s="55">
        <f>K134+J134</f>
        <v>0</v>
      </c>
      <c r="M134" s="53"/>
      <c r="N134" s="54"/>
      <c r="O134" s="55">
        <f>N134+M134</f>
        <v>0</v>
      </c>
      <c r="P134" s="57"/>
    </row>
    <row r="135" spans="1:16" ht="36" hidden="1" customHeight="1" x14ac:dyDescent="0.25">
      <c r="A135" s="51">
        <v>2314</v>
      </c>
      <c r="B135" s="87" t="s">
        <v>154</v>
      </c>
      <c r="C135" s="88">
        <f t="shared" si="22"/>
        <v>0</v>
      </c>
      <c r="D135" s="193"/>
      <c r="E135" s="194"/>
      <c r="F135" s="55">
        <f>D135+E135</f>
        <v>0</v>
      </c>
      <c r="G135" s="53"/>
      <c r="H135" s="54"/>
      <c r="I135" s="55">
        <f>G135+H135</f>
        <v>0</v>
      </c>
      <c r="J135" s="53"/>
      <c r="K135" s="54"/>
      <c r="L135" s="55">
        <f>K135+J135</f>
        <v>0</v>
      </c>
      <c r="M135" s="53"/>
      <c r="N135" s="54"/>
      <c r="O135" s="55">
        <f>N135+M135</f>
        <v>0</v>
      </c>
      <c r="P135" s="57"/>
    </row>
    <row r="136" spans="1:16" x14ac:dyDescent="0.25">
      <c r="A136" s="187">
        <v>2320</v>
      </c>
      <c r="B136" s="87" t="s">
        <v>155</v>
      </c>
      <c r="C136" s="88">
        <f t="shared" si="22"/>
        <v>580</v>
      </c>
      <c r="D136" s="188">
        <f t="shared" ref="D136:O136" si="41">SUM(D137:D139)</f>
        <v>225</v>
      </c>
      <c r="E136" s="189">
        <f t="shared" si="41"/>
        <v>0</v>
      </c>
      <c r="F136" s="55">
        <f t="shared" si="41"/>
        <v>225</v>
      </c>
      <c r="G136" s="188">
        <f t="shared" si="41"/>
        <v>0</v>
      </c>
      <c r="H136" s="189">
        <f t="shared" si="41"/>
        <v>0</v>
      </c>
      <c r="I136" s="55">
        <f t="shared" si="41"/>
        <v>0</v>
      </c>
      <c r="J136" s="188">
        <f t="shared" si="41"/>
        <v>355</v>
      </c>
      <c r="K136" s="189">
        <f t="shared" si="41"/>
        <v>0</v>
      </c>
      <c r="L136" s="55">
        <f t="shared" si="41"/>
        <v>355</v>
      </c>
      <c r="M136" s="188">
        <f t="shared" si="41"/>
        <v>0</v>
      </c>
      <c r="N136" s="189">
        <f t="shared" si="41"/>
        <v>0</v>
      </c>
      <c r="O136" s="55">
        <f t="shared" si="41"/>
        <v>0</v>
      </c>
      <c r="P136" s="57"/>
    </row>
    <row r="137" spans="1:16" ht="12" hidden="1" customHeight="1" x14ac:dyDescent="0.25">
      <c r="A137" s="51">
        <v>2321</v>
      </c>
      <c r="B137" s="87" t="s">
        <v>156</v>
      </c>
      <c r="C137" s="88">
        <f t="shared" si="22"/>
        <v>0</v>
      </c>
      <c r="D137" s="193"/>
      <c r="E137" s="194"/>
      <c r="F137" s="55">
        <f>D137+E137</f>
        <v>0</v>
      </c>
      <c r="G137" s="53"/>
      <c r="H137" s="54"/>
      <c r="I137" s="55">
        <f>G137+H137</f>
        <v>0</v>
      </c>
      <c r="J137" s="53"/>
      <c r="K137" s="54"/>
      <c r="L137" s="55">
        <f>K137+J137</f>
        <v>0</v>
      </c>
      <c r="M137" s="53"/>
      <c r="N137" s="54"/>
      <c r="O137" s="55">
        <f>N137+M137</f>
        <v>0</v>
      </c>
      <c r="P137" s="57"/>
    </row>
    <row r="138" spans="1:16" ht="12" customHeight="1" x14ac:dyDescent="0.25">
      <c r="A138" s="51">
        <v>2322</v>
      </c>
      <c r="B138" s="87" t="s">
        <v>157</v>
      </c>
      <c r="C138" s="88">
        <f t="shared" si="22"/>
        <v>580</v>
      </c>
      <c r="D138" s="193">
        <v>225</v>
      </c>
      <c r="E138" s="194"/>
      <c r="F138" s="55">
        <f>D138+E138</f>
        <v>225</v>
      </c>
      <c r="G138" s="53"/>
      <c r="H138" s="54"/>
      <c r="I138" s="55">
        <f>G138+H138</f>
        <v>0</v>
      </c>
      <c r="J138" s="53">
        <v>355</v>
      </c>
      <c r="K138" s="54"/>
      <c r="L138" s="55">
        <f>K138+J138</f>
        <v>355</v>
      </c>
      <c r="M138" s="53"/>
      <c r="N138" s="54"/>
      <c r="O138" s="55">
        <f>N138+M138</f>
        <v>0</v>
      </c>
      <c r="P138" s="57"/>
    </row>
    <row r="139" spans="1:16" ht="10.5" hidden="1" customHeight="1" x14ac:dyDescent="0.25">
      <c r="A139" s="51">
        <v>2329</v>
      </c>
      <c r="B139" s="87" t="s">
        <v>158</v>
      </c>
      <c r="C139" s="88">
        <f t="shared" si="22"/>
        <v>0</v>
      </c>
      <c r="D139" s="193"/>
      <c r="E139" s="194"/>
      <c r="F139" s="55">
        <f>D139+E139</f>
        <v>0</v>
      </c>
      <c r="G139" s="53"/>
      <c r="H139" s="54"/>
      <c r="I139" s="55">
        <f>G139+H139</f>
        <v>0</v>
      </c>
      <c r="J139" s="53"/>
      <c r="K139" s="54"/>
      <c r="L139" s="55">
        <f>K139+J139</f>
        <v>0</v>
      </c>
      <c r="M139" s="53"/>
      <c r="N139" s="54"/>
      <c r="O139" s="55">
        <f>N139+M139</f>
        <v>0</v>
      </c>
      <c r="P139" s="57"/>
    </row>
    <row r="140" spans="1:16" ht="12" hidden="1" customHeight="1" x14ac:dyDescent="0.25">
      <c r="A140" s="187">
        <v>2330</v>
      </c>
      <c r="B140" s="87" t="s">
        <v>159</v>
      </c>
      <c r="C140" s="88">
        <f t="shared" si="22"/>
        <v>0</v>
      </c>
      <c r="D140" s="193"/>
      <c r="E140" s="194"/>
      <c r="F140" s="55">
        <f>D140+E140</f>
        <v>0</v>
      </c>
      <c r="G140" s="53"/>
      <c r="H140" s="54"/>
      <c r="I140" s="55">
        <f>G140+H140</f>
        <v>0</v>
      </c>
      <c r="J140" s="53"/>
      <c r="K140" s="54"/>
      <c r="L140" s="55">
        <f>K140+J140</f>
        <v>0</v>
      </c>
      <c r="M140" s="53"/>
      <c r="N140" s="54"/>
      <c r="O140" s="55">
        <f>N140+M140</f>
        <v>0</v>
      </c>
      <c r="P140" s="57"/>
    </row>
    <row r="141" spans="1:16" ht="48" x14ac:dyDescent="0.25">
      <c r="A141" s="187">
        <v>2340</v>
      </c>
      <c r="B141" s="87" t="s">
        <v>160</v>
      </c>
      <c r="C141" s="88">
        <f t="shared" si="22"/>
        <v>312</v>
      </c>
      <c r="D141" s="188">
        <f t="shared" ref="D141:O141" si="42">SUM(D142:D143)</f>
        <v>312</v>
      </c>
      <c r="E141" s="189">
        <f t="shared" si="42"/>
        <v>0</v>
      </c>
      <c r="F141" s="55">
        <f t="shared" si="42"/>
        <v>312</v>
      </c>
      <c r="G141" s="188">
        <f t="shared" si="42"/>
        <v>0</v>
      </c>
      <c r="H141" s="189">
        <f t="shared" si="42"/>
        <v>0</v>
      </c>
      <c r="I141" s="55">
        <f t="shared" si="42"/>
        <v>0</v>
      </c>
      <c r="J141" s="188">
        <f t="shared" si="42"/>
        <v>0</v>
      </c>
      <c r="K141" s="189">
        <f t="shared" si="42"/>
        <v>0</v>
      </c>
      <c r="L141" s="55">
        <f t="shared" si="42"/>
        <v>0</v>
      </c>
      <c r="M141" s="188">
        <f t="shared" si="42"/>
        <v>0</v>
      </c>
      <c r="N141" s="189">
        <f t="shared" si="42"/>
        <v>0</v>
      </c>
      <c r="O141" s="55">
        <f t="shared" si="42"/>
        <v>0</v>
      </c>
      <c r="P141" s="57"/>
    </row>
    <row r="142" spans="1:16" ht="12" customHeight="1" x14ac:dyDescent="0.25">
      <c r="A142" s="51">
        <v>2341</v>
      </c>
      <c r="B142" s="87" t="s">
        <v>161</v>
      </c>
      <c r="C142" s="88">
        <f t="shared" si="22"/>
        <v>312</v>
      </c>
      <c r="D142" s="193">
        <v>312</v>
      </c>
      <c r="E142" s="194"/>
      <c r="F142" s="55">
        <f>D142+E142</f>
        <v>312</v>
      </c>
      <c r="G142" s="53"/>
      <c r="H142" s="54"/>
      <c r="I142" s="55">
        <f>G142+H142</f>
        <v>0</v>
      </c>
      <c r="J142" s="53"/>
      <c r="K142" s="54"/>
      <c r="L142" s="55">
        <f>K142+J142</f>
        <v>0</v>
      </c>
      <c r="M142" s="53"/>
      <c r="N142" s="54"/>
      <c r="O142" s="55">
        <f>N142+M142</f>
        <v>0</v>
      </c>
      <c r="P142" s="57"/>
    </row>
    <row r="143" spans="1:16" ht="24" hidden="1" customHeight="1" x14ac:dyDescent="0.25">
      <c r="A143" s="51">
        <v>2344</v>
      </c>
      <c r="B143" s="87" t="s">
        <v>162</v>
      </c>
      <c r="C143" s="88">
        <f t="shared" si="22"/>
        <v>0</v>
      </c>
      <c r="D143" s="193"/>
      <c r="E143" s="194"/>
      <c r="F143" s="55">
        <f>D143+E143</f>
        <v>0</v>
      </c>
      <c r="G143" s="53"/>
      <c r="H143" s="54"/>
      <c r="I143" s="55">
        <f>G143+H143</f>
        <v>0</v>
      </c>
      <c r="J143" s="53"/>
      <c r="K143" s="54"/>
      <c r="L143" s="55">
        <f>K143+J143</f>
        <v>0</v>
      </c>
      <c r="M143" s="53"/>
      <c r="N143" s="54"/>
      <c r="O143" s="55">
        <f>N143+M143</f>
        <v>0</v>
      </c>
      <c r="P143" s="57"/>
    </row>
    <row r="144" spans="1:16" ht="24" x14ac:dyDescent="0.25">
      <c r="A144" s="184">
        <v>2350</v>
      </c>
      <c r="B144" s="136" t="s">
        <v>163</v>
      </c>
      <c r="C144" s="141">
        <f t="shared" si="22"/>
        <v>8279</v>
      </c>
      <c r="D144" s="185">
        <f t="shared" ref="D144:O144" si="43">SUM(D145:D150)</f>
        <v>6279</v>
      </c>
      <c r="E144" s="186">
        <f t="shared" si="43"/>
        <v>0</v>
      </c>
      <c r="F144" s="139">
        <f t="shared" si="43"/>
        <v>6279</v>
      </c>
      <c r="G144" s="185">
        <f t="shared" si="43"/>
        <v>0</v>
      </c>
      <c r="H144" s="186">
        <f t="shared" si="43"/>
        <v>0</v>
      </c>
      <c r="I144" s="139">
        <f t="shared" si="43"/>
        <v>0</v>
      </c>
      <c r="J144" s="185">
        <f t="shared" si="43"/>
        <v>2000</v>
      </c>
      <c r="K144" s="186">
        <f t="shared" si="43"/>
        <v>0</v>
      </c>
      <c r="L144" s="139">
        <f t="shared" si="43"/>
        <v>2000</v>
      </c>
      <c r="M144" s="185">
        <f t="shared" si="43"/>
        <v>0</v>
      </c>
      <c r="N144" s="186">
        <f t="shared" si="43"/>
        <v>0</v>
      </c>
      <c r="O144" s="139">
        <f t="shared" si="43"/>
        <v>0</v>
      </c>
      <c r="P144" s="127"/>
    </row>
    <row r="145" spans="1:16" ht="12" customHeight="1" x14ac:dyDescent="0.25">
      <c r="A145" s="44">
        <v>2351</v>
      </c>
      <c r="B145" s="80" t="s">
        <v>164</v>
      </c>
      <c r="C145" s="81">
        <f t="shared" si="22"/>
        <v>1547</v>
      </c>
      <c r="D145" s="195">
        <v>1547</v>
      </c>
      <c r="E145" s="196"/>
      <c r="F145" s="132">
        <f t="shared" ref="F145:F150" si="44">D145+E145</f>
        <v>1547</v>
      </c>
      <c r="G145" s="46"/>
      <c r="H145" s="47"/>
      <c r="I145" s="132">
        <f t="shared" ref="I145:I150" si="45">G145+H145</f>
        <v>0</v>
      </c>
      <c r="J145" s="46"/>
      <c r="K145" s="47"/>
      <c r="L145" s="132">
        <f t="shared" ref="L145:L150" si="46">K145+J145</f>
        <v>0</v>
      </c>
      <c r="M145" s="46"/>
      <c r="N145" s="47"/>
      <c r="O145" s="132">
        <f t="shared" ref="O145:O150" si="47">N145+M145</f>
        <v>0</v>
      </c>
      <c r="P145" s="49"/>
    </row>
    <row r="146" spans="1:16" x14ac:dyDescent="0.25">
      <c r="A146" s="51">
        <v>2352</v>
      </c>
      <c r="B146" s="87" t="s">
        <v>165</v>
      </c>
      <c r="C146" s="88">
        <f t="shared" si="22"/>
        <v>4871</v>
      </c>
      <c r="D146" s="193">
        <v>3171</v>
      </c>
      <c r="E146" s="194"/>
      <c r="F146" s="55">
        <f t="shared" si="44"/>
        <v>3171</v>
      </c>
      <c r="G146" s="53"/>
      <c r="H146" s="54"/>
      <c r="I146" s="55">
        <f t="shared" si="45"/>
        <v>0</v>
      </c>
      <c r="J146" s="53">
        <v>1700</v>
      </c>
      <c r="K146" s="54"/>
      <c r="L146" s="55">
        <f t="shared" si="46"/>
        <v>1700</v>
      </c>
      <c r="M146" s="53"/>
      <c r="N146" s="54"/>
      <c r="O146" s="55">
        <f t="shared" si="47"/>
        <v>0</v>
      </c>
      <c r="P146" s="57"/>
    </row>
    <row r="147" spans="1:16" ht="24" x14ac:dyDescent="0.25">
      <c r="A147" s="51">
        <v>2353</v>
      </c>
      <c r="B147" s="87" t="s">
        <v>166</v>
      </c>
      <c r="C147" s="88">
        <f t="shared" si="22"/>
        <v>1561</v>
      </c>
      <c r="D147" s="193">
        <v>1261</v>
      </c>
      <c r="E147" s="194"/>
      <c r="F147" s="55">
        <f t="shared" si="44"/>
        <v>1261</v>
      </c>
      <c r="G147" s="53"/>
      <c r="H147" s="54"/>
      <c r="I147" s="55">
        <f t="shared" si="45"/>
        <v>0</v>
      </c>
      <c r="J147" s="53">
        <v>300</v>
      </c>
      <c r="K147" s="54"/>
      <c r="L147" s="55">
        <f t="shared" si="46"/>
        <v>300</v>
      </c>
      <c r="M147" s="53"/>
      <c r="N147" s="54"/>
      <c r="O147" s="55">
        <f t="shared" si="47"/>
        <v>0</v>
      </c>
      <c r="P147" s="57"/>
    </row>
    <row r="148" spans="1:16" ht="24" hidden="1" customHeight="1" x14ac:dyDescent="0.25">
      <c r="A148" s="51">
        <v>2354</v>
      </c>
      <c r="B148" s="87" t="s">
        <v>167</v>
      </c>
      <c r="C148" s="88">
        <f t="shared" ref="C148:C211" si="48">F148+I148+L148+O148</f>
        <v>0</v>
      </c>
      <c r="D148" s="193"/>
      <c r="E148" s="194"/>
      <c r="F148" s="55">
        <f t="shared" si="44"/>
        <v>0</v>
      </c>
      <c r="G148" s="53"/>
      <c r="H148" s="54"/>
      <c r="I148" s="55">
        <f t="shared" si="45"/>
        <v>0</v>
      </c>
      <c r="J148" s="53"/>
      <c r="K148" s="54"/>
      <c r="L148" s="55">
        <f t="shared" si="46"/>
        <v>0</v>
      </c>
      <c r="M148" s="53"/>
      <c r="N148" s="54"/>
      <c r="O148" s="55">
        <f t="shared" si="47"/>
        <v>0</v>
      </c>
      <c r="P148" s="57"/>
    </row>
    <row r="149" spans="1:16" ht="24" customHeight="1" x14ac:dyDescent="0.25">
      <c r="A149" s="51">
        <v>2355</v>
      </c>
      <c r="B149" s="87" t="s">
        <v>168</v>
      </c>
      <c r="C149" s="88">
        <f t="shared" si="48"/>
        <v>300</v>
      </c>
      <c r="D149" s="193">
        <v>300</v>
      </c>
      <c r="E149" s="194"/>
      <c r="F149" s="55">
        <f t="shared" si="44"/>
        <v>300</v>
      </c>
      <c r="G149" s="53"/>
      <c r="H149" s="54"/>
      <c r="I149" s="55">
        <f t="shared" si="45"/>
        <v>0</v>
      </c>
      <c r="J149" s="53"/>
      <c r="K149" s="54"/>
      <c r="L149" s="55">
        <f t="shared" si="46"/>
        <v>0</v>
      </c>
      <c r="M149" s="53"/>
      <c r="N149" s="54"/>
      <c r="O149" s="55">
        <f t="shared" si="47"/>
        <v>0</v>
      </c>
      <c r="P149" s="57"/>
    </row>
    <row r="150" spans="1:16" ht="24" hidden="1" customHeight="1" x14ac:dyDescent="0.25">
      <c r="A150" s="51">
        <v>2359</v>
      </c>
      <c r="B150" s="87" t="s">
        <v>169</v>
      </c>
      <c r="C150" s="88">
        <f t="shared" si="48"/>
        <v>0</v>
      </c>
      <c r="D150" s="193"/>
      <c r="E150" s="194"/>
      <c r="F150" s="55">
        <f t="shared" si="44"/>
        <v>0</v>
      </c>
      <c r="G150" s="53"/>
      <c r="H150" s="54"/>
      <c r="I150" s="55">
        <f t="shared" si="45"/>
        <v>0</v>
      </c>
      <c r="J150" s="53"/>
      <c r="K150" s="54"/>
      <c r="L150" s="55">
        <f t="shared" si="46"/>
        <v>0</v>
      </c>
      <c r="M150" s="53"/>
      <c r="N150" s="54"/>
      <c r="O150" s="55">
        <f t="shared" si="47"/>
        <v>0</v>
      </c>
      <c r="P150" s="57"/>
    </row>
    <row r="151" spans="1:16" ht="24.75" customHeight="1" x14ac:dyDescent="0.25">
      <c r="A151" s="187">
        <v>2360</v>
      </c>
      <c r="B151" s="87" t="s">
        <v>170</v>
      </c>
      <c r="C151" s="88">
        <f t="shared" si="48"/>
        <v>5250</v>
      </c>
      <c r="D151" s="188">
        <f t="shared" ref="D151:O151" si="49">SUM(D152:D158)</f>
        <v>5250</v>
      </c>
      <c r="E151" s="189">
        <f t="shared" si="49"/>
        <v>0</v>
      </c>
      <c r="F151" s="55">
        <f t="shared" si="49"/>
        <v>5250</v>
      </c>
      <c r="G151" s="188">
        <f t="shared" si="49"/>
        <v>0</v>
      </c>
      <c r="H151" s="189">
        <f t="shared" si="49"/>
        <v>0</v>
      </c>
      <c r="I151" s="55">
        <f t="shared" si="49"/>
        <v>0</v>
      </c>
      <c r="J151" s="188">
        <f t="shared" si="49"/>
        <v>0</v>
      </c>
      <c r="K151" s="189">
        <f t="shared" si="49"/>
        <v>0</v>
      </c>
      <c r="L151" s="55">
        <f t="shared" si="49"/>
        <v>0</v>
      </c>
      <c r="M151" s="188">
        <f t="shared" si="49"/>
        <v>0</v>
      </c>
      <c r="N151" s="189">
        <f t="shared" si="49"/>
        <v>0</v>
      </c>
      <c r="O151" s="55">
        <f t="shared" si="49"/>
        <v>0</v>
      </c>
      <c r="P151" s="57"/>
    </row>
    <row r="152" spans="1:16" ht="12" hidden="1" customHeight="1" x14ac:dyDescent="0.25">
      <c r="A152" s="50">
        <v>2361</v>
      </c>
      <c r="B152" s="87" t="s">
        <v>171</v>
      </c>
      <c r="C152" s="88">
        <f t="shared" si="48"/>
        <v>0</v>
      </c>
      <c r="D152" s="193"/>
      <c r="E152" s="194"/>
      <c r="F152" s="55">
        <f t="shared" ref="F152:F159" si="50">D152+E152</f>
        <v>0</v>
      </c>
      <c r="G152" s="53"/>
      <c r="H152" s="54"/>
      <c r="I152" s="55">
        <f t="shared" ref="I152:I159" si="51">G152+H152</f>
        <v>0</v>
      </c>
      <c r="J152" s="53"/>
      <c r="K152" s="54"/>
      <c r="L152" s="55">
        <f t="shared" ref="L152:L159" si="52">K152+J152</f>
        <v>0</v>
      </c>
      <c r="M152" s="53"/>
      <c r="N152" s="54"/>
      <c r="O152" s="55">
        <f t="shared" ref="O152:O159" si="53">N152+M152</f>
        <v>0</v>
      </c>
      <c r="P152" s="57"/>
    </row>
    <row r="153" spans="1:16" ht="24" hidden="1" customHeight="1" x14ac:dyDescent="0.25">
      <c r="A153" s="50">
        <v>2362</v>
      </c>
      <c r="B153" s="87" t="s">
        <v>172</v>
      </c>
      <c r="C153" s="88">
        <f t="shared" si="48"/>
        <v>0</v>
      </c>
      <c r="D153" s="193"/>
      <c r="E153" s="194"/>
      <c r="F153" s="55">
        <f t="shared" si="50"/>
        <v>0</v>
      </c>
      <c r="G153" s="53"/>
      <c r="H153" s="54"/>
      <c r="I153" s="55">
        <f t="shared" si="51"/>
        <v>0</v>
      </c>
      <c r="J153" s="53"/>
      <c r="K153" s="54"/>
      <c r="L153" s="55">
        <f t="shared" si="52"/>
        <v>0</v>
      </c>
      <c r="M153" s="53"/>
      <c r="N153" s="54"/>
      <c r="O153" s="55">
        <f t="shared" si="53"/>
        <v>0</v>
      </c>
      <c r="P153" s="57"/>
    </row>
    <row r="154" spans="1:16" x14ac:dyDescent="0.25">
      <c r="A154" s="50">
        <v>2363</v>
      </c>
      <c r="B154" s="87" t="s">
        <v>173</v>
      </c>
      <c r="C154" s="88">
        <f t="shared" si="48"/>
        <v>5250</v>
      </c>
      <c r="D154" s="193">
        <v>5250</v>
      </c>
      <c r="E154" s="194"/>
      <c r="F154" s="55">
        <f t="shared" si="50"/>
        <v>5250</v>
      </c>
      <c r="G154" s="53"/>
      <c r="H154" s="54"/>
      <c r="I154" s="55">
        <f t="shared" si="51"/>
        <v>0</v>
      </c>
      <c r="J154" s="53"/>
      <c r="K154" s="54"/>
      <c r="L154" s="55">
        <f t="shared" si="52"/>
        <v>0</v>
      </c>
      <c r="M154" s="53"/>
      <c r="N154" s="54"/>
      <c r="O154" s="55">
        <f t="shared" si="53"/>
        <v>0</v>
      </c>
      <c r="P154" s="57"/>
    </row>
    <row r="155" spans="1:16" ht="12" hidden="1" customHeight="1" x14ac:dyDescent="0.25">
      <c r="A155" s="50">
        <v>2364</v>
      </c>
      <c r="B155" s="87" t="s">
        <v>174</v>
      </c>
      <c r="C155" s="88">
        <f t="shared" si="48"/>
        <v>0</v>
      </c>
      <c r="D155" s="193"/>
      <c r="E155" s="194"/>
      <c r="F155" s="55">
        <f t="shared" si="50"/>
        <v>0</v>
      </c>
      <c r="G155" s="53"/>
      <c r="H155" s="54"/>
      <c r="I155" s="55">
        <f t="shared" si="51"/>
        <v>0</v>
      </c>
      <c r="J155" s="53"/>
      <c r="K155" s="54"/>
      <c r="L155" s="55">
        <f t="shared" si="52"/>
        <v>0</v>
      </c>
      <c r="M155" s="53"/>
      <c r="N155" s="54"/>
      <c r="O155" s="55">
        <f t="shared" si="53"/>
        <v>0</v>
      </c>
      <c r="P155" s="57"/>
    </row>
    <row r="156" spans="1:16" ht="12.75" hidden="1" customHeight="1" x14ac:dyDescent="0.25">
      <c r="A156" s="50">
        <v>2365</v>
      </c>
      <c r="B156" s="87" t="s">
        <v>175</v>
      </c>
      <c r="C156" s="88">
        <f t="shared" si="48"/>
        <v>0</v>
      </c>
      <c r="D156" s="193"/>
      <c r="E156" s="194"/>
      <c r="F156" s="55">
        <f t="shared" si="50"/>
        <v>0</v>
      </c>
      <c r="G156" s="53"/>
      <c r="H156" s="54"/>
      <c r="I156" s="55">
        <f t="shared" si="51"/>
        <v>0</v>
      </c>
      <c r="J156" s="53"/>
      <c r="K156" s="54"/>
      <c r="L156" s="55">
        <f t="shared" si="52"/>
        <v>0</v>
      </c>
      <c r="M156" s="53"/>
      <c r="N156" s="54"/>
      <c r="O156" s="55">
        <f t="shared" si="53"/>
        <v>0</v>
      </c>
      <c r="P156" s="57"/>
    </row>
    <row r="157" spans="1:16" ht="36" hidden="1" customHeight="1" x14ac:dyDescent="0.25">
      <c r="A157" s="50">
        <v>2366</v>
      </c>
      <c r="B157" s="87" t="s">
        <v>176</v>
      </c>
      <c r="C157" s="88">
        <f t="shared" si="48"/>
        <v>0</v>
      </c>
      <c r="D157" s="193"/>
      <c r="E157" s="194"/>
      <c r="F157" s="55">
        <f t="shared" si="50"/>
        <v>0</v>
      </c>
      <c r="G157" s="53"/>
      <c r="H157" s="54"/>
      <c r="I157" s="55">
        <f t="shared" si="51"/>
        <v>0</v>
      </c>
      <c r="J157" s="53"/>
      <c r="K157" s="54"/>
      <c r="L157" s="55">
        <f t="shared" si="52"/>
        <v>0</v>
      </c>
      <c r="M157" s="53"/>
      <c r="N157" s="54"/>
      <c r="O157" s="55">
        <f t="shared" si="53"/>
        <v>0</v>
      </c>
      <c r="P157" s="57"/>
    </row>
    <row r="158" spans="1:16" ht="48" hidden="1" customHeight="1" x14ac:dyDescent="0.25">
      <c r="A158" s="50">
        <v>2369</v>
      </c>
      <c r="B158" s="87" t="s">
        <v>177</v>
      </c>
      <c r="C158" s="88">
        <f t="shared" si="48"/>
        <v>0</v>
      </c>
      <c r="D158" s="193"/>
      <c r="E158" s="194"/>
      <c r="F158" s="55">
        <f t="shared" si="50"/>
        <v>0</v>
      </c>
      <c r="G158" s="53"/>
      <c r="H158" s="54"/>
      <c r="I158" s="55">
        <f t="shared" si="51"/>
        <v>0</v>
      </c>
      <c r="J158" s="53"/>
      <c r="K158" s="54"/>
      <c r="L158" s="55">
        <f t="shared" si="52"/>
        <v>0</v>
      </c>
      <c r="M158" s="53"/>
      <c r="N158" s="54"/>
      <c r="O158" s="55">
        <f t="shared" si="53"/>
        <v>0</v>
      </c>
      <c r="P158" s="57"/>
    </row>
    <row r="159" spans="1:16" x14ac:dyDescent="0.25">
      <c r="A159" s="184">
        <v>2370</v>
      </c>
      <c r="B159" s="136" t="s">
        <v>178</v>
      </c>
      <c r="C159" s="141">
        <f t="shared" si="48"/>
        <v>23824</v>
      </c>
      <c r="D159" s="199">
        <v>17176</v>
      </c>
      <c r="E159" s="200"/>
      <c r="F159" s="139">
        <f t="shared" si="50"/>
        <v>17176</v>
      </c>
      <c r="G159" s="142">
        <v>6648</v>
      </c>
      <c r="H159" s="143"/>
      <c r="I159" s="139">
        <f t="shared" si="51"/>
        <v>6648</v>
      </c>
      <c r="J159" s="142"/>
      <c r="K159" s="143"/>
      <c r="L159" s="139">
        <f t="shared" si="52"/>
        <v>0</v>
      </c>
      <c r="M159" s="142"/>
      <c r="N159" s="143"/>
      <c r="O159" s="139">
        <f t="shared" si="53"/>
        <v>0</v>
      </c>
      <c r="P159" s="127"/>
    </row>
    <row r="160" spans="1:16" ht="13.5" hidden="1" customHeight="1" x14ac:dyDescent="0.25">
      <c r="A160" s="184">
        <v>2380</v>
      </c>
      <c r="B160" s="136" t="s">
        <v>179</v>
      </c>
      <c r="C160" s="141">
        <f t="shared" si="48"/>
        <v>0</v>
      </c>
      <c r="D160" s="185">
        <f t="shared" ref="D160:O160" si="54">SUM(D161:D162)</f>
        <v>0</v>
      </c>
      <c r="E160" s="186">
        <f t="shared" si="54"/>
        <v>0</v>
      </c>
      <c r="F160" s="139">
        <f t="shared" si="54"/>
        <v>0</v>
      </c>
      <c r="G160" s="185">
        <f t="shared" si="54"/>
        <v>0</v>
      </c>
      <c r="H160" s="186">
        <f t="shared" si="54"/>
        <v>0</v>
      </c>
      <c r="I160" s="139">
        <f t="shared" si="54"/>
        <v>0</v>
      </c>
      <c r="J160" s="185">
        <f t="shared" si="54"/>
        <v>0</v>
      </c>
      <c r="K160" s="186">
        <f t="shared" si="54"/>
        <v>0</v>
      </c>
      <c r="L160" s="139">
        <f t="shared" si="54"/>
        <v>0</v>
      </c>
      <c r="M160" s="185">
        <f t="shared" si="54"/>
        <v>0</v>
      </c>
      <c r="N160" s="186">
        <f t="shared" si="54"/>
        <v>0</v>
      </c>
      <c r="O160" s="139">
        <f t="shared" si="54"/>
        <v>0</v>
      </c>
      <c r="P160" s="127"/>
    </row>
    <row r="161" spans="1:16" ht="12" hidden="1" customHeight="1" x14ac:dyDescent="0.25">
      <c r="A161" s="43">
        <v>2381</v>
      </c>
      <c r="B161" s="80" t="s">
        <v>180</v>
      </c>
      <c r="C161" s="81">
        <f t="shared" si="48"/>
        <v>0</v>
      </c>
      <c r="D161" s="195"/>
      <c r="E161" s="196"/>
      <c r="F161" s="132">
        <f>D161+E161</f>
        <v>0</v>
      </c>
      <c r="G161" s="46"/>
      <c r="H161" s="47"/>
      <c r="I161" s="132">
        <f>G161+H161</f>
        <v>0</v>
      </c>
      <c r="J161" s="46"/>
      <c r="K161" s="47"/>
      <c r="L161" s="132">
        <f>K161+J161</f>
        <v>0</v>
      </c>
      <c r="M161" s="46"/>
      <c r="N161" s="47"/>
      <c r="O161" s="132">
        <f>N161+M161</f>
        <v>0</v>
      </c>
      <c r="P161" s="49"/>
    </row>
    <row r="162" spans="1:16" ht="24" hidden="1" customHeight="1" x14ac:dyDescent="0.25">
      <c r="A162" s="50">
        <v>2389</v>
      </c>
      <c r="B162" s="87" t="s">
        <v>181</v>
      </c>
      <c r="C162" s="88">
        <f t="shared" si="48"/>
        <v>0</v>
      </c>
      <c r="D162" s="193"/>
      <c r="E162" s="194"/>
      <c r="F162" s="55">
        <f>D162+E162</f>
        <v>0</v>
      </c>
      <c r="G162" s="53"/>
      <c r="H162" s="54"/>
      <c r="I162" s="55">
        <f>G162+H162</f>
        <v>0</v>
      </c>
      <c r="J162" s="53"/>
      <c r="K162" s="54"/>
      <c r="L162" s="55">
        <f>K162+J162</f>
        <v>0</v>
      </c>
      <c r="M162" s="53"/>
      <c r="N162" s="54"/>
      <c r="O162" s="55">
        <f>N162+M162</f>
        <v>0</v>
      </c>
      <c r="P162" s="57"/>
    </row>
    <row r="163" spans="1:16" ht="12" hidden="1" customHeight="1" x14ac:dyDescent="0.25">
      <c r="A163" s="184">
        <v>2390</v>
      </c>
      <c r="B163" s="136" t="s">
        <v>182</v>
      </c>
      <c r="C163" s="141">
        <f t="shared" si="48"/>
        <v>0</v>
      </c>
      <c r="D163" s="199"/>
      <c r="E163" s="200"/>
      <c r="F163" s="139">
        <f>D163+E163</f>
        <v>0</v>
      </c>
      <c r="G163" s="142"/>
      <c r="H163" s="143"/>
      <c r="I163" s="139">
        <f>G163+H163</f>
        <v>0</v>
      </c>
      <c r="J163" s="142"/>
      <c r="K163" s="143"/>
      <c r="L163" s="139">
        <f>K163+J163</f>
        <v>0</v>
      </c>
      <c r="M163" s="142"/>
      <c r="N163" s="143"/>
      <c r="O163" s="139">
        <f>N163+M163</f>
        <v>0</v>
      </c>
      <c r="P163" s="127"/>
    </row>
    <row r="164" spans="1:16" ht="12" hidden="1" customHeight="1" x14ac:dyDescent="0.25">
      <c r="A164" s="67">
        <v>2400</v>
      </c>
      <c r="B164" s="181" t="s">
        <v>183</v>
      </c>
      <c r="C164" s="68">
        <f t="shared" si="48"/>
        <v>0</v>
      </c>
      <c r="D164" s="201"/>
      <c r="E164" s="202"/>
      <c r="F164" s="71">
        <f>D164+E164</f>
        <v>0</v>
      </c>
      <c r="G164" s="69"/>
      <c r="H164" s="70"/>
      <c r="I164" s="71">
        <f>G164+H164</f>
        <v>0</v>
      </c>
      <c r="J164" s="69"/>
      <c r="K164" s="70"/>
      <c r="L164" s="71">
        <f>K164+J164</f>
        <v>0</v>
      </c>
      <c r="M164" s="69"/>
      <c r="N164" s="70"/>
      <c r="O164" s="71">
        <f>N164+M164</f>
        <v>0</v>
      </c>
      <c r="P164" s="75"/>
    </row>
    <row r="165" spans="1:16" ht="24" x14ac:dyDescent="0.25">
      <c r="A165" s="67">
        <v>2500</v>
      </c>
      <c r="B165" s="181" t="s">
        <v>184</v>
      </c>
      <c r="C165" s="68">
        <f t="shared" si="48"/>
        <v>237</v>
      </c>
      <c r="D165" s="182">
        <f>SUM(D166,D171)</f>
        <v>237</v>
      </c>
      <c r="E165" s="183">
        <f>SUM(E166,E171)</f>
        <v>0</v>
      </c>
      <c r="F165" s="71">
        <f>SUM(F166,F171)</f>
        <v>237</v>
      </c>
      <c r="G165" s="182">
        <f t="shared" ref="G165:M165" si="55">SUM(G166,G171)</f>
        <v>0</v>
      </c>
      <c r="H165" s="183">
        <f>SUM(H166,H171)</f>
        <v>0</v>
      </c>
      <c r="I165" s="71">
        <f>SUM(I166,I171)</f>
        <v>0</v>
      </c>
      <c r="J165" s="182">
        <f t="shared" si="55"/>
        <v>0</v>
      </c>
      <c r="K165" s="183">
        <f>SUM(K166,K171)</f>
        <v>0</v>
      </c>
      <c r="L165" s="71">
        <f>SUM(L166,L171)</f>
        <v>0</v>
      </c>
      <c r="M165" s="182">
        <f t="shared" si="55"/>
        <v>0</v>
      </c>
      <c r="N165" s="183">
        <f>SUM(N166,N171)</f>
        <v>0</v>
      </c>
      <c r="O165" s="71">
        <f>SUM(O166,O171)</f>
        <v>0</v>
      </c>
      <c r="P165" s="75"/>
    </row>
    <row r="166" spans="1:16" ht="23.25" customHeight="1" x14ac:dyDescent="0.25">
      <c r="A166" s="278">
        <v>2510</v>
      </c>
      <c r="B166" s="80" t="s">
        <v>185</v>
      </c>
      <c r="C166" s="81">
        <f t="shared" si="48"/>
        <v>237</v>
      </c>
      <c r="D166" s="191">
        <f>SUM(D167:D170)</f>
        <v>237</v>
      </c>
      <c r="E166" s="192">
        <f>SUM(E167:E170)</f>
        <v>0</v>
      </c>
      <c r="F166" s="132">
        <f>SUM(F167:F170)</f>
        <v>237</v>
      </c>
      <c r="G166" s="191">
        <f t="shared" ref="G166:M166" si="56">SUM(G167:G170)</f>
        <v>0</v>
      </c>
      <c r="H166" s="192">
        <f>SUM(H167:H170)</f>
        <v>0</v>
      </c>
      <c r="I166" s="132">
        <f>SUM(I167:I170)</f>
        <v>0</v>
      </c>
      <c r="J166" s="191">
        <f t="shared" si="56"/>
        <v>0</v>
      </c>
      <c r="K166" s="192">
        <f>SUM(K167:K170)</f>
        <v>0</v>
      </c>
      <c r="L166" s="132">
        <f>SUM(L167:L170)</f>
        <v>0</v>
      </c>
      <c r="M166" s="191">
        <f t="shared" si="56"/>
        <v>0</v>
      </c>
      <c r="N166" s="192">
        <f>SUM(N167:N170)</f>
        <v>0</v>
      </c>
      <c r="O166" s="132">
        <f>SUM(O167:O170)</f>
        <v>0</v>
      </c>
      <c r="P166" s="49"/>
    </row>
    <row r="167" spans="1:16" ht="24" hidden="1" customHeight="1" x14ac:dyDescent="0.25">
      <c r="A167" s="51">
        <v>2512</v>
      </c>
      <c r="B167" s="87" t="s">
        <v>186</v>
      </c>
      <c r="C167" s="88">
        <f t="shared" si="48"/>
        <v>0</v>
      </c>
      <c r="D167" s="193"/>
      <c r="E167" s="194"/>
      <c r="F167" s="55">
        <f t="shared" ref="F167:F172" si="57">D167+E167</f>
        <v>0</v>
      </c>
      <c r="G167" s="53"/>
      <c r="H167" s="54"/>
      <c r="I167" s="55">
        <f t="shared" ref="I167:I172" si="58">G167+H167</f>
        <v>0</v>
      </c>
      <c r="J167" s="53"/>
      <c r="K167" s="54"/>
      <c r="L167" s="55">
        <f t="shared" ref="L167:L172" si="59">K167+J167</f>
        <v>0</v>
      </c>
      <c r="M167" s="53"/>
      <c r="N167" s="54"/>
      <c r="O167" s="55">
        <f t="shared" ref="O167:O172" si="60">N167+M167</f>
        <v>0</v>
      </c>
      <c r="P167" s="57"/>
    </row>
    <row r="168" spans="1:16" ht="36" customHeight="1" x14ac:dyDescent="0.25">
      <c r="A168" s="51">
        <v>2513</v>
      </c>
      <c r="B168" s="87" t="s">
        <v>187</v>
      </c>
      <c r="C168" s="88">
        <f t="shared" si="48"/>
        <v>237</v>
      </c>
      <c r="D168" s="193">
        <v>237</v>
      </c>
      <c r="E168" s="194"/>
      <c r="F168" s="55">
        <f t="shared" si="57"/>
        <v>237</v>
      </c>
      <c r="G168" s="53"/>
      <c r="H168" s="54"/>
      <c r="I168" s="55">
        <f t="shared" si="58"/>
        <v>0</v>
      </c>
      <c r="J168" s="53"/>
      <c r="K168" s="54"/>
      <c r="L168" s="55">
        <f t="shared" si="59"/>
        <v>0</v>
      </c>
      <c r="M168" s="53"/>
      <c r="N168" s="54"/>
      <c r="O168" s="55">
        <f t="shared" si="60"/>
        <v>0</v>
      </c>
      <c r="P168" s="57"/>
    </row>
    <row r="169" spans="1:16" ht="24" hidden="1" customHeight="1" x14ac:dyDescent="0.25">
      <c r="A169" s="51">
        <v>2515</v>
      </c>
      <c r="B169" s="87" t="s">
        <v>188</v>
      </c>
      <c r="C169" s="88">
        <f t="shared" si="48"/>
        <v>0</v>
      </c>
      <c r="D169" s="193"/>
      <c r="E169" s="194"/>
      <c r="F169" s="55">
        <f t="shared" si="57"/>
        <v>0</v>
      </c>
      <c r="G169" s="53"/>
      <c r="H169" s="54"/>
      <c r="I169" s="55">
        <f t="shared" si="58"/>
        <v>0</v>
      </c>
      <c r="J169" s="53"/>
      <c r="K169" s="54"/>
      <c r="L169" s="55">
        <f t="shared" si="59"/>
        <v>0</v>
      </c>
      <c r="M169" s="53"/>
      <c r="N169" s="54"/>
      <c r="O169" s="55">
        <f t="shared" si="60"/>
        <v>0</v>
      </c>
      <c r="P169" s="57"/>
    </row>
    <row r="170" spans="1:16" ht="24" hidden="1" customHeight="1" x14ac:dyDescent="0.25">
      <c r="A170" s="51">
        <v>2519</v>
      </c>
      <c r="B170" s="87" t="s">
        <v>189</v>
      </c>
      <c r="C170" s="88">
        <f t="shared" si="48"/>
        <v>0</v>
      </c>
      <c r="D170" s="193"/>
      <c r="E170" s="194"/>
      <c r="F170" s="55">
        <f t="shared" si="57"/>
        <v>0</v>
      </c>
      <c r="G170" s="53"/>
      <c r="H170" s="54"/>
      <c r="I170" s="55">
        <f t="shared" si="58"/>
        <v>0</v>
      </c>
      <c r="J170" s="53"/>
      <c r="K170" s="54"/>
      <c r="L170" s="55">
        <f t="shared" si="59"/>
        <v>0</v>
      </c>
      <c r="M170" s="53"/>
      <c r="N170" s="54"/>
      <c r="O170" s="55">
        <f t="shared" si="60"/>
        <v>0</v>
      </c>
      <c r="P170" s="57"/>
    </row>
    <row r="171" spans="1:16" ht="24" hidden="1" customHeight="1" x14ac:dyDescent="0.25">
      <c r="A171" s="187">
        <v>2520</v>
      </c>
      <c r="B171" s="87" t="s">
        <v>190</v>
      </c>
      <c r="C171" s="88">
        <f t="shared" si="48"/>
        <v>0</v>
      </c>
      <c r="D171" s="193"/>
      <c r="E171" s="194"/>
      <c r="F171" s="55">
        <f t="shared" si="57"/>
        <v>0</v>
      </c>
      <c r="G171" s="53"/>
      <c r="H171" s="54"/>
      <c r="I171" s="55">
        <f t="shared" si="58"/>
        <v>0</v>
      </c>
      <c r="J171" s="53"/>
      <c r="K171" s="54"/>
      <c r="L171" s="55">
        <f t="shared" si="59"/>
        <v>0</v>
      </c>
      <c r="M171" s="53"/>
      <c r="N171" s="54"/>
      <c r="O171" s="55">
        <f t="shared" si="60"/>
        <v>0</v>
      </c>
      <c r="P171" s="57"/>
    </row>
    <row r="172" spans="1:16" s="203" customFormat="1" ht="36" hidden="1" customHeight="1" x14ac:dyDescent="0.25">
      <c r="A172" s="23">
        <v>2800</v>
      </c>
      <c r="B172" s="80" t="s">
        <v>191</v>
      </c>
      <c r="C172" s="81">
        <f t="shared" si="48"/>
        <v>0</v>
      </c>
      <c r="D172" s="46"/>
      <c r="E172" s="47"/>
      <c r="F172" s="132">
        <f t="shared" si="57"/>
        <v>0</v>
      </c>
      <c r="G172" s="46"/>
      <c r="H172" s="47"/>
      <c r="I172" s="132">
        <f t="shared" si="58"/>
        <v>0</v>
      </c>
      <c r="J172" s="46"/>
      <c r="K172" s="47"/>
      <c r="L172" s="132">
        <f t="shared" si="59"/>
        <v>0</v>
      </c>
      <c r="M172" s="46"/>
      <c r="N172" s="47"/>
      <c r="O172" s="132">
        <f t="shared" si="60"/>
        <v>0</v>
      </c>
      <c r="P172" s="49"/>
    </row>
    <row r="173" spans="1:16" hidden="1" x14ac:dyDescent="0.25">
      <c r="A173" s="175">
        <v>3000</v>
      </c>
      <c r="B173" s="175" t="s">
        <v>192</v>
      </c>
      <c r="C173" s="176">
        <f t="shared" si="48"/>
        <v>0</v>
      </c>
      <c r="D173" s="177">
        <f t="shared" ref="D173:O173" si="61">SUM(D174,D184)</f>
        <v>0</v>
      </c>
      <c r="E173" s="178">
        <f t="shared" si="61"/>
        <v>0</v>
      </c>
      <c r="F173" s="179">
        <f t="shared" si="61"/>
        <v>0</v>
      </c>
      <c r="G173" s="177">
        <f t="shared" si="61"/>
        <v>0</v>
      </c>
      <c r="H173" s="178">
        <f t="shared" si="61"/>
        <v>0</v>
      </c>
      <c r="I173" s="179">
        <f t="shared" si="61"/>
        <v>0</v>
      </c>
      <c r="J173" s="177">
        <f t="shared" si="61"/>
        <v>0</v>
      </c>
      <c r="K173" s="178">
        <f t="shared" si="61"/>
        <v>0</v>
      </c>
      <c r="L173" s="179">
        <f t="shared" si="61"/>
        <v>0</v>
      </c>
      <c r="M173" s="177">
        <f t="shared" si="61"/>
        <v>0</v>
      </c>
      <c r="N173" s="178">
        <f t="shared" si="61"/>
        <v>0</v>
      </c>
      <c r="O173" s="179">
        <f t="shared" si="61"/>
        <v>0</v>
      </c>
      <c r="P173" s="180"/>
    </row>
    <row r="174" spans="1:16" ht="24" hidden="1" x14ac:dyDescent="0.25">
      <c r="A174" s="67">
        <v>3200</v>
      </c>
      <c r="B174" s="204" t="s">
        <v>193</v>
      </c>
      <c r="C174" s="68">
        <f t="shared" si="48"/>
        <v>0</v>
      </c>
      <c r="D174" s="182">
        <f>SUM(D175,D179)</f>
        <v>0</v>
      </c>
      <c r="E174" s="183">
        <f>SUM(E175,E179)</f>
        <v>0</v>
      </c>
      <c r="F174" s="71">
        <f>SUM(F175,F179)</f>
        <v>0</v>
      </c>
      <c r="G174" s="182">
        <f t="shared" ref="G174:M174" si="62">SUM(G175,G179)</f>
        <v>0</v>
      </c>
      <c r="H174" s="183">
        <f>SUM(H175,H179)</f>
        <v>0</v>
      </c>
      <c r="I174" s="71">
        <f>SUM(I175,I179)</f>
        <v>0</v>
      </c>
      <c r="J174" s="182">
        <f t="shared" si="62"/>
        <v>0</v>
      </c>
      <c r="K174" s="183">
        <f>SUM(K175,K179)</f>
        <v>0</v>
      </c>
      <c r="L174" s="71">
        <f>SUM(L175,L179)</f>
        <v>0</v>
      </c>
      <c r="M174" s="182">
        <f t="shared" si="62"/>
        <v>0</v>
      </c>
      <c r="N174" s="183">
        <f>SUM(N175,N179)</f>
        <v>0</v>
      </c>
      <c r="O174" s="71">
        <f>SUM(O175,O179)</f>
        <v>0</v>
      </c>
      <c r="P174" s="75"/>
    </row>
    <row r="175" spans="1:16" ht="36" hidden="1" x14ac:dyDescent="0.25">
      <c r="A175" s="278">
        <v>3260</v>
      </c>
      <c r="B175" s="80" t="s">
        <v>194</v>
      </c>
      <c r="C175" s="81">
        <f t="shared" si="48"/>
        <v>0</v>
      </c>
      <c r="D175" s="191">
        <f t="shared" ref="D175:O175" si="63">SUM(D176:D178)</f>
        <v>0</v>
      </c>
      <c r="E175" s="192">
        <f t="shared" si="63"/>
        <v>0</v>
      </c>
      <c r="F175" s="132">
        <f t="shared" si="63"/>
        <v>0</v>
      </c>
      <c r="G175" s="191">
        <f t="shared" si="63"/>
        <v>0</v>
      </c>
      <c r="H175" s="192">
        <f t="shared" si="63"/>
        <v>0</v>
      </c>
      <c r="I175" s="132">
        <f t="shared" si="63"/>
        <v>0</v>
      </c>
      <c r="J175" s="191">
        <f t="shared" si="63"/>
        <v>0</v>
      </c>
      <c r="K175" s="192">
        <f t="shared" si="63"/>
        <v>0</v>
      </c>
      <c r="L175" s="132">
        <f t="shared" si="63"/>
        <v>0</v>
      </c>
      <c r="M175" s="191">
        <f t="shared" si="63"/>
        <v>0</v>
      </c>
      <c r="N175" s="192">
        <f t="shared" si="63"/>
        <v>0</v>
      </c>
      <c r="O175" s="132">
        <f t="shared" si="63"/>
        <v>0</v>
      </c>
      <c r="P175" s="49"/>
    </row>
    <row r="176" spans="1:16" ht="24" hidden="1" customHeight="1" x14ac:dyDescent="0.25">
      <c r="A176" s="51">
        <v>3261</v>
      </c>
      <c r="B176" s="87" t="s">
        <v>195</v>
      </c>
      <c r="C176" s="88">
        <f t="shared" si="48"/>
        <v>0</v>
      </c>
      <c r="D176" s="193"/>
      <c r="E176" s="194"/>
      <c r="F176" s="55">
        <f>D176+E176</f>
        <v>0</v>
      </c>
      <c r="G176" s="53"/>
      <c r="H176" s="54"/>
      <c r="I176" s="55">
        <f>G176+H176</f>
        <v>0</v>
      </c>
      <c r="J176" s="53"/>
      <c r="K176" s="54"/>
      <c r="L176" s="55">
        <f>K176+J176</f>
        <v>0</v>
      </c>
      <c r="M176" s="53"/>
      <c r="N176" s="54"/>
      <c r="O176" s="55">
        <f>N176+M176</f>
        <v>0</v>
      </c>
      <c r="P176" s="57"/>
    </row>
    <row r="177" spans="1:16" ht="36" hidden="1" customHeight="1" x14ac:dyDescent="0.25">
      <c r="A177" s="51">
        <v>3262</v>
      </c>
      <c r="B177" s="87" t="s">
        <v>196</v>
      </c>
      <c r="C177" s="88">
        <f t="shared" si="48"/>
        <v>0</v>
      </c>
      <c r="D177" s="193"/>
      <c r="E177" s="194"/>
      <c r="F177" s="55">
        <f>D177+E177</f>
        <v>0</v>
      </c>
      <c r="G177" s="53"/>
      <c r="H177" s="54"/>
      <c r="I177" s="55">
        <f>G177+H177</f>
        <v>0</v>
      </c>
      <c r="J177" s="53"/>
      <c r="K177" s="54"/>
      <c r="L177" s="55">
        <f>K177+J177</f>
        <v>0</v>
      </c>
      <c r="M177" s="53"/>
      <c r="N177" s="54"/>
      <c r="O177" s="55">
        <f>N177+M177</f>
        <v>0</v>
      </c>
      <c r="P177" s="57"/>
    </row>
    <row r="178" spans="1:16" ht="24" hidden="1" customHeight="1" x14ac:dyDescent="0.25">
      <c r="A178" s="51">
        <v>3263</v>
      </c>
      <c r="B178" s="87" t="s">
        <v>197</v>
      </c>
      <c r="C178" s="88">
        <f t="shared" si="48"/>
        <v>0</v>
      </c>
      <c r="D178" s="193"/>
      <c r="E178" s="194"/>
      <c r="F178" s="55">
        <f>D178+E178</f>
        <v>0</v>
      </c>
      <c r="G178" s="53"/>
      <c r="H178" s="54"/>
      <c r="I178" s="55">
        <f>G178+H178</f>
        <v>0</v>
      </c>
      <c r="J178" s="53"/>
      <c r="K178" s="54"/>
      <c r="L178" s="55">
        <f>K178+J178</f>
        <v>0</v>
      </c>
      <c r="M178" s="53"/>
      <c r="N178" s="54"/>
      <c r="O178" s="55">
        <f>N178+M178</f>
        <v>0</v>
      </c>
      <c r="P178" s="57"/>
    </row>
    <row r="179" spans="1:16" ht="84" hidden="1" x14ac:dyDescent="0.25">
      <c r="A179" s="278">
        <v>3290</v>
      </c>
      <c r="B179" s="80" t="s">
        <v>198</v>
      </c>
      <c r="C179" s="205">
        <f t="shared" si="48"/>
        <v>0</v>
      </c>
      <c r="D179" s="191">
        <f>SUM(D180:D183)</f>
        <v>0</v>
      </c>
      <c r="E179" s="192">
        <f>SUM(E180:E183)</f>
        <v>0</v>
      </c>
      <c r="F179" s="132">
        <f>SUM(F180:F183)</f>
        <v>0</v>
      </c>
      <c r="G179" s="191">
        <f t="shared" ref="G179:M179" si="64">SUM(G180:G183)</f>
        <v>0</v>
      </c>
      <c r="H179" s="192">
        <f>SUM(H180:H183)</f>
        <v>0</v>
      </c>
      <c r="I179" s="132">
        <f>SUM(I180:I183)</f>
        <v>0</v>
      </c>
      <c r="J179" s="191">
        <f t="shared" si="64"/>
        <v>0</v>
      </c>
      <c r="K179" s="192">
        <f>SUM(K180:K183)</f>
        <v>0</v>
      </c>
      <c r="L179" s="132">
        <f>SUM(L180:L183)</f>
        <v>0</v>
      </c>
      <c r="M179" s="191">
        <f t="shared" si="64"/>
        <v>0</v>
      </c>
      <c r="N179" s="192">
        <f>SUM(N180:N183)</f>
        <v>0</v>
      </c>
      <c r="O179" s="132">
        <f>SUM(O180:O183)</f>
        <v>0</v>
      </c>
      <c r="P179" s="49"/>
    </row>
    <row r="180" spans="1:16" ht="72" hidden="1" customHeight="1" x14ac:dyDescent="0.25">
      <c r="A180" s="51">
        <v>3291</v>
      </c>
      <c r="B180" s="87" t="s">
        <v>199</v>
      </c>
      <c r="C180" s="88">
        <f t="shared" si="48"/>
        <v>0</v>
      </c>
      <c r="D180" s="193"/>
      <c r="E180" s="194"/>
      <c r="F180" s="55">
        <f>D180+E180</f>
        <v>0</v>
      </c>
      <c r="G180" s="53"/>
      <c r="H180" s="54"/>
      <c r="I180" s="55">
        <f>G180+H180</f>
        <v>0</v>
      </c>
      <c r="J180" s="53"/>
      <c r="K180" s="54"/>
      <c r="L180" s="55">
        <f>K180+J180</f>
        <v>0</v>
      </c>
      <c r="M180" s="53"/>
      <c r="N180" s="54"/>
      <c r="O180" s="55">
        <f>N180+M180</f>
        <v>0</v>
      </c>
      <c r="P180" s="57"/>
    </row>
    <row r="181" spans="1:16" ht="72" hidden="1" customHeight="1" x14ac:dyDescent="0.25">
      <c r="A181" s="51">
        <v>3292</v>
      </c>
      <c r="B181" s="87" t="s">
        <v>200</v>
      </c>
      <c r="C181" s="88">
        <f t="shared" si="48"/>
        <v>0</v>
      </c>
      <c r="D181" s="193"/>
      <c r="E181" s="194"/>
      <c r="F181" s="55">
        <f>D181+E181</f>
        <v>0</v>
      </c>
      <c r="G181" s="53"/>
      <c r="H181" s="54"/>
      <c r="I181" s="55">
        <f>G181+H181</f>
        <v>0</v>
      </c>
      <c r="J181" s="53"/>
      <c r="K181" s="54"/>
      <c r="L181" s="55">
        <f>K181+J181</f>
        <v>0</v>
      </c>
      <c r="M181" s="53"/>
      <c r="N181" s="54"/>
      <c r="O181" s="55">
        <f>N181+M181</f>
        <v>0</v>
      </c>
      <c r="P181" s="57"/>
    </row>
    <row r="182" spans="1:16" ht="72" hidden="1" customHeight="1" x14ac:dyDescent="0.25">
      <c r="A182" s="51">
        <v>3293</v>
      </c>
      <c r="B182" s="87" t="s">
        <v>201</v>
      </c>
      <c r="C182" s="88">
        <f t="shared" si="48"/>
        <v>0</v>
      </c>
      <c r="D182" s="193"/>
      <c r="E182" s="194"/>
      <c r="F182" s="55">
        <f>D182+E182</f>
        <v>0</v>
      </c>
      <c r="G182" s="53"/>
      <c r="H182" s="54"/>
      <c r="I182" s="55">
        <f>G182+H182</f>
        <v>0</v>
      </c>
      <c r="J182" s="53"/>
      <c r="K182" s="54"/>
      <c r="L182" s="55">
        <f>K182+J182</f>
        <v>0</v>
      </c>
      <c r="M182" s="53"/>
      <c r="N182" s="54"/>
      <c r="O182" s="55">
        <f>N182+M182</f>
        <v>0</v>
      </c>
      <c r="P182" s="57"/>
    </row>
    <row r="183" spans="1:16" ht="60" hidden="1" customHeight="1" x14ac:dyDescent="0.25">
      <c r="A183" s="206">
        <v>3294</v>
      </c>
      <c r="B183" s="87" t="s">
        <v>202</v>
      </c>
      <c r="C183" s="205">
        <f t="shared" si="48"/>
        <v>0</v>
      </c>
      <c r="D183" s="207"/>
      <c r="E183" s="208"/>
      <c r="F183" s="209">
        <f>D183+E183</f>
        <v>0</v>
      </c>
      <c r="G183" s="210"/>
      <c r="H183" s="211"/>
      <c r="I183" s="209">
        <f>G183+H183</f>
        <v>0</v>
      </c>
      <c r="J183" s="210"/>
      <c r="K183" s="211"/>
      <c r="L183" s="209">
        <f>K183+J183</f>
        <v>0</v>
      </c>
      <c r="M183" s="210"/>
      <c r="N183" s="211"/>
      <c r="O183" s="209">
        <f>N183+M183</f>
        <v>0</v>
      </c>
      <c r="P183" s="212"/>
    </row>
    <row r="184" spans="1:16" ht="48" hidden="1" x14ac:dyDescent="0.25">
      <c r="A184" s="213">
        <v>3300</v>
      </c>
      <c r="B184" s="204" t="s">
        <v>203</v>
      </c>
      <c r="C184" s="214">
        <f t="shared" si="48"/>
        <v>0</v>
      </c>
      <c r="D184" s="215">
        <f>SUM(D185:D186)</f>
        <v>0</v>
      </c>
      <c r="E184" s="216">
        <f>SUM(E185:E186)</f>
        <v>0</v>
      </c>
      <c r="F184" s="217">
        <f>SUM(F185:F186)</f>
        <v>0</v>
      </c>
      <c r="G184" s="215">
        <f t="shared" ref="G184:M184" si="65">SUM(G185:G186)</f>
        <v>0</v>
      </c>
      <c r="H184" s="216">
        <f>SUM(H185:H186)</f>
        <v>0</v>
      </c>
      <c r="I184" s="217">
        <f>SUM(I185:I186)</f>
        <v>0</v>
      </c>
      <c r="J184" s="215">
        <f t="shared" si="65"/>
        <v>0</v>
      </c>
      <c r="K184" s="216">
        <f>SUM(K185:K186)</f>
        <v>0</v>
      </c>
      <c r="L184" s="217">
        <f>SUM(L185:L186)</f>
        <v>0</v>
      </c>
      <c r="M184" s="215">
        <f t="shared" si="65"/>
        <v>0</v>
      </c>
      <c r="N184" s="216">
        <f>SUM(N185:N186)</f>
        <v>0</v>
      </c>
      <c r="O184" s="217">
        <f>SUM(O185:O186)</f>
        <v>0</v>
      </c>
      <c r="P184" s="218"/>
    </row>
    <row r="185" spans="1:16" ht="48" hidden="1" customHeight="1" x14ac:dyDescent="0.25">
      <c r="A185" s="135">
        <v>3310</v>
      </c>
      <c r="B185" s="136" t="s">
        <v>204</v>
      </c>
      <c r="C185" s="141">
        <f t="shared" si="48"/>
        <v>0</v>
      </c>
      <c r="D185" s="199"/>
      <c r="E185" s="200"/>
      <c r="F185" s="139">
        <f>D185+E185</f>
        <v>0</v>
      </c>
      <c r="G185" s="142"/>
      <c r="H185" s="143"/>
      <c r="I185" s="139">
        <f>G185+H185</f>
        <v>0</v>
      </c>
      <c r="J185" s="142"/>
      <c r="K185" s="143"/>
      <c r="L185" s="139">
        <f>K185+J185</f>
        <v>0</v>
      </c>
      <c r="M185" s="142"/>
      <c r="N185" s="143"/>
      <c r="O185" s="139">
        <f>N185+M185</f>
        <v>0</v>
      </c>
      <c r="P185" s="127"/>
    </row>
    <row r="186" spans="1:16" ht="48.75" hidden="1" customHeight="1" x14ac:dyDescent="0.25">
      <c r="A186" s="44">
        <v>3320</v>
      </c>
      <c r="B186" s="80" t="s">
        <v>205</v>
      </c>
      <c r="C186" s="81">
        <f t="shared" si="48"/>
        <v>0</v>
      </c>
      <c r="D186" s="195"/>
      <c r="E186" s="196"/>
      <c r="F186" s="132">
        <f>D186+E186</f>
        <v>0</v>
      </c>
      <c r="G186" s="46"/>
      <c r="H186" s="47"/>
      <c r="I186" s="132">
        <f>G186+H186</f>
        <v>0</v>
      </c>
      <c r="J186" s="46"/>
      <c r="K186" s="47"/>
      <c r="L186" s="132">
        <f>K186+J186</f>
        <v>0</v>
      </c>
      <c r="M186" s="46"/>
      <c r="N186" s="47"/>
      <c r="O186" s="132">
        <f>N186+M186</f>
        <v>0</v>
      </c>
      <c r="P186" s="49"/>
    </row>
    <row r="187" spans="1:16" hidden="1" x14ac:dyDescent="0.25">
      <c r="A187" s="219">
        <v>4000</v>
      </c>
      <c r="B187" s="175" t="s">
        <v>206</v>
      </c>
      <c r="C187" s="176">
        <f t="shared" si="48"/>
        <v>0</v>
      </c>
      <c r="D187" s="177">
        <f t="shared" ref="D187:O187" si="66">SUM(D188,D191)</f>
        <v>0</v>
      </c>
      <c r="E187" s="178">
        <f t="shared" si="66"/>
        <v>0</v>
      </c>
      <c r="F187" s="179">
        <f t="shared" si="66"/>
        <v>0</v>
      </c>
      <c r="G187" s="177">
        <f t="shared" si="66"/>
        <v>0</v>
      </c>
      <c r="H187" s="178">
        <f t="shared" si="66"/>
        <v>0</v>
      </c>
      <c r="I187" s="179">
        <f t="shared" si="66"/>
        <v>0</v>
      </c>
      <c r="J187" s="177">
        <f t="shared" si="66"/>
        <v>0</v>
      </c>
      <c r="K187" s="178">
        <f t="shared" si="66"/>
        <v>0</v>
      </c>
      <c r="L187" s="179">
        <f t="shared" si="66"/>
        <v>0</v>
      </c>
      <c r="M187" s="177">
        <f t="shared" si="66"/>
        <v>0</v>
      </c>
      <c r="N187" s="178">
        <f t="shared" si="66"/>
        <v>0</v>
      </c>
      <c r="O187" s="179">
        <f t="shared" si="66"/>
        <v>0</v>
      </c>
      <c r="P187" s="180"/>
    </row>
    <row r="188" spans="1:16" ht="24" hidden="1" x14ac:dyDescent="0.25">
      <c r="A188" s="220">
        <v>4200</v>
      </c>
      <c r="B188" s="181" t="s">
        <v>207</v>
      </c>
      <c r="C188" s="68">
        <f t="shared" si="48"/>
        <v>0</v>
      </c>
      <c r="D188" s="182">
        <f t="shared" ref="D188:O188" si="67">SUM(D189,D190)</f>
        <v>0</v>
      </c>
      <c r="E188" s="183">
        <f t="shared" si="67"/>
        <v>0</v>
      </c>
      <c r="F188" s="71">
        <f t="shared" si="67"/>
        <v>0</v>
      </c>
      <c r="G188" s="182">
        <f t="shared" si="67"/>
        <v>0</v>
      </c>
      <c r="H188" s="183">
        <f t="shared" si="67"/>
        <v>0</v>
      </c>
      <c r="I188" s="71">
        <f t="shared" si="67"/>
        <v>0</v>
      </c>
      <c r="J188" s="182">
        <f t="shared" si="67"/>
        <v>0</v>
      </c>
      <c r="K188" s="183">
        <f t="shared" si="67"/>
        <v>0</v>
      </c>
      <c r="L188" s="71">
        <f t="shared" si="67"/>
        <v>0</v>
      </c>
      <c r="M188" s="182">
        <f t="shared" si="67"/>
        <v>0</v>
      </c>
      <c r="N188" s="183">
        <f t="shared" si="67"/>
        <v>0</v>
      </c>
      <c r="O188" s="71">
        <f t="shared" si="67"/>
        <v>0</v>
      </c>
      <c r="P188" s="75"/>
    </row>
    <row r="189" spans="1:16" ht="36" hidden="1" customHeight="1" x14ac:dyDescent="0.25">
      <c r="A189" s="278">
        <v>4240</v>
      </c>
      <c r="B189" s="80" t="s">
        <v>208</v>
      </c>
      <c r="C189" s="81">
        <f t="shared" si="48"/>
        <v>0</v>
      </c>
      <c r="D189" s="195"/>
      <c r="E189" s="196"/>
      <c r="F189" s="132">
        <f>D189+E189</f>
        <v>0</v>
      </c>
      <c r="G189" s="46"/>
      <c r="H189" s="47"/>
      <c r="I189" s="132">
        <f>G189+H189</f>
        <v>0</v>
      </c>
      <c r="J189" s="46"/>
      <c r="K189" s="47"/>
      <c r="L189" s="132">
        <f>K189+J189</f>
        <v>0</v>
      </c>
      <c r="M189" s="46"/>
      <c r="N189" s="47"/>
      <c r="O189" s="132">
        <f>N189+M189</f>
        <v>0</v>
      </c>
      <c r="P189" s="49"/>
    </row>
    <row r="190" spans="1:16" ht="24" hidden="1" customHeight="1" x14ac:dyDescent="0.25">
      <c r="A190" s="187">
        <v>4250</v>
      </c>
      <c r="B190" s="87" t="s">
        <v>209</v>
      </c>
      <c r="C190" s="88">
        <f t="shared" si="48"/>
        <v>0</v>
      </c>
      <c r="D190" s="193"/>
      <c r="E190" s="194"/>
      <c r="F190" s="55">
        <f>D190+E190</f>
        <v>0</v>
      </c>
      <c r="G190" s="53"/>
      <c r="H190" s="54"/>
      <c r="I190" s="55">
        <f>G190+H190</f>
        <v>0</v>
      </c>
      <c r="J190" s="53"/>
      <c r="K190" s="54"/>
      <c r="L190" s="55">
        <f>K190+J190</f>
        <v>0</v>
      </c>
      <c r="M190" s="53"/>
      <c r="N190" s="54"/>
      <c r="O190" s="55">
        <f>N190+M190</f>
        <v>0</v>
      </c>
      <c r="P190" s="57"/>
    </row>
    <row r="191" spans="1:16" hidden="1" x14ac:dyDescent="0.25">
      <c r="A191" s="67">
        <v>4300</v>
      </c>
      <c r="B191" s="181" t="s">
        <v>210</v>
      </c>
      <c r="C191" s="68">
        <f t="shared" si="48"/>
        <v>0</v>
      </c>
      <c r="D191" s="182">
        <f t="shared" ref="D191:O191" si="68">SUM(D192)</f>
        <v>0</v>
      </c>
      <c r="E191" s="183">
        <f t="shared" si="68"/>
        <v>0</v>
      </c>
      <c r="F191" s="71">
        <f t="shared" si="68"/>
        <v>0</v>
      </c>
      <c r="G191" s="182">
        <f t="shared" si="68"/>
        <v>0</v>
      </c>
      <c r="H191" s="183">
        <f t="shared" si="68"/>
        <v>0</v>
      </c>
      <c r="I191" s="71">
        <f t="shared" si="68"/>
        <v>0</v>
      </c>
      <c r="J191" s="182">
        <f t="shared" si="68"/>
        <v>0</v>
      </c>
      <c r="K191" s="183">
        <f t="shared" si="68"/>
        <v>0</v>
      </c>
      <c r="L191" s="71">
        <f t="shared" si="68"/>
        <v>0</v>
      </c>
      <c r="M191" s="182">
        <f t="shared" si="68"/>
        <v>0</v>
      </c>
      <c r="N191" s="183">
        <f t="shared" si="68"/>
        <v>0</v>
      </c>
      <c r="O191" s="71">
        <f t="shared" si="68"/>
        <v>0</v>
      </c>
      <c r="P191" s="75"/>
    </row>
    <row r="192" spans="1:16" ht="24" hidden="1" x14ac:dyDescent="0.25">
      <c r="A192" s="278">
        <v>4310</v>
      </c>
      <c r="B192" s="80" t="s">
        <v>211</v>
      </c>
      <c r="C192" s="81">
        <f t="shared" si="48"/>
        <v>0</v>
      </c>
      <c r="D192" s="191">
        <f t="shared" ref="D192:O192" si="69">SUM(D193:D193)</f>
        <v>0</v>
      </c>
      <c r="E192" s="192">
        <f t="shared" si="69"/>
        <v>0</v>
      </c>
      <c r="F192" s="132">
        <f t="shared" si="69"/>
        <v>0</v>
      </c>
      <c r="G192" s="191">
        <f t="shared" si="69"/>
        <v>0</v>
      </c>
      <c r="H192" s="192">
        <f t="shared" si="69"/>
        <v>0</v>
      </c>
      <c r="I192" s="132">
        <f t="shared" si="69"/>
        <v>0</v>
      </c>
      <c r="J192" s="191">
        <f t="shared" si="69"/>
        <v>0</v>
      </c>
      <c r="K192" s="192">
        <f t="shared" si="69"/>
        <v>0</v>
      </c>
      <c r="L192" s="132">
        <f t="shared" si="69"/>
        <v>0</v>
      </c>
      <c r="M192" s="191">
        <f t="shared" si="69"/>
        <v>0</v>
      </c>
      <c r="N192" s="192">
        <f t="shared" si="69"/>
        <v>0</v>
      </c>
      <c r="O192" s="132">
        <f t="shared" si="69"/>
        <v>0</v>
      </c>
      <c r="P192" s="49"/>
    </row>
    <row r="193" spans="1:16" ht="36" hidden="1" customHeight="1" x14ac:dyDescent="0.25">
      <c r="A193" s="51">
        <v>4311</v>
      </c>
      <c r="B193" s="87" t="s">
        <v>212</v>
      </c>
      <c r="C193" s="88">
        <f t="shared" si="48"/>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213</v>
      </c>
      <c r="C194" s="170">
        <f t="shared" si="48"/>
        <v>20315</v>
      </c>
      <c r="D194" s="171">
        <f t="shared" ref="D194:O194" si="70">SUM(D195,D230,D269,D283)</f>
        <v>11315</v>
      </c>
      <c r="E194" s="172">
        <f t="shared" si="70"/>
        <v>0</v>
      </c>
      <c r="F194" s="173">
        <f t="shared" si="70"/>
        <v>11315</v>
      </c>
      <c r="G194" s="171">
        <f t="shared" si="70"/>
        <v>6000</v>
      </c>
      <c r="H194" s="172">
        <f t="shared" si="70"/>
        <v>0</v>
      </c>
      <c r="I194" s="173">
        <f t="shared" si="70"/>
        <v>6000</v>
      </c>
      <c r="J194" s="171">
        <f t="shared" si="70"/>
        <v>3000</v>
      </c>
      <c r="K194" s="172">
        <f t="shared" si="70"/>
        <v>0</v>
      </c>
      <c r="L194" s="173">
        <f t="shared" si="70"/>
        <v>3000</v>
      </c>
      <c r="M194" s="171">
        <f t="shared" si="70"/>
        <v>0</v>
      </c>
      <c r="N194" s="172">
        <f t="shared" si="70"/>
        <v>0</v>
      </c>
      <c r="O194" s="173">
        <f t="shared" si="70"/>
        <v>0</v>
      </c>
      <c r="P194" s="174"/>
    </row>
    <row r="195" spans="1:16" x14ac:dyDescent="0.25">
      <c r="A195" s="175">
        <v>5000</v>
      </c>
      <c r="B195" s="175" t="s">
        <v>214</v>
      </c>
      <c r="C195" s="176">
        <f t="shared" si="48"/>
        <v>20315</v>
      </c>
      <c r="D195" s="177">
        <f t="shared" ref="D195:O195" si="71">D196+D204</f>
        <v>11315</v>
      </c>
      <c r="E195" s="178">
        <f t="shared" si="71"/>
        <v>0</v>
      </c>
      <c r="F195" s="179">
        <f t="shared" si="71"/>
        <v>11315</v>
      </c>
      <c r="G195" s="177">
        <f t="shared" si="71"/>
        <v>6000</v>
      </c>
      <c r="H195" s="178">
        <f t="shared" si="71"/>
        <v>0</v>
      </c>
      <c r="I195" s="179">
        <f t="shared" si="71"/>
        <v>6000</v>
      </c>
      <c r="J195" s="177">
        <f t="shared" si="71"/>
        <v>3000</v>
      </c>
      <c r="K195" s="178">
        <f t="shared" si="71"/>
        <v>0</v>
      </c>
      <c r="L195" s="179">
        <f t="shared" si="71"/>
        <v>3000</v>
      </c>
      <c r="M195" s="177">
        <f t="shared" si="71"/>
        <v>0</v>
      </c>
      <c r="N195" s="178">
        <f t="shared" si="71"/>
        <v>0</v>
      </c>
      <c r="O195" s="179">
        <f t="shared" si="71"/>
        <v>0</v>
      </c>
      <c r="P195" s="180"/>
    </row>
    <row r="196" spans="1:16" hidden="1" x14ac:dyDescent="0.25">
      <c r="A196" s="67">
        <v>5100</v>
      </c>
      <c r="B196" s="181" t="s">
        <v>215</v>
      </c>
      <c r="C196" s="68">
        <f t="shared" si="48"/>
        <v>0</v>
      </c>
      <c r="D196" s="182">
        <f t="shared" ref="D196:O196" si="72">D197+D198+D201+D202+D203</f>
        <v>0</v>
      </c>
      <c r="E196" s="183">
        <f t="shared" si="72"/>
        <v>0</v>
      </c>
      <c r="F196" s="71">
        <f t="shared" si="72"/>
        <v>0</v>
      </c>
      <c r="G196" s="182">
        <f t="shared" si="72"/>
        <v>0</v>
      </c>
      <c r="H196" s="183">
        <f t="shared" si="72"/>
        <v>0</v>
      </c>
      <c r="I196" s="71">
        <f t="shared" si="72"/>
        <v>0</v>
      </c>
      <c r="J196" s="182">
        <f t="shared" si="72"/>
        <v>0</v>
      </c>
      <c r="K196" s="183">
        <f t="shared" si="72"/>
        <v>0</v>
      </c>
      <c r="L196" s="71">
        <f t="shared" si="72"/>
        <v>0</v>
      </c>
      <c r="M196" s="182">
        <f t="shared" si="72"/>
        <v>0</v>
      </c>
      <c r="N196" s="183">
        <f t="shared" si="72"/>
        <v>0</v>
      </c>
      <c r="O196" s="71">
        <f t="shared" si="72"/>
        <v>0</v>
      </c>
      <c r="P196" s="75"/>
    </row>
    <row r="197" spans="1:16" ht="12" hidden="1" customHeight="1" x14ac:dyDescent="0.25">
      <c r="A197" s="278">
        <v>5110</v>
      </c>
      <c r="B197" s="80" t="s">
        <v>216</v>
      </c>
      <c r="C197" s="81">
        <f t="shared" si="48"/>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217</v>
      </c>
      <c r="C198" s="88">
        <f t="shared" si="48"/>
        <v>0</v>
      </c>
      <c r="D198" s="188">
        <f t="shared" ref="D198:O198" si="73">D199+D200</f>
        <v>0</v>
      </c>
      <c r="E198" s="189">
        <f t="shared" si="73"/>
        <v>0</v>
      </c>
      <c r="F198" s="55">
        <f t="shared" si="73"/>
        <v>0</v>
      </c>
      <c r="G198" s="188">
        <f t="shared" si="73"/>
        <v>0</v>
      </c>
      <c r="H198" s="189">
        <f t="shared" si="73"/>
        <v>0</v>
      </c>
      <c r="I198" s="55">
        <f t="shared" si="73"/>
        <v>0</v>
      </c>
      <c r="J198" s="188">
        <f t="shared" si="73"/>
        <v>0</v>
      </c>
      <c r="K198" s="189">
        <f t="shared" si="73"/>
        <v>0</v>
      </c>
      <c r="L198" s="55">
        <f t="shared" si="73"/>
        <v>0</v>
      </c>
      <c r="M198" s="188">
        <f t="shared" si="73"/>
        <v>0</v>
      </c>
      <c r="N198" s="189">
        <f t="shared" si="73"/>
        <v>0</v>
      </c>
      <c r="O198" s="55">
        <f t="shared" si="73"/>
        <v>0</v>
      </c>
      <c r="P198" s="57"/>
    </row>
    <row r="199" spans="1:16" ht="12" hidden="1" customHeight="1" x14ac:dyDescent="0.25">
      <c r="A199" s="51">
        <v>5121</v>
      </c>
      <c r="B199" s="87" t="s">
        <v>218</v>
      </c>
      <c r="C199" s="88">
        <f t="shared" si="48"/>
        <v>0</v>
      </c>
      <c r="D199" s="193"/>
      <c r="E199" s="194"/>
      <c r="F199" s="55">
        <f>D199+E199</f>
        <v>0</v>
      </c>
      <c r="G199" s="53"/>
      <c r="H199" s="54"/>
      <c r="I199" s="55">
        <f>G199+H199</f>
        <v>0</v>
      </c>
      <c r="J199" s="53"/>
      <c r="K199" s="54"/>
      <c r="L199" s="55">
        <f>K199+J199</f>
        <v>0</v>
      </c>
      <c r="M199" s="53"/>
      <c r="N199" s="54"/>
      <c r="O199" s="55">
        <f>N199+M199</f>
        <v>0</v>
      </c>
      <c r="P199" s="57"/>
    </row>
    <row r="200" spans="1:16" ht="24" hidden="1" customHeight="1" x14ac:dyDescent="0.25">
      <c r="A200" s="51">
        <v>5129</v>
      </c>
      <c r="B200" s="87" t="s">
        <v>219</v>
      </c>
      <c r="C200" s="88">
        <f t="shared" si="48"/>
        <v>0</v>
      </c>
      <c r="D200" s="193"/>
      <c r="E200" s="194"/>
      <c r="F200" s="55">
        <f>D200+E200</f>
        <v>0</v>
      </c>
      <c r="G200" s="53"/>
      <c r="H200" s="54"/>
      <c r="I200" s="55">
        <f>G200+H200</f>
        <v>0</v>
      </c>
      <c r="J200" s="53"/>
      <c r="K200" s="54"/>
      <c r="L200" s="55">
        <f>K200+J200</f>
        <v>0</v>
      </c>
      <c r="M200" s="53"/>
      <c r="N200" s="54"/>
      <c r="O200" s="55">
        <f>N200+M200</f>
        <v>0</v>
      </c>
      <c r="P200" s="57"/>
    </row>
    <row r="201" spans="1:16" ht="12" hidden="1" customHeight="1" x14ac:dyDescent="0.25">
      <c r="A201" s="187">
        <v>5130</v>
      </c>
      <c r="B201" s="87" t="s">
        <v>220</v>
      </c>
      <c r="C201" s="88">
        <f t="shared" si="48"/>
        <v>0</v>
      </c>
      <c r="D201" s="193"/>
      <c r="E201" s="194"/>
      <c r="F201" s="55">
        <f>D201+E201</f>
        <v>0</v>
      </c>
      <c r="G201" s="53"/>
      <c r="H201" s="54"/>
      <c r="I201" s="55">
        <f>G201+H201</f>
        <v>0</v>
      </c>
      <c r="J201" s="53"/>
      <c r="K201" s="54"/>
      <c r="L201" s="55">
        <f>K201+J201</f>
        <v>0</v>
      </c>
      <c r="M201" s="53"/>
      <c r="N201" s="54"/>
      <c r="O201" s="55">
        <f>N201+M201</f>
        <v>0</v>
      </c>
      <c r="P201" s="57"/>
    </row>
    <row r="202" spans="1:16" ht="12" hidden="1" customHeight="1" x14ac:dyDescent="0.25">
      <c r="A202" s="187">
        <v>5140</v>
      </c>
      <c r="B202" s="87" t="s">
        <v>221</v>
      </c>
      <c r="C202" s="88">
        <f t="shared" si="48"/>
        <v>0</v>
      </c>
      <c r="D202" s="193"/>
      <c r="E202" s="194"/>
      <c r="F202" s="55">
        <f>D202+E202</f>
        <v>0</v>
      </c>
      <c r="G202" s="53"/>
      <c r="H202" s="54"/>
      <c r="I202" s="55">
        <f>G202+H202</f>
        <v>0</v>
      </c>
      <c r="J202" s="53"/>
      <c r="K202" s="54"/>
      <c r="L202" s="55">
        <f>K202+J202</f>
        <v>0</v>
      </c>
      <c r="M202" s="53"/>
      <c r="N202" s="54"/>
      <c r="O202" s="55">
        <f>N202+M202</f>
        <v>0</v>
      </c>
      <c r="P202" s="57"/>
    </row>
    <row r="203" spans="1:16" ht="24" hidden="1" customHeight="1" x14ac:dyDescent="0.25">
      <c r="A203" s="187">
        <v>5170</v>
      </c>
      <c r="B203" s="87" t="s">
        <v>222</v>
      </c>
      <c r="C203" s="88">
        <f t="shared" si="48"/>
        <v>0</v>
      </c>
      <c r="D203" s="193"/>
      <c r="E203" s="194"/>
      <c r="F203" s="55">
        <f>D203+E203</f>
        <v>0</v>
      </c>
      <c r="G203" s="53"/>
      <c r="H203" s="54"/>
      <c r="I203" s="55">
        <f>G203+H203</f>
        <v>0</v>
      </c>
      <c r="J203" s="53"/>
      <c r="K203" s="54"/>
      <c r="L203" s="55">
        <f>K203+J203</f>
        <v>0</v>
      </c>
      <c r="M203" s="53"/>
      <c r="N203" s="54"/>
      <c r="O203" s="55">
        <f>N203+M203</f>
        <v>0</v>
      </c>
      <c r="P203" s="57"/>
    </row>
    <row r="204" spans="1:16" x14ac:dyDescent="0.25">
      <c r="A204" s="67">
        <v>5200</v>
      </c>
      <c r="B204" s="181" t="s">
        <v>223</v>
      </c>
      <c r="C204" s="68">
        <f t="shared" si="48"/>
        <v>20315</v>
      </c>
      <c r="D204" s="182">
        <f t="shared" ref="D204:O204" si="74">D205+D215+D216+D225+D226+D227+D229</f>
        <v>11315</v>
      </c>
      <c r="E204" s="183">
        <f t="shared" si="74"/>
        <v>0</v>
      </c>
      <c r="F204" s="71">
        <f t="shared" si="74"/>
        <v>11315</v>
      </c>
      <c r="G204" s="182">
        <f t="shared" si="74"/>
        <v>6000</v>
      </c>
      <c r="H204" s="183">
        <f t="shared" si="74"/>
        <v>0</v>
      </c>
      <c r="I204" s="71">
        <f t="shared" si="74"/>
        <v>6000</v>
      </c>
      <c r="J204" s="182">
        <f t="shared" si="74"/>
        <v>3000</v>
      </c>
      <c r="K204" s="183">
        <f t="shared" si="74"/>
        <v>0</v>
      </c>
      <c r="L204" s="71">
        <f t="shared" si="74"/>
        <v>3000</v>
      </c>
      <c r="M204" s="182">
        <f t="shared" si="74"/>
        <v>0</v>
      </c>
      <c r="N204" s="183">
        <f t="shared" si="74"/>
        <v>0</v>
      </c>
      <c r="O204" s="71">
        <f t="shared" si="74"/>
        <v>0</v>
      </c>
      <c r="P204" s="75"/>
    </row>
    <row r="205" spans="1:16" hidden="1" x14ac:dyDescent="0.25">
      <c r="A205" s="184">
        <v>5210</v>
      </c>
      <c r="B205" s="136" t="s">
        <v>224</v>
      </c>
      <c r="C205" s="141">
        <f t="shared" si="48"/>
        <v>0</v>
      </c>
      <c r="D205" s="185">
        <f t="shared" ref="D205:O205" si="75">SUM(D206:D214)</f>
        <v>0</v>
      </c>
      <c r="E205" s="186">
        <f t="shared" si="75"/>
        <v>0</v>
      </c>
      <c r="F205" s="139">
        <f t="shared" si="75"/>
        <v>0</v>
      </c>
      <c r="G205" s="185">
        <f t="shared" si="75"/>
        <v>0</v>
      </c>
      <c r="H205" s="186">
        <f t="shared" si="75"/>
        <v>0</v>
      </c>
      <c r="I205" s="139">
        <f t="shared" si="75"/>
        <v>0</v>
      </c>
      <c r="J205" s="185">
        <f t="shared" si="75"/>
        <v>0</v>
      </c>
      <c r="K205" s="186">
        <f t="shared" si="75"/>
        <v>0</v>
      </c>
      <c r="L205" s="139">
        <f t="shared" si="75"/>
        <v>0</v>
      </c>
      <c r="M205" s="185">
        <f t="shared" si="75"/>
        <v>0</v>
      </c>
      <c r="N205" s="186">
        <f t="shared" si="75"/>
        <v>0</v>
      </c>
      <c r="O205" s="139">
        <f t="shared" si="75"/>
        <v>0</v>
      </c>
      <c r="P205" s="127"/>
    </row>
    <row r="206" spans="1:16" ht="12" hidden="1" customHeight="1" x14ac:dyDescent="0.25">
      <c r="A206" s="44">
        <v>5211</v>
      </c>
      <c r="B206" s="80" t="s">
        <v>225</v>
      </c>
      <c r="C206" s="81">
        <f t="shared" si="48"/>
        <v>0</v>
      </c>
      <c r="D206" s="195"/>
      <c r="E206" s="196"/>
      <c r="F206" s="132">
        <f t="shared" ref="F206:F215" si="76">D206+E206</f>
        <v>0</v>
      </c>
      <c r="G206" s="46"/>
      <c r="H206" s="47"/>
      <c r="I206" s="132">
        <f t="shared" ref="I206:I215" si="77">G206+H206</f>
        <v>0</v>
      </c>
      <c r="J206" s="46"/>
      <c r="K206" s="47"/>
      <c r="L206" s="132">
        <f t="shared" ref="L206:L215" si="78">K206+J206</f>
        <v>0</v>
      </c>
      <c r="M206" s="46"/>
      <c r="N206" s="47"/>
      <c r="O206" s="132">
        <f t="shared" ref="O206:O215" si="79">N206+M206</f>
        <v>0</v>
      </c>
      <c r="P206" s="49"/>
    </row>
    <row r="207" spans="1:16" ht="12" hidden="1" customHeight="1" x14ac:dyDescent="0.25">
      <c r="A207" s="51">
        <v>5212</v>
      </c>
      <c r="B207" s="87" t="s">
        <v>226</v>
      </c>
      <c r="C207" s="88">
        <f t="shared" si="48"/>
        <v>0</v>
      </c>
      <c r="D207" s="193"/>
      <c r="E207" s="194"/>
      <c r="F207" s="55">
        <f t="shared" si="76"/>
        <v>0</v>
      </c>
      <c r="G207" s="53"/>
      <c r="H207" s="54"/>
      <c r="I207" s="55">
        <f t="shared" si="77"/>
        <v>0</v>
      </c>
      <c r="J207" s="53"/>
      <c r="K207" s="54"/>
      <c r="L207" s="55">
        <f t="shared" si="78"/>
        <v>0</v>
      </c>
      <c r="M207" s="53"/>
      <c r="N207" s="54"/>
      <c r="O207" s="55">
        <f t="shared" si="79"/>
        <v>0</v>
      </c>
      <c r="P207" s="57"/>
    </row>
    <row r="208" spans="1:16" ht="12" hidden="1" customHeight="1" x14ac:dyDescent="0.25">
      <c r="A208" s="51">
        <v>5213</v>
      </c>
      <c r="B208" s="87" t="s">
        <v>227</v>
      </c>
      <c r="C208" s="88">
        <f t="shared" si="48"/>
        <v>0</v>
      </c>
      <c r="D208" s="193"/>
      <c r="E208" s="194"/>
      <c r="F208" s="55">
        <f t="shared" si="76"/>
        <v>0</v>
      </c>
      <c r="G208" s="53"/>
      <c r="H208" s="54"/>
      <c r="I208" s="55">
        <f t="shared" si="77"/>
        <v>0</v>
      </c>
      <c r="J208" s="53"/>
      <c r="K208" s="54"/>
      <c r="L208" s="55">
        <f t="shared" si="78"/>
        <v>0</v>
      </c>
      <c r="M208" s="53"/>
      <c r="N208" s="54"/>
      <c r="O208" s="55">
        <f t="shared" si="79"/>
        <v>0</v>
      </c>
      <c r="P208" s="57"/>
    </row>
    <row r="209" spans="1:16" ht="12" hidden="1" customHeight="1" x14ac:dyDescent="0.25">
      <c r="A209" s="51">
        <v>5214</v>
      </c>
      <c r="B209" s="87" t="s">
        <v>228</v>
      </c>
      <c r="C209" s="88">
        <f t="shared" si="48"/>
        <v>0</v>
      </c>
      <c r="D209" s="193"/>
      <c r="E209" s="194"/>
      <c r="F209" s="55">
        <f t="shared" si="76"/>
        <v>0</v>
      </c>
      <c r="G209" s="53"/>
      <c r="H209" s="54"/>
      <c r="I209" s="55">
        <f t="shared" si="77"/>
        <v>0</v>
      </c>
      <c r="J209" s="53"/>
      <c r="K209" s="54"/>
      <c r="L209" s="55">
        <f t="shared" si="78"/>
        <v>0</v>
      </c>
      <c r="M209" s="53"/>
      <c r="N209" s="54"/>
      <c r="O209" s="55">
        <f t="shared" si="79"/>
        <v>0</v>
      </c>
      <c r="P209" s="57"/>
    </row>
    <row r="210" spans="1:16" ht="12" hidden="1" customHeight="1" x14ac:dyDescent="0.25">
      <c r="A210" s="51">
        <v>5215</v>
      </c>
      <c r="B210" s="87" t="s">
        <v>229</v>
      </c>
      <c r="C210" s="88">
        <f t="shared" si="48"/>
        <v>0</v>
      </c>
      <c r="D210" s="193"/>
      <c r="E210" s="194"/>
      <c r="F210" s="55">
        <f t="shared" si="76"/>
        <v>0</v>
      </c>
      <c r="G210" s="53"/>
      <c r="H210" s="54"/>
      <c r="I210" s="55">
        <f t="shared" si="77"/>
        <v>0</v>
      </c>
      <c r="J210" s="53"/>
      <c r="K210" s="54"/>
      <c r="L210" s="55">
        <f t="shared" si="78"/>
        <v>0</v>
      </c>
      <c r="M210" s="53"/>
      <c r="N210" s="54"/>
      <c r="O210" s="55">
        <f t="shared" si="79"/>
        <v>0</v>
      </c>
      <c r="P210" s="57"/>
    </row>
    <row r="211" spans="1:16" ht="14.25" hidden="1" customHeight="1" x14ac:dyDescent="0.25">
      <c r="A211" s="51">
        <v>5216</v>
      </c>
      <c r="B211" s="87" t="s">
        <v>230</v>
      </c>
      <c r="C211" s="88">
        <f t="shared" si="48"/>
        <v>0</v>
      </c>
      <c r="D211" s="193"/>
      <c r="E211" s="194"/>
      <c r="F211" s="55">
        <f t="shared" si="76"/>
        <v>0</v>
      </c>
      <c r="G211" s="53"/>
      <c r="H211" s="54"/>
      <c r="I211" s="55">
        <f t="shared" si="77"/>
        <v>0</v>
      </c>
      <c r="J211" s="53"/>
      <c r="K211" s="54"/>
      <c r="L211" s="55">
        <f t="shared" si="78"/>
        <v>0</v>
      </c>
      <c r="M211" s="53"/>
      <c r="N211" s="54"/>
      <c r="O211" s="55">
        <f t="shared" si="79"/>
        <v>0</v>
      </c>
      <c r="P211" s="57"/>
    </row>
    <row r="212" spans="1:16" ht="12" hidden="1" customHeight="1" x14ac:dyDescent="0.25">
      <c r="A212" s="51">
        <v>5217</v>
      </c>
      <c r="B212" s="87" t="s">
        <v>231</v>
      </c>
      <c r="C212" s="88">
        <f t="shared" ref="C212:C275" si="80">F212+I212+L212+O212</f>
        <v>0</v>
      </c>
      <c r="D212" s="193"/>
      <c r="E212" s="194"/>
      <c r="F212" s="55">
        <f t="shared" si="76"/>
        <v>0</v>
      </c>
      <c r="G212" s="53"/>
      <c r="H212" s="54"/>
      <c r="I212" s="55">
        <f t="shared" si="77"/>
        <v>0</v>
      </c>
      <c r="J212" s="53"/>
      <c r="K212" s="54"/>
      <c r="L212" s="55">
        <f t="shared" si="78"/>
        <v>0</v>
      </c>
      <c r="M212" s="53"/>
      <c r="N212" s="54"/>
      <c r="O212" s="55">
        <f t="shared" si="79"/>
        <v>0</v>
      </c>
      <c r="P212" s="57"/>
    </row>
    <row r="213" spans="1:16" ht="12" hidden="1" customHeight="1" x14ac:dyDescent="0.25">
      <c r="A213" s="51">
        <v>5218</v>
      </c>
      <c r="B213" s="87" t="s">
        <v>232</v>
      </c>
      <c r="C213" s="88">
        <f t="shared" si="80"/>
        <v>0</v>
      </c>
      <c r="D213" s="193"/>
      <c r="E213" s="194"/>
      <c r="F213" s="55">
        <f t="shared" si="76"/>
        <v>0</v>
      </c>
      <c r="G213" s="53"/>
      <c r="H213" s="54"/>
      <c r="I213" s="55">
        <f t="shared" si="77"/>
        <v>0</v>
      </c>
      <c r="J213" s="53"/>
      <c r="K213" s="54"/>
      <c r="L213" s="55">
        <f t="shared" si="78"/>
        <v>0</v>
      </c>
      <c r="M213" s="53"/>
      <c r="N213" s="54"/>
      <c r="O213" s="55">
        <f t="shared" si="79"/>
        <v>0</v>
      </c>
      <c r="P213" s="57"/>
    </row>
    <row r="214" spans="1:16" ht="12" hidden="1" customHeight="1" x14ac:dyDescent="0.25">
      <c r="A214" s="51">
        <v>5219</v>
      </c>
      <c r="B214" s="87" t="s">
        <v>233</v>
      </c>
      <c r="C214" s="88">
        <f t="shared" si="80"/>
        <v>0</v>
      </c>
      <c r="D214" s="193"/>
      <c r="E214" s="194"/>
      <c r="F214" s="55">
        <f t="shared" si="76"/>
        <v>0</v>
      </c>
      <c r="G214" s="53"/>
      <c r="H214" s="54"/>
      <c r="I214" s="55">
        <f t="shared" si="77"/>
        <v>0</v>
      </c>
      <c r="J214" s="53"/>
      <c r="K214" s="54"/>
      <c r="L214" s="55">
        <f t="shared" si="78"/>
        <v>0</v>
      </c>
      <c r="M214" s="53"/>
      <c r="N214" s="54"/>
      <c r="O214" s="55">
        <f t="shared" si="79"/>
        <v>0</v>
      </c>
      <c r="P214" s="57"/>
    </row>
    <row r="215" spans="1:16" ht="13.5" hidden="1" customHeight="1" x14ac:dyDescent="0.25">
      <c r="A215" s="187">
        <v>5220</v>
      </c>
      <c r="B215" s="87" t="s">
        <v>234</v>
      </c>
      <c r="C215" s="88">
        <f t="shared" si="80"/>
        <v>0</v>
      </c>
      <c r="D215" s="193"/>
      <c r="E215" s="194"/>
      <c r="F215" s="55">
        <f t="shared" si="76"/>
        <v>0</v>
      </c>
      <c r="G215" s="53"/>
      <c r="H215" s="54"/>
      <c r="I215" s="55">
        <f t="shared" si="77"/>
        <v>0</v>
      </c>
      <c r="J215" s="53"/>
      <c r="K215" s="54"/>
      <c r="L215" s="55">
        <f t="shared" si="78"/>
        <v>0</v>
      </c>
      <c r="M215" s="53"/>
      <c r="N215" s="54"/>
      <c r="O215" s="55">
        <f t="shared" si="79"/>
        <v>0</v>
      </c>
      <c r="P215" s="57"/>
    </row>
    <row r="216" spans="1:16" x14ac:dyDescent="0.25">
      <c r="A216" s="187">
        <v>5230</v>
      </c>
      <c r="B216" s="87" t="s">
        <v>235</v>
      </c>
      <c r="C216" s="88">
        <f t="shared" si="80"/>
        <v>20315</v>
      </c>
      <c r="D216" s="188">
        <f t="shared" ref="D216:O216" si="81">SUM(D217:D224)</f>
        <v>11315</v>
      </c>
      <c r="E216" s="189">
        <f t="shared" si="81"/>
        <v>0</v>
      </c>
      <c r="F216" s="55">
        <f t="shared" si="81"/>
        <v>11315</v>
      </c>
      <c r="G216" s="188">
        <f t="shared" si="81"/>
        <v>6000</v>
      </c>
      <c r="H216" s="189">
        <f t="shared" si="81"/>
        <v>0</v>
      </c>
      <c r="I216" s="55">
        <f t="shared" si="81"/>
        <v>6000</v>
      </c>
      <c r="J216" s="188">
        <f t="shared" si="81"/>
        <v>3000</v>
      </c>
      <c r="K216" s="189">
        <f t="shared" si="81"/>
        <v>0</v>
      </c>
      <c r="L216" s="55">
        <f t="shared" si="81"/>
        <v>3000</v>
      </c>
      <c r="M216" s="188">
        <f t="shared" si="81"/>
        <v>0</v>
      </c>
      <c r="N216" s="189">
        <f t="shared" si="81"/>
        <v>0</v>
      </c>
      <c r="O216" s="55">
        <f t="shared" si="81"/>
        <v>0</v>
      </c>
      <c r="P216" s="57"/>
    </row>
    <row r="217" spans="1:16" ht="12" hidden="1" customHeight="1" x14ac:dyDescent="0.25">
      <c r="A217" s="51">
        <v>5231</v>
      </c>
      <c r="B217" s="87" t="s">
        <v>236</v>
      </c>
      <c r="C217" s="88">
        <f t="shared" si="80"/>
        <v>0</v>
      </c>
      <c r="D217" s="193"/>
      <c r="E217" s="194"/>
      <c r="F217" s="55">
        <f t="shared" ref="F217:F226" si="82">D217+E217</f>
        <v>0</v>
      </c>
      <c r="G217" s="53"/>
      <c r="H217" s="54"/>
      <c r="I217" s="55">
        <f t="shared" ref="I217:I226" si="83">G217+H217</f>
        <v>0</v>
      </c>
      <c r="J217" s="53"/>
      <c r="K217" s="54"/>
      <c r="L217" s="55">
        <f t="shared" ref="L217:L226" si="84">K217+J217</f>
        <v>0</v>
      </c>
      <c r="M217" s="53"/>
      <c r="N217" s="54"/>
      <c r="O217" s="55">
        <f t="shared" ref="O217:O226" si="85">N217+M217</f>
        <v>0</v>
      </c>
      <c r="P217" s="57"/>
    </row>
    <row r="218" spans="1:16" ht="12" hidden="1" customHeight="1" x14ac:dyDescent="0.25">
      <c r="A218" s="51">
        <v>5232</v>
      </c>
      <c r="B218" s="87" t="s">
        <v>237</v>
      </c>
      <c r="C218" s="88">
        <f t="shared" si="80"/>
        <v>0</v>
      </c>
      <c r="D218" s="193"/>
      <c r="E218" s="194"/>
      <c r="F218" s="55">
        <f t="shared" si="82"/>
        <v>0</v>
      </c>
      <c r="G218" s="53"/>
      <c r="H218" s="54"/>
      <c r="I218" s="55">
        <f t="shared" si="83"/>
        <v>0</v>
      </c>
      <c r="J218" s="53"/>
      <c r="K218" s="54"/>
      <c r="L218" s="55">
        <f t="shared" si="84"/>
        <v>0</v>
      </c>
      <c r="M218" s="53"/>
      <c r="N218" s="54"/>
      <c r="O218" s="55">
        <f t="shared" si="85"/>
        <v>0</v>
      </c>
      <c r="P218" s="57"/>
    </row>
    <row r="219" spans="1:16" ht="12" customHeight="1" x14ac:dyDescent="0.25">
      <c r="A219" s="51">
        <v>5233</v>
      </c>
      <c r="B219" s="87" t="s">
        <v>238</v>
      </c>
      <c r="C219" s="88">
        <f t="shared" si="80"/>
        <v>13755</v>
      </c>
      <c r="D219" s="193">
        <v>7755</v>
      </c>
      <c r="E219" s="194"/>
      <c r="F219" s="55">
        <f t="shared" si="82"/>
        <v>7755</v>
      </c>
      <c r="G219" s="53">
        <v>6000</v>
      </c>
      <c r="H219" s="54"/>
      <c r="I219" s="55">
        <f t="shared" si="83"/>
        <v>6000</v>
      </c>
      <c r="J219" s="53"/>
      <c r="K219" s="54"/>
      <c r="L219" s="55">
        <f t="shared" si="84"/>
        <v>0</v>
      </c>
      <c r="M219" s="53"/>
      <c r="N219" s="54"/>
      <c r="O219" s="55">
        <f t="shared" si="85"/>
        <v>0</v>
      </c>
      <c r="P219" s="57"/>
    </row>
    <row r="220" spans="1:16" ht="24" hidden="1" customHeight="1" x14ac:dyDescent="0.25">
      <c r="A220" s="51">
        <v>5234</v>
      </c>
      <c r="B220" s="87" t="s">
        <v>239</v>
      </c>
      <c r="C220" s="88">
        <f t="shared" si="80"/>
        <v>0</v>
      </c>
      <c r="D220" s="193"/>
      <c r="E220" s="194"/>
      <c r="F220" s="55">
        <f t="shared" si="82"/>
        <v>0</v>
      </c>
      <c r="G220" s="53"/>
      <c r="H220" s="54"/>
      <c r="I220" s="55">
        <f t="shared" si="83"/>
        <v>0</v>
      </c>
      <c r="J220" s="53"/>
      <c r="K220" s="54"/>
      <c r="L220" s="55">
        <f t="shared" si="84"/>
        <v>0</v>
      </c>
      <c r="M220" s="53"/>
      <c r="N220" s="54"/>
      <c r="O220" s="55">
        <f t="shared" si="85"/>
        <v>0</v>
      </c>
      <c r="P220" s="57"/>
    </row>
    <row r="221" spans="1:16" ht="14.25" hidden="1" customHeight="1" x14ac:dyDescent="0.25">
      <c r="A221" s="51">
        <v>5236</v>
      </c>
      <c r="B221" s="87" t="s">
        <v>240</v>
      </c>
      <c r="C221" s="88">
        <f t="shared" si="80"/>
        <v>0</v>
      </c>
      <c r="D221" s="193"/>
      <c r="E221" s="194"/>
      <c r="F221" s="55">
        <f t="shared" si="82"/>
        <v>0</v>
      </c>
      <c r="G221" s="53"/>
      <c r="H221" s="54"/>
      <c r="I221" s="55">
        <f t="shared" si="83"/>
        <v>0</v>
      </c>
      <c r="J221" s="53"/>
      <c r="K221" s="54"/>
      <c r="L221" s="55">
        <f t="shared" si="84"/>
        <v>0</v>
      </c>
      <c r="M221" s="53"/>
      <c r="N221" s="54"/>
      <c r="O221" s="55">
        <f t="shared" si="85"/>
        <v>0</v>
      </c>
      <c r="P221" s="57"/>
    </row>
    <row r="222" spans="1:16" ht="14.25" hidden="1" customHeight="1" x14ac:dyDescent="0.25">
      <c r="A222" s="51">
        <v>5237</v>
      </c>
      <c r="B222" s="87" t="s">
        <v>241</v>
      </c>
      <c r="C222" s="88">
        <f t="shared" si="80"/>
        <v>0</v>
      </c>
      <c r="D222" s="193"/>
      <c r="E222" s="194"/>
      <c r="F222" s="55">
        <f t="shared" si="82"/>
        <v>0</v>
      </c>
      <c r="G222" s="53"/>
      <c r="H222" s="54"/>
      <c r="I222" s="55">
        <f t="shared" si="83"/>
        <v>0</v>
      </c>
      <c r="J222" s="53"/>
      <c r="K222" s="54"/>
      <c r="L222" s="55">
        <f t="shared" si="84"/>
        <v>0</v>
      </c>
      <c r="M222" s="53"/>
      <c r="N222" s="54"/>
      <c r="O222" s="55">
        <f t="shared" si="85"/>
        <v>0</v>
      </c>
      <c r="P222" s="57"/>
    </row>
    <row r="223" spans="1:16" ht="24" customHeight="1" x14ac:dyDescent="0.25">
      <c r="A223" s="51">
        <v>5238</v>
      </c>
      <c r="B223" s="87" t="s">
        <v>242</v>
      </c>
      <c r="C223" s="88">
        <f t="shared" si="80"/>
        <v>1560</v>
      </c>
      <c r="D223" s="193">
        <v>1560</v>
      </c>
      <c r="E223" s="194"/>
      <c r="F223" s="55">
        <f t="shared" si="82"/>
        <v>1560</v>
      </c>
      <c r="G223" s="53"/>
      <c r="H223" s="54"/>
      <c r="I223" s="55">
        <f t="shared" si="83"/>
        <v>0</v>
      </c>
      <c r="J223" s="53"/>
      <c r="K223" s="54"/>
      <c r="L223" s="55">
        <f t="shared" si="84"/>
        <v>0</v>
      </c>
      <c r="M223" s="53"/>
      <c r="N223" s="54"/>
      <c r="O223" s="55">
        <f t="shared" si="85"/>
        <v>0</v>
      </c>
      <c r="P223" s="57"/>
    </row>
    <row r="224" spans="1:16" ht="24" customHeight="1" x14ac:dyDescent="0.25">
      <c r="A224" s="51">
        <v>5239</v>
      </c>
      <c r="B224" s="87" t="s">
        <v>243</v>
      </c>
      <c r="C224" s="88">
        <f t="shared" si="80"/>
        <v>5000</v>
      </c>
      <c r="D224" s="193">
        <v>2000</v>
      </c>
      <c r="E224" s="194"/>
      <c r="F224" s="55">
        <f t="shared" si="82"/>
        <v>2000</v>
      </c>
      <c r="G224" s="53"/>
      <c r="H224" s="54"/>
      <c r="I224" s="55">
        <f t="shared" si="83"/>
        <v>0</v>
      </c>
      <c r="J224" s="53">
        <v>3000</v>
      </c>
      <c r="K224" s="54"/>
      <c r="L224" s="55">
        <f t="shared" si="84"/>
        <v>3000</v>
      </c>
      <c r="M224" s="53"/>
      <c r="N224" s="54"/>
      <c r="O224" s="55">
        <f t="shared" si="85"/>
        <v>0</v>
      </c>
      <c r="P224" s="57"/>
    </row>
    <row r="225" spans="1:16" ht="24" hidden="1" customHeight="1" x14ac:dyDescent="0.25">
      <c r="A225" s="187">
        <v>5240</v>
      </c>
      <c r="B225" s="87" t="s">
        <v>244</v>
      </c>
      <c r="C225" s="88">
        <f t="shared" si="80"/>
        <v>0</v>
      </c>
      <c r="D225" s="193"/>
      <c r="E225" s="194"/>
      <c r="F225" s="55">
        <f t="shared" si="82"/>
        <v>0</v>
      </c>
      <c r="G225" s="53"/>
      <c r="H225" s="54"/>
      <c r="I225" s="55">
        <f t="shared" si="83"/>
        <v>0</v>
      </c>
      <c r="J225" s="53"/>
      <c r="K225" s="54"/>
      <c r="L225" s="55">
        <f t="shared" si="84"/>
        <v>0</v>
      </c>
      <c r="M225" s="53"/>
      <c r="N225" s="54"/>
      <c r="O225" s="55">
        <f t="shared" si="85"/>
        <v>0</v>
      </c>
      <c r="P225" s="57"/>
    </row>
    <row r="226" spans="1:16" ht="12" hidden="1" customHeight="1" x14ac:dyDescent="0.25">
      <c r="A226" s="187">
        <v>5250</v>
      </c>
      <c r="B226" s="87" t="s">
        <v>245</v>
      </c>
      <c r="C226" s="88">
        <f t="shared" si="80"/>
        <v>0</v>
      </c>
      <c r="D226" s="193"/>
      <c r="E226" s="194"/>
      <c r="F226" s="55">
        <f t="shared" si="82"/>
        <v>0</v>
      </c>
      <c r="G226" s="53"/>
      <c r="H226" s="54"/>
      <c r="I226" s="55">
        <f t="shared" si="83"/>
        <v>0</v>
      </c>
      <c r="J226" s="53"/>
      <c r="K226" s="54"/>
      <c r="L226" s="55">
        <f t="shared" si="84"/>
        <v>0</v>
      </c>
      <c r="M226" s="53"/>
      <c r="N226" s="54"/>
      <c r="O226" s="55">
        <f t="shared" si="85"/>
        <v>0</v>
      </c>
      <c r="P226" s="57"/>
    </row>
    <row r="227" spans="1:16" hidden="1" x14ac:dyDescent="0.25">
      <c r="A227" s="187">
        <v>5260</v>
      </c>
      <c r="B227" s="87" t="s">
        <v>246</v>
      </c>
      <c r="C227" s="88">
        <f t="shared" si="80"/>
        <v>0</v>
      </c>
      <c r="D227" s="188">
        <f t="shared" ref="D227:O227" si="86">SUM(D228)</f>
        <v>0</v>
      </c>
      <c r="E227" s="189">
        <f t="shared" si="86"/>
        <v>0</v>
      </c>
      <c r="F227" s="55">
        <f t="shared" si="86"/>
        <v>0</v>
      </c>
      <c r="G227" s="188">
        <f t="shared" si="86"/>
        <v>0</v>
      </c>
      <c r="H227" s="189">
        <f t="shared" si="86"/>
        <v>0</v>
      </c>
      <c r="I227" s="55">
        <f t="shared" si="86"/>
        <v>0</v>
      </c>
      <c r="J227" s="188">
        <f t="shared" si="86"/>
        <v>0</v>
      </c>
      <c r="K227" s="189">
        <f t="shared" si="86"/>
        <v>0</v>
      </c>
      <c r="L227" s="55">
        <f t="shared" si="86"/>
        <v>0</v>
      </c>
      <c r="M227" s="188">
        <f t="shared" si="86"/>
        <v>0</v>
      </c>
      <c r="N227" s="189">
        <f t="shared" si="86"/>
        <v>0</v>
      </c>
      <c r="O227" s="55">
        <f t="shared" si="86"/>
        <v>0</v>
      </c>
      <c r="P227" s="57"/>
    </row>
    <row r="228" spans="1:16" ht="24" hidden="1" customHeight="1" x14ac:dyDescent="0.25">
      <c r="A228" s="51">
        <v>5269</v>
      </c>
      <c r="B228" s="87" t="s">
        <v>247</v>
      </c>
      <c r="C228" s="88">
        <f t="shared" si="80"/>
        <v>0</v>
      </c>
      <c r="D228" s="193"/>
      <c r="E228" s="194"/>
      <c r="F228" s="55">
        <f>D228+E228</f>
        <v>0</v>
      </c>
      <c r="G228" s="53"/>
      <c r="H228" s="54"/>
      <c r="I228" s="55">
        <f>G228+H228</f>
        <v>0</v>
      </c>
      <c r="J228" s="53"/>
      <c r="K228" s="54"/>
      <c r="L228" s="55">
        <f>K228+J228</f>
        <v>0</v>
      </c>
      <c r="M228" s="53"/>
      <c r="N228" s="54"/>
      <c r="O228" s="55">
        <f>N228+M228</f>
        <v>0</v>
      </c>
      <c r="P228" s="57"/>
    </row>
    <row r="229" spans="1:16" ht="24" hidden="1" customHeight="1" x14ac:dyDescent="0.25">
      <c r="A229" s="184">
        <v>5270</v>
      </c>
      <c r="B229" s="136" t="s">
        <v>248</v>
      </c>
      <c r="C229" s="141">
        <f t="shared" si="80"/>
        <v>0</v>
      </c>
      <c r="D229" s="199"/>
      <c r="E229" s="200"/>
      <c r="F229" s="139">
        <f>D229+E229</f>
        <v>0</v>
      </c>
      <c r="G229" s="142"/>
      <c r="H229" s="143"/>
      <c r="I229" s="139">
        <f>G229+H229</f>
        <v>0</v>
      </c>
      <c r="J229" s="142"/>
      <c r="K229" s="143"/>
      <c r="L229" s="139">
        <f>K229+J229</f>
        <v>0</v>
      </c>
      <c r="M229" s="142"/>
      <c r="N229" s="143"/>
      <c r="O229" s="139">
        <f>N229+M229</f>
        <v>0</v>
      </c>
      <c r="P229" s="127"/>
    </row>
    <row r="230" spans="1:16" hidden="1" x14ac:dyDescent="0.25">
      <c r="A230" s="175">
        <v>6000</v>
      </c>
      <c r="B230" s="175" t="s">
        <v>249</v>
      </c>
      <c r="C230" s="176">
        <f t="shared" si="80"/>
        <v>0</v>
      </c>
      <c r="D230" s="177">
        <f t="shared" ref="D230:O230" si="87">D231+D251+D259</f>
        <v>0</v>
      </c>
      <c r="E230" s="178">
        <f t="shared" si="87"/>
        <v>0</v>
      </c>
      <c r="F230" s="179">
        <f t="shared" si="87"/>
        <v>0</v>
      </c>
      <c r="G230" s="177">
        <f t="shared" si="87"/>
        <v>0</v>
      </c>
      <c r="H230" s="178">
        <f t="shared" si="87"/>
        <v>0</v>
      </c>
      <c r="I230" s="179">
        <f t="shared" si="87"/>
        <v>0</v>
      </c>
      <c r="J230" s="177">
        <f t="shared" si="87"/>
        <v>0</v>
      </c>
      <c r="K230" s="178">
        <f t="shared" si="87"/>
        <v>0</v>
      </c>
      <c r="L230" s="179">
        <f t="shared" si="87"/>
        <v>0</v>
      </c>
      <c r="M230" s="177">
        <f t="shared" si="87"/>
        <v>0</v>
      </c>
      <c r="N230" s="178">
        <f t="shared" si="87"/>
        <v>0</v>
      </c>
      <c r="O230" s="179">
        <f t="shared" si="87"/>
        <v>0</v>
      </c>
      <c r="P230" s="180"/>
    </row>
    <row r="231" spans="1:16" ht="14.25" hidden="1" customHeight="1" x14ac:dyDescent="0.25">
      <c r="A231" s="213">
        <v>6200</v>
      </c>
      <c r="B231" s="204" t="s">
        <v>250</v>
      </c>
      <c r="C231" s="214">
        <f t="shared" si="80"/>
        <v>0</v>
      </c>
      <c r="D231" s="215">
        <f t="shared" ref="D231:O231" si="88">SUM(D232,D233,D235,D238,D244,D245,D246)</f>
        <v>0</v>
      </c>
      <c r="E231" s="216">
        <f t="shared" si="88"/>
        <v>0</v>
      </c>
      <c r="F231" s="217">
        <f t="shared" si="88"/>
        <v>0</v>
      </c>
      <c r="G231" s="215">
        <f t="shared" si="88"/>
        <v>0</v>
      </c>
      <c r="H231" s="216">
        <f t="shared" si="88"/>
        <v>0</v>
      </c>
      <c r="I231" s="217">
        <f t="shared" si="88"/>
        <v>0</v>
      </c>
      <c r="J231" s="215">
        <f t="shared" si="88"/>
        <v>0</v>
      </c>
      <c r="K231" s="216">
        <f t="shared" si="88"/>
        <v>0</v>
      </c>
      <c r="L231" s="217">
        <f t="shared" si="88"/>
        <v>0</v>
      </c>
      <c r="M231" s="215">
        <f t="shared" si="88"/>
        <v>0</v>
      </c>
      <c r="N231" s="216">
        <f t="shared" si="88"/>
        <v>0</v>
      </c>
      <c r="O231" s="217">
        <f t="shared" si="88"/>
        <v>0</v>
      </c>
      <c r="P231" s="218"/>
    </row>
    <row r="232" spans="1:16" ht="24" hidden="1" customHeight="1" x14ac:dyDescent="0.25">
      <c r="A232" s="278">
        <v>6220</v>
      </c>
      <c r="B232" s="80" t="s">
        <v>251</v>
      </c>
      <c r="C232" s="81">
        <f t="shared" si="80"/>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252</v>
      </c>
      <c r="C233" s="88">
        <f t="shared" si="80"/>
        <v>0</v>
      </c>
      <c r="D233" s="188">
        <f t="shared" ref="D233:O233" si="89">SUM(D234)</f>
        <v>0</v>
      </c>
      <c r="E233" s="189">
        <f t="shared" si="89"/>
        <v>0</v>
      </c>
      <c r="F233" s="55">
        <f t="shared" si="89"/>
        <v>0</v>
      </c>
      <c r="G233" s="188">
        <f t="shared" si="89"/>
        <v>0</v>
      </c>
      <c r="H233" s="189">
        <f t="shared" si="89"/>
        <v>0</v>
      </c>
      <c r="I233" s="55">
        <f t="shared" si="89"/>
        <v>0</v>
      </c>
      <c r="J233" s="188">
        <f t="shared" si="89"/>
        <v>0</v>
      </c>
      <c r="K233" s="189">
        <f t="shared" si="89"/>
        <v>0</v>
      </c>
      <c r="L233" s="55">
        <f t="shared" si="89"/>
        <v>0</v>
      </c>
      <c r="M233" s="188">
        <f t="shared" si="89"/>
        <v>0</v>
      </c>
      <c r="N233" s="189">
        <f t="shared" si="89"/>
        <v>0</v>
      </c>
      <c r="O233" s="55">
        <f t="shared" si="89"/>
        <v>0</v>
      </c>
      <c r="P233" s="57"/>
    </row>
    <row r="234" spans="1:16" ht="24" hidden="1" customHeight="1" x14ac:dyDescent="0.25">
      <c r="A234" s="51">
        <v>6239</v>
      </c>
      <c r="B234" s="80" t="s">
        <v>253</v>
      </c>
      <c r="C234" s="88">
        <f t="shared" si="80"/>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254</v>
      </c>
      <c r="C235" s="88">
        <f t="shared" si="80"/>
        <v>0</v>
      </c>
      <c r="D235" s="188">
        <f t="shared" ref="D235:O235" si="90">SUM(D236:D237)</f>
        <v>0</v>
      </c>
      <c r="E235" s="189">
        <f t="shared" si="90"/>
        <v>0</v>
      </c>
      <c r="F235" s="55">
        <f t="shared" si="90"/>
        <v>0</v>
      </c>
      <c r="G235" s="188">
        <f t="shared" si="90"/>
        <v>0</v>
      </c>
      <c r="H235" s="189">
        <f t="shared" si="90"/>
        <v>0</v>
      </c>
      <c r="I235" s="55">
        <f t="shared" si="90"/>
        <v>0</v>
      </c>
      <c r="J235" s="188">
        <f t="shared" si="90"/>
        <v>0</v>
      </c>
      <c r="K235" s="189">
        <f t="shared" si="90"/>
        <v>0</v>
      </c>
      <c r="L235" s="55">
        <f t="shared" si="90"/>
        <v>0</v>
      </c>
      <c r="M235" s="188">
        <f t="shared" si="90"/>
        <v>0</v>
      </c>
      <c r="N235" s="189">
        <f t="shared" si="90"/>
        <v>0</v>
      </c>
      <c r="O235" s="55">
        <f t="shared" si="90"/>
        <v>0</v>
      </c>
      <c r="P235" s="57"/>
    </row>
    <row r="236" spans="1:16" ht="12" hidden="1" customHeight="1" x14ac:dyDescent="0.25">
      <c r="A236" s="51">
        <v>6241</v>
      </c>
      <c r="B236" s="87" t="s">
        <v>255</v>
      </c>
      <c r="C236" s="88">
        <f t="shared" si="80"/>
        <v>0</v>
      </c>
      <c r="D236" s="193"/>
      <c r="E236" s="194"/>
      <c r="F236" s="55">
        <f>D236+E236</f>
        <v>0</v>
      </c>
      <c r="G236" s="53"/>
      <c r="H236" s="54"/>
      <c r="I236" s="55">
        <f>G236+H236</f>
        <v>0</v>
      </c>
      <c r="J236" s="53"/>
      <c r="K236" s="54"/>
      <c r="L236" s="55">
        <f>K236+J236</f>
        <v>0</v>
      </c>
      <c r="M236" s="53"/>
      <c r="N236" s="54"/>
      <c r="O236" s="55">
        <f>N236+M236</f>
        <v>0</v>
      </c>
      <c r="P236" s="57"/>
    </row>
    <row r="237" spans="1:16" ht="12" hidden="1" customHeight="1" x14ac:dyDescent="0.25">
      <c r="A237" s="51">
        <v>6242</v>
      </c>
      <c r="B237" s="87" t="s">
        <v>256</v>
      </c>
      <c r="C237" s="88">
        <f t="shared" si="80"/>
        <v>0</v>
      </c>
      <c r="D237" s="193"/>
      <c r="E237" s="194"/>
      <c r="F237" s="55">
        <f>D237+E237</f>
        <v>0</v>
      </c>
      <c r="G237" s="53"/>
      <c r="H237" s="54"/>
      <c r="I237" s="55">
        <f>G237+H237</f>
        <v>0</v>
      </c>
      <c r="J237" s="53"/>
      <c r="K237" s="54"/>
      <c r="L237" s="55">
        <f>K237+J237</f>
        <v>0</v>
      </c>
      <c r="M237" s="53"/>
      <c r="N237" s="54"/>
      <c r="O237" s="55">
        <f>N237+M237</f>
        <v>0</v>
      </c>
      <c r="P237" s="57"/>
    </row>
    <row r="238" spans="1:16" ht="25.5" hidden="1" customHeight="1" x14ac:dyDescent="0.25">
      <c r="A238" s="187">
        <v>6250</v>
      </c>
      <c r="B238" s="87" t="s">
        <v>257</v>
      </c>
      <c r="C238" s="88">
        <f t="shared" si="80"/>
        <v>0</v>
      </c>
      <c r="D238" s="188">
        <f t="shared" ref="D238:O238" si="91">SUM(D239:D243)</f>
        <v>0</v>
      </c>
      <c r="E238" s="189">
        <f t="shared" si="91"/>
        <v>0</v>
      </c>
      <c r="F238" s="55">
        <f t="shared" si="91"/>
        <v>0</v>
      </c>
      <c r="G238" s="188">
        <f t="shared" si="91"/>
        <v>0</v>
      </c>
      <c r="H238" s="189">
        <f t="shared" si="91"/>
        <v>0</v>
      </c>
      <c r="I238" s="55">
        <f t="shared" si="91"/>
        <v>0</v>
      </c>
      <c r="J238" s="188">
        <f t="shared" si="91"/>
        <v>0</v>
      </c>
      <c r="K238" s="189">
        <f t="shared" si="91"/>
        <v>0</v>
      </c>
      <c r="L238" s="55">
        <f t="shared" si="91"/>
        <v>0</v>
      </c>
      <c r="M238" s="188">
        <f t="shared" si="91"/>
        <v>0</v>
      </c>
      <c r="N238" s="189">
        <f t="shared" si="91"/>
        <v>0</v>
      </c>
      <c r="O238" s="55">
        <f t="shared" si="91"/>
        <v>0</v>
      </c>
      <c r="P238" s="57"/>
    </row>
    <row r="239" spans="1:16" ht="14.25" hidden="1" customHeight="1" x14ac:dyDescent="0.25">
      <c r="A239" s="51">
        <v>6252</v>
      </c>
      <c r="B239" s="87" t="s">
        <v>258</v>
      </c>
      <c r="C239" s="88">
        <f t="shared" si="80"/>
        <v>0</v>
      </c>
      <c r="D239" s="193"/>
      <c r="E239" s="194"/>
      <c r="F239" s="55">
        <f t="shared" ref="F239:F245" si="92">D239+E239</f>
        <v>0</v>
      </c>
      <c r="G239" s="53"/>
      <c r="H239" s="54"/>
      <c r="I239" s="55">
        <f t="shared" ref="I239:I245" si="93">G239+H239</f>
        <v>0</v>
      </c>
      <c r="J239" s="53"/>
      <c r="K239" s="54"/>
      <c r="L239" s="55">
        <f t="shared" ref="L239:L245" si="94">K239+J239</f>
        <v>0</v>
      </c>
      <c r="M239" s="53"/>
      <c r="N239" s="54"/>
      <c r="O239" s="55">
        <f t="shared" ref="O239:O245" si="95">N239+M239</f>
        <v>0</v>
      </c>
      <c r="P239" s="57"/>
    </row>
    <row r="240" spans="1:16" ht="14.25" hidden="1" customHeight="1" x14ac:dyDescent="0.25">
      <c r="A240" s="51">
        <v>6253</v>
      </c>
      <c r="B240" s="87" t="s">
        <v>259</v>
      </c>
      <c r="C240" s="88">
        <f t="shared" si="80"/>
        <v>0</v>
      </c>
      <c r="D240" s="193"/>
      <c r="E240" s="194"/>
      <c r="F240" s="55">
        <f t="shared" si="92"/>
        <v>0</v>
      </c>
      <c r="G240" s="53"/>
      <c r="H240" s="54"/>
      <c r="I240" s="55">
        <f t="shared" si="93"/>
        <v>0</v>
      </c>
      <c r="J240" s="53"/>
      <c r="K240" s="54"/>
      <c r="L240" s="55">
        <f t="shared" si="94"/>
        <v>0</v>
      </c>
      <c r="M240" s="53"/>
      <c r="N240" s="54"/>
      <c r="O240" s="55">
        <f t="shared" si="95"/>
        <v>0</v>
      </c>
      <c r="P240" s="57"/>
    </row>
    <row r="241" spans="1:16" ht="24" hidden="1" customHeight="1" x14ac:dyDescent="0.25">
      <c r="A241" s="51">
        <v>6254</v>
      </c>
      <c r="B241" s="87" t="s">
        <v>260</v>
      </c>
      <c r="C241" s="88">
        <f t="shared" si="80"/>
        <v>0</v>
      </c>
      <c r="D241" s="193"/>
      <c r="E241" s="194"/>
      <c r="F241" s="55">
        <f t="shared" si="92"/>
        <v>0</v>
      </c>
      <c r="G241" s="53"/>
      <c r="H241" s="54"/>
      <c r="I241" s="55">
        <f t="shared" si="93"/>
        <v>0</v>
      </c>
      <c r="J241" s="53"/>
      <c r="K241" s="54"/>
      <c r="L241" s="55">
        <f t="shared" si="94"/>
        <v>0</v>
      </c>
      <c r="M241" s="53"/>
      <c r="N241" s="54"/>
      <c r="O241" s="55">
        <f t="shared" si="95"/>
        <v>0</v>
      </c>
      <c r="P241" s="57"/>
    </row>
    <row r="242" spans="1:16" ht="24" hidden="1" customHeight="1" x14ac:dyDescent="0.25">
      <c r="A242" s="51">
        <v>6255</v>
      </c>
      <c r="B242" s="87" t="s">
        <v>261</v>
      </c>
      <c r="C242" s="88">
        <f t="shared" si="80"/>
        <v>0</v>
      </c>
      <c r="D242" s="193"/>
      <c r="E242" s="194"/>
      <c r="F242" s="55">
        <f t="shared" si="92"/>
        <v>0</v>
      </c>
      <c r="G242" s="53"/>
      <c r="H242" s="54"/>
      <c r="I242" s="55">
        <f t="shared" si="93"/>
        <v>0</v>
      </c>
      <c r="J242" s="53"/>
      <c r="K242" s="54"/>
      <c r="L242" s="55">
        <f t="shared" si="94"/>
        <v>0</v>
      </c>
      <c r="M242" s="53"/>
      <c r="N242" s="54"/>
      <c r="O242" s="55">
        <f t="shared" si="95"/>
        <v>0</v>
      </c>
      <c r="P242" s="57"/>
    </row>
    <row r="243" spans="1:16" ht="12" hidden="1" customHeight="1" x14ac:dyDescent="0.25">
      <c r="A243" s="51">
        <v>6259</v>
      </c>
      <c r="B243" s="87" t="s">
        <v>262</v>
      </c>
      <c r="C243" s="88">
        <f t="shared" si="80"/>
        <v>0</v>
      </c>
      <c r="D243" s="193"/>
      <c r="E243" s="194"/>
      <c r="F243" s="55">
        <f t="shared" si="92"/>
        <v>0</v>
      </c>
      <c r="G243" s="53"/>
      <c r="H243" s="54"/>
      <c r="I243" s="55">
        <f t="shared" si="93"/>
        <v>0</v>
      </c>
      <c r="J243" s="53"/>
      <c r="K243" s="54"/>
      <c r="L243" s="55">
        <f t="shared" si="94"/>
        <v>0</v>
      </c>
      <c r="M243" s="53"/>
      <c r="N243" s="54"/>
      <c r="O243" s="55">
        <f t="shared" si="95"/>
        <v>0</v>
      </c>
      <c r="P243" s="57"/>
    </row>
    <row r="244" spans="1:16" ht="24" hidden="1" customHeight="1" x14ac:dyDescent="0.25">
      <c r="A244" s="187">
        <v>6260</v>
      </c>
      <c r="B244" s="87" t="s">
        <v>263</v>
      </c>
      <c r="C244" s="88">
        <f t="shared" si="80"/>
        <v>0</v>
      </c>
      <c r="D244" s="193"/>
      <c r="E244" s="194"/>
      <c r="F244" s="55">
        <f t="shared" si="92"/>
        <v>0</v>
      </c>
      <c r="G244" s="53"/>
      <c r="H244" s="54"/>
      <c r="I244" s="55">
        <f t="shared" si="93"/>
        <v>0</v>
      </c>
      <c r="J244" s="53"/>
      <c r="K244" s="54"/>
      <c r="L244" s="55">
        <f t="shared" si="94"/>
        <v>0</v>
      </c>
      <c r="M244" s="53"/>
      <c r="N244" s="54"/>
      <c r="O244" s="55">
        <f t="shared" si="95"/>
        <v>0</v>
      </c>
      <c r="P244" s="57"/>
    </row>
    <row r="245" spans="1:16" ht="12" hidden="1" customHeight="1" x14ac:dyDescent="0.25">
      <c r="A245" s="187">
        <v>6270</v>
      </c>
      <c r="B245" s="87" t="s">
        <v>264</v>
      </c>
      <c r="C245" s="88">
        <f t="shared" si="80"/>
        <v>0</v>
      </c>
      <c r="D245" s="193"/>
      <c r="E245" s="194"/>
      <c r="F245" s="55">
        <f t="shared" si="92"/>
        <v>0</v>
      </c>
      <c r="G245" s="53"/>
      <c r="H245" s="54"/>
      <c r="I245" s="55">
        <f t="shared" si="93"/>
        <v>0</v>
      </c>
      <c r="J245" s="53"/>
      <c r="K245" s="54"/>
      <c r="L245" s="55">
        <f t="shared" si="94"/>
        <v>0</v>
      </c>
      <c r="M245" s="53"/>
      <c r="N245" s="54"/>
      <c r="O245" s="55">
        <f t="shared" si="95"/>
        <v>0</v>
      </c>
      <c r="P245" s="57"/>
    </row>
    <row r="246" spans="1:16" ht="24" hidden="1" x14ac:dyDescent="0.25">
      <c r="A246" s="278">
        <v>6290</v>
      </c>
      <c r="B246" s="80" t="s">
        <v>265</v>
      </c>
      <c r="C246" s="205">
        <f t="shared" si="80"/>
        <v>0</v>
      </c>
      <c r="D246" s="191">
        <f>SUM(D247:D250)</f>
        <v>0</v>
      </c>
      <c r="E246" s="192">
        <f>SUM(E247:E250)</f>
        <v>0</v>
      </c>
      <c r="F246" s="132">
        <f>SUM(F247:F250)</f>
        <v>0</v>
      </c>
      <c r="G246" s="191">
        <f t="shared" ref="G246:M246" si="96">SUM(G247:G250)</f>
        <v>0</v>
      </c>
      <c r="H246" s="192">
        <f>SUM(H247:H250)</f>
        <v>0</v>
      </c>
      <c r="I246" s="132">
        <f>SUM(I247:I250)</f>
        <v>0</v>
      </c>
      <c r="J246" s="191">
        <f t="shared" si="96"/>
        <v>0</v>
      </c>
      <c r="K246" s="192">
        <f>SUM(K247:K250)</f>
        <v>0</v>
      </c>
      <c r="L246" s="132">
        <f>SUM(L247:L250)</f>
        <v>0</v>
      </c>
      <c r="M246" s="191">
        <f t="shared" si="96"/>
        <v>0</v>
      </c>
      <c r="N246" s="192">
        <f>SUM(N247:N250)</f>
        <v>0</v>
      </c>
      <c r="O246" s="132">
        <f>SUM(O247:O250)</f>
        <v>0</v>
      </c>
      <c r="P246" s="49"/>
    </row>
    <row r="247" spans="1:16" ht="12" hidden="1" customHeight="1" x14ac:dyDescent="0.25">
      <c r="A247" s="51">
        <v>6291</v>
      </c>
      <c r="B247" s="87" t="s">
        <v>266</v>
      </c>
      <c r="C247" s="88">
        <f t="shared" si="80"/>
        <v>0</v>
      </c>
      <c r="D247" s="193"/>
      <c r="E247" s="194"/>
      <c r="F247" s="55">
        <f>D247+E247</f>
        <v>0</v>
      </c>
      <c r="G247" s="53"/>
      <c r="H247" s="54"/>
      <c r="I247" s="55">
        <f>G247+H247</f>
        <v>0</v>
      </c>
      <c r="J247" s="53"/>
      <c r="K247" s="54"/>
      <c r="L247" s="55">
        <f>K247+J247</f>
        <v>0</v>
      </c>
      <c r="M247" s="53"/>
      <c r="N247" s="54"/>
      <c r="O247" s="55">
        <f>N247+M247</f>
        <v>0</v>
      </c>
      <c r="P247" s="57"/>
    </row>
    <row r="248" spans="1:16" ht="12" hidden="1" customHeight="1" x14ac:dyDescent="0.25">
      <c r="A248" s="51">
        <v>6292</v>
      </c>
      <c r="B248" s="87" t="s">
        <v>267</v>
      </c>
      <c r="C248" s="88">
        <f t="shared" si="80"/>
        <v>0</v>
      </c>
      <c r="D248" s="193"/>
      <c r="E248" s="194"/>
      <c r="F248" s="55">
        <f>D248+E248</f>
        <v>0</v>
      </c>
      <c r="G248" s="53"/>
      <c r="H248" s="54"/>
      <c r="I248" s="55">
        <f>G248+H248</f>
        <v>0</v>
      </c>
      <c r="J248" s="53"/>
      <c r="K248" s="54"/>
      <c r="L248" s="55">
        <f>K248+J248</f>
        <v>0</v>
      </c>
      <c r="M248" s="53"/>
      <c r="N248" s="54"/>
      <c r="O248" s="55">
        <f>N248+M248</f>
        <v>0</v>
      </c>
      <c r="P248" s="57"/>
    </row>
    <row r="249" spans="1:16" ht="72" hidden="1" customHeight="1" x14ac:dyDescent="0.25">
      <c r="A249" s="51">
        <v>6296</v>
      </c>
      <c r="B249" s="87" t="s">
        <v>268</v>
      </c>
      <c r="C249" s="88">
        <f t="shared" si="80"/>
        <v>0</v>
      </c>
      <c r="D249" s="193"/>
      <c r="E249" s="194"/>
      <c r="F249" s="55">
        <f>D249+E249</f>
        <v>0</v>
      </c>
      <c r="G249" s="53"/>
      <c r="H249" s="54"/>
      <c r="I249" s="55">
        <f>G249+H249</f>
        <v>0</v>
      </c>
      <c r="J249" s="53"/>
      <c r="K249" s="54"/>
      <c r="L249" s="55">
        <f>K249+J249</f>
        <v>0</v>
      </c>
      <c r="M249" s="53"/>
      <c r="N249" s="54"/>
      <c r="O249" s="55">
        <f>N249+M249</f>
        <v>0</v>
      </c>
      <c r="P249" s="57"/>
    </row>
    <row r="250" spans="1:16" ht="39.75" hidden="1" customHeight="1" x14ac:dyDescent="0.25">
      <c r="A250" s="51">
        <v>6299</v>
      </c>
      <c r="B250" s="87" t="s">
        <v>269</v>
      </c>
      <c r="C250" s="88">
        <f t="shared" si="80"/>
        <v>0</v>
      </c>
      <c r="D250" s="193"/>
      <c r="E250" s="194"/>
      <c r="F250" s="55">
        <f>D250+E250</f>
        <v>0</v>
      </c>
      <c r="G250" s="53"/>
      <c r="H250" s="54"/>
      <c r="I250" s="55">
        <f>G250+H250</f>
        <v>0</v>
      </c>
      <c r="J250" s="53"/>
      <c r="K250" s="54"/>
      <c r="L250" s="55">
        <f>K250+J250</f>
        <v>0</v>
      </c>
      <c r="M250" s="53"/>
      <c r="N250" s="54"/>
      <c r="O250" s="55">
        <f>N250+M250</f>
        <v>0</v>
      </c>
      <c r="P250" s="57"/>
    </row>
    <row r="251" spans="1:16" hidden="1" x14ac:dyDescent="0.25">
      <c r="A251" s="67">
        <v>6300</v>
      </c>
      <c r="B251" s="181" t="s">
        <v>270</v>
      </c>
      <c r="C251" s="68">
        <f t="shared" si="80"/>
        <v>0</v>
      </c>
      <c r="D251" s="182">
        <f>SUM(D252,D257,D258)</f>
        <v>0</v>
      </c>
      <c r="E251" s="183">
        <f>SUM(E252,E257,E258)</f>
        <v>0</v>
      </c>
      <c r="F251" s="71">
        <f>SUM(F252,F257,F258)</f>
        <v>0</v>
      </c>
      <c r="G251" s="182">
        <f t="shared" ref="G251:M251" si="97">SUM(G252,G257,G258)</f>
        <v>0</v>
      </c>
      <c r="H251" s="183">
        <f>SUM(H252,H257,H258)</f>
        <v>0</v>
      </c>
      <c r="I251" s="71">
        <f>SUM(I252,I257,I258)</f>
        <v>0</v>
      </c>
      <c r="J251" s="182">
        <f t="shared" si="97"/>
        <v>0</v>
      </c>
      <c r="K251" s="183">
        <f>SUM(K252,K257,K258)</f>
        <v>0</v>
      </c>
      <c r="L251" s="71">
        <f>SUM(L252,L257,L258)</f>
        <v>0</v>
      </c>
      <c r="M251" s="182">
        <f t="shared" si="97"/>
        <v>0</v>
      </c>
      <c r="N251" s="183">
        <f>SUM(N252,N257,N258)</f>
        <v>0</v>
      </c>
      <c r="O251" s="71">
        <f>SUM(O252,O257,O258)</f>
        <v>0</v>
      </c>
      <c r="P251" s="75"/>
    </row>
    <row r="252" spans="1:16" ht="24" hidden="1" x14ac:dyDescent="0.25">
      <c r="A252" s="278">
        <v>6320</v>
      </c>
      <c r="B252" s="80" t="s">
        <v>271</v>
      </c>
      <c r="C252" s="205">
        <f t="shared" si="80"/>
        <v>0</v>
      </c>
      <c r="D252" s="191">
        <f>SUM(D253:D256)</f>
        <v>0</v>
      </c>
      <c r="E252" s="192">
        <f>SUM(E253:E256)</f>
        <v>0</v>
      </c>
      <c r="F252" s="132">
        <f>SUM(F253:F256)</f>
        <v>0</v>
      </c>
      <c r="G252" s="191">
        <f t="shared" ref="G252:M252" si="98">SUM(G253:G256)</f>
        <v>0</v>
      </c>
      <c r="H252" s="192">
        <f>SUM(H253:H256)</f>
        <v>0</v>
      </c>
      <c r="I252" s="132">
        <f>SUM(I253:I256)</f>
        <v>0</v>
      </c>
      <c r="J252" s="191">
        <f t="shared" si="98"/>
        <v>0</v>
      </c>
      <c r="K252" s="192">
        <f>SUM(K253:K256)</f>
        <v>0</v>
      </c>
      <c r="L252" s="132">
        <f>SUM(L253:L256)</f>
        <v>0</v>
      </c>
      <c r="M252" s="191">
        <f t="shared" si="98"/>
        <v>0</v>
      </c>
      <c r="N252" s="192">
        <f>SUM(N253:N256)</f>
        <v>0</v>
      </c>
      <c r="O252" s="132">
        <f>SUM(O253:O256)</f>
        <v>0</v>
      </c>
      <c r="P252" s="49"/>
    </row>
    <row r="253" spans="1:16" ht="12" hidden="1" customHeight="1" x14ac:dyDescent="0.25">
      <c r="A253" s="51">
        <v>6322</v>
      </c>
      <c r="B253" s="87" t="s">
        <v>272</v>
      </c>
      <c r="C253" s="88">
        <f t="shared" si="80"/>
        <v>0</v>
      </c>
      <c r="D253" s="193"/>
      <c r="E253" s="194"/>
      <c r="F253" s="55">
        <f t="shared" ref="F253:F258" si="99">D253+E253</f>
        <v>0</v>
      </c>
      <c r="G253" s="53"/>
      <c r="H253" s="54"/>
      <c r="I253" s="55">
        <f t="shared" ref="I253:I258" si="100">G253+H253</f>
        <v>0</v>
      </c>
      <c r="J253" s="53"/>
      <c r="K253" s="54"/>
      <c r="L253" s="55">
        <f t="shared" ref="L253:L258" si="101">K253+J253</f>
        <v>0</v>
      </c>
      <c r="M253" s="53"/>
      <c r="N253" s="54"/>
      <c r="O253" s="55">
        <f t="shared" ref="O253:O258" si="102">N253+M253</f>
        <v>0</v>
      </c>
      <c r="P253" s="57"/>
    </row>
    <row r="254" spans="1:16" ht="24" hidden="1" customHeight="1" x14ac:dyDescent="0.25">
      <c r="A254" s="51">
        <v>6323</v>
      </c>
      <c r="B254" s="87" t="s">
        <v>273</v>
      </c>
      <c r="C254" s="88">
        <f t="shared" si="80"/>
        <v>0</v>
      </c>
      <c r="D254" s="193"/>
      <c r="E254" s="194"/>
      <c r="F254" s="55">
        <f t="shared" si="99"/>
        <v>0</v>
      </c>
      <c r="G254" s="53"/>
      <c r="H254" s="54"/>
      <c r="I254" s="55">
        <f t="shared" si="100"/>
        <v>0</v>
      </c>
      <c r="J254" s="53"/>
      <c r="K254" s="54"/>
      <c r="L254" s="55">
        <f t="shared" si="101"/>
        <v>0</v>
      </c>
      <c r="M254" s="53"/>
      <c r="N254" s="54"/>
      <c r="O254" s="55">
        <f t="shared" si="102"/>
        <v>0</v>
      </c>
      <c r="P254" s="57"/>
    </row>
    <row r="255" spans="1:16" ht="24" hidden="1" customHeight="1" x14ac:dyDescent="0.25">
      <c r="A255" s="51">
        <v>6324</v>
      </c>
      <c r="B255" s="87" t="s">
        <v>274</v>
      </c>
      <c r="C255" s="88">
        <f t="shared" si="80"/>
        <v>0</v>
      </c>
      <c r="D255" s="193"/>
      <c r="E255" s="194"/>
      <c r="F255" s="55">
        <f t="shared" si="99"/>
        <v>0</v>
      </c>
      <c r="G255" s="53"/>
      <c r="H255" s="54"/>
      <c r="I255" s="55">
        <f t="shared" si="100"/>
        <v>0</v>
      </c>
      <c r="J255" s="53"/>
      <c r="K255" s="54"/>
      <c r="L255" s="55">
        <f t="shared" si="101"/>
        <v>0</v>
      </c>
      <c r="M255" s="53"/>
      <c r="N255" s="54"/>
      <c r="O255" s="55">
        <f t="shared" si="102"/>
        <v>0</v>
      </c>
      <c r="P255" s="57"/>
    </row>
    <row r="256" spans="1:16" ht="12" hidden="1" customHeight="1" x14ac:dyDescent="0.25">
      <c r="A256" s="44">
        <v>6329</v>
      </c>
      <c r="B256" s="80" t="s">
        <v>275</v>
      </c>
      <c r="C256" s="81">
        <f t="shared" si="80"/>
        <v>0</v>
      </c>
      <c r="D256" s="195"/>
      <c r="E256" s="196"/>
      <c r="F256" s="132">
        <f t="shared" si="99"/>
        <v>0</v>
      </c>
      <c r="G256" s="46"/>
      <c r="H256" s="47"/>
      <c r="I256" s="132">
        <f t="shared" si="100"/>
        <v>0</v>
      </c>
      <c r="J256" s="46"/>
      <c r="K256" s="47"/>
      <c r="L256" s="132">
        <f t="shared" si="101"/>
        <v>0</v>
      </c>
      <c r="M256" s="46"/>
      <c r="N256" s="47"/>
      <c r="O256" s="132">
        <f t="shared" si="102"/>
        <v>0</v>
      </c>
      <c r="P256" s="49"/>
    </row>
    <row r="257" spans="1:16" ht="24" hidden="1" customHeight="1" x14ac:dyDescent="0.25">
      <c r="A257" s="222">
        <v>6330</v>
      </c>
      <c r="B257" s="223" t="s">
        <v>276</v>
      </c>
      <c r="C257" s="205">
        <f t="shared" si="80"/>
        <v>0</v>
      </c>
      <c r="D257" s="207"/>
      <c r="E257" s="208"/>
      <c r="F257" s="209">
        <f t="shared" si="99"/>
        <v>0</v>
      </c>
      <c r="G257" s="210"/>
      <c r="H257" s="211"/>
      <c r="I257" s="209">
        <f t="shared" si="100"/>
        <v>0</v>
      </c>
      <c r="J257" s="210"/>
      <c r="K257" s="211"/>
      <c r="L257" s="209">
        <f t="shared" si="101"/>
        <v>0</v>
      </c>
      <c r="M257" s="210"/>
      <c r="N257" s="211"/>
      <c r="O257" s="209">
        <f t="shared" si="102"/>
        <v>0</v>
      </c>
      <c r="P257" s="212"/>
    </row>
    <row r="258" spans="1:16" ht="12" hidden="1" customHeight="1" x14ac:dyDescent="0.25">
      <c r="A258" s="187">
        <v>6360</v>
      </c>
      <c r="B258" s="87" t="s">
        <v>277</v>
      </c>
      <c r="C258" s="88">
        <f t="shared" si="80"/>
        <v>0</v>
      </c>
      <c r="D258" s="193"/>
      <c r="E258" s="194"/>
      <c r="F258" s="55">
        <f t="shared" si="99"/>
        <v>0</v>
      </c>
      <c r="G258" s="53"/>
      <c r="H258" s="54"/>
      <c r="I258" s="55">
        <f t="shared" si="100"/>
        <v>0</v>
      </c>
      <c r="J258" s="53"/>
      <c r="K258" s="54"/>
      <c r="L258" s="55">
        <f t="shared" si="101"/>
        <v>0</v>
      </c>
      <c r="M258" s="53"/>
      <c r="N258" s="54"/>
      <c r="O258" s="55">
        <f t="shared" si="102"/>
        <v>0</v>
      </c>
      <c r="P258" s="57"/>
    </row>
    <row r="259" spans="1:16" ht="36" hidden="1" x14ac:dyDescent="0.25">
      <c r="A259" s="67">
        <v>6400</v>
      </c>
      <c r="B259" s="181" t="s">
        <v>278</v>
      </c>
      <c r="C259" s="68">
        <f t="shared" si="80"/>
        <v>0</v>
      </c>
      <c r="D259" s="182">
        <f>SUM(D260,D264)</f>
        <v>0</v>
      </c>
      <c r="E259" s="183">
        <f>SUM(E260,E264)</f>
        <v>0</v>
      </c>
      <c r="F259" s="71">
        <f>SUM(F260,F264)</f>
        <v>0</v>
      </c>
      <c r="G259" s="182">
        <f t="shared" ref="G259:M259" si="103">SUM(G260,G264)</f>
        <v>0</v>
      </c>
      <c r="H259" s="183">
        <f>SUM(H260,H264)</f>
        <v>0</v>
      </c>
      <c r="I259" s="71">
        <f>SUM(I260,I264)</f>
        <v>0</v>
      </c>
      <c r="J259" s="182">
        <f t="shared" si="103"/>
        <v>0</v>
      </c>
      <c r="K259" s="183">
        <f>SUM(K260,K264)</f>
        <v>0</v>
      </c>
      <c r="L259" s="71">
        <f>SUM(L260,L264)</f>
        <v>0</v>
      </c>
      <c r="M259" s="182">
        <f t="shared" si="103"/>
        <v>0</v>
      </c>
      <c r="N259" s="183">
        <f>SUM(N260,N264)</f>
        <v>0</v>
      </c>
      <c r="O259" s="71">
        <f>SUM(O260,O264)</f>
        <v>0</v>
      </c>
      <c r="P259" s="75"/>
    </row>
    <row r="260" spans="1:16" ht="24" hidden="1" x14ac:dyDescent="0.25">
      <c r="A260" s="278">
        <v>6410</v>
      </c>
      <c r="B260" s="80" t="s">
        <v>279</v>
      </c>
      <c r="C260" s="81">
        <f t="shared" si="80"/>
        <v>0</v>
      </c>
      <c r="D260" s="191">
        <f>SUM(D261:D263)</f>
        <v>0</v>
      </c>
      <c r="E260" s="192">
        <f>SUM(E261:E263)</f>
        <v>0</v>
      </c>
      <c r="F260" s="132">
        <f>SUM(F261:F263)</f>
        <v>0</v>
      </c>
      <c r="G260" s="191">
        <f t="shared" ref="G260:M260" si="104">SUM(G261:G263)</f>
        <v>0</v>
      </c>
      <c r="H260" s="192">
        <f>SUM(H261:H263)</f>
        <v>0</v>
      </c>
      <c r="I260" s="132">
        <f>SUM(I261:I263)</f>
        <v>0</v>
      </c>
      <c r="J260" s="191">
        <f t="shared" si="104"/>
        <v>0</v>
      </c>
      <c r="K260" s="192">
        <f>SUM(K261:K263)</f>
        <v>0</v>
      </c>
      <c r="L260" s="132">
        <f>SUM(L261:L263)</f>
        <v>0</v>
      </c>
      <c r="M260" s="191">
        <f t="shared" si="104"/>
        <v>0</v>
      </c>
      <c r="N260" s="192">
        <f>SUM(N261:N263)</f>
        <v>0</v>
      </c>
      <c r="O260" s="132">
        <f>SUM(O261:O263)</f>
        <v>0</v>
      </c>
      <c r="P260" s="49"/>
    </row>
    <row r="261" spans="1:16" ht="12" hidden="1" customHeight="1" x14ac:dyDescent="0.25">
      <c r="A261" s="51">
        <v>6411</v>
      </c>
      <c r="B261" s="197" t="s">
        <v>280</v>
      </c>
      <c r="C261" s="88">
        <f t="shared" si="80"/>
        <v>0</v>
      </c>
      <c r="D261" s="193"/>
      <c r="E261" s="194"/>
      <c r="F261" s="55">
        <f>D261+E261</f>
        <v>0</v>
      </c>
      <c r="G261" s="53"/>
      <c r="H261" s="54"/>
      <c r="I261" s="55">
        <f>G261+H261</f>
        <v>0</v>
      </c>
      <c r="J261" s="53"/>
      <c r="K261" s="54"/>
      <c r="L261" s="55">
        <f>K261+J261</f>
        <v>0</v>
      </c>
      <c r="M261" s="53"/>
      <c r="N261" s="54"/>
      <c r="O261" s="55">
        <f>N261+M261</f>
        <v>0</v>
      </c>
      <c r="P261" s="57"/>
    </row>
    <row r="262" spans="1:16" ht="36" hidden="1" customHeight="1" x14ac:dyDescent="0.25">
      <c r="A262" s="51">
        <v>6412</v>
      </c>
      <c r="B262" s="87" t="s">
        <v>281</v>
      </c>
      <c r="C262" s="88">
        <f t="shared" si="80"/>
        <v>0</v>
      </c>
      <c r="D262" s="193"/>
      <c r="E262" s="194"/>
      <c r="F262" s="55">
        <f>D262+E262</f>
        <v>0</v>
      </c>
      <c r="G262" s="53"/>
      <c r="H262" s="54"/>
      <c r="I262" s="55">
        <f>G262+H262</f>
        <v>0</v>
      </c>
      <c r="J262" s="53"/>
      <c r="K262" s="54"/>
      <c r="L262" s="55">
        <f>K262+J262</f>
        <v>0</v>
      </c>
      <c r="M262" s="53"/>
      <c r="N262" s="54"/>
      <c r="O262" s="55">
        <f>N262+M262</f>
        <v>0</v>
      </c>
      <c r="P262" s="57"/>
    </row>
    <row r="263" spans="1:16" ht="36" hidden="1" customHeight="1" x14ac:dyDescent="0.25">
      <c r="A263" s="51">
        <v>6419</v>
      </c>
      <c r="B263" s="87" t="s">
        <v>282</v>
      </c>
      <c r="C263" s="88">
        <f t="shared" si="80"/>
        <v>0</v>
      </c>
      <c r="D263" s="193"/>
      <c r="E263" s="194"/>
      <c r="F263" s="55">
        <f>D263+E263</f>
        <v>0</v>
      </c>
      <c r="G263" s="53"/>
      <c r="H263" s="54"/>
      <c r="I263" s="55">
        <f>G263+H263</f>
        <v>0</v>
      </c>
      <c r="J263" s="53"/>
      <c r="K263" s="54"/>
      <c r="L263" s="55">
        <f>K263+J263</f>
        <v>0</v>
      </c>
      <c r="M263" s="53"/>
      <c r="N263" s="54"/>
      <c r="O263" s="55">
        <f>N263+M263</f>
        <v>0</v>
      </c>
      <c r="P263" s="57"/>
    </row>
    <row r="264" spans="1:16" ht="48" hidden="1" x14ac:dyDescent="0.25">
      <c r="A264" s="187">
        <v>6420</v>
      </c>
      <c r="B264" s="87" t="s">
        <v>283</v>
      </c>
      <c r="C264" s="88">
        <f t="shared" si="80"/>
        <v>0</v>
      </c>
      <c r="D264" s="188">
        <f t="shared" ref="D264:O264" si="105">SUM(D265:D268)</f>
        <v>0</v>
      </c>
      <c r="E264" s="189">
        <f t="shared" si="105"/>
        <v>0</v>
      </c>
      <c r="F264" s="55">
        <f t="shared" si="105"/>
        <v>0</v>
      </c>
      <c r="G264" s="188">
        <f t="shared" si="105"/>
        <v>0</v>
      </c>
      <c r="H264" s="189">
        <f t="shared" si="105"/>
        <v>0</v>
      </c>
      <c r="I264" s="55">
        <f t="shared" si="105"/>
        <v>0</v>
      </c>
      <c r="J264" s="188">
        <f t="shared" si="105"/>
        <v>0</v>
      </c>
      <c r="K264" s="189">
        <f t="shared" si="105"/>
        <v>0</v>
      </c>
      <c r="L264" s="55">
        <f t="shared" si="105"/>
        <v>0</v>
      </c>
      <c r="M264" s="188">
        <f t="shared" si="105"/>
        <v>0</v>
      </c>
      <c r="N264" s="189">
        <f t="shared" si="105"/>
        <v>0</v>
      </c>
      <c r="O264" s="55">
        <f t="shared" si="105"/>
        <v>0</v>
      </c>
      <c r="P264" s="57"/>
    </row>
    <row r="265" spans="1:16" ht="36" hidden="1" customHeight="1" x14ac:dyDescent="0.25">
      <c r="A265" s="51">
        <v>6421</v>
      </c>
      <c r="B265" s="87" t="s">
        <v>284</v>
      </c>
      <c r="C265" s="88">
        <f t="shared" si="80"/>
        <v>0</v>
      </c>
      <c r="D265" s="193"/>
      <c r="E265" s="194"/>
      <c r="F265" s="55">
        <f>D265+E265</f>
        <v>0</v>
      </c>
      <c r="G265" s="53"/>
      <c r="H265" s="54"/>
      <c r="I265" s="55">
        <f>G265+H265</f>
        <v>0</v>
      </c>
      <c r="J265" s="53"/>
      <c r="K265" s="54"/>
      <c r="L265" s="55">
        <f>K265+J265</f>
        <v>0</v>
      </c>
      <c r="M265" s="53"/>
      <c r="N265" s="54"/>
      <c r="O265" s="55">
        <f>N265+M265</f>
        <v>0</v>
      </c>
      <c r="P265" s="57"/>
    </row>
    <row r="266" spans="1:16" ht="12" hidden="1" customHeight="1" x14ac:dyDescent="0.25">
      <c r="A266" s="51">
        <v>6422</v>
      </c>
      <c r="B266" s="87" t="s">
        <v>285</v>
      </c>
      <c r="C266" s="88">
        <f t="shared" si="80"/>
        <v>0</v>
      </c>
      <c r="D266" s="193"/>
      <c r="E266" s="194"/>
      <c r="F266" s="55">
        <f>D266+E266</f>
        <v>0</v>
      </c>
      <c r="G266" s="53"/>
      <c r="H266" s="54"/>
      <c r="I266" s="55">
        <f>G266+H266</f>
        <v>0</v>
      </c>
      <c r="J266" s="53"/>
      <c r="K266" s="54"/>
      <c r="L266" s="55">
        <f>K266+J266</f>
        <v>0</v>
      </c>
      <c r="M266" s="53"/>
      <c r="N266" s="54"/>
      <c r="O266" s="55">
        <f>N266+M266</f>
        <v>0</v>
      </c>
      <c r="P266" s="57"/>
    </row>
    <row r="267" spans="1:16" ht="13.5" hidden="1" customHeight="1" x14ac:dyDescent="0.25">
      <c r="A267" s="51">
        <v>6423</v>
      </c>
      <c r="B267" s="87" t="s">
        <v>286</v>
      </c>
      <c r="C267" s="88">
        <f t="shared" si="80"/>
        <v>0</v>
      </c>
      <c r="D267" s="193"/>
      <c r="E267" s="194"/>
      <c r="F267" s="55">
        <f>D267+E267</f>
        <v>0</v>
      </c>
      <c r="G267" s="53"/>
      <c r="H267" s="54"/>
      <c r="I267" s="55">
        <f>G267+H267</f>
        <v>0</v>
      </c>
      <c r="J267" s="53"/>
      <c r="K267" s="54"/>
      <c r="L267" s="55">
        <f>K267+J267</f>
        <v>0</v>
      </c>
      <c r="M267" s="53"/>
      <c r="N267" s="54"/>
      <c r="O267" s="55">
        <f>N267+M267</f>
        <v>0</v>
      </c>
      <c r="P267" s="57"/>
    </row>
    <row r="268" spans="1:16" ht="36" hidden="1" customHeight="1" x14ac:dyDescent="0.25">
      <c r="A268" s="51">
        <v>6424</v>
      </c>
      <c r="B268" s="87" t="s">
        <v>287</v>
      </c>
      <c r="C268" s="88">
        <f t="shared" si="80"/>
        <v>0</v>
      </c>
      <c r="D268" s="193"/>
      <c r="E268" s="194"/>
      <c r="F268" s="55">
        <f>D268+E268</f>
        <v>0</v>
      </c>
      <c r="G268" s="53"/>
      <c r="H268" s="54"/>
      <c r="I268" s="55">
        <f>G268+H268</f>
        <v>0</v>
      </c>
      <c r="J268" s="53"/>
      <c r="K268" s="54"/>
      <c r="L268" s="55">
        <f>K268+J268</f>
        <v>0</v>
      </c>
      <c r="M268" s="53"/>
      <c r="N268" s="54"/>
      <c r="O268" s="55">
        <f>N268+M268</f>
        <v>0</v>
      </c>
      <c r="P268" s="57"/>
    </row>
    <row r="269" spans="1:16" ht="48" hidden="1" x14ac:dyDescent="0.25">
      <c r="A269" s="224">
        <v>7000</v>
      </c>
      <c r="B269" s="224" t="s">
        <v>288</v>
      </c>
      <c r="C269" s="225">
        <f t="shared" si="80"/>
        <v>0</v>
      </c>
      <c r="D269" s="226">
        <f t="shared" ref="D269:O269" si="106">SUM(D270,D281)</f>
        <v>0</v>
      </c>
      <c r="E269" s="227">
        <f t="shared" si="106"/>
        <v>0</v>
      </c>
      <c r="F269" s="228">
        <f t="shared" si="106"/>
        <v>0</v>
      </c>
      <c r="G269" s="226">
        <f t="shared" si="106"/>
        <v>0</v>
      </c>
      <c r="H269" s="227">
        <f t="shared" si="106"/>
        <v>0</v>
      </c>
      <c r="I269" s="228">
        <f t="shared" si="106"/>
        <v>0</v>
      </c>
      <c r="J269" s="226">
        <f t="shared" si="106"/>
        <v>0</v>
      </c>
      <c r="K269" s="227">
        <f t="shared" si="106"/>
        <v>0</v>
      </c>
      <c r="L269" s="228">
        <f t="shared" si="106"/>
        <v>0</v>
      </c>
      <c r="M269" s="226">
        <f t="shared" si="106"/>
        <v>0</v>
      </c>
      <c r="N269" s="227">
        <f t="shared" si="106"/>
        <v>0</v>
      </c>
      <c r="O269" s="228">
        <f t="shared" si="106"/>
        <v>0</v>
      </c>
      <c r="P269" s="229"/>
    </row>
    <row r="270" spans="1:16" ht="24" hidden="1" x14ac:dyDescent="0.25">
      <c r="A270" s="67">
        <v>7200</v>
      </c>
      <c r="B270" s="181" t="s">
        <v>289</v>
      </c>
      <c r="C270" s="68">
        <f t="shared" si="80"/>
        <v>0</v>
      </c>
      <c r="D270" s="182">
        <f t="shared" ref="D270:O270" si="107">SUM(D271,D272,D275,D276,D280)</f>
        <v>0</v>
      </c>
      <c r="E270" s="183">
        <f t="shared" si="107"/>
        <v>0</v>
      </c>
      <c r="F270" s="71">
        <f t="shared" si="107"/>
        <v>0</v>
      </c>
      <c r="G270" s="182">
        <f t="shared" si="107"/>
        <v>0</v>
      </c>
      <c r="H270" s="183">
        <f t="shared" si="107"/>
        <v>0</v>
      </c>
      <c r="I270" s="71">
        <f t="shared" si="107"/>
        <v>0</v>
      </c>
      <c r="J270" s="182">
        <f t="shared" si="107"/>
        <v>0</v>
      </c>
      <c r="K270" s="183">
        <f t="shared" si="107"/>
        <v>0</v>
      </c>
      <c r="L270" s="71">
        <f t="shared" si="107"/>
        <v>0</v>
      </c>
      <c r="M270" s="182">
        <f t="shared" si="107"/>
        <v>0</v>
      </c>
      <c r="N270" s="183">
        <f t="shared" si="107"/>
        <v>0</v>
      </c>
      <c r="O270" s="71">
        <f t="shared" si="107"/>
        <v>0</v>
      </c>
      <c r="P270" s="75"/>
    </row>
    <row r="271" spans="1:16" ht="24" hidden="1" customHeight="1" x14ac:dyDescent="0.25">
      <c r="A271" s="278">
        <v>7210</v>
      </c>
      <c r="B271" s="80" t="s">
        <v>290</v>
      </c>
      <c r="C271" s="81">
        <f t="shared" si="80"/>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291</v>
      </c>
      <c r="C272" s="88">
        <f t="shared" si="80"/>
        <v>0</v>
      </c>
      <c r="D272" s="188">
        <f t="shared" ref="D272:O272" si="108">SUM(D273:D274)</f>
        <v>0</v>
      </c>
      <c r="E272" s="189">
        <f t="shared" si="108"/>
        <v>0</v>
      </c>
      <c r="F272" s="55">
        <f t="shared" si="108"/>
        <v>0</v>
      </c>
      <c r="G272" s="188">
        <f t="shared" si="108"/>
        <v>0</v>
      </c>
      <c r="H272" s="189">
        <f t="shared" si="108"/>
        <v>0</v>
      </c>
      <c r="I272" s="55">
        <f t="shared" si="108"/>
        <v>0</v>
      </c>
      <c r="J272" s="188">
        <f t="shared" si="108"/>
        <v>0</v>
      </c>
      <c r="K272" s="189">
        <f t="shared" si="108"/>
        <v>0</v>
      </c>
      <c r="L272" s="55">
        <f t="shared" si="108"/>
        <v>0</v>
      </c>
      <c r="M272" s="188">
        <f t="shared" si="108"/>
        <v>0</v>
      </c>
      <c r="N272" s="189">
        <f t="shared" si="108"/>
        <v>0</v>
      </c>
      <c r="O272" s="55">
        <f t="shared" si="108"/>
        <v>0</v>
      </c>
      <c r="P272" s="57"/>
    </row>
    <row r="273" spans="1:16" s="230" customFormat="1" ht="36" hidden="1" customHeight="1" x14ac:dyDescent="0.25">
      <c r="A273" s="51">
        <v>7221</v>
      </c>
      <c r="B273" s="87" t="s">
        <v>292</v>
      </c>
      <c r="C273" s="88">
        <f t="shared" si="80"/>
        <v>0</v>
      </c>
      <c r="D273" s="193"/>
      <c r="E273" s="194"/>
      <c r="F273" s="55">
        <f>D273+E273</f>
        <v>0</v>
      </c>
      <c r="G273" s="53"/>
      <c r="H273" s="54"/>
      <c r="I273" s="55">
        <f>G273+H273</f>
        <v>0</v>
      </c>
      <c r="J273" s="53"/>
      <c r="K273" s="54"/>
      <c r="L273" s="55">
        <f>K273+J273</f>
        <v>0</v>
      </c>
      <c r="M273" s="53"/>
      <c r="N273" s="54"/>
      <c r="O273" s="55">
        <f>N273+M273</f>
        <v>0</v>
      </c>
      <c r="P273" s="57"/>
    </row>
    <row r="274" spans="1:16" s="230" customFormat="1" ht="36" hidden="1" customHeight="1" x14ac:dyDescent="0.25">
      <c r="A274" s="51">
        <v>7222</v>
      </c>
      <c r="B274" s="87" t="s">
        <v>293</v>
      </c>
      <c r="C274" s="88">
        <f t="shared" si="80"/>
        <v>0</v>
      </c>
      <c r="D274" s="193"/>
      <c r="E274" s="194"/>
      <c r="F274" s="55">
        <f>D274+E274</f>
        <v>0</v>
      </c>
      <c r="G274" s="53"/>
      <c r="H274" s="54"/>
      <c r="I274" s="55">
        <f>G274+H274</f>
        <v>0</v>
      </c>
      <c r="J274" s="53"/>
      <c r="K274" s="54"/>
      <c r="L274" s="55">
        <f>K274+J274</f>
        <v>0</v>
      </c>
      <c r="M274" s="53"/>
      <c r="N274" s="54"/>
      <c r="O274" s="55">
        <f>N274+M274</f>
        <v>0</v>
      </c>
      <c r="P274" s="57"/>
    </row>
    <row r="275" spans="1:16" ht="24" hidden="1" customHeight="1" x14ac:dyDescent="0.25">
      <c r="A275" s="187">
        <v>7230</v>
      </c>
      <c r="B275" s="87" t="s">
        <v>294</v>
      </c>
      <c r="C275" s="88">
        <f t="shared" si="80"/>
        <v>0</v>
      </c>
      <c r="D275" s="193"/>
      <c r="E275" s="194"/>
      <c r="F275" s="55">
        <f>D275+E275</f>
        <v>0</v>
      </c>
      <c r="G275" s="53"/>
      <c r="H275" s="54"/>
      <c r="I275" s="55">
        <f>G275+H275</f>
        <v>0</v>
      </c>
      <c r="J275" s="53"/>
      <c r="K275" s="54"/>
      <c r="L275" s="55">
        <f>K275+J275</f>
        <v>0</v>
      </c>
      <c r="M275" s="53"/>
      <c r="N275" s="54"/>
      <c r="O275" s="55">
        <f>N275+M275</f>
        <v>0</v>
      </c>
      <c r="P275" s="57"/>
    </row>
    <row r="276" spans="1:16" ht="24" hidden="1" x14ac:dyDescent="0.25">
      <c r="A276" s="187">
        <v>7240</v>
      </c>
      <c r="B276" s="87" t="s">
        <v>295</v>
      </c>
      <c r="C276" s="88">
        <f t="shared" ref="C276:C301" si="109">F276+I276+L276+O276</f>
        <v>0</v>
      </c>
      <c r="D276" s="188">
        <f t="shared" ref="D276:O276" si="110">SUM(D277:D279)</f>
        <v>0</v>
      </c>
      <c r="E276" s="189">
        <f t="shared" si="110"/>
        <v>0</v>
      </c>
      <c r="F276" s="55">
        <f t="shared" si="110"/>
        <v>0</v>
      </c>
      <c r="G276" s="188">
        <f t="shared" si="110"/>
        <v>0</v>
      </c>
      <c r="H276" s="189">
        <f t="shared" si="110"/>
        <v>0</v>
      </c>
      <c r="I276" s="55">
        <f t="shared" si="110"/>
        <v>0</v>
      </c>
      <c r="J276" s="188">
        <f t="shared" si="110"/>
        <v>0</v>
      </c>
      <c r="K276" s="189">
        <f t="shared" si="110"/>
        <v>0</v>
      </c>
      <c r="L276" s="55">
        <f t="shared" si="110"/>
        <v>0</v>
      </c>
      <c r="M276" s="188">
        <f t="shared" si="110"/>
        <v>0</v>
      </c>
      <c r="N276" s="189">
        <f t="shared" si="110"/>
        <v>0</v>
      </c>
      <c r="O276" s="55">
        <f t="shared" si="110"/>
        <v>0</v>
      </c>
      <c r="P276" s="57"/>
    </row>
    <row r="277" spans="1:16" ht="48" hidden="1" customHeight="1" x14ac:dyDescent="0.25">
      <c r="A277" s="51">
        <v>7245</v>
      </c>
      <c r="B277" s="87" t="s">
        <v>296</v>
      </c>
      <c r="C277" s="88">
        <f t="shared" si="109"/>
        <v>0</v>
      </c>
      <c r="D277" s="193"/>
      <c r="E277" s="194"/>
      <c r="F277" s="55">
        <f>D277+E277</f>
        <v>0</v>
      </c>
      <c r="G277" s="53"/>
      <c r="H277" s="54"/>
      <c r="I277" s="55">
        <f>G277+H277</f>
        <v>0</v>
      </c>
      <c r="J277" s="53"/>
      <c r="K277" s="54"/>
      <c r="L277" s="55">
        <f>K277+J277</f>
        <v>0</v>
      </c>
      <c r="M277" s="53"/>
      <c r="N277" s="54"/>
      <c r="O277" s="55">
        <f>N277+M277</f>
        <v>0</v>
      </c>
      <c r="P277" s="57"/>
    </row>
    <row r="278" spans="1:16" ht="84.75" hidden="1" customHeight="1" x14ac:dyDescent="0.25">
      <c r="A278" s="51">
        <v>7246</v>
      </c>
      <c r="B278" s="87" t="s">
        <v>297</v>
      </c>
      <c r="C278" s="88">
        <f t="shared" si="109"/>
        <v>0</v>
      </c>
      <c r="D278" s="193"/>
      <c r="E278" s="194"/>
      <c r="F278" s="55">
        <f>D278+E278</f>
        <v>0</v>
      </c>
      <c r="G278" s="53"/>
      <c r="H278" s="54"/>
      <c r="I278" s="55">
        <f>G278+H278</f>
        <v>0</v>
      </c>
      <c r="J278" s="53"/>
      <c r="K278" s="54"/>
      <c r="L278" s="55">
        <f>K278+J278</f>
        <v>0</v>
      </c>
      <c r="M278" s="53"/>
      <c r="N278" s="54"/>
      <c r="O278" s="55">
        <f>N278+M278</f>
        <v>0</v>
      </c>
      <c r="P278" s="57"/>
    </row>
    <row r="279" spans="1:16" ht="36" hidden="1" customHeight="1" x14ac:dyDescent="0.25">
      <c r="A279" s="51">
        <v>7247</v>
      </c>
      <c r="B279" s="87" t="s">
        <v>298</v>
      </c>
      <c r="C279" s="88">
        <f t="shared" si="109"/>
        <v>0</v>
      </c>
      <c r="D279" s="193"/>
      <c r="E279" s="194"/>
      <c r="F279" s="55">
        <f>D279+E279</f>
        <v>0</v>
      </c>
      <c r="G279" s="53"/>
      <c r="H279" s="54"/>
      <c r="I279" s="55">
        <f>G279+H279</f>
        <v>0</v>
      </c>
      <c r="J279" s="53"/>
      <c r="K279" s="54"/>
      <c r="L279" s="55">
        <f>K279+J279</f>
        <v>0</v>
      </c>
      <c r="M279" s="53"/>
      <c r="N279" s="54"/>
      <c r="O279" s="55">
        <f>N279+M279</f>
        <v>0</v>
      </c>
      <c r="P279" s="57"/>
    </row>
    <row r="280" spans="1:16" ht="24" hidden="1" customHeight="1" x14ac:dyDescent="0.25">
      <c r="A280" s="278">
        <v>7260</v>
      </c>
      <c r="B280" s="80" t="s">
        <v>299</v>
      </c>
      <c r="C280" s="81">
        <f t="shared" si="109"/>
        <v>0</v>
      </c>
      <c r="D280" s="195"/>
      <c r="E280" s="196"/>
      <c r="F280" s="132">
        <f>D280+E280</f>
        <v>0</v>
      </c>
      <c r="G280" s="46"/>
      <c r="H280" s="47"/>
      <c r="I280" s="132">
        <f>G280+H280</f>
        <v>0</v>
      </c>
      <c r="J280" s="46"/>
      <c r="K280" s="47"/>
      <c r="L280" s="132">
        <f>K280+J280</f>
        <v>0</v>
      </c>
      <c r="M280" s="46"/>
      <c r="N280" s="47"/>
      <c r="O280" s="132">
        <f>N280+M280</f>
        <v>0</v>
      </c>
      <c r="P280" s="49"/>
    </row>
    <row r="281" spans="1:16" hidden="1" x14ac:dyDescent="0.25">
      <c r="A281" s="134">
        <v>7700</v>
      </c>
      <c r="B281" s="107" t="s">
        <v>300</v>
      </c>
      <c r="C281" s="108">
        <f t="shared" si="109"/>
        <v>0</v>
      </c>
      <c r="D281" s="231">
        <f t="shared" ref="D281:O281" si="111">D282</f>
        <v>0</v>
      </c>
      <c r="E281" s="232">
        <f t="shared" si="111"/>
        <v>0</v>
      </c>
      <c r="F281" s="129">
        <f t="shared" si="111"/>
        <v>0</v>
      </c>
      <c r="G281" s="231">
        <f t="shared" si="111"/>
        <v>0</v>
      </c>
      <c r="H281" s="232">
        <f t="shared" si="111"/>
        <v>0</v>
      </c>
      <c r="I281" s="129">
        <f t="shared" si="111"/>
        <v>0</v>
      </c>
      <c r="J281" s="231">
        <f t="shared" si="111"/>
        <v>0</v>
      </c>
      <c r="K281" s="232">
        <f t="shared" si="111"/>
        <v>0</v>
      </c>
      <c r="L281" s="129">
        <f t="shared" si="111"/>
        <v>0</v>
      </c>
      <c r="M281" s="231">
        <f t="shared" si="111"/>
        <v>0</v>
      </c>
      <c r="N281" s="232">
        <f t="shared" si="111"/>
        <v>0</v>
      </c>
      <c r="O281" s="129">
        <f t="shared" si="111"/>
        <v>0</v>
      </c>
      <c r="P281" s="117"/>
    </row>
    <row r="282" spans="1:16" ht="12" hidden="1" customHeight="1" x14ac:dyDescent="0.25">
      <c r="A282" s="184">
        <v>7720</v>
      </c>
      <c r="B282" s="80" t="s">
        <v>301</v>
      </c>
      <c r="C282" s="96">
        <f t="shared" si="109"/>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302</v>
      </c>
      <c r="C283" s="238">
        <f t="shared" si="109"/>
        <v>0</v>
      </c>
      <c r="D283" s="239">
        <f t="shared" ref="D283:O284" si="112">D284</f>
        <v>0</v>
      </c>
      <c r="E283" s="240">
        <f t="shared" si="112"/>
        <v>0</v>
      </c>
      <c r="F283" s="241">
        <f t="shared" si="112"/>
        <v>0</v>
      </c>
      <c r="G283" s="239">
        <f>G284</f>
        <v>0</v>
      </c>
      <c r="H283" s="240">
        <f>H284</f>
        <v>0</v>
      </c>
      <c r="I283" s="241">
        <f>I284</f>
        <v>0</v>
      </c>
      <c r="J283" s="239">
        <f t="shared" si="112"/>
        <v>0</v>
      </c>
      <c r="K283" s="240">
        <f t="shared" si="112"/>
        <v>0</v>
      </c>
      <c r="L283" s="241">
        <f t="shared" si="112"/>
        <v>0</v>
      </c>
      <c r="M283" s="239">
        <f t="shared" si="112"/>
        <v>0</v>
      </c>
      <c r="N283" s="240">
        <f t="shared" si="112"/>
        <v>0</v>
      </c>
      <c r="O283" s="241">
        <f t="shared" si="112"/>
        <v>0</v>
      </c>
      <c r="P283" s="242"/>
    </row>
    <row r="284" spans="1:16" ht="24" hidden="1" x14ac:dyDescent="0.25">
      <c r="A284" s="243">
        <v>9200</v>
      </c>
      <c r="B284" s="87" t="s">
        <v>303</v>
      </c>
      <c r="C284" s="141">
        <f t="shared" si="109"/>
        <v>0</v>
      </c>
      <c r="D284" s="185">
        <f t="shared" si="112"/>
        <v>0</v>
      </c>
      <c r="E284" s="186">
        <f t="shared" si="112"/>
        <v>0</v>
      </c>
      <c r="F284" s="139">
        <f t="shared" si="112"/>
        <v>0</v>
      </c>
      <c r="G284" s="185">
        <f t="shared" si="112"/>
        <v>0</v>
      </c>
      <c r="H284" s="186">
        <f t="shared" si="112"/>
        <v>0</v>
      </c>
      <c r="I284" s="139">
        <f t="shared" si="112"/>
        <v>0</v>
      </c>
      <c r="J284" s="185">
        <f t="shared" si="112"/>
        <v>0</v>
      </c>
      <c r="K284" s="186">
        <f t="shared" si="112"/>
        <v>0</v>
      </c>
      <c r="L284" s="139">
        <f t="shared" si="112"/>
        <v>0</v>
      </c>
      <c r="M284" s="185">
        <f t="shared" si="112"/>
        <v>0</v>
      </c>
      <c r="N284" s="186">
        <f t="shared" si="112"/>
        <v>0</v>
      </c>
      <c r="O284" s="139">
        <f t="shared" si="112"/>
        <v>0</v>
      </c>
      <c r="P284" s="127"/>
    </row>
    <row r="285" spans="1:16" ht="24" hidden="1" customHeight="1" x14ac:dyDescent="0.25">
      <c r="A285" s="244">
        <v>9230</v>
      </c>
      <c r="B285" s="87" t="s">
        <v>304</v>
      </c>
      <c r="C285" s="141">
        <f t="shared" si="109"/>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305</v>
      </c>
      <c r="C286" s="88">
        <f t="shared" si="109"/>
        <v>4</v>
      </c>
      <c r="D286" s="188">
        <f t="shared" ref="D286:O286" si="113">SUM(D287:D288)</f>
        <v>0</v>
      </c>
      <c r="E286" s="189">
        <f t="shared" si="113"/>
        <v>0</v>
      </c>
      <c r="F286" s="55">
        <f t="shared" si="113"/>
        <v>0</v>
      </c>
      <c r="G286" s="188">
        <f t="shared" si="113"/>
        <v>0</v>
      </c>
      <c r="H286" s="189">
        <f t="shared" si="113"/>
        <v>4</v>
      </c>
      <c r="I286" s="55">
        <f t="shared" si="113"/>
        <v>4</v>
      </c>
      <c r="J286" s="188">
        <f t="shared" si="113"/>
        <v>0</v>
      </c>
      <c r="K286" s="189">
        <f t="shared" si="113"/>
        <v>0</v>
      </c>
      <c r="L286" s="55">
        <f t="shared" si="113"/>
        <v>0</v>
      </c>
      <c r="M286" s="188">
        <f t="shared" si="113"/>
        <v>0</v>
      </c>
      <c r="N286" s="189">
        <f t="shared" si="113"/>
        <v>0</v>
      </c>
      <c r="O286" s="55">
        <f t="shared" si="113"/>
        <v>0</v>
      </c>
      <c r="P286" s="57"/>
    </row>
    <row r="287" spans="1:16" ht="12" hidden="1" customHeight="1" x14ac:dyDescent="0.25">
      <c r="A287" s="197" t="s">
        <v>306</v>
      </c>
      <c r="B287" s="51" t="s">
        <v>307</v>
      </c>
      <c r="C287" s="88">
        <f t="shared" si="109"/>
        <v>0</v>
      </c>
      <c r="D287" s="193"/>
      <c r="E287" s="194"/>
      <c r="F287" s="55">
        <f>D287+E287</f>
        <v>0</v>
      </c>
      <c r="G287" s="53"/>
      <c r="H287" s="54"/>
      <c r="I287" s="55">
        <f>G287+H287</f>
        <v>0</v>
      </c>
      <c r="J287" s="53"/>
      <c r="K287" s="54"/>
      <c r="L287" s="55">
        <f>K287+J287</f>
        <v>0</v>
      </c>
      <c r="M287" s="53"/>
      <c r="N287" s="54"/>
      <c r="O287" s="55">
        <f>N287+M287</f>
        <v>0</v>
      </c>
      <c r="P287" s="57"/>
    </row>
    <row r="288" spans="1:16" ht="24" customHeight="1" x14ac:dyDescent="0.25">
      <c r="A288" s="197" t="s">
        <v>308</v>
      </c>
      <c r="B288" s="245" t="s">
        <v>309</v>
      </c>
      <c r="C288" s="81">
        <f t="shared" si="109"/>
        <v>4</v>
      </c>
      <c r="D288" s="195"/>
      <c r="E288" s="196"/>
      <c r="F288" s="132">
        <f>D288+E288</f>
        <v>0</v>
      </c>
      <c r="G288" s="46"/>
      <c r="H288" s="47">
        <f>3+1</f>
        <v>4</v>
      </c>
      <c r="I288" s="132">
        <f>G288+H288</f>
        <v>4</v>
      </c>
      <c r="J288" s="46"/>
      <c r="K288" s="47"/>
      <c r="L288" s="132">
        <f>K288+J288</f>
        <v>0</v>
      </c>
      <c r="M288" s="46"/>
      <c r="N288" s="47"/>
      <c r="O288" s="132">
        <f>N288+M288</f>
        <v>0</v>
      </c>
      <c r="P288" s="49" t="s">
        <v>569</v>
      </c>
    </row>
    <row r="289" spans="1:16" ht="12.75" thickBot="1" x14ac:dyDescent="0.3">
      <c r="A289" s="246"/>
      <c r="B289" s="246" t="s">
        <v>310</v>
      </c>
      <c r="C289" s="247">
        <f t="shared" si="109"/>
        <v>1487758</v>
      </c>
      <c r="D289" s="248">
        <f t="shared" ref="D289:O289" si="114">SUM(D286,D269,D230,D195,D187,D173,D75,D53,D283)</f>
        <v>670424</v>
      </c>
      <c r="E289" s="249">
        <f t="shared" si="114"/>
        <v>0</v>
      </c>
      <c r="F289" s="250">
        <f t="shared" si="114"/>
        <v>670424</v>
      </c>
      <c r="G289" s="248">
        <f t="shared" si="114"/>
        <v>796821</v>
      </c>
      <c r="H289" s="249">
        <f t="shared" si="114"/>
        <v>1</v>
      </c>
      <c r="I289" s="250">
        <f t="shared" si="114"/>
        <v>796822</v>
      </c>
      <c r="J289" s="248">
        <f t="shared" si="114"/>
        <v>20512</v>
      </c>
      <c r="K289" s="249">
        <f t="shared" si="114"/>
        <v>0</v>
      </c>
      <c r="L289" s="250">
        <f t="shared" si="114"/>
        <v>20512</v>
      </c>
      <c r="M289" s="248">
        <f t="shared" si="114"/>
        <v>0</v>
      </c>
      <c r="N289" s="249">
        <f t="shared" si="114"/>
        <v>0</v>
      </c>
      <c r="O289" s="250">
        <f t="shared" si="114"/>
        <v>0</v>
      </c>
      <c r="P289" s="251"/>
    </row>
    <row r="290" spans="1:16" s="28" customFormat="1" ht="13.5" thickTop="1" thickBot="1" x14ac:dyDescent="0.3">
      <c r="A290" s="1484" t="s">
        <v>311</v>
      </c>
      <c r="B290" s="1485"/>
      <c r="C290" s="252">
        <f t="shared" si="109"/>
        <v>-6324</v>
      </c>
      <c r="D290" s="253">
        <f t="shared" ref="D290:I290" si="115">SUM(D24,D25,D41)-D51</f>
        <v>0</v>
      </c>
      <c r="E290" s="254">
        <f t="shared" si="115"/>
        <v>0</v>
      </c>
      <c r="F290" s="255">
        <f t="shared" si="115"/>
        <v>0</v>
      </c>
      <c r="G290" s="253">
        <f t="shared" si="115"/>
        <v>0</v>
      </c>
      <c r="H290" s="254">
        <f t="shared" si="115"/>
        <v>4</v>
      </c>
      <c r="I290" s="255">
        <f t="shared" si="115"/>
        <v>4</v>
      </c>
      <c r="J290" s="253">
        <f>(J26+J43)-J51</f>
        <v>-6328</v>
      </c>
      <c r="K290" s="254">
        <f>(K26+K43)-K51</f>
        <v>0</v>
      </c>
      <c r="L290" s="255">
        <f>(L26+L43)-L51</f>
        <v>-6328</v>
      </c>
      <c r="M290" s="253">
        <f>M45-M51</f>
        <v>0</v>
      </c>
      <c r="N290" s="254">
        <f>N45-N51</f>
        <v>0</v>
      </c>
      <c r="O290" s="255">
        <f>O45-O51</f>
        <v>0</v>
      </c>
      <c r="P290" s="256"/>
    </row>
    <row r="291" spans="1:16" s="28" customFormat="1" ht="12.75" thickTop="1" x14ac:dyDescent="0.25">
      <c r="A291" s="1486" t="s">
        <v>312</v>
      </c>
      <c r="B291" s="1487"/>
      <c r="C291" s="257">
        <f t="shared" si="109"/>
        <v>6324</v>
      </c>
      <c r="D291" s="258">
        <f t="shared" ref="D291:O291" si="116">SUM(D292,D293)-D300+D301</f>
        <v>0</v>
      </c>
      <c r="E291" s="259">
        <f t="shared" si="116"/>
        <v>0</v>
      </c>
      <c r="F291" s="260">
        <f t="shared" si="116"/>
        <v>0</v>
      </c>
      <c r="G291" s="258">
        <f t="shared" si="116"/>
        <v>0</v>
      </c>
      <c r="H291" s="259">
        <f t="shared" si="116"/>
        <v>-4</v>
      </c>
      <c r="I291" s="260">
        <f t="shared" si="116"/>
        <v>-4</v>
      </c>
      <c r="J291" s="258">
        <f t="shared" si="116"/>
        <v>6328</v>
      </c>
      <c r="K291" s="259">
        <f t="shared" si="116"/>
        <v>0</v>
      </c>
      <c r="L291" s="260">
        <f t="shared" si="116"/>
        <v>6328</v>
      </c>
      <c r="M291" s="258">
        <f t="shared" si="116"/>
        <v>0</v>
      </c>
      <c r="N291" s="259">
        <f t="shared" si="116"/>
        <v>0</v>
      </c>
      <c r="O291" s="260">
        <f t="shared" si="116"/>
        <v>0</v>
      </c>
      <c r="P291" s="261"/>
    </row>
    <row r="292" spans="1:16" s="28" customFormat="1" ht="12.75" thickBot="1" x14ac:dyDescent="0.3">
      <c r="A292" s="155" t="s">
        <v>313</v>
      </c>
      <c r="B292" s="155" t="s">
        <v>314</v>
      </c>
      <c r="C292" s="156">
        <f t="shared" si="109"/>
        <v>6324</v>
      </c>
      <c r="D292" s="157">
        <f t="shared" ref="D292:O292" si="117">D21-D286</f>
        <v>0</v>
      </c>
      <c r="E292" s="158">
        <f t="shared" si="117"/>
        <v>0</v>
      </c>
      <c r="F292" s="159">
        <f t="shared" si="117"/>
        <v>0</v>
      </c>
      <c r="G292" s="157">
        <f t="shared" si="117"/>
        <v>0</v>
      </c>
      <c r="H292" s="158">
        <f t="shared" si="117"/>
        <v>-4</v>
      </c>
      <c r="I292" s="159">
        <f t="shared" si="117"/>
        <v>-4</v>
      </c>
      <c r="J292" s="157">
        <f t="shared" si="117"/>
        <v>6328</v>
      </c>
      <c r="K292" s="158">
        <f t="shared" si="117"/>
        <v>0</v>
      </c>
      <c r="L292" s="159">
        <f t="shared" si="117"/>
        <v>6328</v>
      </c>
      <c r="M292" s="157">
        <f t="shared" si="117"/>
        <v>0</v>
      </c>
      <c r="N292" s="158">
        <f t="shared" si="117"/>
        <v>0</v>
      </c>
      <c r="O292" s="159">
        <f t="shared" si="117"/>
        <v>0</v>
      </c>
      <c r="P292" s="35"/>
    </row>
    <row r="293" spans="1:16" s="28" customFormat="1" ht="12.75" hidden="1" thickTop="1" x14ac:dyDescent="0.25">
      <c r="A293" s="262" t="s">
        <v>315</v>
      </c>
      <c r="B293" s="262" t="s">
        <v>316</v>
      </c>
      <c r="C293" s="257">
        <f t="shared" si="109"/>
        <v>0</v>
      </c>
      <c r="D293" s="258">
        <f t="shared" ref="D293:O293" si="118">SUM(D294,D296,D298)-SUM(D295,D297,D299)</f>
        <v>0</v>
      </c>
      <c r="E293" s="259">
        <f t="shared" si="118"/>
        <v>0</v>
      </c>
      <c r="F293" s="260">
        <f t="shared" si="118"/>
        <v>0</v>
      </c>
      <c r="G293" s="258">
        <f t="shared" si="118"/>
        <v>0</v>
      </c>
      <c r="H293" s="259">
        <f t="shared" si="118"/>
        <v>0</v>
      </c>
      <c r="I293" s="260">
        <f t="shared" si="118"/>
        <v>0</v>
      </c>
      <c r="J293" s="258">
        <f t="shared" si="118"/>
        <v>0</v>
      </c>
      <c r="K293" s="259">
        <f t="shared" si="118"/>
        <v>0</v>
      </c>
      <c r="L293" s="260">
        <f t="shared" si="118"/>
        <v>0</v>
      </c>
      <c r="M293" s="258">
        <f t="shared" si="118"/>
        <v>0</v>
      </c>
      <c r="N293" s="259">
        <f t="shared" si="118"/>
        <v>0</v>
      </c>
      <c r="O293" s="260">
        <f t="shared" si="118"/>
        <v>0</v>
      </c>
      <c r="P293" s="261"/>
    </row>
    <row r="294" spans="1:16" ht="12" hidden="1" customHeight="1" x14ac:dyDescent="0.25">
      <c r="A294" s="263" t="s">
        <v>317</v>
      </c>
      <c r="B294" s="140" t="s">
        <v>318</v>
      </c>
      <c r="C294" s="96">
        <f t="shared" si="109"/>
        <v>0</v>
      </c>
      <c r="D294" s="233"/>
      <c r="E294" s="234"/>
      <c r="F294" s="235">
        <f t="shared" ref="F294:F301" si="119">D294+E294</f>
        <v>0</v>
      </c>
      <c r="G294" s="100"/>
      <c r="H294" s="101"/>
      <c r="I294" s="235">
        <f t="shared" ref="I294:I301" si="120">G294+H294</f>
        <v>0</v>
      </c>
      <c r="J294" s="100"/>
      <c r="K294" s="101"/>
      <c r="L294" s="235">
        <f t="shared" ref="L294:L301" si="121">K294+J294</f>
        <v>0</v>
      </c>
      <c r="M294" s="100"/>
      <c r="N294" s="101"/>
      <c r="O294" s="235">
        <f t="shared" ref="O294:O301" si="122">N294+M294</f>
        <v>0</v>
      </c>
      <c r="P294" s="105"/>
    </row>
    <row r="295" spans="1:16" ht="24" hidden="1" customHeight="1" x14ac:dyDescent="0.25">
      <c r="A295" s="197" t="s">
        <v>319</v>
      </c>
      <c r="B295" s="50" t="s">
        <v>320</v>
      </c>
      <c r="C295" s="88">
        <f t="shared" si="109"/>
        <v>0</v>
      </c>
      <c r="D295" s="193"/>
      <c r="E295" s="194"/>
      <c r="F295" s="55">
        <f t="shared" si="119"/>
        <v>0</v>
      </c>
      <c r="G295" s="53"/>
      <c r="H295" s="54"/>
      <c r="I295" s="55">
        <f t="shared" si="120"/>
        <v>0</v>
      </c>
      <c r="J295" s="53"/>
      <c r="K295" s="54"/>
      <c r="L295" s="55">
        <f t="shared" si="121"/>
        <v>0</v>
      </c>
      <c r="M295" s="53"/>
      <c r="N295" s="54"/>
      <c r="O295" s="55">
        <f t="shared" si="122"/>
        <v>0</v>
      </c>
      <c r="P295" s="57"/>
    </row>
    <row r="296" spans="1:16" ht="12" hidden="1" customHeight="1" x14ac:dyDescent="0.25">
      <c r="A296" s="197" t="s">
        <v>321</v>
      </c>
      <c r="B296" s="50" t="s">
        <v>322</v>
      </c>
      <c r="C296" s="88">
        <f t="shared" si="109"/>
        <v>0</v>
      </c>
      <c r="D296" s="193"/>
      <c r="E296" s="194"/>
      <c r="F296" s="55">
        <f t="shared" si="119"/>
        <v>0</v>
      </c>
      <c r="G296" s="53"/>
      <c r="H296" s="54"/>
      <c r="I296" s="55">
        <f t="shared" si="120"/>
        <v>0</v>
      </c>
      <c r="J296" s="53"/>
      <c r="K296" s="54"/>
      <c r="L296" s="55">
        <f t="shared" si="121"/>
        <v>0</v>
      </c>
      <c r="M296" s="53"/>
      <c r="N296" s="54"/>
      <c r="O296" s="55">
        <f t="shared" si="122"/>
        <v>0</v>
      </c>
      <c r="P296" s="57"/>
    </row>
    <row r="297" spans="1:16" ht="24" hidden="1" customHeight="1" x14ac:dyDescent="0.25">
      <c r="A297" s="197" t="s">
        <v>323</v>
      </c>
      <c r="B297" s="50" t="s">
        <v>324</v>
      </c>
      <c r="C297" s="88">
        <f t="shared" si="109"/>
        <v>0</v>
      </c>
      <c r="D297" s="193"/>
      <c r="E297" s="194"/>
      <c r="F297" s="55">
        <f t="shared" si="119"/>
        <v>0</v>
      </c>
      <c r="G297" s="53"/>
      <c r="H297" s="54"/>
      <c r="I297" s="55">
        <f t="shared" si="120"/>
        <v>0</v>
      </c>
      <c r="J297" s="53"/>
      <c r="K297" s="54"/>
      <c r="L297" s="55">
        <f t="shared" si="121"/>
        <v>0</v>
      </c>
      <c r="M297" s="53"/>
      <c r="N297" s="54"/>
      <c r="O297" s="55">
        <f t="shared" si="122"/>
        <v>0</v>
      </c>
      <c r="P297" s="57"/>
    </row>
    <row r="298" spans="1:16" ht="12" hidden="1" customHeight="1" x14ac:dyDescent="0.25">
      <c r="A298" s="197" t="s">
        <v>325</v>
      </c>
      <c r="B298" s="50" t="s">
        <v>326</v>
      </c>
      <c r="C298" s="88">
        <f t="shared" si="109"/>
        <v>0</v>
      </c>
      <c r="D298" s="193"/>
      <c r="E298" s="194"/>
      <c r="F298" s="55">
        <f t="shared" si="119"/>
        <v>0</v>
      </c>
      <c r="G298" s="53"/>
      <c r="H298" s="54"/>
      <c r="I298" s="55">
        <f t="shared" si="120"/>
        <v>0</v>
      </c>
      <c r="J298" s="53"/>
      <c r="K298" s="54"/>
      <c r="L298" s="55">
        <f t="shared" si="121"/>
        <v>0</v>
      </c>
      <c r="M298" s="53"/>
      <c r="N298" s="54"/>
      <c r="O298" s="55">
        <f t="shared" si="122"/>
        <v>0</v>
      </c>
      <c r="P298" s="57"/>
    </row>
    <row r="299" spans="1:16" ht="24.75" hidden="1" customHeight="1" thickBot="1" x14ac:dyDescent="0.25">
      <c r="A299" s="264" t="s">
        <v>327</v>
      </c>
      <c r="B299" s="265" t="s">
        <v>328</v>
      </c>
      <c r="C299" s="205">
        <f t="shared" si="109"/>
        <v>0</v>
      </c>
      <c r="D299" s="207"/>
      <c r="E299" s="208"/>
      <c r="F299" s="209">
        <f t="shared" si="119"/>
        <v>0</v>
      </c>
      <c r="G299" s="210"/>
      <c r="H299" s="211"/>
      <c r="I299" s="209">
        <f t="shared" si="120"/>
        <v>0</v>
      </c>
      <c r="J299" s="210"/>
      <c r="K299" s="211"/>
      <c r="L299" s="209">
        <f t="shared" si="121"/>
        <v>0</v>
      </c>
      <c r="M299" s="210"/>
      <c r="N299" s="211"/>
      <c r="O299" s="209">
        <f t="shared" si="122"/>
        <v>0</v>
      </c>
      <c r="P299" s="212"/>
    </row>
    <row r="300" spans="1:16" s="28" customFormat="1" ht="13.5" hidden="1" customHeight="1" thickTop="1" thickBot="1" x14ac:dyDescent="0.3">
      <c r="A300" s="266" t="s">
        <v>329</v>
      </c>
      <c r="B300" s="266" t="s">
        <v>330</v>
      </c>
      <c r="C300" s="252">
        <f t="shared" si="109"/>
        <v>0</v>
      </c>
      <c r="D300" s="267"/>
      <c r="E300" s="268"/>
      <c r="F300" s="255">
        <f t="shared" si="119"/>
        <v>0</v>
      </c>
      <c r="G300" s="267"/>
      <c r="H300" s="268"/>
      <c r="I300" s="269">
        <f t="shared" si="120"/>
        <v>0</v>
      </c>
      <c r="J300" s="267"/>
      <c r="K300" s="268"/>
      <c r="L300" s="269">
        <f t="shared" si="121"/>
        <v>0</v>
      </c>
      <c r="M300" s="267"/>
      <c r="N300" s="268"/>
      <c r="O300" s="269">
        <f t="shared" si="122"/>
        <v>0</v>
      </c>
      <c r="P300" s="270"/>
    </row>
    <row r="301" spans="1:16" s="28" customFormat="1" ht="48.75" hidden="1" customHeight="1" thickTop="1" x14ac:dyDescent="0.25">
      <c r="A301" s="262" t="s">
        <v>331</v>
      </c>
      <c r="B301" s="271" t="s">
        <v>332</v>
      </c>
      <c r="C301" s="257">
        <f t="shared" si="109"/>
        <v>0</v>
      </c>
      <c r="D301" s="201"/>
      <c r="E301" s="202"/>
      <c r="F301" s="71">
        <f t="shared" si="119"/>
        <v>0</v>
      </c>
      <c r="G301" s="201"/>
      <c r="H301" s="202"/>
      <c r="I301" s="71">
        <f t="shared" si="120"/>
        <v>0</v>
      </c>
      <c r="J301" s="201"/>
      <c r="K301" s="202"/>
      <c r="L301" s="71">
        <f t="shared" si="121"/>
        <v>0</v>
      </c>
      <c r="M301" s="201"/>
      <c r="N301" s="202"/>
      <c r="O301" s="71">
        <f t="shared" si="122"/>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ibFIdIfTyRzI5wL6iSi4tyaI0yRT1Mm9VPcdbQ9pCSWMB98B82lDj7d9V97apGKMgUSCFSoMqdwee1KG2utFVQ==" saltValue="rwdttIvv0lbtMtX1wysc8A==" spinCount="100000" sheet="1" objects="1" scenarios="1" formatCells="0" formatColumns="0" formatRows="0" deleteColumns="0"/>
  <autoFilter ref="A18:P301">
    <filterColumn colId="2">
      <filters>
        <filter val="1 048"/>
        <filter val="1 114"/>
        <filter val="1 285 290"/>
        <filter val="1 312"/>
        <filter val="1 467 246"/>
        <filter val="1 467 439"/>
        <filter val="1 487 754"/>
        <filter val="1 487 758"/>
        <filter val="1 547"/>
        <filter val="1 560"/>
        <filter val="1 561"/>
        <filter val="1 666"/>
        <filter val="10 000"/>
        <filter val="10 798"/>
        <filter val="100"/>
        <filter val="126 080"/>
        <filter val="13 755"/>
        <filter val="130"/>
        <filter val="14 124"/>
        <filter val="17 419"/>
        <filter val="17 532"/>
        <filter val="173"/>
        <filter val="182 149"/>
        <filter val="2 058"/>
        <filter val="2 062"/>
        <filter val="2 624"/>
        <filter val="20 315"/>
        <filter val="23 478"/>
        <filter val="23 824"/>
        <filter val="237"/>
        <filter val="244 755"/>
        <filter val="3 424"/>
        <filter val="3 689"/>
        <filter val="300"/>
        <filter val="312"/>
        <filter val="314 842"/>
        <filter val="32 003"/>
        <filter val="4"/>
        <filter val="4 038"/>
        <filter val="4 200"/>
        <filter val="4 223"/>
        <filter val="4 871"/>
        <filter val="417"/>
        <filter val="42 372"/>
        <filter val="45 561"/>
        <filter val="5 000"/>
        <filter val="5 250"/>
        <filter val="5 350"/>
        <filter val="5 576"/>
        <filter val="52 020"/>
        <filter val="55"/>
        <filter val="55 777"/>
        <filter val="580"/>
        <filter val="6 324"/>
        <filter val="-6 324"/>
        <filter val="6 328"/>
        <filter val="6 625"/>
        <filter val="60"/>
        <filter val="67 794"/>
        <filter val="7 499"/>
        <filter val="7 532"/>
        <filter val="70 087"/>
        <filter val="8 279"/>
        <filter val="8 343"/>
        <filter val="8 398"/>
        <filter val="841"/>
        <filter val="85"/>
        <filter val="897 078"/>
        <filter val="9 400"/>
        <filter val="94 087"/>
        <filter val="970 44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10.pielikums Jūrmalas pilsētas domes
2019.gada 25.jūlija saistošajiem noteikumiem Nr.27
(protokols Nr.10, 24.punkts)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0"/>
  <sheetViews>
    <sheetView showGridLines="0" view="pageLayout" zoomScaleNormal="90" workbookViewId="0">
      <selection activeCell="T2" sqref="T2"/>
    </sheetView>
  </sheetViews>
  <sheetFormatPr defaultColWidth="9.28515625" defaultRowHeight="15" outlineLevelCol="1" x14ac:dyDescent="0.25"/>
  <cols>
    <col min="1" max="1" width="10.7109375" customWidth="1"/>
    <col min="2" max="2" width="28" customWidth="1"/>
    <col min="3" max="3" width="8" customWidth="1"/>
    <col min="4" max="5" width="8.7109375" hidden="1" customWidth="1" outlineLevel="1"/>
    <col min="6" max="6" width="8.7109375" customWidth="1" collapsed="1"/>
    <col min="7" max="8" width="8.7109375" hidden="1" customWidth="1" outlineLevel="1"/>
    <col min="9" max="9" width="8.7109375" customWidth="1" collapsed="1"/>
    <col min="10" max="11" width="8.28515625" hidden="1" customWidth="1" outlineLevel="1"/>
    <col min="12" max="12" width="8.28515625" customWidth="1" collapsed="1"/>
    <col min="13" max="14" width="7.42578125" hidden="1" customWidth="1" outlineLevel="1"/>
    <col min="15" max="15" width="6.7109375" customWidth="1" collapsed="1"/>
    <col min="16" max="16" width="26.7109375" hidden="1" customWidth="1" outlineLevel="1"/>
    <col min="17" max="17" width="9.28515625" collapsed="1"/>
    <col min="257" max="257" width="10.7109375" customWidth="1"/>
    <col min="258" max="258" width="28" customWidth="1"/>
    <col min="259" max="259" width="8" customWidth="1"/>
    <col min="260" max="265" width="8.7109375" customWidth="1"/>
    <col min="266" max="268" width="8.28515625" customWidth="1"/>
    <col min="269" max="270" width="7.42578125" customWidth="1"/>
    <col min="271" max="271" width="6.7109375" customWidth="1"/>
    <col min="272" max="272" width="26.7109375" customWidth="1"/>
    <col min="513" max="513" width="10.7109375" customWidth="1"/>
    <col min="514" max="514" width="28" customWidth="1"/>
    <col min="515" max="515" width="8" customWidth="1"/>
    <col min="516" max="521" width="8.7109375" customWidth="1"/>
    <col min="522" max="524" width="8.28515625" customWidth="1"/>
    <col min="525" max="526" width="7.42578125" customWidth="1"/>
    <col min="527" max="527" width="6.7109375" customWidth="1"/>
    <col min="528" max="528" width="26.7109375" customWidth="1"/>
    <col min="769" max="769" width="10.7109375" customWidth="1"/>
    <col min="770" max="770" width="28" customWidth="1"/>
    <col min="771" max="771" width="8" customWidth="1"/>
    <col min="772" max="777" width="8.7109375" customWidth="1"/>
    <col min="778" max="780" width="8.28515625" customWidth="1"/>
    <col min="781" max="782" width="7.42578125" customWidth="1"/>
    <col min="783" max="783" width="6.7109375" customWidth="1"/>
    <col min="784" max="784" width="26.7109375" customWidth="1"/>
    <col min="1025" max="1025" width="10.7109375" customWidth="1"/>
    <col min="1026" max="1026" width="28" customWidth="1"/>
    <col min="1027" max="1027" width="8" customWidth="1"/>
    <col min="1028" max="1033" width="8.7109375" customWidth="1"/>
    <col min="1034" max="1036" width="8.28515625" customWidth="1"/>
    <col min="1037" max="1038" width="7.42578125" customWidth="1"/>
    <col min="1039" max="1039" width="6.7109375" customWidth="1"/>
    <col min="1040" max="1040" width="26.7109375" customWidth="1"/>
    <col min="1281" max="1281" width="10.7109375" customWidth="1"/>
    <col min="1282" max="1282" width="28" customWidth="1"/>
    <col min="1283" max="1283" width="8" customWidth="1"/>
    <col min="1284" max="1289" width="8.7109375" customWidth="1"/>
    <col min="1290" max="1292" width="8.28515625" customWidth="1"/>
    <col min="1293" max="1294" width="7.42578125" customWidth="1"/>
    <col min="1295" max="1295" width="6.7109375" customWidth="1"/>
    <col min="1296" max="1296" width="26.7109375" customWidth="1"/>
    <col min="1537" max="1537" width="10.7109375" customWidth="1"/>
    <col min="1538" max="1538" width="28" customWidth="1"/>
    <col min="1539" max="1539" width="8" customWidth="1"/>
    <col min="1540" max="1545" width="8.7109375" customWidth="1"/>
    <col min="1546" max="1548" width="8.28515625" customWidth="1"/>
    <col min="1549" max="1550" width="7.42578125" customWidth="1"/>
    <col min="1551" max="1551" width="6.7109375" customWidth="1"/>
    <col min="1552" max="1552" width="26.7109375" customWidth="1"/>
    <col min="1793" max="1793" width="10.7109375" customWidth="1"/>
    <col min="1794" max="1794" width="28" customWidth="1"/>
    <col min="1795" max="1795" width="8" customWidth="1"/>
    <col min="1796" max="1801" width="8.7109375" customWidth="1"/>
    <col min="1802" max="1804" width="8.28515625" customWidth="1"/>
    <col min="1805" max="1806" width="7.42578125" customWidth="1"/>
    <col min="1807" max="1807" width="6.7109375" customWidth="1"/>
    <col min="1808" max="1808" width="26.7109375" customWidth="1"/>
    <col min="2049" max="2049" width="10.7109375" customWidth="1"/>
    <col min="2050" max="2050" width="28" customWidth="1"/>
    <col min="2051" max="2051" width="8" customWidth="1"/>
    <col min="2052" max="2057" width="8.7109375" customWidth="1"/>
    <col min="2058" max="2060" width="8.28515625" customWidth="1"/>
    <col min="2061" max="2062" width="7.42578125" customWidth="1"/>
    <col min="2063" max="2063" width="6.7109375" customWidth="1"/>
    <col min="2064" max="2064" width="26.7109375" customWidth="1"/>
    <col min="2305" max="2305" width="10.7109375" customWidth="1"/>
    <col min="2306" max="2306" width="28" customWidth="1"/>
    <col min="2307" max="2307" width="8" customWidth="1"/>
    <col min="2308" max="2313" width="8.7109375" customWidth="1"/>
    <col min="2314" max="2316" width="8.28515625" customWidth="1"/>
    <col min="2317" max="2318" width="7.42578125" customWidth="1"/>
    <col min="2319" max="2319" width="6.7109375" customWidth="1"/>
    <col min="2320" max="2320" width="26.7109375" customWidth="1"/>
    <col min="2561" max="2561" width="10.7109375" customWidth="1"/>
    <col min="2562" max="2562" width="28" customWidth="1"/>
    <col min="2563" max="2563" width="8" customWidth="1"/>
    <col min="2564" max="2569" width="8.7109375" customWidth="1"/>
    <col min="2570" max="2572" width="8.28515625" customWidth="1"/>
    <col min="2573" max="2574" width="7.42578125" customWidth="1"/>
    <col min="2575" max="2575" width="6.7109375" customWidth="1"/>
    <col min="2576" max="2576" width="26.7109375" customWidth="1"/>
    <col min="2817" max="2817" width="10.7109375" customWidth="1"/>
    <col min="2818" max="2818" width="28" customWidth="1"/>
    <col min="2819" max="2819" width="8" customWidth="1"/>
    <col min="2820" max="2825" width="8.7109375" customWidth="1"/>
    <col min="2826" max="2828" width="8.28515625" customWidth="1"/>
    <col min="2829" max="2830" width="7.42578125" customWidth="1"/>
    <col min="2831" max="2831" width="6.7109375" customWidth="1"/>
    <col min="2832" max="2832" width="26.7109375" customWidth="1"/>
    <col min="3073" max="3073" width="10.7109375" customWidth="1"/>
    <col min="3074" max="3074" width="28" customWidth="1"/>
    <col min="3075" max="3075" width="8" customWidth="1"/>
    <col min="3076" max="3081" width="8.7109375" customWidth="1"/>
    <col min="3082" max="3084" width="8.28515625" customWidth="1"/>
    <col min="3085" max="3086" width="7.42578125" customWidth="1"/>
    <col min="3087" max="3087" width="6.7109375" customWidth="1"/>
    <col min="3088" max="3088" width="26.7109375" customWidth="1"/>
    <col min="3329" max="3329" width="10.7109375" customWidth="1"/>
    <col min="3330" max="3330" width="28" customWidth="1"/>
    <col min="3331" max="3331" width="8" customWidth="1"/>
    <col min="3332" max="3337" width="8.7109375" customWidth="1"/>
    <col min="3338" max="3340" width="8.28515625" customWidth="1"/>
    <col min="3341" max="3342" width="7.42578125" customWidth="1"/>
    <col min="3343" max="3343" width="6.7109375" customWidth="1"/>
    <col min="3344" max="3344" width="26.7109375" customWidth="1"/>
    <col min="3585" max="3585" width="10.7109375" customWidth="1"/>
    <col min="3586" max="3586" width="28" customWidth="1"/>
    <col min="3587" max="3587" width="8" customWidth="1"/>
    <col min="3588" max="3593" width="8.7109375" customWidth="1"/>
    <col min="3594" max="3596" width="8.28515625" customWidth="1"/>
    <col min="3597" max="3598" width="7.42578125" customWidth="1"/>
    <col min="3599" max="3599" width="6.7109375" customWidth="1"/>
    <col min="3600" max="3600" width="26.7109375" customWidth="1"/>
    <col min="3841" max="3841" width="10.7109375" customWidth="1"/>
    <col min="3842" max="3842" width="28" customWidth="1"/>
    <col min="3843" max="3843" width="8" customWidth="1"/>
    <col min="3844" max="3849" width="8.7109375" customWidth="1"/>
    <col min="3850" max="3852" width="8.28515625" customWidth="1"/>
    <col min="3853" max="3854" width="7.42578125" customWidth="1"/>
    <col min="3855" max="3855" width="6.7109375" customWidth="1"/>
    <col min="3856" max="3856" width="26.7109375" customWidth="1"/>
    <col min="4097" max="4097" width="10.7109375" customWidth="1"/>
    <col min="4098" max="4098" width="28" customWidth="1"/>
    <col min="4099" max="4099" width="8" customWidth="1"/>
    <col min="4100" max="4105" width="8.7109375" customWidth="1"/>
    <col min="4106" max="4108" width="8.28515625" customWidth="1"/>
    <col min="4109" max="4110" width="7.42578125" customWidth="1"/>
    <col min="4111" max="4111" width="6.7109375" customWidth="1"/>
    <col min="4112" max="4112" width="26.7109375" customWidth="1"/>
    <col min="4353" max="4353" width="10.7109375" customWidth="1"/>
    <col min="4354" max="4354" width="28" customWidth="1"/>
    <col min="4355" max="4355" width="8" customWidth="1"/>
    <col min="4356" max="4361" width="8.7109375" customWidth="1"/>
    <col min="4362" max="4364" width="8.28515625" customWidth="1"/>
    <col min="4365" max="4366" width="7.42578125" customWidth="1"/>
    <col min="4367" max="4367" width="6.7109375" customWidth="1"/>
    <col min="4368" max="4368" width="26.7109375" customWidth="1"/>
    <col min="4609" max="4609" width="10.7109375" customWidth="1"/>
    <col min="4610" max="4610" width="28" customWidth="1"/>
    <col min="4611" max="4611" width="8" customWidth="1"/>
    <col min="4612" max="4617" width="8.7109375" customWidth="1"/>
    <col min="4618" max="4620" width="8.28515625" customWidth="1"/>
    <col min="4621" max="4622" width="7.42578125" customWidth="1"/>
    <col min="4623" max="4623" width="6.7109375" customWidth="1"/>
    <col min="4624" max="4624" width="26.7109375" customWidth="1"/>
    <col min="4865" max="4865" width="10.7109375" customWidth="1"/>
    <col min="4866" max="4866" width="28" customWidth="1"/>
    <col min="4867" max="4867" width="8" customWidth="1"/>
    <col min="4868" max="4873" width="8.7109375" customWidth="1"/>
    <col min="4874" max="4876" width="8.28515625" customWidth="1"/>
    <col min="4877" max="4878" width="7.42578125" customWidth="1"/>
    <col min="4879" max="4879" width="6.7109375" customWidth="1"/>
    <col min="4880" max="4880" width="26.7109375" customWidth="1"/>
    <col min="5121" max="5121" width="10.7109375" customWidth="1"/>
    <col min="5122" max="5122" width="28" customWidth="1"/>
    <col min="5123" max="5123" width="8" customWidth="1"/>
    <col min="5124" max="5129" width="8.7109375" customWidth="1"/>
    <col min="5130" max="5132" width="8.28515625" customWidth="1"/>
    <col min="5133" max="5134" width="7.42578125" customWidth="1"/>
    <col min="5135" max="5135" width="6.7109375" customWidth="1"/>
    <col min="5136" max="5136" width="26.7109375" customWidth="1"/>
    <col min="5377" max="5377" width="10.7109375" customWidth="1"/>
    <col min="5378" max="5378" width="28" customWidth="1"/>
    <col min="5379" max="5379" width="8" customWidth="1"/>
    <col min="5380" max="5385" width="8.7109375" customWidth="1"/>
    <col min="5386" max="5388" width="8.28515625" customWidth="1"/>
    <col min="5389" max="5390" width="7.42578125" customWidth="1"/>
    <col min="5391" max="5391" width="6.7109375" customWidth="1"/>
    <col min="5392" max="5392" width="26.7109375" customWidth="1"/>
    <col min="5633" max="5633" width="10.7109375" customWidth="1"/>
    <col min="5634" max="5634" width="28" customWidth="1"/>
    <col min="5635" max="5635" width="8" customWidth="1"/>
    <col min="5636" max="5641" width="8.7109375" customWidth="1"/>
    <col min="5642" max="5644" width="8.28515625" customWidth="1"/>
    <col min="5645" max="5646" width="7.42578125" customWidth="1"/>
    <col min="5647" max="5647" width="6.7109375" customWidth="1"/>
    <col min="5648" max="5648" width="26.7109375" customWidth="1"/>
    <col min="5889" max="5889" width="10.7109375" customWidth="1"/>
    <col min="5890" max="5890" width="28" customWidth="1"/>
    <col min="5891" max="5891" width="8" customWidth="1"/>
    <col min="5892" max="5897" width="8.7109375" customWidth="1"/>
    <col min="5898" max="5900" width="8.28515625" customWidth="1"/>
    <col min="5901" max="5902" width="7.42578125" customWidth="1"/>
    <col min="5903" max="5903" width="6.7109375" customWidth="1"/>
    <col min="5904" max="5904" width="26.7109375" customWidth="1"/>
    <col min="6145" max="6145" width="10.7109375" customWidth="1"/>
    <col min="6146" max="6146" width="28" customWidth="1"/>
    <col min="6147" max="6147" width="8" customWidth="1"/>
    <col min="6148" max="6153" width="8.7109375" customWidth="1"/>
    <col min="6154" max="6156" width="8.28515625" customWidth="1"/>
    <col min="6157" max="6158" width="7.42578125" customWidth="1"/>
    <col min="6159" max="6159" width="6.7109375" customWidth="1"/>
    <col min="6160" max="6160" width="26.7109375" customWidth="1"/>
    <col min="6401" max="6401" width="10.7109375" customWidth="1"/>
    <col min="6402" max="6402" width="28" customWidth="1"/>
    <col min="6403" max="6403" width="8" customWidth="1"/>
    <col min="6404" max="6409" width="8.7109375" customWidth="1"/>
    <col min="6410" max="6412" width="8.28515625" customWidth="1"/>
    <col min="6413" max="6414" width="7.42578125" customWidth="1"/>
    <col min="6415" max="6415" width="6.7109375" customWidth="1"/>
    <col min="6416" max="6416" width="26.7109375" customWidth="1"/>
    <col min="6657" max="6657" width="10.7109375" customWidth="1"/>
    <col min="6658" max="6658" width="28" customWidth="1"/>
    <col min="6659" max="6659" width="8" customWidth="1"/>
    <col min="6660" max="6665" width="8.7109375" customWidth="1"/>
    <col min="6666" max="6668" width="8.28515625" customWidth="1"/>
    <col min="6669" max="6670" width="7.42578125" customWidth="1"/>
    <col min="6671" max="6671" width="6.7109375" customWidth="1"/>
    <col min="6672" max="6672" width="26.7109375" customWidth="1"/>
    <col min="6913" max="6913" width="10.7109375" customWidth="1"/>
    <col min="6914" max="6914" width="28" customWidth="1"/>
    <col min="6915" max="6915" width="8" customWidth="1"/>
    <col min="6916" max="6921" width="8.7109375" customWidth="1"/>
    <col min="6922" max="6924" width="8.28515625" customWidth="1"/>
    <col min="6925" max="6926" width="7.42578125" customWidth="1"/>
    <col min="6927" max="6927" width="6.7109375" customWidth="1"/>
    <col min="6928" max="6928" width="26.7109375" customWidth="1"/>
    <col min="7169" max="7169" width="10.7109375" customWidth="1"/>
    <col min="7170" max="7170" width="28" customWidth="1"/>
    <col min="7171" max="7171" width="8" customWidth="1"/>
    <col min="7172" max="7177" width="8.7109375" customWidth="1"/>
    <col min="7178" max="7180" width="8.28515625" customWidth="1"/>
    <col min="7181" max="7182" width="7.42578125" customWidth="1"/>
    <col min="7183" max="7183" width="6.7109375" customWidth="1"/>
    <col min="7184" max="7184" width="26.7109375" customWidth="1"/>
    <col min="7425" max="7425" width="10.7109375" customWidth="1"/>
    <col min="7426" max="7426" width="28" customWidth="1"/>
    <col min="7427" max="7427" width="8" customWidth="1"/>
    <col min="7428" max="7433" width="8.7109375" customWidth="1"/>
    <col min="7434" max="7436" width="8.28515625" customWidth="1"/>
    <col min="7437" max="7438" width="7.42578125" customWidth="1"/>
    <col min="7439" max="7439" width="6.7109375" customWidth="1"/>
    <col min="7440" max="7440" width="26.7109375" customWidth="1"/>
    <col min="7681" max="7681" width="10.7109375" customWidth="1"/>
    <col min="7682" max="7682" width="28" customWidth="1"/>
    <col min="7683" max="7683" width="8" customWidth="1"/>
    <col min="7684" max="7689" width="8.7109375" customWidth="1"/>
    <col min="7690" max="7692" width="8.28515625" customWidth="1"/>
    <col min="7693" max="7694" width="7.42578125" customWidth="1"/>
    <col min="7695" max="7695" width="6.7109375" customWidth="1"/>
    <col min="7696" max="7696" width="26.7109375" customWidth="1"/>
    <col min="7937" max="7937" width="10.7109375" customWidth="1"/>
    <col min="7938" max="7938" width="28" customWidth="1"/>
    <col min="7939" max="7939" width="8" customWidth="1"/>
    <col min="7940" max="7945" width="8.7109375" customWidth="1"/>
    <col min="7946" max="7948" width="8.28515625" customWidth="1"/>
    <col min="7949" max="7950" width="7.42578125" customWidth="1"/>
    <col min="7951" max="7951" width="6.7109375" customWidth="1"/>
    <col min="7952" max="7952" width="26.7109375" customWidth="1"/>
    <col min="8193" max="8193" width="10.7109375" customWidth="1"/>
    <col min="8194" max="8194" width="28" customWidth="1"/>
    <col min="8195" max="8195" width="8" customWidth="1"/>
    <col min="8196" max="8201" width="8.7109375" customWidth="1"/>
    <col min="8202" max="8204" width="8.28515625" customWidth="1"/>
    <col min="8205" max="8206" width="7.42578125" customWidth="1"/>
    <col min="8207" max="8207" width="6.7109375" customWidth="1"/>
    <col min="8208" max="8208" width="26.7109375" customWidth="1"/>
    <col min="8449" max="8449" width="10.7109375" customWidth="1"/>
    <col min="8450" max="8450" width="28" customWidth="1"/>
    <col min="8451" max="8451" width="8" customWidth="1"/>
    <col min="8452" max="8457" width="8.7109375" customWidth="1"/>
    <col min="8458" max="8460" width="8.28515625" customWidth="1"/>
    <col min="8461" max="8462" width="7.42578125" customWidth="1"/>
    <col min="8463" max="8463" width="6.7109375" customWidth="1"/>
    <col min="8464" max="8464" width="26.7109375" customWidth="1"/>
    <col min="8705" max="8705" width="10.7109375" customWidth="1"/>
    <col min="8706" max="8706" width="28" customWidth="1"/>
    <col min="8707" max="8707" width="8" customWidth="1"/>
    <col min="8708" max="8713" width="8.7109375" customWidth="1"/>
    <col min="8714" max="8716" width="8.28515625" customWidth="1"/>
    <col min="8717" max="8718" width="7.42578125" customWidth="1"/>
    <col min="8719" max="8719" width="6.7109375" customWidth="1"/>
    <col min="8720" max="8720" width="26.7109375" customWidth="1"/>
    <col min="8961" max="8961" width="10.7109375" customWidth="1"/>
    <col min="8962" max="8962" width="28" customWidth="1"/>
    <col min="8963" max="8963" width="8" customWidth="1"/>
    <col min="8964" max="8969" width="8.7109375" customWidth="1"/>
    <col min="8970" max="8972" width="8.28515625" customWidth="1"/>
    <col min="8973" max="8974" width="7.42578125" customWidth="1"/>
    <col min="8975" max="8975" width="6.7109375" customWidth="1"/>
    <col min="8976" max="8976" width="26.7109375" customWidth="1"/>
    <col min="9217" max="9217" width="10.7109375" customWidth="1"/>
    <col min="9218" max="9218" width="28" customWidth="1"/>
    <col min="9219" max="9219" width="8" customWidth="1"/>
    <col min="9220" max="9225" width="8.7109375" customWidth="1"/>
    <col min="9226" max="9228" width="8.28515625" customWidth="1"/>
    <col min="9229" max="9230" width="7.42578125" customWidth="1"/>
    <col min="9231" max="9231" width="6.7109375" customWidth="1"/>
    <col min="9232" max="9232" width="26.7109375" customWidth="1"/>
    <col min="9473" max="9473" width="10.7109375" customWidth="1"/>
    <col min="9474" max="9474" width="28" customWidth="1"/>
    <col min="9475" max="9475" width="8" customWidth="1"/>
    <col min="9476" max="9481" width="8.7109375" customWidth="1"/>
    <col min="9482" max="9484" width="8.28515625" customWidth="1"/>
    <col min="9485" max="9486" width="7.42578125" customWidth="1"/>
    <col min="9487" max="9487" width="6.7109375" customWidth="1"/>
    <col min="9488" max="9488" width="26.7109375" customWidth="1"/>
    <col min="9729" max="9729" width="10.7109375" customWidth="1"/>
    <col min="9730" max="9730" width="28" customWidth="1"/>
    <col min="9731" max="9731" width="8" customWidth="1"/>
    <col min="9732" max="9737" width="8.7109375" customWidth="1"/>
    <col min="9738" max="9740" width="8.28515625" customWidth="1"/>
    <col min="9741" max="9742" width="7.42578125" customWidth="1"/>
    <col min="9743" max="9743" width="6.7109375" customWidth="1"/>
    <col min="9744" max="9744" width="26.7109375" customWidth="1"/>
    <col min="9985" max="9985" width="10.7109375" customWidth="1"/>
    <col min="9986" max="9986" width="28" customWidth="1"/>
    <col min="9987" max="9987" width="8" customWidth="1"/>
    <col min="9988" max="9993" width="8.7109375" customWidth="1"/>
    <col min="9994" max="9996" width="8.28515625" customWidth="1"/>
    <col min="9997" max="9998" width="7.42578125" customWidth="1"/>
    <col min="9999" max="9999" width="6.7109375" customWidth="1"/>
    <col min="10000" max="10000" width="26.7109375" customWidth="1"/>
    <col min="10241" max="10241" width="10.7109375" customWidth="1"/>
    <col min="10242" max="10242" width="28" customWidth="1"/>
    <col min="10243" max="10243" width="8" customWidth="1"/>
    <col min="10244" max="10249" width="8.7109375" customWidth="1"/>
    <col min="10250" max="10252" width="8.28515625" customWidth="1"/>
    <col min="10253" max="10254" width="7.42578125" customWidth="1"/>
    <col min="10255" max="10255" width="6.7109375" customWidth="1"/>
    <col min="10256" max="10256" width="26.7109375" customWidth="1"/>
    <col min="10497" max="10497" width="10.7109375" customWidth="1"/>
    <col min="10498" max="10498" width="28" customWidth="1"/>
    <col min="10499" max="10499" width="8" customWidth="1"/>
    <col min="10500" max="10505" width="8.7109375" customWidth="1"/>
    <col min="10506" max="10508" width="8.28515625" customWidth="1"/>
    <col min="10509" max="10510" width="7.42578125" customWidth="1"/>
    <col min="10511" max="10511" width="6.7109375" customWidth="1"/>
    <col min="10512" max="10512" width="26.7109375" customWidth="1"/>
    <col min="10753" max="10753" width="10.7109375" customWidth="1"/>
    <col min="10754" max="10754" width="28" customWidth="1"/>
    <col min="10755" max="10755" width="8" customWidth="1"/>
    <col min="10756" max="10761" width="8.7109375" customWidth="1"/>
    <col min="10762" max="10764" width="8.28515625" customWidth="1"/>
    <col min="10765" max="10766" width="7.42578125" customWidth="1"/>
    <col min="10767" max="10767" width="6.7109375" customWidth="1"/>
    <col min="10768" max="10768" width="26.7109375" customWidth="1"/>
    <col min="11009" max="11009" width="10.7109375" customWidth="1"/>
    <col min="11010" max="11010" width="28" customWidth="1"/>
    <col min="11011" max="11011" width="8" customWidth="1"/>
    <col min="11012" max="11017" width="8.7109375" customWidth="1"/>
    <col min="11018" max="11020" width="8.28515625" customWidth="1"/>
    <col min="11021" max="11022" width="7.42578125" customWidth="1"/>
    <col min="11023" max="11023" width="6.7109375" customWidth="1"/>
    <col min="11024" max="11024" width="26.7109375" customWidth="1"/>
    <col min="11265" max="11265" width="10.7109375" customWidth="1"/>
    <col min="11266" max="11266" width="28" customWidth="1"/>
    <col min="11267" max="11267" width="8" customWidth="1"/>
    <col min="11268" max="11273" width="8.7109375" customWidth="1"/>
    <col min="11274" max="11276" width="8.28515625" customWidth="1"/>
    <col min="11277" max="11278" width="7.42578125" customWidth="1"/>
    <col min="11279" max="11279" width="6.7109375" customWidth="1"/>
    <col min="11280" max="11280" width="26.7109375" customWidth="1"/>
    <col min="11521" max="11521" width="10.7109375" customWidth="1"/>
    <col min="11522" max="11522" width="28" customWidth="1"/>
    <col min="11523" max="11523" width="8" customWidth="1"/>
    <col min="11524" max="11529" width="8.7109375" customWidth="1"/>
    <col min="11530" max="11532" width="8.28515625" customWidth="1"/>
    <col min="11533" max="11534" width="7.42578125" customWidth="1"/>
    <col min="11535" max="11535" width="6.7109375" customWidth="1"/>
    <col min="11536" max="11536" width="26.7109375" customWidth="1"/>
    <col min="11777" max="11777" width="10.7109375" customWidth="1"/>
    <col min="11778" max="11778" width="28" customWidth="1"/>
    <col min="11779" max="11779" width="8" customWidth="1"/>
    <col min="11780" max="11785" width="8.7109375" customWidth="1"/>
    <col min="11786" max="11788" width="8.28515625" customWidth="1"/>
    <col min="11789" max="11790" width="7.42578125" customWidth="1"/>
    <col min="11791" max="11791" width="6.7109375" customWidth="1"/>
    <col min="11792" max="11792" width="26.7109375" customWidth="1"/>
    <col min="12033" max="12033" width="10.7109375" customWidth="1"/>
    <col min="12034" max="12034" width="28" customWidth="1"/>
    <col min="12035" max="12035" width="8" customWidth="1"/>
    <col min="12036" max="12041" width="8.7109375" customWidth="1"/>
    <col min="12042" max="12044" width="8.28515625" customWidth="1"/>
    <col min="12045" max="12046" width="7.42578125" customWidth="1"/>
    <col min="12047" max="12047" width="6.7109375" customWidth="1"/>
    <col min="12048" max="12048" width="26.7109375" customWidth="1"/>
    <col min="12289" max="12289" width="10.7109375" customWidth="1"/>
    <col min="12290" max="12290" width="28" customWidth="1"/>
    <col min="12291" max="12291" width="8" customWidth="1"/>
    <col min="12292" max="12297" width="8.7109375" customWidth="1"/>
    <col min="12298" max="12300" width="8.28515625" customWidth="1"/>
    <col min="12301" max="12302" width="7.42578125" customWidth="1"/>
    <col min="12303" max="12303" width="6.7109375" customWidth="1"/>
    <col min="12304" max="12304" width="26.7109375" customWidth="1"/>
    <col min="12545" max="12545" width="10.7109375" customWidth="1"/>
    <col min="12546" max="12546" width="28" customWidth="1"/>
    <col min="12547" max="12547" width="8" customWidth="1"/>
    <col min="12548" max="12553" width="8.7109375" customWidth="1"/>
    <col min="12554" max="12556" width="8.28515625" customWidth="1"/>
    <col min="12557" max="12558" width="7.42578125" customWidth="1"/>
    <col min="12559" max="12559" width="6.7109375" customWidth="1"/>
    <col min="12560" max="12560" width="26.7109375" customWidth="1"/>
    <col min="12801" max="12801" width="10.7109375" customWidth="1"/>
    <col min="12802" max="12802" width="28" customWidth="1"/>
    <col min="12803" max="12803" width="8" customWidth="1"/>
    <col min="12804" max="12809" width="8.7109375" customWidth="1"/>
    <col min="12810" max="12812" width="8.28515625" customWidth="1"/>
    <col min="12813" max="12814" width="7.42578125" customWidth="1"/>
    <col min="12815" max="12815" width="6.7109375" customWidth="1"/>
    <col min="12816" max="12816" width="26.7109375" customWidth="1"/>
    <col min="13057" max="13057" width="10.7109375" customWidth="1"/>
    <col min="13058" max="13058" width="28" customWidth="1"/>
    <col min="13059" max="13059" width="8" customWidth="1"/>
    <col min="13060" max="13065" width="8.7109375" customWidth="1"/>
    <col min="13066" max="13068" width="8.28515625" customWidth="1"/>
    <col min="13069" max="13070" width="7.42578125" customWidth="1"/>
    <col min="13071" max="13071" width="6.7109375" customWidth="1"/>
    <col min="13072" max="13072" width="26.7109375" customWidth="1"/>
    <col min="13313" max="13313" width="10.7109375" customWidth="1"/>
    <col min="13314" max="13314" width="28" customWidth="1"/>
    <col min="13315" max="13315" width="8" customWidth="1"/>
    <col min="13316" max="13321" width="8.7109375" customWidth="1"/>
    <col min="13322" max="13324" width="8.28515625" customWidth="1"/>
    <col min="13325" max="13326" width="7.42578125" customWidth="1"/>
    <col min="13327" max="13327" width="6.7109375" customWidth="1"/>
    <col min="13328" max="13328" width="26.7109375" customWidth="1"/>
    <col min="13569" max="13569" width="10.7109375" customWidth="1"/>
    <col min="13570" max="13570" width="28" customWidth="1"/>
    <col min="13571" max="13571" width="8" customWidth="1"/>
    <col min="13572" max="13577" width="8.7109375" customWidth="1"/>
    <col min="13578" max="13580" width="8.28515625" customWidth="1"/>
    <col min="13581" max="13582" width="7.42578125" customWidth="1"/>
    <col min="13583" max="13583" width="6.7109375" customWidth="1"/>
    <col min="13584" max="13584" width="26.7109375" customWidth="1"/>
    <col min="13825" max="13825" width="10.7109375" customWidth="1"/>
    <col min="13826" max="13826" width="28" customWidth="1"/>
    <col min="13827" max="13827" width="8" customWidth="1"/>
    <col min="13828" max="13833" width="8.7109375" customWidth="1"/>
    <col min="13834" max="13836" width="8.28515625" customWidth="1"/>
    <col min="13837" max="13838" width="7.42578125" customWidth="1"/>
    <col min="13839" max="13839" width="6.7109375" customWidth="1"/>
    <col min="13840" max="13840" width="26.7109375" customWidth="1"/>
    <col min="14081" max="14081" width="10.7109375" customWidth="1"/>
    <col min="14082" max="14082" width="28" customWidth="1"/>
    <col min="14083" max="14083" width="8" customWidth="1"/>
    <col min="14084" max="14089" width="8.7109375" customWidth="1"/>
    <col min="14090" max="14092" width="8.28515625" customWidth="1"/>
    <col min="14093" max="14094" width="7.42578125" customWidth="1"/>
    <col min="14095" max="14095" width="6.7109375" customWidth="1"/>
    <col min="14096" max="14096" width="26.7109375" customWidth="1"/>
    <col min="14337" max="14337" width="10.7109375" customWidth="1"/>
    <col min="14338" max="14338" width="28" customWidth="1"/>
    <col min="14339" max="14339" width="8" customWidth="1"/>
    <col min="14340" max="14345" width="8.7109375" customWidth="1"/>
    <col min="14346" max="14348" width="8.28515625" customWidth="1"/>
    <col min="14349" max="14350" width="7.42578125" customWidth="1"/>
    <col min="14351" max="14351" width="6.7109375" customWidth="1"/>
    <col min="14352" max="14352" width="26.7109375" customWidth="1"/>
    <col min="14593" max="14593" width="10.7109375" customWidth="1"/>
    <col min="14594" max="14594" width="28" customWidth="1"/>
    <col min="14595" max="14595" width="8" customWidth="1"/>
    <col min="14596" max="14601" width="8.7109375" customWidth="1"/>
    <col min="14602" max="14604" width="8.28515625" customWidth="1"/>
    <col min="14605" max="14606" width="7.42578125" customWidth="1"/>
    <col min="14607" max="14607" width="6.7109375" customWidth="1"/>
    <col min="14608" max="14608" width="26.7109375" customWidth="1"/>
    <col min="14849" max="14849" width="10.7109375" customWidth="1"/>
    <col min="14850" max="14850" width="28" customWidth="1"/>
    <col min="14851" max="14851" width="8" customWidth="1"/>
    <col min="14852" max="14857" width="8.7109375" customWidth="1"/>
    <col min="14858" max="14860" width="8.28515625" customWidth="1"/>
    <col min="14861" max="14862" width="7.42578125" customWidth="1"/>
    <col min="14863" max="14863" width="6.7109375" customWidth="1"/>
    <col min="14864" max="14864" width="26.7109375" customWidth="1"/>
    <col min="15105" max="15105" width="10.7109375" customWidth="1"/>
    <col min="15106" max="15106" width="28" customWidth="1"/>
    <col min="15107" max="15107" width="8" customWidth="1"/>
    <col min="15108" max="15113" width="8.7109375" customWidth="1"/>
    <col min="15114" max="15116" width="8.28515625" customWidth="1"/>
    <col min="15117" max="15118" width="7.42578125" customWidth="1"/>
    <col min="15119" max="15119" width="6.7109375" customWidth="1"/>
    <col min="15120" max="15120" width="26.7109375" customWidth="1"/>
    <col min="15361" max="15361" width="10.7109375" customWidth="1"/>
    <col min="15362" max="15362" width="28" customWidth="1"/>
    <col min="15363" max="15363" width="8" customWidth="1"/>
    <col min="15364" max="15369" width="8.7109375" customWidth="1"/>
    <col min="15370" max="15372" width="8.28515625" customWidth="1"/>
    <col min="15373" max="15374" width="7.42578125" customWidth="1"/>
    <col min="15375" max="15375" width="6.7109375" customWidth="1"/>
    <col min="15376" max="15376" width="26.7109375" customWidth="1"/>
    <col min="15617" max="15617" width="10.7109375" customWidth="1"/>
    <col min="15618" max="15618" width="28" customWidth="1"/>
    <col min="15619" max="15619" width="8" customWidth="1"/>
    <col min="15620" max="15625" width="8.7109375" customWidth="1"/>
    <col min="15626" max="15628" width="8.28515625" customWidth="1"/>
    <col min="15629" max="15630" width="7.42578125" customWidth="1"/>
    <col min="15631" max="15631" width="6.7109375" customWidth="1"/>
    <col min="15632" max="15632" width="26.7109375" customWidth="1"/>
    <col min="15873" max="15873" width="10.7109375" customWidth="1"/>
    <col min="15874" max="15874" width="28" customWidth="1"/>
    <col min="15875" max="15875" width="8" customWidth="1"/>
    <col min="15876" max="15881" width="8.7109375" customWidth="1"/>
    <col min="15882" max="15884" width="8.28515625" customWidth="1"/>
    <col min="15885" max="15886" width="7.42578125" customWidth="1"/>
    <col min="15887" max="15887" width="6.7109375" customWidth="1"/>
    <col min="15888" max="15888" width="26.7109375" customWidth="1"/>
    <col min="16129" max="16129" width="10.7109375" customWidth="1"/>
    <col min="16130" max="16130" width="28" customWidth="1"/>
    <col min="16131" max="16131" width="8" customWidth="1"/>
    <col min="16132" max="16137" width="8.7109375" customWidth="1"/>
    <col min="16138" max="16140" width="8.28515625" customWidth="1"/>
    <col min="16141" max="16142" width="7.42578125" customWidth="1"/>
    <col min="16143" max="16143" width="6.7109375" customWidth="1"/>
    <col min="16144" max="16144" width="26.7109375" customWidth="1"/>
  </cols>
  <sheetData>
    <row r="1" spans="1:17" x14ac:dyDescent="0.25">
      <c r="A1" s="1"/>
      <c r="B1" s="1"/>
      <c r="C1" s="1"/>
      <c r="D1" s="381"/>
      <c r="E1" s="381"/>
      <c r="F1" s="381"/>
      <c r="G1" s="381"/>
      <c r="H1" s="381"/>
      <c r="I1" s="381"/>
      <c r="J1" s="381"/>
      <c r="K1" s="381"/>
      <c r="L1" s="381"/>
      <c r="M1" s="1"/>
      <c r="N1" s="2"/>
      <c r="O1" s="3" t="s">
        <v>618</v>
      </c>
      <c r="P1" s="1"/>
    </row>
    <row r="2" spans="1:17" ht="35.25" customHeight="1" x14ac:dyDescent="0.25">
      <c r="A2" s="1513" t="s">
        <v>1</v>
      </c>
      <c r="B2" s="1514"/>
      <c r="C2" s="1514"/>
      <c r="D2" s="1514"/>
      <c r="E2" s="1514"/>
      <c r="F2" s="1514"/>
      <c r="G2" s="1514"/>
      <c r="H2" s="1514"/>
      <c r="I2" s="1514"/>
      <c r="J2" s="1514"/>
      <c r="K2" s="1514"/>
      <c r="L2" s="1514"/>
      <c r="M2" s="1514"/>
      <c r="N2" s="1514"/>
      <c r="O2" s="1514"/>
      <c r="P2" s="1515"/>
      <c r="Q2" s="508"/>
    </row>
    <row r="3" spans="1:17" ht="12.75" customHeight="1" x14ac:dyDescent="0.25">
      <c r="A3" s="5" t="s">
        <v>2</v>
      </c>
      <c r="B3" s="6"/>
      <c r="C3" s="1516" t="s">
        <v>619</v>
      </c>
      <c r="D3" s="1516"/>
      <c r="E3" s="1516"/>
      <c r="F3" s="1516"/>
      <c r="G3" s="1516"/>
      <c r="H3" s="1516"/>
      <c r="I3" s="1516"/>
      <c r="J3" s="1516"/>
      <c r="K3" s="1516"/>
      <c r="L3" s="1516"/>
      <c r="M3" s="1516"/>
      <c r="N3" s="1516"/>
      <c r="O3" s="1516"/>
      <c r="P3" s="1517"/>
      <c r="Q3" s="508"/>
    </row>
    <row r="4" spans="1:17" ht="12.75" customHeight="1" x14ac:dyDescent="0.25">
      <c r="A4" s="5" t="s">
        <v>4</v>
      </c>
      <c r="B4" s="6"/>
      <c r="C4" s="1516" t="s">
        <v>620</v>
      </c>
      <c r="D4" s="1516"/>
      <c r="E4" s="1516"/>
      <c r="F4" s="1516"/>
      <c r="G4" s="1516"/>
      <c r="H4" s="1516"/>
      <c r="I4" s="1516"/>
      <c r="J4" s="1516"/>
      <c r="K4" s="1516"/>
      <c r="L4" s="1516"/>
      <c r="M4" s="1516"/>
      <c r="N4" s="1516"/>
      <c r="O4" s="1516"/>
      <c r="P4" s="1517"/>
      <c r="Q4" s="508"/>
    </row>
    <row r="5" spans="1:17" ht="12.75" customHeight="1" x14ac:dyDescent="0.25">
      <c r="A5" s="7" t="s">
        <v>6</v>
      </c>
      <c r="B5" s="8"/>
      <c r="C5" s="1511" t="s">
        <v>621</v>
      </c>
      <c r="D5" s="1511"/>
      <c r="E5" s="1511"/>
      <c r="F5" s="1511"/>
      <c r="G5" s="1511"/>
      <c r="H5" s="1511"/>
      <c r="I5" s="1511"/>
      <c r="J5" s="1511"/>
      <c r="K5" s="1511"/>
      <c r="L5" s="1511"/>
      <c r="M5" s="1511"/>
      <c r="N5" s="1511"/>
      <c r="O5" s="1511"/>
      <c r="P5" s="1512"/>
      <c r="Q5" s="508"/>
    </row>
    <row r="6" spans="1:17" ht="12.75" customHeight="1" x14ac:dyDescent="0.25">
      <c r="A6" s="7" t="s">
        <v>8</v>
      </c>
      <c r="B6" s="8"/>
      <c r="C6" s="1511" t="s">
        <v>9</v>
      </c>
      <c r="D6" s="1511"/>
      <c r="E6" s="1511"/>
      <c r="F6" s="1511"/>
      <c r="G6" s="1511"/>
      <c r="H6" s="1511"/>
      <c r="I6" s="1511"/>
      <c r="J6" s="1511"/>
      <c r="K6" s="1511"/>
      <c r="L6" s="1511"/>
      <c r="M6" s="1511"/>
      <c r="N6" s="1511"/>
      <c r="O6" s="1511"/>
      <c r="P6" s="1512"/>
      <c r="Q6" s="508"/>
    </row>
    <row r="7" spans="1:17" ht="24" customHeight="1" x14ac:dyDescent="0.25">
      <c r="A7" s="7" t="s">
        <v>10</v>
      </c>
      <c r="B7" s="8"/>
      <c r="C7" s="1516" t="s">
        <v>605</v>
      </c>
      <c r="D7" s="1516"/>
      <c r="E7" s="1516"/>
      <c r="F7" s="1516"/>
      <c r="G7" s="1516"/>
      <c r="H7" s="1516"/>
      <c r="I7" s="1516"/>
      <c r="J7" s="1516"/>
      <c r="K7" s="1516"/>
      <c r="L7" s="1516"/>
      <c r="M7" s="1516"/>
      <c r="N7" s="1516"/>
      <c r="O7" s="1516"/>
      <c r="P7" s="1517"/>
      <c r="Q7" s="508"/>
    </row>
    <row r="8" spans="1:17" ht="12.75" customHeight="1" x14ac:dyDescent="0.25">
      <c r="A8" s="9" t="s">
        <v>11</v>
      </c>
      <c r="B8" s="8"/>
      <c r="C8" s="1518"/>
      <c r="D8" s="1518"/>
      <c r="E8" s="1518"/>
      <c r="F8" s="1518"/>
      <c r="G8" s="1518"/>
      <c r="H8" s="1518"/>
      <c r="I8" s="1518"/>
      <c r="J8" s="1518"/>
      <c r="K8" s="1518"/>
      <c r="L8" s="1518"/>
      <c r="M8" s="1518"/>
      <c r="N8" s="1518"/>
      <c r="O8" s="1518"/>
      <c r="P8" s="1519"/>
      <c r="Q8" s="508"/>
    </row>
    <row r="9" spans="1:17" ht="12.75" customHeight="1" x14ac:dyDescent="0.25">
      <c r="A9" s="7"/>
      <c r="B9" s="8" t="s">
        <v>12</v>
      </c>
      <c r="C9" s="1511" t="s">
        <v>622</v>
      </c>
      <c r="D9" s="1511"/>
      <c r="E9" s="1511"/>
      <c r="F9" s="1511"/>
      <c r="G9" s="1511"/>
      <c r="H9" s="1511"/>
      <c r="I9" s="1511"/>
      <c r="J9" s="1511"/>
      <c r="K9" s="1511"/>
      <c r="L9" s="1511"/>
      <c r="M9" s="1511"/>
      <c r="N9" s="1511"/>
      <c r="O9" s="1511"/>
      <c r="P9" s="1512"/>
      <c r="Q9" s="508"/>
    </row>
    <row r="10" spans="1:17" ht="12.75" customHeight="1" x14ac:dyDescent="0.25">
      <c r="A10" s="7"/>
      <c r="B10" s="8" t="s">
        <v>14</v>
      </c>
      <c r="C10" s="1511" t="s">
        <v>623</v>
      </c>
      <c r="D10" s="1511"/>
      <c r="E10" s="1511"/>
      <c r="F10" s="1511"/>
      <c r="G10" s="1511"/>
      <c r="H10" s="1511"/>
      <c r="I10" s="1511"/>
      <c r="J10" s="1511"/>
      <c r="K10" s="1511"/>
      <c r="L10" s="1511"/>
      <c r="M10" s="1511"/>
      <c r="N10" s="1511"/>
      <c r="O10" s="1511"/>
      <c r="P10" s="1512"/>
      <c r="Q10" s="508"/>
    </row>
    <row r="11" spans="1:17" ht="12.75" customHeight="1" x14ac:dyDescent="0.25">
      <c r="A11" s="7"/>
      <c r="B11" s="8" t="s">
        <v>16</v>
      </c>
      <c r="C11" s="1518" t="s">
        <v>624</v>
      </c>
      <c r="D11" s="1518"/>
      <c r="E11" s="1518"/>
      <c r="F11" s="1518"/>
      <c r="G11" s="1518"/>
      <c r="H11" s="1518"/>
      <c r="I11" s="1518"/>
      <c r="J11" s="1518"/>
      <c r="K11" s="1518"/>
      <c r="L11" s="1518"/>
      <c r="M11" s="1518"/>
      <c r="N11" s="1518"/>
      <c r="O11" s="1518"/>
      <c r="P11" s="1519"/>
      <c r="Q11" s="508"/>
    </row>
    <row r="12" spans="1:17" ht="12.75" customHeight="1" x14ac:dyDescent="0.25">
      <c r="A12" s="7"/>
      <c r="B12" s="8" t="s">
        <v>17</v>
      </c>
      <c r="C12" s="1511"/>
      <c r="D12" s="1511"/>
      <c r="E12" s="1511"/>
      <c r="F12" s="1511"/>
      <c r="G12" s="1511"/>
      <c r="H12" s="1511"/>
      <c r="I12" s="1511"/>
      <c r="J12" s="1511"/>
      <c r="K12" s="1511"/>
      <c r="L12" s="1511"/>
      <c r="M12" s="1511"/>
      <c r="N12" s="1511"/>
      <c r="O12" s="1511"/>
      <c r="P12" s="1512"/>
      <c r="Q12" s="508"/>
    </row>
    <row r="13" spans="1:17" ht="12.75" customHeight="1" x14ac:dyDescent="0.25">
      <c r="A13" s="7"/>
      <c r="B13" s="8" t="s">
        <v>19</v>
      </c>
      <c r="C13" s="1511"/>
      <c r="D13" s="1511"/>
      <c r="E13" s="1511"/>
      <c r="F13" s="1511"/>
      <c r="G13" s="1511"/>
      <c r="H13" s="1511"/>
      <c r="I13" s="1511"/>
      <c r="J13" s="1511"/>
      <c r="K13" s="1511"/>
      <c r="L13" s="1511"/>
      <c r="M13" s="1511"/>
      <c r="N13" s="1511"/>
      <c r="O13" s="1511"/>
      <c r="P13" s="1512"/>
      <c r="Q13" s="508"/>
    </row>
    <row r="14" spans="1:17" ht="12.75" customHeight="1" x14ac:dyDescent="0.25">
      <c r="A14" s="10"/>
      <c r="B14" s="11"/>
      <c r="C14" s="1491"/>
      <c r="D14" s="1491"/>
      <c r="E14" s="1491"/>
      <c r="F14" s="1491"/>
      <c r="G14" s="1491"/>
      <c r="H14" s="1491"/>
      <c r="I14" s="1491"/>
      <c r="J14" s="1491"/>
      <c r="K14" s="1491"/>
      <c r="L14" s="1491"/>
      <c r="M14" s="1491"/>
      <c r="N14" s="1491"/>
      <c r="O14" s="1491"/>
      <c r="P14" s="1492"/>
      <c r="Q14" s="508"/>
    </row>
    <row r="15" spans="1:17" s="12" customFormat="1" ht="12.75" customHeight="1" x14ac:dyDescent="0.25">
      <c r="A15" s="1493" t="s">
        <v>20</v>
      </c>
      <c r="B15" s="1496" t="s">
        <v>21</v>
      </c>
      <c r="C15" s="1498" t="s">
        <v>22</v>
      </c>
      <c r="D15" s="1499"/>
      <c r="E15" s="1499"/>
      <c r="F15" s="1499"/>
      <c r="G15" s="1499"/>
      <c r="H15" s="1499"/>
      <c r="I15" s="1499"/>
      <c r="J15" s="1499"/>
      <c r="K15" s="1499"/>
      <c r="L15" s="1499"/>
      <c r="M15" s="1499"/>
      <c r="N15" s="1499"/>
      <c r="O15" s="1499"/>
      <c r="P15" s="1500"/>
      <c r="Q15" s="274"/>
    </row>
    <row r="16" spans="1:17" s="12" customFormat="1" ht="12.75" customHeight="1" x14ac:dyDescent="0.25">
      <c r="A16" s="1494"/>
      <c r="B16" s="1497"/>
      <c r="C16" s="1501" t="s">
        <v>23</v>
      </c>
      <c r="D16" s="1523" t="s">
        <v>24</v>
      </c>
      <c r="E16" s="1525" t="s">
        <v>25</v>
      </c>
      <c r="F16" s="1527" t="s">
        <v>26</v>
      </c>
      <c r="G16" s="1521" t="s">
        <v>27</v>
      </c>
      <c r="H16" s="1522" t="s">
        <v>28</v>
      </c>
      <c r="I16" s="1520" t="s">
        <v>29</v>
      </c>
      <c r="J16" s="1521" t="s">
        <v>30</v>
      </c>
      <c r="K16" s="1522" t="s">
        <v>31</v>
      </c>
      <c r="L16" s="1520" t="s">
        <v>32</v>
      </c>
      <c r="M16" s="1489" t="s">
        <v>33</v>
      </c>
      <c r="N16" s="1490" t="s">
        <v>34</v>
      </c>
      <c r="O16" s="1488" t="s">
        <v>35</v>
      </c>
      <c r="P16" s="1509" t="s">
        <v>36</v>
      </c>
    </row>
    <row r="17" spans="1:16" s="13" customFormat="1" ht="70.5" customHeight="1" thickBot="1" x14ac:dyDescent="0.3">
      <c r="A17" s="1495"/>
      <c r="B17" s="1497"/>
      <c r="C17" s="1502"/>
      <c r="D17" s="1524"/>
      <c r="E17" s="1526"/>
      <c r="F17" s="1528"/>
      <c r="G17" s="1521"/>
      <c r="H17" s="1522"/>
      <c r="I17" s="1520"/>
      <c r="J17" s="1521"/>
      <c r="K17" s="1522"/>
      <c r="L17" s="1520"/>
      <c r="M17" s="1489"/>
      <c r="N17" s="1490"/>
      <c r="O17" s="1488"/>
      <c r="P17" s="1510"/>
    </row>
    <row r="18" spans="1:16" s="13" customFormat="1" ht="9.75" customHeight="1" thickTop="1" x14ac:dyDescent="0.25">
      <c r="A18" s="14" t="s">
        <v>37</v>
      </c>
      <c r="B18" s="14">
        <v>2</v>
      </c>
      <c r="C18" s="15">
        <v>3</v>
      </c>
      <c r="D18" s="382">
        <v>4</v>
      </c>
      <c r="E18" s="383">
        <v>5</v>
      </c>
      <c r="F18" s="384">
        <v>6</v>
      </c>
      <c r="G18" s="382">
        <v>7</v>
      </c>
      <c r="H18" s="385">
        <v>8</v>
      </c>
      <c r="I18" s="386">
        <v>9</v>
      </c>
      <c r="J18" s="385">
        <v>10</v>
      </c>
      <c r="K18" s="383">
        <v>11</v>
      </c>
      <c r="L18" s="387">
        <v>12</v>
      </c>
      <c r="M18" s="15">
        <v>13</v>
      </c>
      <c r="N18" s="17">
        <v>14</v>
      </c>
      <c r="O18" s="20">
        <v>15</v>
      </c>
      <c r="P18" s="20">
        <v>16</v>
      </c>
    </row>
    <row r="19" spans="1:16" s="28" customFormat="1" ht="12" hidden="1" customHeight="1" x14ac:dyDescent="0.25">
      <c r="A19" s="22"/>
      <c r="B19" s="23" t="s">
        <v>38</v>
      </c>
      <c r="C19" s="24"/>
      <c r="D19" s="388"/>
      <c r="E19" s="389"/>
      <c r="F19" s="390"/>
      <c r="G19" s="388"/>
      <c r="H19" s="389"/>
      <c r="I19" s="390"/>
      <c r="J19" s="388"/>
      <c r="K19" s="389"/>
      <c r="L19" s="390"/>
      <c r="M19" s="25"/>
      <c r="N19" s="26"/>
      <c r="O19" s="27"/>
      <c r="P19" s="27"/>
    </row>
    <row r="20" spans="1:16" s="28" customFormat="1" ht="12.75" thickBot="1" x14ac:dyDescent="0.3">
      <c r="A20" s="29"/>
      <c r="B20" s="30" t="s">
        <v>39</v>
      </c>
      <c r="C20" s="31">
        <f t="shared" ref="C20:C83" si="0">F20+I20+L20+O20</f>
        <v>616165</v>
      </c>
      <c r="D20" s="391">
        <f>SUM(D21,D24,D25,D41,D43)</f>
        <v>421082</v>
      </c>
      <c r="E20" s="392">
        <f>SUM(E21,E24,E25,E41,E43)</f>
        <v>0</v>
      </c>
      <c r="F20" s="393">
        <f>SUM(F21,F24,F25,F41,F43)</f>
        <v>421082</v>
      </c>
      <c r="G20" s="391">
        <f>SUM(G21,G24,G43)</f>
        <v>176167</v>
      </c>
      <c r="H20" s="392">
        <f>SUM(H21,H24,H43)</f>
        <v>1</v>
      </c>
      <c r="I20" s="393">
        <f>SUM(I21,I24,I43)</f>
        <v>176168</v>
      </c>
      <c r="J20" s="391">
        <f>SUM(J21,J26,J43)</f>
        <v>18915</v>
      </c>
      <c r="K20" s="392">
        <f>SUM(K21,K26,K43)</f>
        <v>0</v>
      </c>
      <c r="L20" s="393">
        <f>SUM(L21,L26,L43)</f>
        <v>18915</v>
      </c>
      <c r="M20" s="32">
        <f>SUM(M21,M45)</f>
        <v>0</v>
      </c>
      <c r="N20" s="33">
        <f>SUM(N21,N45)</f>
        <v>0</v>
      </c>
      <c r="O20" s="34">
        <f>SUM(O21,O45)</f>
        <v>0</v>
      </c>
      <c r="P20" s="35"/>
    </row>
    <row r="21" spans="1:16" ht="15.75" thickTop="1" x14ac:dyDescent="0.25">
      <c r="A21" s="36"/>
      <c r="B21" s="37" t="s">
        <v>40</v>
      </c>
      <c r="C21" s="38">
        <f t="shared" si="0"/>
        <v>5456</v>
      </c>
      <c r="D21" s="394">
        <f t="shared" ref="D21:O21" si="1">SUM(D22:D23)</f>
        <v>0</v>
      </c>
      <c r="E21" s="395">
        <f t="shared" si="1"/>
        <v>0</v>
      </c>
      <c r="F21" s="396">
        <f t="shared" si="1"/>
        <v>0</v>
      </c>
      <c r="G21" s="394">
        <f t="shared" si="1"/>
        <v>0</v>
      </c>
      <c r="H21" s="395">
        <f t="shared" si="1"/>
        <v>0</v>
      </c>
      <c r="I21" s="396">
        <f t="shared" si="1"/>
        <v>0</v>
      </c>
      <c r="J21" s="394">
        <f t="shared" si="1"/>
        <v>5456</v>
      </c>
      <c r="K21" s="395">
        <f t="shared" si="1"/>
        <v>0</v>
      </c>
      <c r="L21" s="396">
        <f t="shared" si="1"/>
        <v>5456</v>
      </c>
      <c r="M21" s="39">
        <f t="shared" si="1"/>
        <v>0</v>
      </c>
      <c r="N21" s="40">
        <f t="shared" si="1"/>
        <v>0</v>
      </c>
      <c r="O21" s="41">
        <f t="shared" si="1"/>
        <v>0</v>
      </c>
      <c r="P21" s="42"/>
    </row>
    <row r="22" spans="1:16" ht="12" hidden="1" customHeight="1" x14ac:dyDescent="0.25">
      <c r="A22" s="43"/>
      <c r="B22" s="44" t="s">
        <v>41</v>
      </c>
      <c r="C22" s="45">
        <f t="shared" si="0"/>
        <v>0</v>
      </c>
      <c r="D22" s="397"/>
      <c r="E22" s="398"/>
      <c r="F22" s="399">
        <f>D22+E22</f>
        <v>0</v>
      </c>
      <c r="G22" s="397"/>
      <c r="H22" s="398"/>
      <c r="I22" s="399">
        <f>G22+H22</f>
        <v>0</v>
      </c>
      <c r="J22" s="397"/>
      <c r="K22" s="398"/>
      <c r="L22" s="399">
        <f>K22+J22</f>
        <v>0</v>
      </c>
      <c r="M22" s="46"/>
      <c r="N22" s="47"/>
      <c r="O22" s="48">
        <f>N22+M22</f>
        <v>0</v>
      </c>
      <c r="P22" s="49"/>
    </row>
    <row r="23" spans="1:16" x14ac:dyDescent="0.25">
      <c r="A23" s="50"/>
      <c r="B23" s="51" t="s">
        <v>42</v>
      </c>
      <c r="C23" s="52">
        <f>F23+I23+L23+O23</f>
        <v>5456</v>
      </c>
      <c r="D23" s="400"/>
      <c r="E23" s="401"/>
      <c r="F23" s="402">
        <f>D23+E23</f>
        <v>0</v>
      </c>
      <c r="G23" s="400"/>
      <c r="H23" s="401"/>
      <c r="I23" s="402">
        <f>G23+H23</f>
        <v>0</v>
      </c>
      <c r="J23" s="400">
        <v>5456</v>
      </c>
      <c r="K23" s="54"/>
      <c r="L23" s="403">
        <f>K23+J23</f>
        <v>5456</v>
      </c>
      <c r="M23" s="53"/>
      <c r="N23" s="54"/>
      <c r="O23" s="55">
        <f>N23+M23</f>
        <v>0</v>
      </c>
      <c r="P23" s="57"/>
    </row>
    <row r="24" spans="1:16" s="28" customFormat="1" ht="30" customHeight="1" thickBot="1" x14ac:dyDescent="0.3">
      <c r="A24" s="58">
        <v>19300</v>
      </c>
      <c r="B24" s="58" t="s">
        <v>43</v>
      </c>
      <c r="C24" s="59">
        <f>F24+I24</f>
        <v>597250</v>
      </c>
      <c r="D24" s="60">
        <v>421082</v>
      </c>
      <c r="E24" s="61"/>
      <c r="F24" s="62">
        <f>D24+E24</f>
        <v>421082</v>
      </c>
      <c r="G24" s="60">
        <v>176167</v>
      </c>
      <c r="H24" s="61">
        <v>1</v>
      </c>
      <c r="I24" s="62">
        <f>G24+H24</f>
        <v>176168</v>
      </c>
      <c r="J24" s="63" t="s">
        <v>44</v>
      </c>
      <c r="K24" s="64" t="s">
        <v>44</v>
      </c>
      <c r="L24" s="65" t="s">
        <v>44</v>
      </c>
      <c r="M24" s="63" t="s">
        <v>44</v>
      </c>
      <c r="N24" s="64" t="s">
        <v>44</v>
      </c>
      <c r="O24" s="65" t="s">
        <v>44</v>
      </c>
      <c r="P24" s="66" t="s">
        <v>625</v>
      </c>
    </row>
    <row r="25" spans="1:16" s="28" customFormat="1" ht="24.75" hidden="1" customHeight="1" thickTop="1" x14ac:dyDescent="0.25">
      <c r="A25" s="67"/>
      <c r="B25" s="67" t="s">
        <v>45</v>
      </c>
      <c r="C25" s="68">
        <f>F25</f>
        <v>0</v>
      </c>
      <c r="D25" s="404"/>
      <c r="E25" s="405"/>
      <c r="F25" s="406">
        <f>D25+E25</f>
        <v>0</v>
      </c>
      <c r="G25" s="407" t="s">
        <v>44</v>
      </c>
      <c r="H25" s="408" t="s">
        <v>44</v>
      </c>
      <c r="I25" s="409" t="s">
        <v>44</v>
      </c>
      <c r="J25" s="407" t="s">
        <v>44</v>
      </c>
      <c r="K25" s="408" t="s">
        <v>44</v>
      </c>
      <c r="L25" s="409" t="s">
        <v>44</v>
      </c>
      <c r="M25" s="72" t="s">
        <v>44</v>
      </c>
      <c r="N25" s="73" t="s">
        <v>44</v>
      </c>
      <c r="O25" s="74" t="s">
        <v>44</v>
      </c>
      <c r="P25" s="75"/>
    </row>
    <row r="26" spans="1:16" s="28" customFormat="1" ht="36.75" customHeight="1" thickTop="1" x14ac:dyDescent="0.25">
      <c r="A26" s="67">
        <v>21300</v>
      </c>
      <c r="B26" s="67" t="s">
        <v>46</v>
      </c>
      <c r="C26" s="68">
        <f t="shared" ref="C26:C40" si="2">L26</f>
        <v>13439</v>
      </c>
      <c r="D26" s="407" t="s">
        <v>44</v>
      </c>
      <c r="E26" s="408" t="s">
        <v>44</v>
      </c>
      <c r="F26" s="409" t="s">
        <v>44</v>
      </c>
      <c r="G26" s="407" t="s">
        <v>44</v>
      </c>
      <c r="H26" s="408" t="s">
        <v>44</v>
      </c>
      <c r="I26" s="409" t="s">
        <v>44</v>
      </c>
      <c r="J26" s="410">
        <f>SUM(J27,J31,J33,J36)</f>
        <v>13439</v>
      </c>
      <c r="K26" s="411">
        <f>SUM(K27,K31,K33,K36)</f>
        <v>0</v>
      </c>
      <c r="L26" s="412">
        <f>SUM(L27,L31,L33,L36)</f>
        <v>13439</v>
      </c>
      <c r="M26" s="76" t="s">
        <v>44</v>
      </c>
      <c r="N26" s="77" t="s">
        <v>44</v>
      </c>
      <c r="O26" s="78" t="s">
        <v>44</v>
      </c>
      <c r="P26" s="75"/>
    </row>
    <row r="27" spans="1:16" s="28" customFormat="1" ht="24" hidden="1" customHeight="1" x14ac:dyDescent="0.25">
      <c r="A27" s="79">
        <v>21350</v>
      </c>
      <c r="B27" s="67" t="s">
        <v>47</v>
      </c>
      <c r="C27" s="68">
        <f t="shared" si="2"/>
        <v>0</v>
      </c>
      <c r="D27" s="407" t="s">
        <v>44</v>
      </c>
      <c r="E27" s="408" t="s">
        <v>44</v>
      </c>
      <c r="F27" s="409" t="s">
        <v>44</v>
      </c>
      <c r="G27" s="407" t="s">
        <v>44</v>
      </c>
      <c r="H27" s="408" t="s">
        <v>44</v>
      </c>
      <c r="I27" s="409" t="s">
        <v>44</v>
      </c>
      <c r="J27" s="410">
        <f>SUM(J28:J30)</f>
        <v>0</v>
      </c>
      <c r="K27" s="411">
        <f>SUM(K28:K30)</f>
        <v>0</v>
      </c>
      <c r="L27" s="412">
        <f>SUM(L28:L30)</f>
        <v>0</v>
      </c>
      <c r="M27" s="76" t="s">
        <v>44</v>
      </c>
      <c r="N27" s="77" t="s">
        <v>44</v>
      </c>
      <c r="O27" s="78" t="s">
        <v>44</v>
      </c>
      <c r="P27" s="75"/>
    </row>
    <row r="28" spans="1:16" ht="12" hidden="1" customHeight="1" x14ac:dyDescent="0.25">
      <c r="A28" s="43">
        <v>21351</v>
      </c>
      <c r="B28" s="80" t="s">
        <v>48</v>
      </c>
      <c r="C28" s="81">
        <f t="shared" si="2"/>
        <v>0</v>
      </c>
      <c r="D28" s="413" t="s">
        <v>44</v>
      </c>
      <c r="E28" s="414" t="s">
        <v>44</v>
      </c>
      <c r="F28" s="415" t="s">
        <v>44</v>
      </c>
      <c r="G28" s="413" t="s">
        <v>44</v>
      </c>
      <c r="H28" s="414" t="s">
        <v>44</v>
      </c>
      <c r="I28" s="415" t="s">
        <v>44</v>
      </c>
      <c r="J28" s="397"/>
      <c r="K28" s="398"/>
      <c r="L28" s="399">
        <f>K28+J28</f>
        <v>0</v>
      </c>
      <c r="M28" s="85" t="s">
        <v>44</v>
      </c>
      <c r="N28" s="86" t="s">
        <v>44</v>
      </c>
      <c r="O28" s="48" t="s">
        <v>44</v>
      </c>
      <c r="P28" s="49"/>
    </row>
    <row r="29" spans="1:16" ht="12" hidden="1" customHeight="1" x14ac:dyDescent="0.25">
      <c r="A29" s="50">
        <v>21352</v>
      </c>
      <c r="B29" s="87" t="s">
        <v>49</v>
      </c>
      <c r="C29" s="88">
        <f t="shared" si="2"/>
        <v>0</v>
      </c>
      <c r="D29" s="416" t="s">
        <v>44</v>
      </c>
      <c r="E29" s="417" t="s">
        <v>44</v>
      </c>
      <c r="F29" s="418" t="s">
        <v>44</v>
      </c>
      <c r="G29" s="416" t="s">
        <v>44</v>
      </c>
      <c r="H29" s="417" t="s">
        <v>44</v>
      </c>
      <c r="I29" s="418" t="s">
        <v>44</v>
      </c>
      <c r="J29" s="400"/>
      <c r="K29" s="401"/>
      <c r="L29" s="403">
        <f>K29+J29</f>
        <v>0</v>
      </c>
      <c r="M29" s="92" t="s">
        <v>44</v>
      </c>
      <c r="N29" s="93" t="s">
        <v>44</v>
      </c>
      <c r="O29" s="56" t="s">
        <v>44</v>
      </c>
      <c r="P29" s="57"/>
    </row>
    <row r="30" spans="1:16" ht="24" hidden="1" customHeight="1" x14ac:dyDescent="0.25">
      <c r="A30" s="50">
        <v>21359</v>
      </c>
      <c r="B30" s="87" t="s">
        <v>50</v>
      </c>
      <c r="C30" s="88">
        <f t="shared" si="2"/>
        <v>0</v>
      </c>
      <c r="D30" s="416" t="s">
        <v>44</v>
      </c>
      <c r="E30" s="417" t="s">
        <v>44</v>
      </c>
      <c r="F30" s="418" t="s">
        <v>44</v>
      </c>
      <c r="G30" s="416" t="s">
        <v>44</v>
      </c>
      <c r="H30" s="417" t="s">
        <v>44</v>
      </c>
      <c r="I30" s="418" t="s">
        <v>44</v>
      </c>
      <c r="J30" s="400"/>
      <c r="K30" s="401"/>
      <c r="L30" s="403">
        <f>K30+J30</f>
        <v>0</v>
      </c>
      <c r="M30" s="92" t="s">
        <v>44</v>
      </c>
      <c r="N30" s="93" t="s">
        <v>44</v>
      </c>
      <c r="O30" s="56" t="s">
        <v>44</v>
      </c>
      <c r="P30" s="57"/>
    </row>
    <row r="31" spans="1:16" s="28" customFormat="1" ht="36" hidden="1" customHeight="1" x14ac:dyDescent="0.25">
      <c r="A31" s="79">
        <v>21370</v>
      </c>
      <c r="B31" s="67" t="s">
        <v>51</v>
      </c>
      <c r="C31" s="68">
        <f t="shared" si="2"/>
        <v>0</v>
      </c>
      <c r="D31" s="407" t="s">
        <v>44</v>
      </c>
      <c r="E31" s="408" t="s">
        <v>44</v>
      </c>
      <c r="F31" s="409" t="s">
        <v>44</v>
      </c>
      <c r="G31" s="407" t="s">
        <v>44</v>
      </c>
      <c r="H31" s="408" t="s">
        <v>44</v>
      </c>
      <c r="I31" s="409" t="s">
        <v>44</v>
      </c>
      <c r="J31" s="410">
        <f>SUM(J32)</f>
        <v>0</v>
      </c>
      <c r="K31" s="411">
        <f>SUM(K32)</f>
        <v>0</v>
      </c>
      <c r="L31" s="412">
        <f>SUM(L32)</f>
        <v>0</v>
      </c>
      <c r="M31" s="76" t="s">
        <v>44</v>
      </c>
      <c r="N31" s="77" t="s">
        <v>44</v>
      </c>
      <c r="O31" s="78" t="s">
        <v>44</v>
      </c>
      <c r="P31" s="75"/>
    </row>
    <row r="32" spans="1:16" ht="36" hidden="1" customHeight="1" x14ac:dyDescent="0.25">
      <c r="A32" s="94">
        <v>21379</v>
      </c>
      <c r="B32" s="95" t="s">
        <v>52</v>
      </c>
      <c r="C32" s="96">
        <f t="shared" si="2"/>
        <v>0</v>
      </c>
      <c r="D32" s="419" t="s">
        <v>44</v>
      </c>
      <c r="E32" s="420" t="s">
        <v>44</v>
      </c>
      <c r="F32" s="421" t="s">
        <v>44</v>
      </c>
      <c r="G32" s="419" t="s">
        <v>44</v>
      </c>
      <c r="H32" s="420" t="s">
        <v>44</v>
      </c>
      <c r="I32" s="421" t="s">
        <v>44</v>
      </c>
      <c r="J32" s="422"/>
      <c r="K32" s="423"/>
      <c r="L32" s="424">
        <f>K32+J32</f>
        <v>0</v>
      </c>
      <c r="M32" s="103" t="s">
        <v>44</v>
      </c>
      <c r="N32" s="104" t="s">
        <v>44</v>
      </c>
      <c r="O32" s="102" t="s">
        <v>44</v>
      </c>
      <c r="P32" s="105"/>
    </row>
    <row r="33" spans="1:16" s="28" customFormat="1" ht="14.25" customHeight="1" x14ac:dyDescent="0.25">
      <c r="A33" s="79">
        <v>21380</v>
      </c>
      <c r="B33" s="67" t="s">
        <v>53</v>
      </c>
      <c r="C33" s="68">
        <f t="shared" si="2"/>
        <v>9609</v>
      </c>
      <c r="D33" s="407" t="s">
        <v>44</v>
      </c>
      <c r="E33" s="408" t="s">
        <v>44</v>
      </c>
      <c r="F33" s="409" t="s">
        <v>44</v>
      </c>
      <c r="G33" s="407" t="s">
        <v>44</v>
      </c>
      <c r="H33" s="408" t="s">
        <v>44</v>
      </c>
      <c r="I33" s="409" t="s">
        <v>44</v>
      </c>
      <c r="J33" s="410">
        <f>SUM(J34:J35)</f>
        <v>9609</v>
      </c>
      <c r="K33" s="411">
        <f>SUM(K34:K35)</f>
        <v>0</v>
      </c>
      <c r="L33" s="412">
        <f>SUM(L34:L35)</f>
        <v>9609</v>
      </c>
      <c r="M33" s="76" t="s">
        <v>44</v>
      </c>
      <c r="N33" s="77" t="s">
        <v>44</v>
      </c>
      <c r="O33" s="78" t="s">
        <v>44</v>
      </c>
      <c r="P33" s="75"/>
    </row>
    <row r="34" spans="1:16" ht="12" customHeight="1" x14ac:dyDescent="0.25">
      <c r="A34" s="94">
        <v>21381</v>
      </c>
      <c r="B34" s="95" t="s">
        <v>54</v>
      </c>
      <c r="C34" s="96">
        <f t="shared" si="2"/>
        <v>9609</v>
      </c>
      <c r="D34" s="419" t="s">
        <v>44</v>
      </c>
      <c r="E34" s="420" t="s">
        <v>44</v>
      </c>
      <c r="F34" s="421" t="s">
        <v>44</v>
      </c>
      <c r="G34" s="419" t="s">
        <v>44</v>
      </c>
      <c r="H34" s="420" t="s">
        <v>44</v>
      </c>
      <c r="I34" s="421" t="s">
        <v>44</v>
      </c>
      <c r="J34" s="422">
        <v>9609</v>
      </c>
      <c r="K34" s="423"/>
      <c r="L34" s="424">
        <f>K34+J34</f>
        <v>9609</v>
      </c>
      <c r="M34" s="103" t="s">
        <v>44</v>
      </c>
      <c r="N34" s="104" t="s">
        <v>44</v>
      </c>
      <c r="O34" s="102" t="s">
        <v>44</v>
      </c>
      <c r="P34" s="105"/>
    </row>
    <row r="35" spans="1:16" ht="24" hidden="1" customHeight="1" x14ac:dyDescent="0.25">
      <c r="A35" s="44">
        <v>21383</v>
      </c>
      <c r="B35" s="80" t="s">
        <v>55</v>
      </c>
      <c r="C35" s="81">
        <f t="shared" si="2"/>
        <v>0</v>
      </c>
      <c r="D35" s="413" t="s">
        <v>44</v>
      </c>
      <c r="E35" s="414" t="s">
        <v>44</v>
      </c>
      <c r="F35" s="415" t="s">
        <v>44</v>
      </c>
      <c r="G35" s="413" t="s">
        <v>44</v>
      </c>
      <c r="H35" s="414" t="s">
        <v>44</v>
      </c>
      <c r="I35" s="415" t="s">
        <v>44</v>
      </c>
      <c r="J35" s="397"/>
      <c r="K35" s="398"/>
      <c r="L35" s="399">
        <f>K35+J35</f>
        <v>0</v>
      </c>
      <c r="M35" s="85" t="s">
        <v>44</v>
      </c>
      <c r="N35" s="86" t="s">
        <v>44</v>
      </c>
      <c r="O35" s="48" t="s">
        <v>44</v>
      </c>
      <c r="P35" s="49"/>
    </row>
    <row r="36" spans="1:16" s="28" customFormat="1" ht="27.75" customHeight="1" x14ac:dyDescent="0.25">
      <c r="A36" s="525">
        <v>21390</v>
      </c>
      <c r="B36" s="213" t="s">
        <v>56</v>
      </c>
      <c r="C36" s="214">
        <f t="shared" si="2"/>
        <v>3830</v>
      </c>
      <c r="D36" s="509" t="s">
        <v>44</v>
      </c>
      <c r="E36" s="510" t="s">
        <v>44</v>
      </c>
      <c r="F36" s="511" t="s">
        <v>44</v>
      </c>
      <c r="G36" s="509" t="s">
        <v>44</v>
      </c>
      <c r="H36" s="510" t="s">
        <v>44</v>
      </c>
      <c r="I36" s="511" t="s">
        <v>44</v>
      </c>
      <c r="J36" s="526">
        <f>SUM(J37:J40)</f>
        <v>3830</v>
      </c>
      <c r="K36" s="527">
        <f>SUM(K37:K40)</f>
        <v>0</v>
      </c>
      <c r="L36" s="512">
        <f>SUM(L37:L40)</f>
        <v>3830</v>
      </c>
      <c r="M36" s="513" t="s">
        <v>44</v>
      </c>
      <c r="N36" s="514" t="s">
        <v>44</v>
      </c>
      <c r="O36" s="515" t="s">
        <v>44</v>
      </c>
      <c r="P36" s="218"/>
    </row>
    <row r="37" spans="1:16" ht="24" hidden="1" customHeight="1" x14ac:dyDescent="0.25">
      <c r="A37" s="44">
        <v>21391</v>
      </c>
      <c r="B37" s="80" t="s">
        <v>57</v>
      </c>
      <c r="C37" s="81">
        <f t="shared" si="2"/>
        <v>0</v>
      </c>
      <c r="D37" s="413" t="s">
        <v>44</v>
      </c>
      <c r="E37" s="414" t="s">
        <v>44</v>
      </c>
      <c r="F37" s="415" t="s">
        <v>44</v>
      </c>
      <c r="G37" s="413" t="s">
        <v>44</v>
      </c>
      <c r="H37" s="414" t="s">
        <v>44</v>
      </c>
      <c r="I37" s="415" t="s">
        <v>44</v>
      </c>
      <c r="J37" s="397"/>
      <c r="K37" s="398"/>
      <c r="L37" s="399">
        <f>K37+J37</f>
        <v>0</v>
      </c>
      <c r="M37" s="85" t="s">
        <v>44</v>
      </c>
      <c r="N37" s="86" t="s">
        <v>44</v>
      </c>
      <c r="O37" s="48" t="s">
        <v>44</v>
      </c>
      <c r="P37" s="49"/>
    </row>
    <row r="38" spans="1:16" ht="12" hidden="1" customHeight="1" x14ac:dyDescent="0.25">
      <c r="A38" s="51">
        <v>21393</v>
      </c>
      <c r="B38" s="87" t="s">
        <v>58</v>
      </c>
      <c r="C38" s="88">
        <f t="shared" si="2"/>
        <v>0</v>
      </c>
      <c r="D38" s="416" t="s">
        <v>44</v>
      </c>
      <c r="E38" s="417" t="s">
        <v>44</v>
      </c>
      <c r="F38" s="418" t="s">
        <v>44</v>
      </c>
      <c r="G38" s="416" t="s">
        <v>44</v>
      </c>
      <c r="H38" s="417" t="s">
        <v>44</v>
      </c>
      <c r="I38" s="418" t="s">
        <v>44</v>
      </c>
      <c r="J38" s="400"/>
      <c r="K38" s="401"/>
      <c r="L38" s="403">
        <f>K38+J38</f>
        <v>0</v>
      </c>
      <c r="M38" s="92" t="s">
        <v>44</v>
      </c>
      <c r="N38" s="93" t="s">
        <v>44</v>
      </c>
      <c r="O38" s="56" t="s">
        <v>44</v>
      </c>
      <c r="P38" s="57"/>
    </row>
    <row r="39" spans="1:16" ht="12" hidden="1" customHeight="1" x14ac:dyDescent="0.25">
      <c r="A39" s="51">
        <v>21395</v>
      </c>
      <c r="B39" s="87" t="s">
        <v>59</v>
      </c>
      <c r="C39" s="88">
        <f t="shared" si="2"/>
        <v>0</v>
      </c>
      <c r="D39" s="416" t="s">
        <v>44</v>
      </c>
      <c r="E39" s="417" t="s">
        <v>44</v>
      </c>
      <c r="F39" s="418" t="s">
        <v>44</v>
      </c>
      <c r="G39" s="416" t="s">
        <v>44</v>
      </c>
      <c r="H39" s="417" t="s">
        <v>44</v>
      </c>
      <c r="I39" s="418" t="s">
        <v>44</v>
      </c>
      <c r="J39" s="400"/>
      <c r="K39" s="401"/>
      <c r="L39" s="403">
        <f>K39+J39</f>
        <v>0</v>
      </c>
      <c r="M39" s="92" t="s">
        <v>44</v>
      </c>
      <c r="N39" s="93" t="s">
        <v>44</v>
      </c>
      <c r="O39" s="56" t="s">
        <v>44</v>
      </c>
      <c r="P39" s="57"/>
    </row>
    <row r="40" spans="1:16" ht="24" customHeight="1" x14ac:dyDescent="0.25">
      <c r="A40" s="106">
        <v>21399</v>
      </c>
      <c r="B40" s="107" t="s">
        <v>60</v>
      </c>
      <c r="C40" s="108">
        <f t="shared" si="2"/>
        <v>3830</v>
      </c>
      <c r="D40" s="425" t="s">
        <v>44</v>
      </c>
      <c r="E40" s="426" t="s">
        <v>44</v>
      </c>
      <c r="F40" s="427" t="s">
        <v>44</v>
      </c>
      <c r="G40" s="425" t="s">
        <v>44</v>
      </c>
      <c r="H40" s="426" t="s">
        <v>44</v>
      </c>
      <c r="I40" s="427" t="s">
        <v>44</v>
      </c>
      <c r="J40" s="428">
        <v>3830</v>
      </c>
      <c r="K40" s="429"/>
      <c r="L40" s="430">
        <f>K40+J40</f>
        <v>3830</v>
      </c>
      <c r="M40" s="115" t="s">
        <v>44</v>
      </c>
      <c r="N40" s="116" t="s">
        <v>44</v>
      </c>
      <c r="O40" s="114" t="s">
        <v>44</v>
      </c>
      <c r="P40" s="117"/>
    </row>
    <row r="41" spans="1:16" s="28" customFormat="1" ht="26.25" hidden="1" customHeight="1" x14ac:dyDescent="0.25">
      <c r="A41" s="118">
        <v>21420</v>
      </c>
      <c r="B41" s="119" t="s">
        <v>61</v>
      </c>
      <c r="C41" s="120">
        <f>F41</f>
        <v>0</v>
      </c>
      <c r="D41" s="431">
        <f>SUM(D42)</f>
        <v>0</v>
      </c>
      <c r="E41" s="432">
        <f>SUM(E42)</f>
        <v>0</v>
      </c>
      <c r="F41" s="433">
        <f>SUM(F42)</f>
        <v>0</v>
      </c>
      <c r="G41" s="434" t="s">
        <v>44</v>
      </c>
      <c r="H41" s="435" t="s">
        <v>44</v>
      </c>
      <c r="I41" s="436" t="s">
        <v>44</v>
      </c>
      <c r="J41" s="434" t="s">
        <v>44</v>
      </c>
      <c r="K41" s="435" t="s">
        <v>44</v>
      </c>
      <c r="L41" s="436" t="s">
        <v>44</v>
      </c>
      <c r="M41" s="124" t="s">
        <v>44</v>
      </c>
      <c r="N41" s="125" t="s">
        <v>44</v>
      </c>
      <c r="O41" s="126" t="s">
        <v>44</v>
      </c>
      <c r="P41" s="127"/>
    </row>
    <row r="42" spans="1:16" s="28" customFormat="1" ht="26.25" hidden="1" customHeight="1" x14ac:dyDescent="0.25">
      <c r="A42" s="106">
        <v>21429</v>
      </c>
      <c r="B42" s="107" t="s">
        <v>62</v>
      </c>
      <c r="C42" s="128">
        <f>F42</f>
        <v>0</v>
      </c>
      <c r="D42" s="428"/>
      <c r="E42" s="429"/>
      <c r="F42" s="437">
        <f>D42+E42</f>
        <v>0</v>
      </c>
      <c r="G42" s="425" t="s">
        <v>44</v>
      </c>
      <c r="H42" s="426" t="s">
        <v>44</v>
      </c>
      <c r="I42" s="427" t="s">
        <v>44</v>
      </c>
      <c r="J42" s="425" t="s">
        <v>44</v>
      </c>
      <c r="K42" s="426" t="s">
        <v>44</v>
      </c>
      <c r="L42" s="427" t="s">
        <v>44</v>
      </c>
      <c r="M42" s="109" t="s">
        <v>44</v>
      </c>
      <c r="N42" s="110" t="s">
        <v>44</v>
      </c>
      <c r="O42" s="111" t="s">
        <v>44</v>
      </c>
      <c r="P42" s="117"/>
    </row>
    <row r="43" spans="1:16" s="28" customFormat="1" ht="24" x14ac:dyDescent="0.25">
      <c r="A43" s="79">
        <v>21490</v>
      </c>
      <c r="B43" s="67" t="s">
        <v>63</v>
      </c>
      <c r="C43" s="130">
        <f>F43+I43+L43</f>
        <v>20</v>
      </c>
      <c r="D43" s="410">
        <f>D44</f>
        <v>0</v>
      </c>
      <c r="E43" s="411">
        <f>E44</f>
        <v>0</v>
      </c>
      <c r="F43" s="412">
        <f>F44</f>
        <v>0</v>
      </c>
      <c r="G43" s="410">
        <f t="shared" ref="G43:L43" si="3">G44</f>
        <v>0</v>
      </c>
      <c r="H43" s="411">
        <f t="shared" si="3"/>
        <v>0</v>
      </c>
      <c r="I43" s="412">
        <f t="shared" si="3"/>
        <v>0</v>
      </c>
      <c r="J43" s="410">
        <f t="shared" si="3"/>
        <v>20</v>
      </c>
      <c r="K43" s="411">
        <f t="shared" si="3"/>
        <v>0</v>
      </c>
      <c r="L43" s="412">
        <f t="shared" si="3"/>
        <v>20</v>
      </c>
      <c r="M43" s="76" t="s">
        <v>44</v>
      </c>
      <c r="N43" s="77" t="s">
        <v>44</v>
      </c>
      <c r="O43" s="78" t="s">
        <v>44</v>
      </c>
      <c r="P43" s="75"/>
    </row>
    <row r="44" spans="1:16" s="28" customFormat="1" ht="24" customHeight="1" x14ac:dyDescent="0.25">
      <c r="A44" s="51">
        <v>21499</v>
      </c>
      <c r="B44" s="87" t="s">
        <v>64</v>
      </c>
      <c r="C44" s="131">
        <f>F44+I44+L44</f>
        <v>20</v>
      </c>
      <c r="D44" s="397"/>
      <c r="E44" s="398"/>
      <c r="F44" s="438">
        <f>D44+E44</f>
        <v>0</v>
      </c>
      <c r="G44" s="397"/>
      <c r="H44" s="398"/>
      <c r="I44" s="438">
        <f>G44+H44</f>
        <v>0</v>
      </c>
      <c r="J44" s="397">
        <v>20</v>
      </c>
      <c r="K44" s="398"/>
      <c r="L44" s="399">
        <f>K44+J44</f>
        <v>20</v>
      </c>
      <c r="M44" s="85" t="s">
        <v>44</v>
      </c>
      <c r="N44" s="86" t="s">
        <v>44</v>
      </c>
      <c r="O44" s="48" t="s">
        <v>44</v>
      </c>
      <c r="P44" s="49"/>
    </row>
    <row r="45" spans="1:16" ht="12.75" hidden="1" customHeight="1" x14ac:dyDescent="0.25">
      <c r="A45" s="133">
        <v>23000</v>
      </c>
      <c r="B45" s="134" t="s">
        <v>65</v>
      </c>
      <c r="C45" s="130">
        <f>O45</f>
        <v>0</v>
      </c>
      <c r="D45" s="425" t="s">
        <v>44</v>
      </c>
      <c r="E45" s="426" t="s">
        <v>44</v>
      </c>
      <c r="F45" s="427" t="s">
        <v>44</v>
      </c>
      <c r="G45" s="425" t="s">
        <v>44</v>
      </c>
      <c r="H45" s="426" t="s">
        <v>44</v>
      </c>
      <c r="I45" s="427" t="s">
        <v>44</v>
      </c>
      <c r="J45" s="439" t="s">
        <v>44</v>
      </c>
      <c r="K45" s="440" t="s">
        <v>44</v>
      </c>
      <c r="L45" s="430" t="s">
        <v>44</v>
      </c>
      <c r="M45" s="115">
        <f>SUM(M46:M47)</f>
        <v>0</v>
      </c>
      <c r="N45" s="116">
        <f>SUM(N46:N47)</f>
        <v>0</v>
      </c>
      <c r="O45" s="114">
        <f>SUM(O46:O47)</f>
        <v>0</v>
      </c>
      <c r="P45" s="117"/>
    </row>
    <row r="46" spans="1:16" ht="24" hidden="1" customHeight="1" x14ac:dyDescent="0.25">
      <c r="A46" s="135">
        <v>23410</v>
      </c>
      <c r="B46" s="136" t="s">
        <v>66</v>
      </c>
      <c r="C46" s="120">
        <f>O46</f>
        <v>0</v>
      </c>
      <c r="D46" s="434" t="s">
        <v>44</v>
      </c>
      <c r="E46" s="435" t="s">
        <v>44</v>
      </c>
      <c r="F46" s="436" t="s">
        <v>44</v>
      </c>
      <c r="G46" s="434" t="s">
        <v>44</v>
      </c>
      <c r="H46" s="435" t="s">
        <v>44</v>
      </c>
      <c r="I46" s="436" t="s">
        <v>44</v>
      </c>
      <c r="J46" s="434" t="s">
        <v>44</v>
      </c>
      <c r="K46" s="435" t="s">
        <v>44</v>
      </c>
      <c r="L46" s="436" t="s">
        <v>44</v>
      </c>
      <c r="M46" s="137"/>
      <c r="N46" s="138"/>
      <c r="O46" s="139">
        <f>N46+M46</f>
        <v>0</v>
      </c>
      <c r="P46" s="127"/>
    </row>
    <row r="47" spans="1:16" ht="24" hidden="1" customHeight="1" x14ac:dyDescent="0.25">
      <c r="A47" s="135">
        <v>23510</v>
      </c>
      <c r="B47" s="136" t="s">
        <v>67</v>
      </c>
      <c r="C47" s="120">
        <f>O47</f>
        <v>0</v>
      </c>
      <c r="D47" s="434" t="s">
        <v>44</v>
      </c>
      <c r="E47" s="435" t="s">
        <v>44</v>
      </c>
      <c r="F47" s="436" t="s">
        <v>44</v>
      </c>
      <c r="G47" s="434" t="s">
        <v>44</v>
      </c>
      <c r="H47" s="435" t="s">
        <v>44</v>
      </c>
      <c r="I47" s="436" t="s">
        <v>44</v>
      </c>
      <c r="J47" s="434" t="s">
        <v>44</v>
      </c>
      <c r="K47" s="435" t="s">
        <v>44</v>
      </c>
      <c r="L47" s="436" t="s">
        <v>44</v>
      </c>
      <c r="M47" s="137"/>
      <c r="N47" s="138"/>
      <c r="O47" s="139">
        <f>N47+M47</f>
        <v>0</v>
      </c>
      <c r="P47" s="127"/>
    </row>
    <row r="48" spans="1:16" ht="12" hidden="1" customHeight="1" x14ac:dyDescent="0.25">
      <c r="A48" s="140"/>
      <c r="B48" s="136"/>
      <c r="C48" s="141"/>
      <c r="D48" s="441"/>
      <c r="E48" s="442"/>
      <c r="F48" s="443"/>
      <c r="G48" s="441"/>
      <c r="H48" s="442"/>
      <c r="I48" s="443"/>
      <c r="J48" s="441"/>
      <c r="K48" s="442"/>
      <c r="L48" s="433"/>
      <c r="M48" s="142"/>
      <c r="N48" s="143"/>
      <c r="O48" s="139"/>
      <c r="P48" s="127"/>
    </row>
    <row r="49" spans="1:16" s="28" customFormat="1" ht="12" hidden="1" customHeight="1" x14ac:dyDescent="0.25">
      <c r="A49" s="144"/>
      <c r="B49" s="145" t="s">
        <v>68</v>
      </c>
      <c r="C49" s="146"/>
      <c r="D49" s="444"/>
      <c r="E49" s="445"/>
      <c r="F49" s="446"/>
      <c r="G49" s="397"/>
      <c r="H49" s="398"/>
      <c r="I49" s="438"/>
      <c r="J49" s="397"/>
      <c r="K49" s="398"/>
      <c r="L49" s="399"/>
      <c r="M49" s="150"/>
      <c r="N49" s="151"/>
      <c r="O49" s="152"/>
      <c r="P49" s="154"/>
    </row>
    <row r="50" spans="1:16" s="28" customFormat="1" ht="12.75" thickBot="1" x14ac:dyDescent="0.3">
      <c r="A50" s="155"/>
      <c r="B50" s="29" t="s">
        <v>69</v>
      </c>
      <c r="C50" s="156">
        <f t="shared" si="0"/>
        <v>616165</v>
      </c>
      <c r="D50" s="447">
        <f t="shared" ref="D50:O50" si="4">SUM(D51,D286)</f>
        <v>421082</v>
      </c>
      <c r="E50" s="448">
        <f t="shared" si="4"/>
        <v>0</v>
      </c>
      <c r="F50" s="449">
        <f t="shared" si="4"/>
        <v>421082</v>
      </c>
      <c r="G50" s="447">
        <f t="shared" si="4"/>
        <v>176167</v>
      </c>
      <c r="H50" s="448">
        <f t="shared" si="4"/>
        <v>1</v>
      </c>
      <c r="I50" s="449">
        <f t="shared" si="4"/>
        <v>176168</v>
      </c>
      <c r="J50" s="391">
        <f t="shared" si="4"/>
        <v>18915</v>
      </c>
      <c r="K50" s="392">
        <f t="shared" si="4"/>
        <v>0</v>
      </c>
      <c r="L50" s="393">
        <f t="shared" si="4"/>
        <v>18915</v>
      </c>
      <c r="M50" s="32">
        <f t="shared" si="4"/>
        <v>0</v>
      </c>
      <c r="N50" s="33">
        <f t="shared" si="4"/>
        <v>0</v>
      </c>
      <c r="O50" s="34">
        <f t="shared" si="4"/>
        <v>0</v>
      </c>
      <c r="P50" s="35"/>
    </row>
    <row r="51" spans="1:16" s="28" customFormat="1" ht="36.75" thickTop="1" x14ac:dyDescent="0.25">
      <c r="A51" s="160"/>
      <c r="B51" s="161" t="s">
        <v>70</v>
      </c>
      <c r="C51" s="162">
        <f t="shared" si="0"/>
        <v>616160</v>
      </c>
      <c r="D51" s="450">
        <f t="shared" ref="D51:O51" si="5">SUM(D52,D194)</f>
        <v>421082</v>
      </c>
      <c r="E51" s="451">
        <f t="shared" si="5"/>
        <v>0</v>
      </c>
      <c r="F51" s="452">
        <f t="shared" si="5"/>
        <v>421082</v>
      </c>
      <c r="G51" s="450">
        <f t="shared" si="5"/>
        <v>176167</v>
      </c>
      <c r="H51" s="451">
        <f t="shared" si="5"/>
        <v>-4</v>
      </c>
      <c r="I51" s="452">
        <f t="shared" si="5"/>
        <v>176163</v>
      </c>
      <c r="J51" s="453">
        <f t="shared" si="5"/>
        <v>18915</v>
      </c>
      <c r="K51" s="454">
        <f t="shared" si="5"/>
        <v>0</v>
      </c>
      <c r="L51" s="455">
        <f t="shared" si="5"/>
        <v>18915</v>
      </c>
      <c r="M51" s="166">
        <f t="shared" si="5"/>
        <v>0</v>
      </c>
      <c r="N51" s="167">
        <f t="shared" si="5"/>
        <v>0</v>
      </c>
      <c r="O51" s="168">
        <f t="shared" si="5"/>
        <v>0</v>
      </c>
      <c r="P51" s="169"/>
    </row>
    <row r="52" spans="1:16" s="28" customFormat="1" ht="24" x14ac:dyDescent="0.25">
      <c r="A52" s="24"/>
      <c r="B52" s="22" t="s">
        <v>71</v>
      </c>
      <c r="C52" s="170">
        <f t="shared" si="0"/>
        <v>612275</v>
      </c>
      <c r="D52" s="456">
        <f t="shared" ref="D52:O52" si="6">SUM(D53,D75,D173,D187)</f>
        <v>420082</v>
      </c>
      <c r="E52" s="457">
        <f t="shared" si="6"/>
        <v>0</v>
      </c>
      <c r="F52" s="446">
        <f t="shared" si="6"/>
        <v>420082</v>
      </c>
      <c r="G52" s="456">
        <f t="shared" si="6"/>
        <v>173977</v>
      </c>
      <c r="H52" s="457">
        <f t="shared" si="6"/>
        <v>-4</v>
      </c>
      <c r="I52" s="446">
        <f t="shared" si="6"/>
        <v>173973</v>
      </c>
      <c r="J52" s="456">
        <f t="shared" si="6"/>
        <v>18220</v>
      </c>
      <c r="K52" s="457">
        <f t="shared" si="6"/>
        <v>0</v>
      </c>
      <c r="L52" s="446">
        <f t="shared" si="6"/>
        <v>18220</v>
      </c>
      <c r="M52" s="171">
        <f t="shared" si="6"/>
        <v>0</v>
      </c>
      <c r="N52" s="172">
        <f t="shared" si="6"/>
        <v>0</v>
      </c>
      <c r="O52" s="173">
        <f t="shared" si="6"/>
        <v>0</v>
      </c>
      <c r="P52" s="174"/>
    </row>
    <row r="53" spans="1:16" s="28" customFormat="1" ht="12" x14ac:dyDescent="0.25">
      <c r="A53" s="175">
        <v>1000</v>
      </c>
      <c r="B53" s="175" t="s">
        <v>72</v>
      </c>
      <c r="C53" s="176">
        <f t="shared" si="0"/>
        <v>495905</v>
      </c>
      <c r="D53" s="458">
        <f t="shared" ref="D53:O53" si="7">SUM(D54,D67)</f>
        <v>323901</v>
      </c>
      <c r="E53" s="459">
        <f t="shared" si="7"/>
        <v>0</v>
      </c>
      <c r="F53" s="460">
        <f t="shared" si="7"/>
        <v>323901</v>
      </c>
      <c r="G53" s="458">
        <f t="shared" si="7"/>
        <v>172004</v>
      </c>
      <c r="H53" s="459">
        <f t="shared" si="7"/>
        <v>0</v>
      </c>
      <c r="I53" s="460">
        <f t="shared" si="7"/>
        <v>172004</v>
      </c>
      <c r="J53" s="458">
        <f t="shared" si="7"/>
        <v>0</v>
      </c>
      <c r="K53" s="459">
        <f t="shared" si="7"/>
        <v>0</v>
      </c>
      <c r="L53" s="460">
        <f t="shared" si="7"/>
        <v>0</v>
      </c>
      <c r="M53" s="458">
        <f t="shared" si="7"/>
        <v>0</v>
      </c>
      <c r="N53" s="178">
        <f t="shared" si="7"/>
        <v>0</v>
      </c>
      <c r="O53" s="179">
        <f t="shared" si="7"/>
        <v>0</v>
      </c>
      <c r="P53" s="180"/>
    </row>
    <row r="54" spans="1:16" x14ac:dyDescent="0.25">
      <c r="A54" s="67">
        <v>1100</v>
      </c>
      <c r="B54" s="181" t="s">
        <v>73</v>
      </c>
      <c r="C54" s="68">
        <f t="shared" si="0"/>
        <v>371210</v>
      </c>
      <c r="D54" s="461">
        <f t="shared" ref="D54:O54" si="8">SUM(D55,D58,D66)</f>
        <v>233258</v>
      </c>
      <c r="E54" s="462">
        <f t="shared" si="8"/>
        <v>0</v>
      </c>
      <c r="F54" s="406">
        <f t="shared" si="8"/>
        <v>233258</v>
      </c>
      <c r="G54" s="461">
        <f t="shared" si="8"/>
        <v>137952</v>
      </c>
      <c r="H54" s="462">
        <f t="shared" si="8"/>
        <v>0</v>
      </c>
      <c r="I54" s="406">
        <f t="shared" si="8"/>
        <v>137952</v>
      </c>
      <c r="J54" s="461">
        <f t="shared" si="8"/>
        <v>0</v>
      </c>
      <c r="K54" s="462">
        <f t="shared" si="8"/>
        <v>0</v>
      </c>
      <c r="L54" s="406">
        <f t="shared" si="8"/>
        <v>0</v>
      </c>
      <c r="M54" s="182">
        <f t="shared" si="8"/>
        <v>0</v>
      </c>
      <c r="N54" s="183">
        <f t="shared" si="8"/>
        <v>0</v>
      </c>
      <c r="O54" s="71">
        <f t="shared" si="8"/>
        <v>0</v>
      </c>
      <c r="P54" s="75"/>
    </row>
    <row r="55" spans="1:16" x14ac:dyDescent="0.25">
      <c r="A55" s="184">
        <v>1110</v>
      </c>
      <c r="B55" s="136" t="s">
        <v>74</v>
      </c>
      <c r="C55" s="141">
        <f t="shared" si="0"/>
        <v>339228</v>
      </c>
      <c r="D55" s="463">
        <f t="shared" ref="D55:O55" si="9">SUM(D56:D57)</f>
        <v>201276</v>
      </c>
      <c r="E55" s="464">
        <f t="shared" si="9"/>
        <v>0</v>
      </c>
      <c r="F55" s="443">
        <f t="shared" si="9"/>
        <v>201276</v>
      </c>
      <c r="G55" s="463">
        <f t="shared" si="9"/>
        <v>137952</v>
      </c>
      <c r="H55" s="464">
        <f t="shared" si="9"/>
        <v>0</v>
      </c>
      <c r="I55" s="443">
        <f t="shared" si="9"/>
        <v>137952</v>
      </c>
      <c r="J55" s="463">
        <f t="shared" si="9"/>
        <v>0</v>
      </c>
      <c r="K55" s="464">
        <f t="shared" si="9"/>
        <v>0</v>
      </c>
      <c r="L55" s="443">
        <f t="shared" si="9"/>
        <v>0</v>
      </c>
      <c r="M55" s="185">
        <f t="shared" si="9"/>
        <v>0</v>
      </c>
      <c r="N55" s="186">
        <f t="shared" si="9"/>
        <v>0</v>
      </c>
      <c r="O55" s="139">
        <f t="shared" si="9"/>
        <v>0</v>
      </c>
      <c r="P55" s="127"/>
    </row>
    <row r="56" spans="1:16" ht="12" hidden="1" customHeight="1" x14ac:dyDescent="0.25">
      <c r="A56" s="44">
        <v>1111</v>
      </c>
      <c r="B56" s="80" t="s">
        <v>75</v>
      </c>
      <c r="C56" s="81">
        <f t="shared" si="0"/>
        <v>0</v>
      </c>
      <c r="D56" s="397"/>
      <c r="E56" s="398"/>
      <c r="F56" s="438">
        <f>D56+E56</f>
        <v>0</v>
      </c>
      <c r="G56" s="397"/>
      <c r="H56" s="398"/>
      <c r="I56" s="438">
        <f>G56+H56</f>
        <v>0</v>
      </c>
      <c r="J56" s="397"/>
      <c r="K56" s="398"/>
      <c r="L56" s="438">
        <f>K56+J56</f>
        <v>0</v>
      </c>
      <c r="M56" s="46"/>
      <c r="N56" s="47"/>
      <c r="O56" s="132">
        <f>N56+M56</f>
        <v>0</v>
      </c>
      <c r="P56" s="49"/>
    </row>
    <row r="57" spans="1:16" ht="24" customHeight="1" x14ac:dyDescent="0.25">
      <c r="A57" s="51">
        <v>1119</v>
      </c>
      <c r="B57" s="87" t="s">
        <v>76</v>
      </c>
      <c r="C57" s="88">
        <f t="shared" si="0"/>
        <v>339228</v>
      </c>
      <c r="D57" s="400">
        <v>201276</v>
      </c>
      <c r="E57" s="401"/>
      <c r="F57" s="402">
        <f>D57+E57</f>
        <v>201276</v>
      </c>
      <c r="G57" s="400">
        <v>137952</v>
      </c>
      <c r="H57" s="401"/>
      <c r="I57" s="402">
        <f>G57+H57</f>
        <v>137952</v>
      </c>
      <c r="J57" s="400"/>
      <c r="K57" s="401"/>
      <c r="L57" s="402">
        <f>K57+J57</f>
        <v>0</v>
      </c>
      <c r="M57" s="53"/>
      <c r="N57" s="54"/>
      <c r="O57" s="55">
        <f>N57+M57</f>
        <v>0</v>
      </c>
      <c r="P57" s="57"/>
    </row>
    <row r="58" spans="1:16" x14ac:dyDescent="0.25">
      <c r="A58" s="187">
        <v>1140</v>
      </c>
      <c r="B58" s="87" t="s">
        <v>78</v>
      </c>
      <c r="C58" s="88">
        <f t="shared" si="0"/>
        <v>28265</v>
      </c>
      <c r="D58" s="465">
        <f t="shared" ref="D58:O58" si="10">SUM(D59:D65)</f>
        <v>28265</v>
      </c>
      <c r="E58" s="466">
        <f t="shared" si="10"/>
        <v>0</v>
      </c>
      <c r="F58" s="402">
        <f t="shared" si="10"/>
        <v>28265</v>
      </c>
      <c r="G58" s="465">
        <f t="shared" si="10"/>
        <v>0</v>
      </c>
      <c r="H58" s="466">
        <f t="shared" si="10"/>
        <v>0</v>
      </c>
      <c r="I58" s="402">
        <f t="shared" si="10"/>
        <v>0</v>
      </c>
      <c r="J58" s="465">
        <f t="shared" si="10"/>
        <v>0</v>
      </c>
      <c r="K58" s="466">
        <f t="shared" si="10"/>
        <v>0</v>
      </c>
      <c r="L58" s="402">
        <f t="shared" si="10"/>
        <v>0</v>
      </c>
      <c r="M58" s="188">
        <f t="shared" si="10"/>
        <v>0</v>
      </c>
      <c r="N58" s="189">
        <f t="shared" si="10"/>
        <v>0</v>
      </c>
      <c r="O58" s="55">
        <f t="shared" si="10"/>
        <v>0</v>
      </c>
      <c r="P58" s="57"/>
    </row>
    <row r="59" spans="1:16" ht="12" customHeight="1" x14ac:dyDescent="0.25">
      <c r="A59" s="51">
        <v>1141</v>
      </c>
      <c r="B59" s="87" t="s">
        <v>79</v>
      </c>
      <c r="C59" s="88">
        <f t="shared" si="0"/>
        <v>4172</v>
      </c>
      <c r="D59" s="400">
        <v>4172</v>
      </c>
      <c r="E59" s="401"/>
      <c r="F59" s="402">
        <f t="shared" ref="F59:F66" si="11">D59+E59</f>
        <v>4172</v>
      </c>
      <c r="G59" s="400"/>
      <c r="H59" s="401"/>
      <c r="I59" s="402">
        <f t="shared" ref="I59:I66" si="12">G59+H59</f>
        <v>0</v>
      </c>
      <c r="J59" s="400"/>
      <c r="K59" s="401"/>
      <c r="L59" s="402">
        <f t="shared" ref="L59:L66" si="13">K59+J59</f>
        <v>0</v>
      </c>
      <c r="M59" s="53"/>
      <c r="N59" s="54"/>
      <c r="O59" s="55">
        <f t="shared" ref="O59:O66" si="14">N59+M59</f>
        <v>0</v>
      </c>
      <c r="P59" s="57"/>
    </row>
    <row r="60" spans="1:16" ht="24.75" customHeight="1" x14ac:dyDescent="0.25">
      <c r="A60" s="51">
        <v>1142</v>
      </c>
      <c r="B60" s="87" t="s">
        <v>80</v>
      </c>
      <c r="C60" s="88">
        <f t="shared" si="0"/>
        <v>1029</v>
      </c>
      <c r="D60" s="400">
        <v>1029</v>
      </c>
      <c r="E60" s="401"/>
      <c r="F60" s="402">
        <f t="shared" si="11"/>
        <v>1029</v>
      </c>
      <c r="G60" s="400"/>
      <c r="H60" s="401"/>
      <c r="I60" s="402">
        <f t="shared" si="12"/>
        <v>0</v>
      </c>
      <c r="J60" s="400"/>
      <c r="K60" s="401"/>
      <c r="L60" s="402">
        <f t="shared" si="13"/>
        <v>0</v>
      </c>
      <c r="M60" s="53"/>
      <c r="N60" s="54"/>
      <c r="O60" s="55">
        <f t="shared" si="14"/>
        <v>0</v>
      </c>
      <c r="P60" s="57"/>
    </row>
    <row r="61" spans="1:16" ht="24" hidden="1" customHeight="1" x14ac:dyDescent="0.25">
      <c r="A61" s="51">
        <v>1145</v>
      </c>
      <c r="B61" s="87" t="s">
        <v>81</v>
      </c>
      <c r="C61" s="88">
        <f t="shared" si="0"/>
        <v>0</v>
      </c>
      <c r="D61" s="400"/>
      <c r="E61" s="401"/>
      <c r="F61" s="402">
        <f t="shared" si="11"/>
        <v>0</v>
      </c>
      <c r="G61" s="400"/>
      <c r="H61" s="401"/>
      <c r="I61" s="402">
        <f t="shared" si="12"/>
        <v>0</v>
      </c>
      <c r="J61" s="400"/>
      <c r="K61" s="401"/>
      <c r="L61" s="402">
        <f t="shared" si="13"/>
        <v>0</v>
      </c>
      <c r="M61" s="53"/>
      <c r="N61" s="54"/>
      <c r="O61" s="55">
        <f t="shared" si="14"/>
        <v>0</v>
      </c>
      <c r="P61" s="57"/>
    </row>
    <row r="62" spans="1:16" ht="27.75" hidden="1" customHeight="1" x14ac:dyDescent="0.25">
      <c r="A62" s="51">
        <v>1146</v>
      </c>
      <c r="B62" s="87" t="s">
        <v>82</v>
      </c>
      <c r="C62" s="88">
        <f t="shared" si="0"/>
        <v>0</v>
      </c>
      <c r="D62" s="400"/>
      <c r="E62" s="401"/>
      <c r="F62" s="402">
        <f t="shared" si="11"/>
        <v>0</v>
      </c>
      <c r="G62" s="400"/>
      <c r="H62" s="401"/>
      <c r="I62" s="402">
        <f t="shared" si="12"/>
        <v>0</v>
      </c>
      <c r="J62" s="400"/>
      <c r="K62" s="401"/>
      <c r="L62" s="402">
        <f t="shared" si="13"/>
        <v>0</v>
      </c>
      <c r="M62" s="53"/>
      <c r="N62" s="54"/>
      <c r="O62" s="55">
        <f t="shared" si="14"/>
        <v>0</v>
      </c>
      <c r="P62" s="57"/>
    </row>
    <row r="63" spans="1:16" ht="20.25" customHeight="1" x14ac:dyDescent="0.25">
      <c r="A63" s="51">
        <v>1147</v>
      </c>
      <c r="B63" s="87" t="s">
        <v>83</v>
      </c>
      <c r="C63" s="88">
        <f t="shared" si="0"/>
        <v>3128</v>
      </c>
      <c r="D63" s="400">
        <v>3128</v>
      </c>
      <c r="E63" s="401"/>
      <c r="F63" s="402">
        <f t="shared" si="11"/>
        <v>3128</v>
      </c>
      <c r="G63" s="400"/>
      <c r="H63" s="401"/>
      <c r="I63" s="402">
        <f t="shared" si="12"/>
        <v>0</v>
      </c>
      <c r="J63" s="400"/>
      <c r="K63" s="401"/>
      <c r="L63" s="402">
        <f t="shared" si="13"/>
        <v>0</v>
      </c>
      <c r="M63" s="53"/>
      <c r="N63" s="54"/>
      <c r="O63" s="55">
        <f t="shared" si="14"/>
        <v>0</v>
      </c>
      <c r="P63" s="57"/>
    </row>
    <row r="64" spans="1:16" ht="18.75" customHeight="1" x14ac:dyDescent="0.25">
      <c r="A64" s="51">
        <v>1148</v>
      </c>
      <c r="B64" s="87" t="s">
        <v>84</v>
      </c>
      <c r="C64" s="88">
        <f t="shared" si="0"/>
        <v>19936</v>
      </c>
      <c r="D64" s="400">
        <v>19936</v>
      </c>
      <c r="E64" s="401"/>
      <c r="F64" s="402">
        <f t="shared" si="11"/>
        <v>19936</v>
      </c>
      <c r="G64" s="400"/>
      <c r="H64" s="401"/>
      <c r="I64" s="402">
        <f t="shared" si="12"/>
        <v>0</v>
      </c>
      <c r="J64" s="400"/>
      <c r="K64" s="401"/>
      <c r="L64" s="402">
        <f t="shared" si="13"/>
        <v>0</v>
      </c>
      <c r="M64" s="53"/>
      <c r="N64" s="54"/>
      <c r="O64" s="55">
        <f t="shared" si="14"/>
        <v>0</v>
      </c>
      <c r="P64" s="57"/>
    </row>
    <row r="65" spans="1:16" ht="24" hidden="1" customHeight="1" x14ac:dyDescent="0.25">
      <c r="A65" s="51">
        <v>1149</v>
      </c>
      <c r="B65" s="87" t="s">
        <v>85</v>
      </c>
      <c r="C65" s="88">
        <f t="shared" si="0"/>
        <v>0</v>
      </c>
      <c r="D65" s="400"/>
      <c r="E65" s="401"/>
      <c r="F65" s="402">
        <f t="shared" si="11"/>
        <v>0</v>
      </c>
      <c r="G65" s="400"/>
      <c r="H65" s="401"/>
      <c r="I65" s="402">
        <f t="shared" si="12"/>
        <v>0</v>
      </c>
      <c r="J65" s="400"/>
      <c r="K65" s="401"/>
      <c r="L65" s="402">
        <f t="shared" si="13"/>
        <v>0</v>
      </c>
      <c r="M65" s="53"/>
      <c r="N65" s="54"/>
      <c r="O65" s="55">
        <f t="shared" si="14"/>
        <v>0</v>
      </c>
      <c r="P65" s="57"/>
    </row>
    <row r="66" spans="1:16" ht="36" customHeight="1" x14ac:dyDescent="0.25">
      <c r="A66" s="184">
        <v>1150</v>
      </c>
      <c r="B66" s="136" t="s">
        <v>87</v>
      </c>
      <c r="C66" s="141">
        <f t="shared" si="0"/>
        <v>3717</v>
      </c>
      <c r="D66" s="441">
        <v>3717</v>
      </c>
      <c r="E66" s="442"/>
      <c r="F66" s="443">
        <f t="shared" si="11"/>
        <v>3717</v>
      </c>
      <c r="G66" s="441"/>
      <c r="H66" s="442"/>
      <c r="I66" s="443">
        <f t="shared" si="12"/>
        <v>0</v>
      </c>
      <c r="J66" s="441"/>
      <c r="K66" s="442"/>
      <c r="L66" s="443">
        <f t="shared" si="13"/>
        <v>0</v>
      </c>
      <c r="M66" s="142"/>
      <c r="N66" s="143"/>
      <c r="O66" s="139">
        <f t="shared" si="14"/>
        <v>0</v>
      </c>
      <c r="P66" s="127"/>
    </row>
    <row r="67" spans="1:16" ht="30.75" customHeight="1" x14ac:dyDescent="0.25">
      <c r="A67" s="67">
        <v>1200</v>
      </c>
      <c r="B67" s="181" t="s">
        <v>88</v>
      </c>
      <c r="C67" s="68">
        <f t="shared" si="0"/>
        <v>124695</v>
      </c>
      <c r="D67" s="461">
        <f t="shared" ref="D67:O67" si="15">SUM(D68:D69)</f>
        <v>90643</v>
      </c>
      <c r="E67" s="462">
        <f t="shared" si="15"/>
        <v>0</v>
      </c>
      <c r="F67" s="406">
        <f t="shared" si="15"/>
        <v>90643</v>
      </c>
      <c r="G67" s="461">
        <f t="shared" si="15"/>
        <v>34052</v>
      </c>
      <c r="H67" s="462">
        <f t="shared" si="15"/>
        <v>0</v>
      </c>
      <c r="I67" s="406">
        <f t="shared" si="15"/>
        <v>34052</v>
      </c>
      <c r="J67" s="461">
        <f t="shared" si="15"/>
        <v>0</v>
      </c>
      <c r="K67" s="462">
        <f t="shared" si="15"/>
        <v>0</v>
      </c>
      <c r="L67" s="406">
        <f t="shared" si="15"/>
        <v>0</v>
      </c>
      <c r="M67" s="182">
        <f t="shared" si="15"/>
        <v>0</v>
      </c>
      <c r="N67" s="183">
        <f t="shared" si="15"/>
        <v>0</v>
      </c>
      <c r="O67" s="71">
        <f t="shared" si="15"/>
        <v>0</v>
      </c>
      <c r="P67" s="75"/>
    </row>
    <row r="68" spans="1:16" ht="24" customHeight="1" x14ac:dyDescent="0.25">
      <c r="A68" s="380">
        <v>1210</v>
      </c>
      <c r="B68" s="80" t="s">
        <v>89</v>
      </c>
      <c r="C68" s="81">
        <f t="shared" si="0"/>
        <v>94103</v>
      </c>
      <c r="D68" s="397">
        <v>60711</v>
      </c>
      <c r="E68" s="398"/>
      <c r="F68" s="438">
        <f>D68+E68</f>
        <v>60711</v>
      </c>
      <c r="G68" s="397">
        <v>33392</v>
      </c>
      <c r="H68" s="398"/>
      <c r="I68" s="438">
        <f>G68+H68</f>
        <v>33392</v>
      </c>
      <c r="J68" s="397"/>
      <c r="K68" s="398"/>
      <c r="L68" s="438">
        <f>K68+J68</f>
        <v>0</v>
      </c>
      <c r="M68" s="46"/>
      <c r="N68" s="47"/>
      <c r="O68" s="132">
        <f>N68+M68</f>
        <v>0</v>
      </c>
      <c r="P68" s="49"/>
    </row>
    <row r="69" spans="1:16" ht="24" x14ac:dyDescent="0.25">
      <c r="A69" s="187">
        <v>1220</v>
      </c>
      <c r="B69" s="87" t="s">
        <v>90</v>
      </c>
      <c r="C69" s="88">
        <f t="shared" si="0"/>
        <v>30592</v>
      </c>
      <c r="D69" s="465">
        <f t="shared" ref="D69:O69" si="16">SUM(D70:D74)</f>
        <v>29932</v>
      </c>
      <c r="E69" s="466">
        <f t="shared" si="16"/>
        <v>0</v>
      </c>
      <c r="F69" s="402">
        <f t="shared" si="16"/>
        <v>29932</v>
      </c>
      <c r="G69" s="465">
        <f t="shared" si="16"/>
        <v>660</v>
      </c>
      <c r="H69" s="466">
        <f t="shared" si="16"/>
        <v>0</v>
      </c>
      <c r="I69" s="402">
        <f t="shared" si="16"/>
        <v>660</v>
      </c>
      <c r="J69" s="465">
        <f t="shared" si="16"/>
        <v>0</v>
      </c>
      <c r="K69" s="466">
        <f t="shared" si="16"/>
        <v>0</v>
      </c>
      <c r="L69" s="402">
        <f t="shared" si="16"/>
        <v>0</v>
      </c>
      <c r="M69" s="188">
        <f t="shared" si="16"/>
        <v>0</v>
      </c>
      <c r="N69" s="189">
        <f t="shared" si="16"/>
        <v>0</v>
      </c>
      <c r="O69" s="55">
        <f t="shared" si="16"/>
        <v>0</v>
      </c>
      <c r="P69" s="57"/>
    </row>
    <row r="70" spans="1:16" ht="48" customHeight="1" x14ac:dyDescent="0.25">
      <c r="A70" s="51">
        <v>1221</v>
      </c>
      <c r="B70" s="87" t="s">
        <v>91</v>
      </c>
      <c r="C70" s="88">
        <f t="shared" si="0"/>
        <v>19420</v>
      </c>
      <c r="D70" s="400">
        <v>18760</v>
      </c>
      <c r="E70" s="401"/>
      <c r="F70" s="402">
        <f>D70+E70</f>
        <v>18760</v>
      </c>
      <c r="G70" s="400">
        <v>660</v>
      </c>
      <c r="H70" s="401"/>
      <c r="I70" s="402">
        <f>G70+H70</f>
        <v>660</v>
      </c>
      <c r="J70" s="400"/>
      <c r="K70" s="401"/>
      <c r="L70" s="402">
        <f>K70+J70</f>
        <v>0</v>
      </c>
      <c r="M70" s="53"/>
      <c r="N70" s="54"/>
      <c r="O70" s="55">
        <f>N70+M70</f>
        <v>0</v>
      </c>
      <c r="P70" s="57"/>
    </row>
    <row r="71" spans="1:16" ht="12" hidden="1" customHeight="1" x14ac:dyDescent="0.25">
      <c r="A71" s="51">
        <v>1223</v>
      </c>
      <c r="B71" s="87" t="s">
        <v>92</v>
      </c>
      <c r="C71" s="88">
        <f t="shared" si="0"/>
        <v>0</v>
      </c>
      <c r="D71" s="400"/>
      <c r="E71" s="401"/>
      <c r="F71" s="402">
        <f>D71+E71</f>
        <v>0</v>
      </c>
      <c r="G71" s="400"/>
      <c r="H71" s="401"/>
      <c r="I71" s="402">
        <f>G71+H71</f>
        <v>0</v>
      </c>
      <c r="J71" s="400"/>
      <c r="K71" s="401"/>
      <c r="L71" s="402">
        <f>K71+J71</f>
        <v>0</v>
      </c>
      <c r="M71" s="53"/>
      <c r="N71" s="54"/>
      <c r="O71" s="55">
        <f>N71+M71</f>
        <v>0</v>
      </c>
      <c r="P71" s="57"/>
    </row>
    <row r="72" spans="1:16" ht="24" hidden="1" customHeight="1" x14ac:dyDescent="0.25">
      <c r="A72" s="51">
        <v>1225</v>
      </c>
      <c r="B72" s="87" t="s">
        <v>93</v>
      </c>
      <c r="C72" s="88">
        <f t="shared" si="0"/>
        <v>0</v>
      </c>
      <c r="D72" s="400"/>
      <c r="E72" s="401"/>
      <c r="F72" s="402">
        <f>D72+E72</f>
        <v>0</v>
      </c>
      <c r="G72" s="400"/>
      <c r="H72" s="401"/>
      <c r="I72" s="402">
        <f>G72+H72</f>
        <v>0</v>
      </c>
      <c r="J72" s="400"/>
      <c r="K72" s="401"/>
      <c r="L72" s="402">
        <f>K72+J72</f>
        <v>0</v>
      </c>
      <c r="M72" s="53"/>
      <c r="N72" s="54"/>
      <c r="O72" s="55">
        <f>N72+M72</f>
        <v>0</v>
      </c>
      <c r="P72" s="57"/>
    </row>
    <row r="73" spans="1:16" ht="43.5" customHeight="1" x14ac:dyDescent="0.25">
      <c r="A73" s="51">
        <v>1227</v>
      </c>
      <c r="B73" s="87" t="s">
        <v>94</v>
      </c>
      <c r="C73" s="88">
        <f t="shared" si="0"/>
        <v>10672</v>
      </c>
      <c r="D73" s="400">
        <v>10672</v>
      </c>
      <c r="E73" s="401"/>
      <c r="F73" s="402">
        <f>D73+E73</f>
        <v>10672</v>
      </c>
      <c r="G73" s="400"/>
      <c r="H73" s="401"/>
      <c r="I73" s="402">
        <f>G73+H73</f>
        <v>0</v>
      </c>
      <c r="J73" s="400"/>
      <c r="K73" s="401"/>
      <c r="L73" s="402">
        <f>K73+J73</f>
        <v>0</v>
      </c>
      <c r="M73" s="53"/>
      <c r="N73" s="54"/>
      <c r="O73" s="55">
        <f>N73+M73</f>
        <v>0</v>
      </c>
      <c r="P73" s="57"/>
    </row>
    <row r="74" spans="1:16" ht="48" customHeight="1" x14ac:dyDescent="0.25">
      <c r="A74" s="51">
        <v>1228</v>
      </c>
      <c r="B74" s="87" t="s">
        <v>95</v>
      </c>
      <c r="C74" s="88">
        <f t="shared" si="0"/>
        <v>500</v>
      </c>
      <c r="D74" s="400">
        <v>500</v>
      </c>
      <c r="E74" s="401"/>
      <c r="F74" s="402">
        <f>D74+E74</f>
        <v>500</v>
      </c>
      <c r="G74" s="400"/>
      <c r="H74" s="401"/>
      <c r="I74" s="402">
        <f>G74+H74</f>
        <v>0</v>
      </c>
      <c r="J74" s="400"/>
      <c r="K74" s="401"/>
      <c r="L74" s="402">
        <f>K74+J74</f>
        <v>0</v>
      </c>
      <c r="M74" s="53"/>
      <c r="N74" s="54"/>
      <c r="O74" s="55">
        <f>N74+M74</f>
        <v>0</v>
      </c>
      <c r="P74" s="57"/>
    </row>
    <row r="75" spans="1:16" x14ac:dyDescent="0.25">
      <c r="A75" s="175">
        <v>2000</v>
      </c>
      <c r="B75" s="175" t="s">
        <v>96</v>
      </c>
      <c r="C75" s="176">
        <f t="shared" si="0"/>
        <v>116370</v>
      </c>
      <c r="D75" s="458">
        <f t="shared" ref="D75:O75" si="17">SUM(D76,D83,D130,D164,D165,D172)</f>
        <v>96181</v>
      </c>
      <c r="E75" s="459">
        <f t="shared" si="17"/>
        <v>0</v>
      </c>
      <c r="F75" s="460">
        <f t="shared" si="17"/>
        <v>96181</v>
      </c>
      <c r="G75" s="458">
        <f t="shared" si="17"/>
        <v>1973</v>
      </c>
      <c r="H75" s="459">
        <f t="shared" si="17"/>
        <v>-4</v>
      </c>
      <c r="I75" s="460">
        <f t="shared" si="17"/>
        <v>1969</v>
      </c>
      <c r="J75" s="458">
        <f t="shared" si="17"/>
        <v>18220</v>
      </c>
      <c r="K75" s="459">
        <f t="shared" si="17"/>
        <v>0</v>
      </c>
      <c r="L75" s="460">
        <f t="shared" si="17"/>
        <v>18220</v>
      </c>
      <c r="M75" s="177">
        <f t="shared" si="17"/>
        <v>0</v>
      </c>
      <c r="N75" s="178">
        <f t="shared" si="17"/>
        <v>0</v>
      </c>
      <c r="O75" s="179">
        <f t="shared" si="17"/>
        <v>0</v>
      </c>
      <c r="P75" s="180"/>
    </row>
    <row r="76" spans="1:16" ht="28.5" customHeight="1" x14ac:dyDescent="0.25">
      <c r="A76" s="67">
        <v>2100</v>
      </c>
      <c r="B76" s="181" t="s">
        <v>97</v>
      </c>
      <c r="C76" s="68">
        <f t="shared" si="0"/>
        <v>28</v>
      </c>
      <c r="D76" s="461">
        <f t="shared" ref="D76:O76" si="18">SUM(D77,D80)</f>
        <v>28</v>
      </c>
      <c r="E76" s="462">
        <f t="shared" si="18"/>
        <v>0</v>
      </c>
      <c r="F76" s="406">
        <f t="shared" si="18"/>
        <v>28</v>
      </c>
      <c r="G76" s="461">
        <f t="shared" si="18"/>
        <v>0</v>
      </c>
      <c r="H76" s="462">
        <f t="shared" si="18"/>
        <v>0</v>
      </c>
      <c r="I76" s="406">
        <f t="shared" si="18"/>
        <v>0</v>
      </c>
      <c r="J76" s="461">
        <f t="shared" si="18"/>
        <v>0</v>
      </c>
      <c r="K76" s="462">
        <f t="shared" si="18"/>
        <v>0</v>
      </c>
      <c r="L76" s="406">
        <f t="shared" si="18"/>
        <v>0</v>
      </c>
      <c r="M76" s="182">
        <f t="shared" si="18"/>
        <v>0</v>
      </c>
      <c r="N76" s="183">
        <f t="shared" si="18"/>
        <v>0</v>
      </c>
      <c r="O76" s="71">
        <f t="shared" si="18"/>
        <v>0</v>
      </c>
      <c r="P76" s="75"/>
    </row>
    <row r="77" spans="1:16" ht="24" x14ac:dyDescent="0.25">
      <c r="A77" s="380">
        <v>2110</v>
      </c>
      <c r="B77" s="80" t="s">
        <v>98</v>
      </c>
      <c r="C77" s="81">
        <f t="shared" si="0"/>
        <v>28</v>
      </c>
      <c r="D77" s="467">
        <f t="shared" ref="D77:O77" si="19">SUM(D78:D79)</f>
        <v>28</v>
      </c>
      <c r="E77" s="468">
        <f t="shared" si="19"/>
        <v>0</v>
      </c>
      <c r="F77" s="438">
        <f t="shared" si="19"/>
        <v>28</v>
      </c>
      <c r="G77" s="467">
        <f t="shared" si="19"/>
        <v>0</v>
      </c>
      <c r="H77" s="468">
        <f t="shared" si="19"/>
        <v>0</v>
      </c>
      <c r="I77" s="438">
        <f t="shared" si="19"/>
        <v>0</v>
      </c>
      <c r="J77" s="467">
        <f t="shared" si="19"/>
        <v>0</v>
      </c>
      <c r="K77" s="468">
        <f t="shared" si="19"/>
        <v>0</v>
      </c>
      <c r="L77" s="438">
        <f t="shared" si="19"/>
        <v>0</v>
      </c>
      <c r="M77" s="191">
        <f t="shared" si="19"/>
        <v>0</v>
      </c>
      <c r="N77" s="192">
        <f t="shared" si="19"/>
        <v>0</v>
      </c>
      <c r="O77" s="132">
        <f t="shared" si="19"/>
        <v>0</v>
      </c>
      <c r="P77" s="49"/>
    </row>
    <row r="78" spans="1:16" ht="12" hidden="1" customHeight="1" x14ac:dyDescent="0.25">
      <c r="A78" s="51">
        <v>2111</v>
      </c>
      <c r="B78" s="87" t="s">
        <v>99</v>
      </c>
      <c r="C78" s="88">
        <f t="shared" si="0"/>
        <v>0</v>
      </c>
      <c r="D78" s="469"/>
      <c r="E78" s="470"/>
      <c r="F78" s="402">
        <f>D78+E78</f>
        <v>0</v>
      </c>
      <c r="G78" s="400"/>
      <c r="H78" s="401"/>
      <c r="I78" s="402">
        <f>G78+H78</f>
        <v>0</v>
      </c>
      <c r="J78" s="400"/>
      <c r="K78" s="401"/>
      <c r="L78" s="402">
        <f>K78+J78</f>
        <v>0</v>
      </c>
      <c r="M78" s="53"/>
      <c r="N78" s="54"/>
      <c r="O78" s="55">
        <f>N78+M78</f>
        <v>0</v>
      </c>
      <c r="P78" s="57"/>
    </row>
    <row r="79" spans="1:16" ht="24" customHeight="1" x14ac:dyDescent="0.25">
      <c r="A79" s="51">
        <v>2112</v>
      </c>
      <c r="B79" s="87" t="s">
        <v>100</v>
      </c>
      <c r="C79" s="88">
        <f t="shared" si="0"/>
        <v>28</v>
      </c>
      <c r="D79" s="469">
        <v>28</v>
      </c>
      <c r="E79" s="470"/>
      <c r="F79" s="402">
        <f>D79+E79</f>
        <v>28</v>
      </c>
      <c r="G79" s="400"/>
      <c r="H79" s="401"/>
      <c r="I79" s="402">
        <f>G79+H79</f>
        <v>0</v>
      </c>
      <c r="J79" s="400"/>
      <c r="K79" s="401"/>
      <c r="L79" s="402">
        <f>K79+J79</f>
        <v>0</v>
      </c>
      <c r="M79" s="53"/>
      <c r="N79" s="54"/>
      <c r="O79" s="55">
        <f>N79+M79</f>
        <v>0</v>
      </c>
      <c r="P79" s="57"/>
    </row>
    <row r="80" spans="1:16" ht="24" hidden="1" x14ac:dyDescent="0.25">
      <c r="A80" s="187">
        <v>2120</v>
      </c>
      <c r="B80" s="87" t="s">
        <v>101</v>
      </c>
      <c r="C80" s="88">
        <f t="shared" si="0"/>
        <v>0</v>
      </c>
      <c r="D80" s="465">
        <f t="shared" ref="D80:O80" si="20">SUM(D81:D82)</f>
        <v>0</v>
      </c>
      <c r="E80" s="466">
        <f t="shared" si="20"/>
        <v>0</v>
      </c>
      <c r="F80" s="402">
        <f t="shared" si="20"/>
        <v>0</v>
      </c>
      <c r="G80" s="465">
        <f t="shared" si="20"/>
        <v>0</v>
      </c>
      <c r="H80" s="466">
        <f t="shared" si="20"/>
        <v>0</v>
      </c>
      <c r="I80" s="402">
        <f t="shared" si="20"/>
        <v>0</v>
      </c>
      <c r="J80" s="465">
        <f t="shared" si="20"/>
        <v>0</v>
      </c>
      <c r="K80" s="466">
        <f t="shared" si="20"/>
        <v>0</v>
      </c>
      <c r="L80" s="402">
        <f t="shared" si="20"/>
        <v>0</v>
      </c>
      <c r="M80" s="188">
        <f t="shared" si="20"/>
        <v>0</v>
      </c>
      <c r="N80" s="189">
        <f t="shared" si="20"/>
        <v>0</v>
      </c>
      <c r="O80" s="55">
        <f t="shared" si="20"/>
        <v>0</v>
      </c>
      <c r="P80" s="57"/>
    </row>
    <row r="81" spans="1:16" ht="12" hidden="1" customHeight="1" x14ac:dyDescent="0.25">
      <c r="A81" s="51">
        <v>2121</v>
      </c>
      <c r="B81" s="87" t="s">
        <v>99</v>
      </c>
      <c r="C81" s="88">
        <f t="shared" si="0"/>
        <v>0</v>
      </c>
      <c r="D81" s="469"/>
      <c r="E81" s="470"/>
      <c r="F81" s="402">
        <f>D81+E81</f>
        <v>0</v>
      </c>
      <c r="G81" s="400"/>
      <c r="H81" s="401"/>
      <c r="I81" s="402">
        <f>G81+H81</f>
        <v>0</v>
      </c>
      <c r="J81" s="400"/>
      <c r="K81" s="401"/>
      <c r="L81" s="402">
        <f>K81+J81</f>
        <v>0</v>
      </c>
      <c r="M81" s="53"/>
      <c r="N81" s="54"/>
      <c r="O81" s="55">
        <f>N81+M81</f>
        <v>0</v>
      </c>
      <c r="P81" s="57"/>
    </row>
    <row r="82" spans="1:16" ht="24" hidden="1" customHeight="1" x14ac:dyDescent="0.25">
      <c r="A82" s="51">
        <v>2122</v>
      </c>
      <c r="B82" s="87" t="s">
        <v>100</v>
      </c>
      <c r="C82" s="88">
        <f t="shared" si="0"/>
        <v>0</v>
      </c>
      <c r="D82" s="469"/>
      <c r="E82" s="470"/>
      <c r="F82" s="402">
        <f>D82+E82</f>
        <v>0</v>
      </c>
      <c r="G82" s="400"/>
      <c r="H82" s="401"/>
      <c r="I82" s="402">
        <f>G82+H82</f>
        <v>0</v>
      </c>
      <c r="J82" s="400"/>
      <c r="K82" s="401"/>
      <c r="L82" s="402">
        <f>K82+J82</f>
        <v>0</v>
      </c>
      <c r="M82" s="53"/>
      <c r="N82" s="54"/>
      <c r="O82" s="55">
        <f>N82+M82</f>
        <v>0</v>
      </c>
      <c r="P82" s="57"/>
    </row>
    <row r="83" spans="1:16" x14ac:dyDescent="0.25">
      <c r="A83" s="67">
        <v>2200</v>
      </c>
      <c r="B83" s="181" t="s">
        <v>102</v>
      </c>
      <c r="C83" s="68">
        <f t="shared" si="0"/>
        <v>100372</v>
      </c>
      <c r="D83" s="461">
        <f t="shared" ref="D83:O83" si="21">SUM(D84,D89,D95,D103,D112,D116,D122,D128)</f>
        <v>81183</v>
      </c>
      <c r="E83" s="462">
        <f t="shared" si="21"/>
        <v>0</v>
      </c>
      <c r="F83" s="406">
        <f t="shared" si="21"/>
        <v>81183</v>
      </c>
      <c r="G83" s="461">
        <f t="shared" si="21"/>
        <v>973</v>
      </c>
      <c r="H83" s="462">
        <f t="shared" si="21"/>
        <v>-4</v>
      </c>
      <c r="I83" s="406">
        <f t="shared" si="21"/>
        <v>969</v>
      </c>
      <c r="J83" s="461">
        <f t="shared" si="21"/>
        <v>18220</v>
      </c>
      <c r="K83" s="462">
        <f t="shared" si="21"/>
        <v>0</v>
      </c>
      <c r="L83" s="406">
        <f t="shared" si="21"/>
        <v>18220</v>
      </c>
      <c r="M83" s="182">
        <f t="shared" si="21"/>
        <v>0</v>
      </c>
      <c r="N83" s="183">
        <f t="shared" si="21"/>
        <v>0</v>
      </c>
      <c r="O83" s="71">
        <f t="shared" si="21"/>
        <v>0</v>
      </c>
      <c r="P83" s="75"/>
    </row>
    <row r="84" spans="1:16" x14ac:dyDescent="0.25">
      <c r="A84" s="184">
        <v>2210</v>
      </c>
      <c r="B84" s="136" t="s">
        <v>103</v>
      </c>
      <c r="C84" s="141">
        <f t="shared" ref="C84:C147" si="22">F84+I84+L84+O84</f>
        <v>1962</v>
      </c>
      <c r="D84" s="463">
        <f t="shared" ref="D84:O84" si="23">SUM(D85:D88)</f>
        <v>1942</v>
      </c>
      <c r="E84" s="464">
        <f t="shared" si="23"/>
        <v>0</v>
      </c>
      <c r="F84" s="443">
        <f t="shared" si="23"/>
        <v>1942</v>
      </c>
      <c r="G84" s="463">
        <f t="shared" si="23"/>
        <v>0</v>
      </c>
      <c r="H84" s="464">
        <f t="shared" si="23"/>
        <v>0</v>
      </c>
      <c r="I84" s="443">
        <f t="shared" si="23"/>
        <v>0</v>
      </c>
      <c r="J84" s="463">
        <f t="shared" si="23"/>
        <v>20</v>
      </c>
      <c r="K84" s="464">
        <f t="shared" si="23"/>
        <v>0</v>
      </c>
      <c r="L84" s="443">
        <f t="shared" si="23"/>
        <v>20</v>
      </c>
      <c r="M84" s="185">
        <f t="shared" si="23"/>
        <v>0</v>
      </c>
      <c r="N84" s="186">
        <f t="shared" si="23"/>
        <v>0</v>
      </c>
      <c r="O84" s="139">
        <f t="shared" si="23"/>
        <v>0</v>
      </c>
      <c r="P84" s="127"/>
    </row>
    <row r="85" spans="1:16" ht="24" hidden="1" customHeight="1" x14ac:dyDescent="0.25">
      <c r="A85" s="44">
        <v>2211</v>
      </c>
      <c r="B85" s="80" t="s">
        <v>104</v>
      </c>
      <c r="C85" s="81">
        <f t="shared" si="22"/>
        <v>0</v>
      </c>
      <c r="D85" s="471"/>
      <c r="E85" s="472"/>
      <c r="F85" s="438">
        <f>D85+E85</f>
        <v>0</v>
      </c>
      <c r="G85" s="397"/>
      <c r="H85" s="398"/>
      <c r="I85" s="438">
        <f>G85+H85</f>
        <v>0</v>
      </c>
      <c r="J85" s="397"/>
      <c r="K85" s="398"/>
      <c r="L85" s="438">
        <f>K85+J85</f>
        <v>0</v>
      </c>
      <c r="M85" s="46"/>
      <c r="N85" s="47"/>
      <c r="O85" s="132">
        <f>N85+M85</f>
        <v>0</v>
      </c>
      <c r="P85" s="49"/>
    </row>
    <row r="86" spans="1:16" ht="36" customHeight="1" x14ac:dyDescent="0.25">
      <c r="A86" s="51">
        <v>2212</v>
      </c>
      <c r="B86" s="87" t="s">
        <v>105</v>
      </c>
      <c r="C86" s="88">
        <f t="shared" si="22"/>
        <v>1766</v>
      </c>
      <c r="D86" s="469">
        <v>1766</v>
      </c>
      <c r="E86" s="470"/>
      <c r="F86" s="402">
        <f>D86+E86</f>
        <v>1766</v>
      </c>
      <c r="G86" s="400"/>
      <c r="H86" s="401"/>
      <c r="I86" s="402">
        <f>G86+H86</f>
        <v>0</v>
      </c>
      <c r="J86" s="400"/>
      <c r="K86" s="401"/>
      <c r="L86" s="402">
        <f>K86+J86</f>
        <v>0</v>
      </c>
      <c r="M86" s="53"/>
      <c r="N86" s="54"/>
      <c r="O86" s="55">
        <f>N86+M86</f>
        <v>0</v>
      </c>
      <c r="P86" s="57"/>
    </row>
    <row r="87" spans="1:16" ht="24" customHeight="1" x14ac:dyDescent="0.25">
      <c r="A87" s="51">
        <v>2214</v>
      </c>
      <c r="B87" s="87" t="s">
        <v>106</v>
      </c>
      <c r="C87" s="88">
        <f t="shared" si="22"/>
        <v>122</v>
      </c>
      <c r="D87" s="469">
        <v>102</v>
      </c>
      <c r="E87" s="470"/>
      <c r="F87" s="402">
        <f>D87+E87</f>
        <v>102</v>
      </c>
      <c r="G87" s="400"/>
      <c r="H87" s="401"/>
      <c r="I87" s="402">
        <f>G87+H87</f>
        <v>0</v>
      </c>
      <c r="J87" s="400">
        <v>20</v>
      </c>
      <c r="K87" s="401"/>
      <c r="L87" s="402">
        <f>K87+J87</f>
        <v>20</v>
      </c>
      <c r="M87" s="53"/>
      <c r="N87" s="54"/>
      <c r="O87" s="55">
        <f>N87+M87</f>
        <v>0</v>
      </c>
      <c r="P87" s="57"/>
    </row>
    <row r="88" spans="1:16" ht="12" customHeight="1" x14ac:dyDescent="0.25">
      <c r="A88" s="51">
        <v>2219</v>
      </c>
      <c r="B88" s="87" t="s">
        <v>107</v>
      </c>
      <c r="C88" s="88">
        <f t="shared" si="22"/>
        <v>74</v>
      </c>
      <c r="D88" s="469">
        <v>74</v>
      </c>
      <c r="E88" s="470"/>
      <c r="F88" s="402">
        <f>D88+E88</f>
        <v>74</v>
      </c>
      <c r="G88" s="400"/>
      <c r="H88" s="401"/>
      <c r="I88" s="402">
        <f>G88+H88</f>
        <v>0</v>
      </c>
      <c r="J88" s="400"/>
      <c r="K88" s="401"/>
      <c r="L88" s="402">
        <f>K88+J88</f>
        <v>0</v>
      </c>
      <c r="M88" s="53"/>
      <c r="N88" s="54"/>
      <c r="O88" s="55">
        <f>N88+M88</f>
        <v>0</v>
      </c>
      <c r="P88" s="57"/>
    </row>
    <row r="89" spans="1:16" ht="24" x14ac:dyDescent="0.25">
      <c r="A89" s="187">
        <v>2220</v>
      </c>
      <c r="B89" s="87" t="s">
        <v>108</v>
      </c>
      <c r="C89" s="88">
        <f t="shared" si="22"/>
        <v>87079</v>
      </c>
      <c r="D89" s="465">
        <f t="shared" ref="D89:O89" si="24">SUM(D90:D94)</f>
        <v>68879</v>
      </c>
      <c r="E89" s="466">
        <f t="shared" si="24"/>
        <v>0</v>
      </c>
      <c r="F89" s="402">
        <f t="shared" si="24"/>
        <v>68879</v>
      </c>
      <c r="G89" s="465">
        <f t="shared" si="24"/>
        <v>0</v>
      </c>
      <c r="H89" s="466">
        <f t="shared" si="24"/>
        <v>0</v>
      </c>
      <c r="I89" s="402">
        <f t="shared" si="24"/>
        <v>0</v>
      </c>
      <c r="J89" s="465">
        <f t="shared" si="24"/>
        <v>18200</v>
      </c>
      <c r="K89" s="466">
        <f t="shared" si="24"/>
        <v>0</v>
      </c>
      <c r="L89" s="402">
        <f t="shared" si="24"/>
        <v>18200</v>
      </c>
      <c r="M89" s="188">
        <f t="shared" si="24"/>
        <v>0</v>
      </c>
      <c r="N89" s="189">
        <f t="shared" si="24"/>
        <v>0</v>
      </c>
      <c r="O89" s="55">
        <f t="shared" si="24"/>
        <v>0</v>
      </c>
      <c r="P89" s="57"/>
    </row>
    <row r="90" spans="1:16" ht="26.25" customHeight="1" x14ac:dyDescent="0.25">
      <c r="A90" s="51">
        <v>2221</v>
      </c>
      <c r="B90" s="87" t="s">
        <v>109</v>
      </c>
      <c r="C90" s="88">
        <f t="shared" si="22"/>
        <v>63945</v>
      </c>
      <c r="D90" s="193">
        <v>57561</v>
      </c>
      <c r="E90" s="194"/>
      <c r="F90" s="55">
        <f>D90+E90</f>
        <v>57561</v>
      </c>
      <c r="G90" s="53"/>
      <c r="H90" s="54"/>
      <c r="I90" s="55">
        <f>G90+H90</f>
        <v>0</v>
      </c>
      <c r="J90" s="53">
        <v>6384</v>
      </c>
      <c r="K90" s="54"/>
      <c r="L90" s="55">
        <f>K90+J90</f>
        <v>6384</v>
      </c>
      <c r="M90" s="53"/>
      <c r="N90" s="54"/>
      <c r="O90" s="55">
        <f>N90+M90</f>
        <v>0</v>
      </c>
      <c r="P90" s="57"/>
    </row>
    <row r="91" spans="1:16" ht="12" customHeight="1" x14ac:dyDescent="0.25">
      <c r="A91" s="51">
        <v>2222</v>
      </c>
      <c r="B91" s="87" t="s">
        <v>110</v>
      </c>
      <c r="C91" s="88">
        <f t="shared" si="22"/>
        <v>4704</v>
      </c>
      <c r="D91" s="193">
        <v>1924</v>
      </c>
      <c r="E91" s="194"/>
      <c r="F91" s="55">
        <f>D91+E91</f>
        <v>1924</v>
      </c>
      <c r="G91" s="53">
        <v>0</v>
      </c>
      <c r="H91" s="54"/>
      <c r="I91" s="55">
        <f>G91+H91</f>
        <v>0</v>
      </c>
      <c r="J91" s="53">
        <v>2780</v>
      </c>
      <c r="K91" s="54"/>
      <c r="L91" s="55">
        <f>K91+J91</f>
        <v>2780</v>
      </c>
      <c r="M91" s="53"/>
      <c r="N91" s="54"/>
      <c r="O91" s="55">
        <f>N91+M91</f>
        <v>0</v>
      </c>
      <c r="P91" s="57"/>
    </row>
    <row r="92" spans="1:16" ht="15" customHeight="1" x14ac:dyDescent="0.25">
      <c r="A92" s="51">
        <v>2223</v>
      </c>
      <c r="B92" s="87" t="s">
        <v>111</v>
      </c>
      <c r="C92" s="88">
        <f t="shared" si="22"/>
        <v>17501</v>
      </c>
      <c r="D92" s="193">
        <v>8630</v>
      </c>
      <c r="E92" s="194"/>
      <c r="F92" s="55">
        <f>D92+E92</f>
        <v>8630</v>
      </c>
      <c r="G92" s="53"/>
      <c r="H92" s="54"/>
      <c r="I92" s="55">
        <f>G92+H92</f>
        <v>0</v>
      </c>
      <c r="J92" s="53">
        <v>8871</v>
      </c>
      <c r="K92" s="54"/>
      <c r="L92" s="55">
        <f>K92+J92</f>
        <v>8871</v>
      </c>
      <c r="M92" s="53"/>
      <c r="N92" s="54"/>
      <c r="O92" s="55">
        <f>N92+M92</f>
        <v>0</v>
      </c>
      <c r="P92" s="57"/>
    </row>
    <row r="93" spans="1:16" ht="48" customHeight="1" x14ac:dyDescent="0.25">
      <c r="A93" s="51">
        <v>2224</v>
      </c>
      <c r="B93" s="87" t="s">
        <v>112</v>
      </c>
      <c r="C93" s="88">
        <f t="shared" si="22"/>
        <v>929</v>
      </c>
      <c r="D93" s="469">
        <v>764</v>
      </c>
      <c r="E93" s="470"/>
      <c r="F93" s="402">
        <f>D93+E93</f>
        <v>764</v>
      </c>
      <c r="G93" s="400"/>
      <c r="H93" s="401"/>
      <c r="I93" s="402">
        <f>G93+H93</f>
        <v>0</v>
      </c>
      <c r="J93" s="400">
        <v>165</v>
      </c>
      <c r="K93" s="401"/>
      <c r="L93" s="402">
        <f>K93+J93</f>
        <v>165</v>
      </c>
      <c r="M93" s="53"/>
      <c r="N93" s="54"/>
      <c r="O93" s="55">
        <f>N93+M93</f>
        <v>0</v>
      </c>
      <c r="P93" s="57"/>
    </row>
    <row r="94" spans="1:16" ht="24" hidden="1" customHeight="1" x14ac:dyDescent="0.25">
      <c r="A94" s="51">
        <v>2229</v>
      </c>
      <c r="B94" s="87" t="s">
        <v>113</v>
      </c>
      <c r="C94" s="88">
        <f t="shared" si="22"/>
        <v>0</v>
      </c>
      <c r="D94" s="469"/>
      <c r="E94" s="470"/>
      <c r="F94" s="402">
        <f>D94+E94</f>
        <v>0</v>
      </c>
      <c r="G94" s="400"/>
      <c r="H94" s="401"/>
      <c r="I94" s="402">
        <f>G94+H94</f>
        <v>0</v>
      </c>
      <c r="J94" s="400"/>
      <c r="K94" s="401"/>
      <c r="L94" s="402">
        <f>K94+J94</f>
        <v>0</v>
      </c>
      <c r="M94" s="53"/>
      <c r="N94" s="54"/>
      <c r="O94" s="55">
        <f>N94+M94</f>
        <v>0</v>
      </c>
      <c r="P94" s="57"/>
    </row>
    <row r="95" spans="1:16" ht="36" x14ac:dyDescent="0.25">
      <c r="A95" s="187">
        <v>2230</v>
      </c>
      <c r="B95" s="87" t="s">
        <v>114</v>
      </c>
      <c r="C95" s="88">
        <f t="shared" si="22"/>
        <v>2164</v>
      </c>
      <c r="D95" s="465">
        <f t="shared" ref="D95:O95" si="25">SUM(D96:D102)</f>
        <v>2164</v>
      </c>
      <c r="E95" s="466">
        <f t="shared" si="25"/>
        <v>0</v>
      </c>
      <c r="F95" s="402">
        <f t="shared" si="25"/>
        <v>2164</v>
      </c>
      <c r="G95" s="465">
        <f t="shared" si="25"/>
        <v>0</v>
      </c>
      <c r="H95" s="466">
        <f t="shared" si="25"/>
        <v>0</v>
      </c>
      <c r="I95" s="402">
        <f t="shared" si="25"/>
        <v>0</v>
      </c>
      <c r="J95" s="465">
        <f t="shared" si="25"/>
        <v>0</v>
      </c>
      <c r="K95" s="466">
        <f t="shared" si="25"/>
        <v>0</v>
      </c>
      <c r="L95" s="402">
        <f t="shared" si="25"/>
        <v>0</v>
      </c>
      <c r="M95" s="188">
        <f t="shared" si="25"/>
        <v>0</v>
      </c>
      <c r="N95" s="189">
        <f t="shared" si="25"/>
        <v>0</v>
      </c>
      <c r="O95" s="55">
        <f t="shared" si="25"/>
        <v>0</v>
      </c>
      <c r="P95" s="57"/>
    </row>
    <row r="96" spans="1:16" ht="24" hidden="1" customHeight="1" x14ac:dyDescent="0.25">
      <c r="A96" s="51">
        <v>2231</v>
      </c>
      <c r="B96" s="87" t="s">
        <v>115</v>
      </c>
      <c r="C96" s="88">
        <f t="shared" si="22"/>
        <v>0</v>
      </c>
      <c r="D96" s="469"/>
      <c r="E96" s="470"/>
      <c r="F96" s="402">
        <f t="shared" ref="F96:F102" si="26">D96+E96</f>
        <v>0</v>
      </c>
      <c r="G96" s="400"/>
      <c r="H96" s="401"/>
      <c r="I96" s="402">
        <f t="shared" ref="I96:I102" si="27">G96+H96</f>
        <v>0</v>
      </c>
      <c r="J96" s="400"/>
      <c r="K96" s="401"/>
      <c r="L96" s="402">
        <f t="shared" ref="L96:L102" si="28">K96+J96</f>
        <v>0</v>
      </c>
      <c r="M96" s="53"/>
      <c r="N96" s="54"/>
      <c r="O96" s="55">
        <f t="shared" ref="O96:O102" si="29">N96+M96</f>
        <v>0</v>
      </c>
      <c r="P96" s="57"/>
    </row>
    <row r="97" spans="1:16" ht="24.75" hidden="1" customHeight="1" x14ac:dyDescent="0.25">
      <c r="A97" s="51">
        <v>2232</v>
      </c>
      <c r="B97" s="87" t="s">
        <v>116</v>
      </c>
      <c r="C97" s="88">
        <f t="shared" si="22"/>
        <v>0</v>
      </c>
      <c r="D97" s="469"/>
      <c r="E97" s="470"/>
      <c r="F97" s="402">
        <f t="shared" si="26"/>
        <v>0</v>
      </c>
      <c r="G97" s="400"/>
      <c r="H97" s="401"/>
      <c r="I97" s="402">
        <f t="shared" si="27"/>
        <v>0</v>
      </c>
      <c r="J97" s="400"/>
      <c r="K97" s="401"/>
      <c r="L97" s="402">
        <f t="shared" si="28"/>
        <v>0</v>
      </c>
      <c r="M97" s="53"/>
      <c r="N97" s="54"/>
      <c r="O97" s="55">
        <f t="shared" si="29"/>
        <v>0</v>
      </c>
      <c r="P97" s="57"/>
    </row>
    <row r="98" spans="1:16" ht="24" hidden="1" customHeight="1" x14ac:dyDescent="0.25">
      <c r="A98" s="44">
        <v>2233</v>
      </c>
      <c r="B98" s="80" t="s">
        <v>117</v>
      </c>
      <c r="C98" s="81">
        <f t="shared" si="22"/>
        <v>0</v>
      </c>
      <c r="D98" s="471"/>
      <c r="E98" s="472"/>
      <c r="F98" s="438">
        <f t="shared" si="26"/>
        <v>0</v>
      </c>
      <c r="G98" s="397"/>
      <c r="H98" s="398"/>
      <c r="I98" s="438">
        <f t="shared" si="27"/>
        <v>0</v>
      </c>
      <c r="J98" s="397"/>
      <c r="K98" s="398"/>
      <c r="L98" s="438">
        <f t="shared" si="28"/>
        <v>0</v>
      </c>
      <c r="M98" s="46"/>
      <c r="N98" s="47"/>
      <c r="O98" s="132">
        <f t="shared" si="29"/>
        <v>0</v>
      </c>
      <c r="P98" s="49"/>
    </row>
    <row r="99" spans="1:16" ht="36" hidden="1" customHeight="1" x14ac:dyDescent="0.25">
      <c r="A99" s="51">
        <v>2234</v>
      </c>
      <c r="B99" s="87" t="s">
        <v>118</v>
      </c>
      <c r="C99" s="88">
        <f t="shared" si="22"/>
        <v>0</v>
      </c>
      <c r="D99" s="469"/>
      <c r="E99" s="470"/>
      <c r="F99" s="402">
        <f t="shared" si="26"/>
        <v>0</v>
      </c>
      <c r="G99" s="400"/>
      <c r="H99" s="401"/>
      <c r="I99" s="402">
        <f t="shared" si="27"/>
        <v>0</v>
      </c>
      <c r="J99" s="400"/>
      <c r="K99" s="401"/>
      <c r="L99" s="402">
        <f t="shared" si="28"/>
        <v>0</v>
      </c>
      <c r="M99" s="53"/>
      <c r="N99" s="54"/>
      <c r="O99" s="55">
        <f t="shared" si="29"/>
        <v>0</v>
      </c>
      <c r="P99" s="57"/>
    </row>
    <row r="100" spans="1:16" ht="24" hidden="1" customHeight="1" x14ac:dyDescent="0.25">
      <c r="A100" s="51">
        <v>2235</v>
      </c>
      <c r="B100" s="87" t="s">
        <v>119</v>
      </c>
      <c r="C100" s="88">
        <f t="shared" si="22"/>
        <v>0</v>
      </c>
      <c r="D100" s="469"/>
      <c r="E100" s="470"/>
      <c r="F100" s="402">
        <f t="shared" si="26"/>
        <v>0</v>
      </c>
      <c r="G100" s="400"/>
      <c r="H100" s="401"/>
      <c r="I100" s="402">
        <f t="shared" si="27"/>
        <v>0</v>
      </c>
      <c r="J100" s="400"/>
      <c r="K100" s="401"/>
      <c r="L100" s="402">
        <f t="shared" si="28"/>
        <v>0</v>
      </c>
      <c r="M100" s="53"/>
      <c r="N100" s="54"/>
      <c r="O100" s="55">
        <f t="shared" si="29"/>
        <v>0</v>
      </c>
      <c r="P100" s="57"/>
    </row>
    <row r="101" spans="1:16" ht="12" hidden="1" customHeight="1" x14ac:dyDescent="0.25">
      <c r="A101" s="51">
        <v>2236</v>
      </c>
      <c r="B101" s="87" t="s">
        <v>120</v>
      </c>
      <c r="C101" s="88">
        <f t="shared" si="22"/>
        <v>0</v>
      </c>
      <c r="D101" s="469"/>
      <c r="E101" s="470"/>
      <c r="F101" s="402">
        <f t="shared" si="26"/>
        <v>0</v>
      </c>
      <c r="G101" s="400"/>
      <c r="H101" s="401"/>
      <c r="I101" s="402">
        <f t="shared" si="27"/>
        <v>0</v>
      </c>
      <c r="J101" s="400"/>
      <c r="K101" s="401"/>
      <c r="L101" s="402">
        <f t="shared" si="28"/>
        <v>0</v>
      </c>
      <c r="M101" s="53"/>
      <c r="N101" s="54"/>
      <c r="O101" s="55">
        <f t="shared" si="29"/>
        <v>0</v>
      </c>
      <c r="P101" s="57"/>
    </row>
    <row r="102" spans="1:16" ht="24" customHeight="1" x14ac:dyDescent="0.25">
      <c r="A102" s="51">
        <v>2239</v>
      </c>
      <c r="B102" s="87" t="s">
        <v>121</v>
      </c>
      <c r="C102" s="88">
        <f t="shared" si="22"/>
        <v>2164</v>
      </c>
      <c r="D102" s="469">
        <v>2164</v>
      </c>
      <c r="E102" s="470"/>
      <c r="F102" s="402">
        <f t="shared" si="26"/>
        <v>2164</v>
      </c>
      <c r="G102" s="400"/>
      <c r="H102" s="401"/>
      <c r="I102" s="402">
        <f t="shared" si="27"/>
        <v>0</v>
      </c>
      <c r="J102" s="400"/>
      <c r="K102" s="401"/>
      <c r="L102" s="402">
        <f t="shared" si="28"/>
        <v>0</v>
      </c>
      <c r="M102" s="53"/>
      <c r="N102" s="54"/>
      <c r="O102" s="55">
        <f t="shared" si="29"/>
        <v>0</v>
      </c>
      <c r="P102" s="57"/>
    </row>
    <row r="103" spans="1:16" ht="36" x14ac:dyDescent="0.25">
      <c r="A103" s="187">
        <v>2240</v>
      </c>
      <c r="B103" s="87" t="s">
        <v>122</v>
      </c>
      <c r="C103" s="88">
        <f t="shared" si="22"/>
        <v>5614</v>
      </c>
      <c r="D103" s="465">
        <f t="shared" ref="D103:O103" si="30">SUM(D104:D111)</f>
        <v>5614</v>
      </c>
      <c r="E103" s="466">
        <f t="shared" si="30"/>
        <v>0</v>
      </c>
      <c r="F103" s="402">
        <f t="shared" si="30"/>
        <v>5614</v>
      </c>
      <c r="G103" s="465">
        <f t="shared" si="30"/>
        <v>0</v>
      </c>
      <c r="H103" s="466">
        <f t="shared" si="30"/>
        <v>0</v>
      </c>
      <c r="I103" s="402">
        <f t="shared" si="30"/>
        <v>0</v>
      </c>
      <c r="J103" s="465">
        <f t="shared" si="30"/>
        <v>0</v>
      </c>
      <c r="K103" s="466">
        <f t="shared" si="30"/>
        <v>0</v>
      </c>
      <c r="L103" s="402">
        <f t="shared" si="30"/>
        <v>0</v>
      </c>
      <c r="M103" s="188">
        <f t="shared" si="30"/>
        <v>0</v>
      </c>
      <c r="N103" s="189">
        <f t="shared" si="30"/>
        <v>0</v>
      </c>
      <c r="O103" s="55">
        <f t="shared" si="30"/>
        <v>0</v>
      </c>
      <c r="P103" s="57"/>
    </row>
    <row r="104" spans="1:16" ht="12" hidden="1" customHeight="1" x14ac:dyDescent="0.25">
      <c r="A104" s="51">
        <v>2241</v>
      </c>
      <c r="B104" s="87" t="s">
        <v>123</v>
      </c>
      <c r="C104" s="88">
        <f t="shared" si="22"/>
        <v>0</v>
      </c>
      <c r="D104" s="469"/>
      <c r="E104" s="470"/>
      <c r="F104" s="402">
        <f t="shared" ref="F104:F111" si="31">D104+E104</f>
        <v>0</v>
      </c>
      <c r="G104" s="400"/>
      <c r="H104" s="401"/>
      <c r="I104" s="402">
        <f t="shared" ref="I104:I111" si="32">G104+H104</f>
        <v>0</v>
      </c>
      <c r="J104" s="400"/>
      <c r="K104" s="401"/>
      <c r="L104" s="402">
        <f t="shared" ref="L104:L111" si="33">K104+J104</f>
        <v>0</v>
      </c>
      <c r="M104" s="53"/>
      <c r="N104" s="54"/>
      <c r="O104" s="55">
        <f t="shared" ref="O104:O111" si="34">N104+M104</f>
        <v>0</v>
      </c>
      <c r="P104" s="57"/>
    </row>
    <row r="105" spans="1:16" ht="24" hidden="1" customHeight="1" x14ac:dyDescent="0.25">
      <c r="A105" s="51">
        <v>2242</v>
      </c>
      <c r="B105" s="87" t="s">
        <v>124</v>
      </c>
      <c r="C105" s="88">
        <f t="shared" si="22"/>
        <v>0</v>
      </c>
      <c r="D105" s="469"/>
      <c r="E105" s="470"/>
      <c r="F105" s="402">
        <f t="shared" si="31"/>
        <v>0</v>
      </c>
      <c r="G105" s="400"/>
      <c r="H105" s="401"/>
      <c r="I105" s="402">
        <f t="shared" si="32"/>
        <v>0</v>
      </c>
      <c r="J105" s="400"/>
      <c r="K105" s="401"/>
      <c r="L105" s="402">
        <f t="shared" si="33"/>
        <v>0</v>
      </c>
      <c r="M105" s="53"/>
      <c r="N105" s="54"/>
      <c r="O105" s="55">
        <f t="shared" si="34"/>
        <v>0</v>
      </c>
      <c r="P105" s="57"/>
    </row>
    <row r="106" spans="1:16" ht="24" customHeight="1" x14ac:dyDescent="0.25">
      <c r="A106" s="51">
        <v>2243</v>
      </c>
      <c r="B106" s="87" t="s">
        <v>125</v>
      </c>
      <c r="C106" s="88">
        <f t="shared" si="22"/>
        <v>459</v>
      </c>
      <c r="D106" s="469">
        <v>459</v>
      </c>
      <c r="E106" s="470"/>
      <c r="F106" s="402">
        <f t="shared" si="31"/>
        <v>459</v>
      </c>
      <c r="G106" s="400"/>
      <c r="H106" s="401"/>
      <c r="I106" s="402">
        <f t="shared" si="32"/>
        <v>0</v>
      </c>
      <c r="J106" s="400"/>
      <c r="K106" s="401"/>
      <c r="L106" s="402">
        <f t="shared" si="33"/>
        <v>0</v>
      </c>
      <c r="M106" s="53"/>
      <c r="N106" s="54"/>
      <c r="O106" s="55">
        <f t="shared" si="34"/>
        <v>0</v>
      </c>
      <c r="P106" s="57"/>
    </row>
    <row r="107" spans="1:16" ht="12" customHeight="1" x14ac:dyDescent="0.25">
      <c r="A107" s="51">
        <v>2244</v>
      </c>
      <c r="B107" s="87" t="s">
        <v>126</v>
      </c>
      <c r="C107" s="88">
        <f t="shared" si="22"/>
        <v>4780</v>
      </c>
      <c r="D107" s="469">
        <v>4780</v>
      </c>
      <c r="E107" s="470"/>
      <c r="F107" s="402">
        <f t="shared" si="31"/>
        <v>4780</v>
      </c>
      <c r="G107" s="400"/>
      <c r="H107" s="401"/>
      <c r="I107" s="402">
        <f t="shared" si="32"/>
        <v>0</v>
      </c>
      <c r="J107" s="400"/>
      <c r="K107" s="401"/>
      <c r="L107" s="402">
        <f t="shared" si="33"/>
        <v>0</v>
      </c>
      <c r="M107" s="53"/>
      <c r="N107" s="54"/>
      <c r="O107" s="55">
        <f t="shared" si="34"/>
        <v>0</v>
      </c>
      <c r="P107" s="57"/>
    </row>
    <row r="108" spans="1:16" ht="24" hidden="1" customHeight="1" x14ac:dyDescent="0.25">
      <c r="A108" s="51">
        <v>2246</v>
      </c>
      <c r="B108" s="87" t="s">
        <v>127</v>
      </c>
      <c r="C108" s="88">
        <f t="shared" si="22"/>
        <v>0</v>
      </c>
      <c r="D108" s="469"/>
      <c r="E108" s="470"/>
      <c r="F108" s="402">
        <f t="shared" si="31"/>
        <v>0</v>
      </c>
      <c r="G108" s="400"/>
      <c r="H108" s="401"/>
      <c r="I108" s="402">
        <f t="shared" si="32"/>
        <v>0</v>
      </c>
      <c r="J108" s="400"/>
      <c r="K108" s="401"/>
      <c r="L108" s="402">
        <f t="shared" si="33"/>
        <v>0</v>
      </c>
      <c r="M108" s="53"/>
      <c r="N108" s="54"/>
      <c r="O108" s="55">
        <f t="shared" si="34"/>
        <v>0</v>
      </c>
      <c r="P108" s="57"/>
    </row>
    <row r="109" spans="1:16" ht="12" hidden="1" customHeight="1" x14ac:dyDescent="0.25">
      <c r="A109" s="51">
        <v>2247</v>
      </c>
      <c r="B109" s="87" t="s">
        <v>128</v>
      </c>
      <c r="C109" s="88">
        <f t="shared" si="22"/>
        <v>0</v>
      </c>
      <c r="D109" s="469"/>
      <c r="E109" s="470"/>
      <c r="F109" s="402">
        <f t="shared" si="31"/>
        <v>0</v>
      </c>
      <c r="G109" s="400"/>
      <c r="H109" s="401"/>
      <c r="I109" s="402">
        <f t="shared" si="32"/>
        <v>0</v>
      </c>
      <c r="J109" s="400"/>
      <c r="K109" s="401"/>
      <c r="L109" s="402">
        <f t="shared" si="33"/>
        <v>0</v>
      </c>
      <c r="M109" s="53"/>
      <c r="N109" s="54"/>
      <c r="O109" s="55">
        <f t="shared" si="34"/>
        <v>0</v>
      </c>
      <c r="P109" s="57"/>
    </row>
    <row r="110" spans="1:16" ht="24" hidden="1" customHeight="1" x14ac:dyDescent="0.25">
      <c r="A110" s="51">
        <v>2248</v>
      </c>
      <c r="B110" s="87" t="s">
        <v>129</v>
      </c>
      <c r="C110" s="88">
        <f t="shared" si="22"/>
        <v>0</v>
      </c>
      <c r="D110" s="469"/>
      <c r="E110" s="470"/>
      <c r="F110" s="402">
        <f t="shared" si="31"/>
        <v>0</v>
      </c>
      <c r="G110" s="400"/>
      <c r="H110" s="401"/>
      <c r="I110" s="402">
        <f t="shared" si="32"/>
        <v>0</v>
      </c>
      <c r="J110" s="400"/>
      <c r="K110" s="401"/>
      <c r="L110" s="402">
        <f t="shared" si="33"/>
        <v>0</v>
      </c>
      <c r="M110" s="53"/>
      <c r="N110" s="54"/>
      <c r="O110" s="55">
        <f t="shared" si="34"/>
        <v>0</v>
      </c>
      <c r="P110" s="57"/>
    </row>
    <row r="111" spans="1:16" ht="24" customHeight="1" x14ac:dyDescent="0.25">
      <c r="A111" s="51">
        <v>2249</v>
      </c>
      <c r="B111" s="87" t="s">
        <v>130</v>
      </c>
      <c r="C111" s="88">
        <f t="shared" si="22"/>
        <v>375</v>
      </c>
      <c r="D111" s="469">
        <v>375</v>
      </c>
      <c r="E111" s="470"/>
      <c r="F111" s="402">
        <f t="shared" si="31"/>
        <v>375</v>
      </c>
      <c r="G111" s="400"/>
      <c r="H111" s="401"/>
      <c r="I111" s="402">
        <f t="shared" si="32"/>
        <v>0</v>
      </c>
      <c r="J111" s="400"/>
      <c r="K111" s="401"/>
      <c r="L111" s="402">
        <f t="shared" si="33"/>
        <v>0</v>
      </c>
      <c r="M111" s="53"/>
      <c r="N111" s="54"/>
      <c r="O111" s="55">
        <f t="shared" si="34"/>
        <v>0</v>
      </c>
      <c r="P111" s="57"/>
    </row>
    <row r="112" spans="1:16" x14ac:dyDescent="0.25">
      <c r="A112" s="187">
        <v>2250</v>
      </c>
      <c r="B112" s="87" t="s">
        <v>131</v>
      </c>
      <c r="C112" s="88">
        <f t="shared" si="22"/>
        <v>2558</v>
      </c>
      <c r="D112" s="465">
        <f t="shared" ref="D112:O112" si="35">SUM(D113:D115)</f>
        <v>2558</v>
      </c>
      <c r="E112" s="466">
        <f t="shared" si="35"/>
        <v>0</v>
      </c>
      <c r="F112" s="402">
        <f t="shared" si="35"/>
        <v>2558</v>
      </c>
      <c r="G112" s="465">
        <f t="shared" si="35"/>
        <v>0</v>
      </c>
      <c r="H112" s="466">
        <f t="shared" si="35"/>
        <v>0</v>
      </c>
      <c r="I112" s="402">
        <f t="shared" si="35"/>
        <v>0</v>
      </c>
      <c r="J112" s="465">
        <f t="shared" si="35"/>
        <v>0</v>
      </c>
      <c r="K112" s="466">
        <f t="shared" si="35"/>
        <v>0</v>
      </c>
      <c r="L112" s="402">
        <f t="shared" si="35"/>
        <v>0</v>
      </c>
      <c r="M112" s="188">
        <f t="shared" si="35"/>
        <v>0</v>
      </c>
      <c r="N112" s="189">
        <f t="shared" si="35"/>
        <v>0</v>
      </c>
      <c r="O112" s="55">
        <f t="shared" si="35"/>
        <v>0</v>
      </c>
      <c r="P112" s="57"/>
    </row>
    <row r="113" spans="1:16" ht="12" customHeight="1" x14ac:dyDescent="0.25">
      <c r="A113" s="51">
        <v>2251</v>
      </c>
      <c r="B113" s="87" t="s">
        <v>132</v>
      </c>
      <c r="C113" s="88">
        <f t="shared" si="22"/>
        <v>85</v>
      </c>
      <c r="D113" s="469">
        <v>85</v>
      </c>
      <c r="E113" s="470"/>
      <c r="F113" s="402">
        <f>D113+E113</f>
        <v>85</v>
      </c>
      <c r="G113" s="400"/>
      <c r="H113" s="401"/>
      <c r="I113" s="402">
        <f>G113+H113</f>
        <v>0</v>
      </c>
      <c r="J113" s="400"/>
      <c r="K113" s="401"/>
      <c r="L113" s="402">
        <f>K113+J113</f>
        <v>0</v>
      </c>
      <c r="M113" s="53"/>
      <c r="N113" s="54"/>
      <c r="O113" s="55">
        <f>N113+M113</f>
        <v>0</v>
      </c>
      <c r="P113" s="57"/>
    </row>
    <row r="114" spans="1:16" ht="24" customHeight="1" x14ac:dyDescent="0.25">
      <c r="A114" s="51">
        <v>2252</v>
      </c>
      <c r="B114" s="87" t="s">
        <v>133</v>
      </c>
      <c r="C114" s="88">
        <f t="shared" si="22"/>
        <v>1847</v>
      </c>
      <c r="D114" s="469">
        <v>1847</v>
      </c>
      <c r="E114" s="470"/>
      <c r="F114" s="402">
        <f>D114+E114</f>
        <v>1847</v>
      </c>
      <c r="G114" s="400"/>
      <c r="H114" s="401"/>
      <c r="I114" s="402">
        <f>G114+H114</f>
        <v>0</v>
      </c>
      <c r="J114" s="400"/>
      <c r="K114" s="401"/>
      <c r="L114" s="402">
        <f>K114+J114</f>
        <v>0</v>
      </c>
      <c r="M114" s="53"/>
      <c r="N114" s="54"/>
      <c r="O114" s="55">
        <f>N114+M114</f>
        <v>0</v>
      </c>
      <c r="P114" s="57"/>
    </row>
    <row r="115" spans="1:16" ht="24" customHeight="1" x14ac:dyDescent="0.25">
      <c r="A115" s="51">
        <v>2259</v>
      </c>
      <c r="B115" s="87" t="s">
        <v>134</v>
      </c>
      <c r="C115" s="88">
        <f t="shared" si="22"/>
        <v>626</v>
      </c>
      <c r="D115" s="469">
        <v>626</v>
      </c>
      <c r="E115" s="470"/>
      <c r="F115" s="402">
        <f>D115+E115</f>
        <v>626</v>
      </c>
      <c r="G115" s="400"/>
      <c r="H115" s="401"/>
      <c r="I115" s="402">
        <f>G115+H115</f>
        <v>0</v>
      </c>
      <c r="J115" s="400"/>
      <c r="K115" s="401"/>
      <c r="L115" s="402">
        <f>K115+J115</f>
        <v>0</v>
      </c>
      <c r="M115" s="53"/>
      <c r="N115" s="54"/>
      <c r="O115" s="55">
        <f>N115+M115</f>
        <v>0</v>
      </c>
      <c r="P115" s="364"/>
    </row>
    <row r="116" spans="1:16" x14ac:dyDescent="0.25">
      <c r="A116" s="187">
        <v>2260</v>
      </c>
      <c r="B116" s="87" t="s">
        <v>135</v>
      </c>
      <c r="C116" s="88">
        <f t="shared" si="22"/>
        <v>747</v>
      </c>
      <c r="D116" s="465">
        <f t="shared" ref="D116:O116" si="36">SUM(D117:D121)</f>
        <v>26</v>
      </c>
      <c r="E116" s="466">
        <f t="shared" si="36"/>
        <v>0</v>
      </c>
      <c r="F116" s="402">
        <f t="shared" si="36"/>
        <v>26</v>
      </c>
      <c r="G116" s="465">
        <f t="shared" si="36"/>
        <v>724</v>
      </c>
      <c r="H116" s="466">
        <f t="shared" si="36"/>
        <v>-3</v>
      </c>
      <c r="I116" s="402">
        <f t="shared" si="36"/>
        <v>721</v>
      </c>
      <c r="J116" s="465">
        <f t="shared" si="36"/>
        <v>0</v>
      </c>
      <c r="K116" s="466">
        <f t="shared" si="36"/>
        <v>0</v>
      </c>
      <c r="L116" s="402">
        <f t="shared" si="36"/>
        <v>0</v>
      </c>
      <c r="M116" s="188">
        <f t="shared" si="36"/>
        <v>0</v>
      </c>
      <c r="N116" s="189">
        <f t="shared" si="36"/>
        <v>0</v>
      </c>
      <c r="O116" s="55">
        <f t="shared" si="36"/>
        <v>0</v>
      </c>
      <c r="P116" s="364"/>
    </row>
    <row r="117" spans="1:16" ht="12" hidden="1" customHeight="1" x14ac:dyDescent="0.25">
      <c r="A117" s="51">
        <v>2261</v>
      </c>
      <c r="B117" s="87" t="s">
        <v>136</v>
      </c>
      <c r="C117" s="88">
        <f t="shared" si="22"/>
        <v>0</v>
      </c>
      <c r="D117" s="469"/>
      <c r="E117" s="470"/>
      <c r="F117" s="402">
        <f>D117+E117</f>
        <v>0</v>
      </c>
      <c r="G117" s="400"/>
      <c r="H117" s="401"/>
      <c r="I117" s="402">
        <f>G117+H117</f>
        <v>0</v>
      </c>
      <c r="J117" s="400"/>
      <c r="K117" s="401"/>
      <c r="L117" s="402">
        <f>K117+J117</f>
        <v>0</v>
      </c>
      <c r="M117" s="53"/>
      <c r="N117" s="54"/>
      <c r="O117" s="55">
        <f>N117+M117</f>
        <v>0</v>
      </c>
      <c r="P117" s="57"/>
    </row>
    <row r="118" spans="1:16" ht="16.5" customHeight="1" x14ac:dyDescent="0.25">
      <c r="A118" s="51">
        <v>2262</v>
      </c>
      <c r="B118" s="87" t="s">
        <v>137</v>
      </c>
      <c r="C118" s="88">
        <f t="shared" si="22"/>
        <v>721</v>
      </c>
      <c r="D118" s="193"/>
      <c r="E118" s="194"/>
      <c r="F118" s="55">
        <f>D118+E118</f>
        <v>0</v>
      </c>
      <c r="G118" s="53">
        <v>724</v>
      </c>
      <c r="H118" s="54">
        <v>-3</v>
      </c>
      <c r="I118" s="55">
        <f>G118+H118</f>
        <v>721</v>
      </c>
      <c r="J118" s="53"/>
      <c r="K118" s="54"/>
      <c r="L118" s="55">
        <f>K118+J118</f>
        <v>0</v>
      </c>
      <c r="M118" s="53"/>
      <c r="N118" s="54"/>
      <c r="O118" s="55">
        <f>N118+M118</f>
        <v>0</v>
      </c>
      <c r="P118" s="364" t="s">
        <v>625</v>
      </c>
    </row>
    <row r="119" spans="1:16" ht="18.75" hidden="1" customHeight="1" x14ac:dyDescent="0.25">
      <c r="A119" s="51">
        <v>2263</v>
      </c>
      <c r="B119" s="87" t="s">
        <v>138</v>
      </c>
      <c r="C119" s="88">
        <f t="shared" si="22"/>
        <v>0</v>
      </c>
      <c r="D119" s="469"/>
      <c r="E119" s="470"/>
      <c r="F119" s="402">
        <f>D119+E119</f>
        <v>0</v>
      </c>
      <c r="G119" s="400"/>
      <c r="H119" s="401"/>
      <c r="I119" s="402">
        <f>G119+H119</f>
        <v>0</v>
      </c>
      <c r="J119" s="400"/>
      <c r="K119" s="401"/>
      <c r="L119" s="402">
        <f>K119+J119</f>
        <v>0</v>
      </c>
      <c r="M119" s="53"/>
      <c r="N119" s="54"/>
      <c r="O119" s="55">
        <f>N119+M119</f>
        <v>0</v>
      </c>
      <c r="P119" s="127"/>
    </row>
    <row r="120" spans="1:16" ht="24" hidden="1" customHeight="1" x14ac:dyDescent="0.25">
      <c r="A120" s="51">
        <v>2264</v>
      </c>
      <c r="B120" s="87" t="s">
        <v>139</v>
      </c>
      <c r="C120" s="88">
        <f t="shared" si="22"/>
        <v>0</v>
      </c>
      <c r="D120" s="469"/>
      <c r="E120" s="470"/>
      <c r="F120" s="402">
        <f>D120+E120</f>
        <v>0</v>
      </c>
      <c r="G120" s="400"/>
      <c r="H120" s="401"/>
      <c r="I120" s="402">
        <f>G120+H120</f>
        <v>0</v>
      </c>
      <c r="J120" s="400"/>
      <c r="K120" s="401"/>
      <c r="L120" s="402">
        <f>K120+J120</f>
        <v>0</v>
      </c>
      <c r="M120" s="53"/>
      <c r="N120" s="54"/>
      <c r="O120" s="55">
        <f>N120+M120</f>
        <v>0</v>
      </c>
      <c r="P120" s="57"/>
    </row>
    <row r="121" spans="1:16" ht="12" customHeight="1" x14ac:dyDescent="0.25">
      <c r="A121" s="51">
        <v>2269</v>
      </c>
      <c r="B121" s="87" t="s">
        <v>140</v>
      </c>
      <c r="C121" s="88">
        <f t="shared" si="22"/>
        <v>26</v>
      </c>
      <c r="D121" s="193">
        <v>26</v>
      </c>
      <c r="E121" s="194"/>
      <c r="F121" s="55">
        <f>D121+E121</f>
        <v>26</v>
      </c>
      <c r="G121" s="53"/>
      <c r="H121" s="54"/>
      <c r="I121" s="55">
        <f>G121+H121</f>
        <v>0</v>
      </c>
      <c r="J121" s="53"/>
      <c r="K121" s="54"/>
      <c r="L121" s="55">
        <f>K121+J121</f>
        <v>0</v>
      </c>
      <c r="M121" s="53"/>
      <c r="N121" s="54"/>
      <c r="O121" s="55">
        <f>N121+M121</f>
        <v>0</v>
      </c>
      <c r="P121" s="364"/>
    </row>
    <row r="122" spans="1:16" x14ac:dyDescent="0.25">
      <c r="A122" s="187">
        <v>2270</v>
      </c>
      <c r="B122" s="87" t="s">
        <v>141</v>
      </c>
      <c r="C122" s="88">
        <f t="shared" si="22"/>
        <v>248</v>
      </c>
      <c r="D122" s="188">
        <f t="shared" ref="D122:O122" si="37">SUM(D123:D127)</f>
        <v>0</v>
      </c>
      <c r="E122" s="189">
        <f t="shared" si="37"/>
        <v>0</v>
      </c>
      <c r="F122" s="55">
        <f t="shared" si="37"/>
        <v>0</v>
      </c>
      <c r="G122" s="188">
        <f t="shared" si="37"/>
        <v>249</v>
      </c>
      <c r="H122" s="189">
        <f t="shared" si="37"/>
        <v>-1</v>
      </c>
      <c r="I122" s="55">
        <f t="shared" si="37"/>
        <v>248</v>
      </c>
      <c r="J122" s="188">
        <f t="shared" si="37"/>
        <v>0</v>
      </c>
      <c r="K122" s="189">
        <f t="shared" si="37"/>
        <v>0</v>
      </c>
      <c r="L122" s="55">
        <f t="shared" si="37"/>
        <v>0</v>
      </c>
      <c r="M122" s="188">
        <f t="shared" si="37"/>
        <v>0</v>
      </c>
      <c r="N122" s="189">
        <f t="shared" si="37"/>
        <v>0</v>
      </c>
      <c r="O122" s="55">
        <f t="shared" si="37"/>
        <v>0</v>
      </c>
      <c r="P122" s="507"/>
    </row>
    <row r="123" spans="1:16" ht="12" hidden="1" customHeight="1" x14ac:dyDescent="0.25">
      <c r="A123" s="51">
        <v>2272</v>
      </c>
      <c r="B123" s="197" t="s">
        <v>142</v>
      </c>
      <c r="C123" s="88">
        <f t="shared" si="22"/>
        <v>0</v>
      </c>
      <c r="D123" s="469"/>
      <c r="E123" s="470"/>
      <c r="F123" s="402">
        <f>D123+E123</f>
        <v>0</v>
      </c>
      <c r="G123" s="400"/>
      <c r="H123" s="401"/>
      <c r="I123" s="402">
        <f>G123+H123</f>
        <v>0</v>
      </c>
      <c r="J123" s="400"/>
      <c r="K123" s="401"/>
      <c r="L123" s="402">
        <f>K123+J123</f>
        <v>0</v>
      </c>
      <c r="M123" s="53"/>
      <c r="N123" s="54"/>
      <c r="O123" s="55">
        <f>N123+M123</f>
        <v>0</v>
      </c>
      <c r="P123" s="57"/>
    </row>
    <row r="124" spans="1:16" ht="24" hidden="1" customHeight="1" x14ac:dyDescent="0.25">
      <c r="A124" s="51">
        <v>2274</v>
      </c>
      <c r="B124" s="198" t="s">
        <v>143</v>
      </c>
      <c r="C124" s="88">
        <f t="shared" si="22"/>
        <v>0</v>
      </c>
      <c r="D124" s="469"/>
      <c r="E124" s="470"/>
      <c r="F124" s="402">
        <f>D124+E124</f>
        <v>0</v>
      </c>
      <c r="G124" s="400"/>
      <c r="H124" s="401"/>
      <c r="I124" s="402">
        <f>G124+H124</f>
        <v>0</v>
      </c>
      <c r="J124" s="400"/>
      <c r="K124" s="401"/>
      <c r="L124" s="402">
        <f>K124+J124</f>
        <v>0</v>
      </c>
      <c r="M124" s="53"/>
      <c r="N124" s="54"/>
      <c r="O124" s="55">
        <f>N124+M124</f>
        <v>0</v>
      </c>
      <c r="P124" s="57"/>
    </row>
    <row r="125" spans="1:16" ht="24" hidden="1" customHeight="1" x14ac:dyDescent="0.25">
      <c r="A125" s="51">
        <v>2275</v>
      </c>
      <c r="B125" s="87" t="s">
        <v>144</v>
      </c>
      <c r="C125" s="88">
        <f t="shared" si="22"/>
        <v>0</v>
      </c>
      <c r="D125" s="469"/>
      <c r="E125" s="470"/>
      <c r="F125" s="402">
        <f>D125+E125</f>
        <v>0</v>
      </c>
      <c r="G125" s="400"/>
      <c r="H125" s="401"/>
      <c r="I125" s="402">
        <f>G125+H125</f>
        <v>0</v>
      </c>
      <c r="J125" s="400"/>
      <c r="K125" s="401"/>
      <c r="L125" s="402">
        <f>K125+J125</f>
        <v>0</v>
      </c>
      <c r="M125" s="53"/>
      <c r="N125" s="54"/>
      <c r="O125" s="55">
        <f>N125+M125</f>
        <v>0</v>
      </c>
      <c r="P125" s="57"/>
    </row>
    <row r="126" spans="1:16" ht="36" hidden="1" customHeight="1" x14ac:dyDescent="0.25">
      <c r="A126" s="51">
        <v>2276</v>
      </c>
      <c r="B126" s="87" t="s">
        <v>145</v>
      </c>
      <c r="C126" s="88">
        <f t="shared" si="22"/>
        <v>0</v>
      </c>
      <c r="D126" s="193"/>
      <c r="E126" s="194"/>
      <c r="F126" s="55">
        <f>D126+E126</f>
        <v>0</v>
      </c>
      <c r="G126" s="53"/>
      <c r="H126" s="54"/>
      <c r="I126" s="55">
        <f>G126+H126</f>
        <v>0</v>
      </c>
      <c r="J126" s="53"/>
      <c r="K126" s="54"/>
      <c r="L126" s="55">
        <f>K126+J126</f>
        <v>0</v>
      </c>
      <c r="M126" s="53"/>
      <c r="N126" s="54"/>
      <c r="O126" s="55">
        <f>N126+M126</f>
        <v>0</v>
      </c>
      <c r="P126" s="49"/>
    </row>
    <row r="127" spans="1:16" ht="30" customHeight="1" x14ac:dyDescent="0.25">
      <c r="A127" s="51">
        <v>2279</v>
      </c>
      <c r="B127" s="87" t="s">
        <v>146</v>
      </c>
      <c r="C127" s="88">
        <f t="shared" si="22"/>
        <v>248</v>
      </c>
      <c r="D127" s="193"/>
      <c r="E127" s="194"/>
      <c r="F127" s="55">
        <f>D127+E127</f>
        <v>0</v>
      </c>
      <c r="G127" s="53">
        <v>249</v>
      </c>
      <c r="H127" s="54">
        <f>-1-1+1</f>
        <v>-1</v>
      </c>
      <c r="I127" s="55">
        <f>G127+H127</f>
        <v>248</v>
      </c>
      <c r="J127" s="53"/>
      <c r="K127" s="54"/>
      <c r="L127" s="55">
        <f>K127+J127</f>
        <v>0</v>
      </c>
      <c r="M127" s="53"/>
      <c r="N127" s="54"/>
      <c r="O127" s="55">
        <f>N127+M127</f>
        <v>0</v>
      </c>
      <c r="P127" s="507" t="s">
        <v>625</v>
      </c>
    </row>
    <row r="128" spans="1:16" ht="48" hidden="1" x14ac:dyDescent="0.25">
      <c r="A128" s="380">
        <v>2280</v>
      </c>
      <c r="B128" s="80" t="s">
        <v>147</v>
      </c>
      <c r="C128" s="81">
        <f t="shared" si="22"/>
        <v>0</v>
      </c>
      <c r="D128" s="467">
        <f t="shared" ref="D128:O128" si="38">SUM(D129)</f>
        <v>0</v>
      </c>
      <c r="E128" s="468">
        <f t="shared" si="38"/>
        <v>0</v>
      </c>
      <c r="F128" s="438">
        <f t="shared" si="38"/>
        <v>0</v>
      </c>
      <c r="G128" s="467">
        <f t="shared" si="38"/>
        <v>0</v>
      </c>
      <c r="H128" s="468">
        <f t="shared" si="38"/>
        <v>0</v>
      </c>
      <c r="I128" s="438">
        <f t="shared" si="38"/>
        <v>0</v>
      </c>
      <c r="J128" s="467">
        <f t="shared" si="38"/>
        <v>0</v>
      </c>
      <c r="K128" s="468">
        <f t="shared" si="38"/>
        <v>0</v>
      </c>
      <c r="L128" s="438">
        <f t="shared" si="38"/>
        <v>0</v>
      </c>
      <c r="M128" s="191">
        <f t="shared" si="38"/>
        <v>0</v>
      </c>
      <c r="N128" s="192">
        <f t="shared" si="38"/>
        <v>0</v>
      </c>
      <c r="O128" s="132">
        <f t="shared" si="38"/>
        <v>0</v>
      </c>
      <c r="P128" s="49"/>
    </row>
    <row r="129" spans="1:16" ht="24" hidden="1" customHeight="1" x14ac:dyDescent="0.25">
      <c r="A129" s="51">
        <v>2283</v>
      </c>
      <c r="B129" s="87" t="s">
        <v>148</v>
      </c>
      <c r="C129" s="88">
        <f t="shared" si="22"/>
        <v>0</v>
      </c>
      <c r="D129" s="469"/>
      <c r="E129" s="470"/>
      <c r="F129" s="402">
        <f>D129+E129</f>
        <v>0</v>
      </c>
      <c r="G129" s="400"/>
      <c r="H129" s="401"/>
      <c r="I129" s="402">
        <f>G129+H129</f>
        <v>0</v>
      </c>
      <c r="J129" s="400"/>
      <c r="K129" s="401"/>
      <c r="L129" s="402">
        <f>K129+J129</f>
        <v>0</v>
      </c>
      <c r="M129" s="53"/>
      <c r="N129" s="54"/>
      <c r="O129" s="55">
        <f>N129+M129</f>
        <v>0</v>
      </c>
      <c r="P129" s="57"/>
    </row>
    <row r="130" spans="1:16" ht="38.25" customHeight="1" x14ac:dyDescent="0.25">
      <c r="A130" s="67">
        <v>2300</v>
      </c>
      <c r="B130" s="181" t="s">
        <v>149</v>
      </c>
      <c r="C130" s="68">
        <f t="shared" si="22"/>
        <v>15970</v>
      </c>
      <c r="D130" s="461">
        <f t="shared" ref="D130:O130" si="39">SUM(D131,D136,D140,D141,D144,D151,D159,D160,D163)</f>
        <v>14970</v>
      </c>
      <c r="E130" s="462">
        <f t="shared" si="39"/>
        <v>0</v>
      </c>
      <c r="F130" s="406">
        <f t="shared" si="39"/>
        <v>14970</v>
      </c>
      <c r="G130" s="461">
        <f t="shared" si="39"/>
        <v>1000</v>
      </c>
      <c r="H130" s="462">
        <f t="shared" si="39"/>
        <v>0</v>
      </c>
      <c r="I130" s="406">
        <f t="shared" si="39"/>
        <v>1000</v>
      </c>
      <c r="J130" s="461">
        <f t="shared" si="39"/>
        <v>0</v>
      </c>
      <c r="K130" s="462">
        <f t="shared" si="39"/>
        <v>0</v>
      </c>
      <c r="L130" s="406">
        <f t="shared" si="39"/>
        <v>0</v>
      </c>
      <c r="M130" s="182">
        <f t="shared" si="39"/>
        <v>0</v>
      </c>
      <c r="N130" s="183">
        <f t="shared" si="39"/>
        <v>0</v>
      </c>
      <c r="O130" s="71">
        <f t="shared" si="39"/>
        <v>0</v>
      </c>
      <c r="P130" s="75"/>
    </row>
    <row r="131" spans="1:16" ht="24" x14ac:dyDescent="0.25">
      <c r="A131" s="380">
        <v>2310</v>
      </c>
      <c r="B131" s="80" t="s">
        <v>150</v>
      </c>
      <c r="C131" s="81">
        <f t="shared" si="22"/>
        <v>4767</v>
      </c>
      <c r="D131" s="467">
        <f t="shared" ref="D131:O131" si="40">SUM(D132:D135)</f>
        <v>4767</v>
      </c>
      <c r="E131" s="468">
        <f t="shared" si="40"/>
        <v>0</v>
      </c>
      <c r="F131" s="438">
        <f t="shared" si="40"/>
        <v>4767</v>
      </c>
      <c r="G131" s="467">
        <f t="shared" si="40"/>
        <v>0</v>
      </c>
      <c r="H131" s="468">
        <f t="shared" si="40"/>
        <v>0</v>
      </c>
      <c r="I131" s="438">
        <f t="shared" si="40"/>
        <v>0</v>
      </c>
      <c r="J131" s="467">
        <f t="shared" si="40"/>
        <v>0</v>
      </c>
      <c r="K131" s="468">
        <f t="shared" si="40"/>
        <v>0</v>
      </c>
      <c r="L131" s="438">
        <f t="shared" si="40"/>
        <v>0</v>
      </c>
      <c r="M131" s="191">
        <f t="shared" si="40"/>
        <v>0</v>
      </c>
      <c r="N131" s="192">
        <f t="shared" si="40"/>
        <v>0</v>
      </c>
      <c r="O131" s="132">
        <f t="shared" si="40"/>
        <v>0</v>
      </c>
      <c r="P131" s="49"/>
    </row>
    <row r="132" spans="1:16" ht="12" customHeight="1" x14ac:dyDescent="0.25">
      <c r="A132" s="51">
        <v>2311</v>
      </c>
      <c r="B132" s="87" t="s">
        <v>151</v>
      </c>
      <c r="C132" s="88">
        <f t="shared" si="22"/>
        <v>1345</v>
      </c>
      <c r="D132" s="469">
        <v>1345</v>
      </c>
      <c r="E132" s="470"/>
      <c r="F132" s="402">
        <f>D132+E132</f>
        <v>1345</v>
      </c>
      <c r="G132" s="400"/>
      <c r="H132" s="401"/>
      <c r="I132" s="402">
        <f>G132+H132</f>
        <v>0</v>
      </c>
      <c r="J132" s="400"/>
      <c r="K132" s="401"/>
      <c r="L132" s="402">
        <f>K132+J132</f>
        <v>0</v>
      </c>
      <c r="M132" s="53"/>
      <c r="N132" s="54"/>
      <c r="O132" s="55">
        <f>N132+M132</f>
        <v>0</v>
      </c>
      <c r="P132" s="57"/>
    </row>
    <row r="133" spans="1:16" ht="12" customHeight="1" x14ac:dyDescent="0.25">
      <c r="A133" s="51">
        <v>2312</v>
      </c>
      <c r="B133" s="87" t="s">
        <v>152</v>
      </c>
      <c r="C133" s="88">
        <f t="shared" si="22"/>
        <v>2972</v>
      </c>
      <c r="D133" s="469">
        <v>2972</v>
      </c>
      <c r="E133" s="470"/>
      <c r="F133" s="402">
        <f>D133+E133</f>
        <v>2972</v>
      </c>
      <c r="G133" s="400"/>
      <c r="H133" s="401"/>
      <c r="I133" s="402">
        <f>G133+H133</f>
        <v>0</v>
      </c>
      <c r="J133" s="400"/>
      <c r="K133" s="401"/>
      <c r="L133" s="402">
        <f>K133+J133</f>
        <v>0</v>
      </c>
      <c r="M133" s="53"/>
      <c r="N133" s="54"/>
      <c r="O133" s="55">
        <f>N133+M133</f>
        <v>0</v>
      </c>
      <c r="P133" s="57"/>
    </row>
    <row r="134" spans="1:16" ht="12" hidden="1" customHeight="1" x14ac:dyDescent="0.25">
      <c r="A134" s="51">
        <v>2313</v>
      </c>
      <c r="B134" s="87" t="s">
        <v>153</v>
      </c>
      <c r="C134" s="88">
        <f t="shared" si="22"/>
        <v>0</v>
      </c>
      <c r="D134" s="469"/>
      <c r="E134" s="470"/>
      <c r="F134" s="402">
        <f>D134+E134</f>
        <v>0</v>
      </c>
      <c r="G134" s="400"/>
      <c r="H134" s="401"/>
      <c r="I134" s="402">
        <f>G134+H134</f>
        <v>0</v>
      </c>
      <c r="J134" s="400"/>
      <c r="K134" s="401"/>
      <c r="L134" s="402">
        <f>K134+J134</f>
        <v>0</v>
      </c>
      <c r="M134" s="53"/>
      <c r="N134" s="54"/>
      <c r="O134" s="55">
        <f>N134+M134</f>
        <v>0</v>
      </c>
      <c r="P134" s="57"/>
    </row>
    <row r="135" spans="1:16" ht="36" customHeight="1" x14ac:dyDescent="0.25">
      <c r="A135" s="51">
        <v>2314</v>
      </c>
      <c r="B135" s="87" t="s">
        <v>154</v>
      </c>
      <c r="C135" s="88">
        <f t="shared" si="22"/>
        <v>450</v>
      </c>
      <c r="D135" s="469">
        <v>450</v>
      </c>
      <c r="E135" s="470"/>
      <c r="F135" s="402">
        <f>D135+E135</f>
        <v>450</v>
      </c>
      <c r="G135" s="400"/>
      <c r="H135" s="401"/>
      <c r="I135" s="402">
        <f>G135+H135</f>
        <v>0</v>
      </c>
      <c r="J135" s="400"/>
      <c r="K135" s="401"/>
      <c r="L135" s="402">
        <f>K135+J135</f>
        <v>0</v>
      </c>
      <c r="M135" s="53"/>
      <c r="N135" s="54"/>
      <c r="O135" s="55">
        <f>N135+M135</f>
        <v>0</v>
      </c>
      <c r="P135" s="57"/>
    </row>
    <row r="136" spans="1:16" hidden="1" x14ac:dyDescent="0.25">
      <c r="A136" s="187">
        <v>2320</v>
      </c>
      <c r="B136" s="87" t="s">
        <v>155</v>
      </c>
      <c r="C136" s="88">
        <f t="shared" si="22"/>
        <v>0</v>
      </c>
      <c r="D136" s="465">
        <f t="shared" ref="D136:O136" si="41">SUM(D137:D139)</f>
        <v>0</v>
      </c>
      <c r="E136" s="466">
        <f t="shared" si="41"/>
        <v>0</v>
      </c>
      <c r="F136" s="402">
        <f t="shared" si="41"/>
        <v>0</v>
      </c>
      <c r="G136" s="465">
        <f t="shared" si="41"/>
        <v>0</v>
      </c>
      <c r="H136" s="466">
        <f t="shared" si="41"/>
        <v>0</v>
      </c>
      <c r="I136" s="402">
        <f t="shared" si="41"/>
        <v>0</v>
      </c>
      <c r="J136" s="465">
        <f t="shared" si="41"/>
        <v>0</v>
      </c>
      <c r="K136" s="466">
        <f t="shared" si="41"/>
        <v>0</v>
      </c>
      <c r="L136" s="402">
        <f t="shared" si="41"/>
        <v>0</v>
      </c>
      <c r="M136" s="188">
        <f t="shared" si="41"/>
        <v>0</v>
      </c>
      <c r="N136" s="189">
        <f t="shared" si="41"/>
        <v>0</v>
      </c>
      <c r="O136" s="55">
        <f t="shared" si="41"/>
        <v>0</v>
      </c>
      <c r="P136" s="57"/>
    </row>
    <row r="137" spans="1:16" ht="12" hidden="1" customHeight="1" x14ac:dyDescent="0.25">
      <c r="A137" s="51">
        <v>2321</v>
      </c>
      <c r="B137" s="87" t="s">
        <v>156</v>
      </c>
      <c r="C137" s="88">
        <f t="shared" si="22"/>
        <v>0</v>
      </c>
      <c r="D137" s="469"/>
      <c r="E137" s="470"/>
      <c r="F137" s="402">
        <f>D137+E137</f>
        <v>0</v>
      </c>
      <c r="G137" s="400"/>
      <c r="H137" s="401"/>
      <c r="I137" s="402">
        <f>G137+H137</f>
        <v>0</v>
      </c>
      <c r="J137" s="400"/>
      <c r="K137" s="401"/>
      <c r="L137" s="402">
        <f>K137+J137</f>
        <v>0</v>
      </c>
      <c r="M137" s="53"/>
      <c r="N137" s="54"/>
      <c r="O137" s="55">
        <f>N137+M137</f>
        <v>0</v>
      </c>
      <c r="P137" s="57"/>
    </row>
    <row r="138" spans="1:16" ht="12" hidden="1" customHeight="1" x14ac:dyDescent="0.25">
      <c r="A138" s="51">
        <v>2322</v>
      </c>
      <c r="B138" s="87" t="s">
        <v>157</v>
      </c>
      <c r="C138" s="88">
        <f t="shared" si="22"/>
        <v>0</v>
      </c>
      <c r="D138" s="469"/>
      <c r="E138" s="470"/>
      <c r="F138" s="402">
        <f>D138+E138</f>
        <v>0</v>
      </c>
      <c r="G138" s="400"/>
      <c r="H138" s="401"/>
      <c r="I138" s="402">
        <f>G138+H138</f>
        <v>0</v>
      </c>
      <c r="J138" s="400"/>
      <c r="K138" s="401"/>
      <c r="L138" s="402">
        <f>K138+J138</f>
        <v>0</v>
      </c>
      <c r="M138" s="53"/>
      <c r="N138" s="54"/>
      <c r="O138" s="55">
        <f>N138+M138</f>
        <v>0</v>
      </c>
      <c r="P138" s="57"/>
    </row>
    <row r="139" spans="1:16" ht="10.5" hidden="1" customHeight="1" x14ac:dyDescent="0.25">
      <c r="A139" s="51">
        <v>2329</v>
      </c>
      <c r="B139" s="87" t="s">
        <v>158</v>
      </c>
      <c r="C139" s="88">
        <f t="shared" si="22"/>
        <v>0</v>
      </c>
      <c r="D139" s="469"/>
      <c r="E139" s="470"/>
      <c r="F139" s="402">
        <f>D139+E139</f>
        <v>0</v>
      </c>
      <c r="G139" s="400"/>
      <c r="H139" s="401"/>
      <c r="I139" s="402">
        <f>G139+H139</f>
        <v>0</v>
      </c>
      <c r="J139" s="400"/>
      <c r="K139" s="401"/>
      <c r="L139" s="402">
        <f>K139+J139</f>
        <v>0</v>
      </c>
      <c r="M139" s="53"/>
      <c r="N139" s="54"/>
      <c r="O139" s="55">
        <f>N139+M139</f>
        <v>0</v>
      </c>
      <c r="P139" s="57"/>
    </row>
    <row r="140" spans="1:16" ht="12" hidden="1" customHeight="1" x14ac:dyDescent="0.25">
      <c r="A140" s="187">
        <v>2330</v>
      </c>
      <c r="B140" s="87" t="s">
        <v>159</v>
      </c>
      <c r="C140" s="88">
        <f t="shared" si="22"/>
        <v>0</v>
      </c>
      <c r="D140" s="469"/>
      <c r="E140" s="470"/>
      <c r="F140" s="402">
        <f>D140+E140</f>
        <v>0</v>
      </c>
      <c r="G140" s="400"/>
      <c r="H140" s="401"/>
      <c r="I140" s="402">
        <f>G140+H140</f>
        <v>0</v>
      </c>
      <c r="J140" s="400"/>
      <c r="K140" s="401"/>
      <c r="L140" s="402">
        <f>K140+J140</f>
        <v>0</v>
      </c>
      <c r="M140" s="53"/>
      <c r="N140" s="54"/>
      <c r="O140" s="55">
        <f>N140+M140</f>
        <v>0</v>
      </c>
      <c r="P140" s="57"/>
    </row>
    <row r="141" spans="1:16" ht="48" x14ac:dyDescent="0.25">
      <c r="A141" s="187">
        <v>2340</v>
      </c>
      <c r="B141" s="87" t="s">
        <v>160</v>
      </c>
      <c r="C141" s="88">
        <f t="shared" si="22"/>
        <v>186</v>
      </c>
      <c r="D141" s="465">
        <f t="shared" ref="D141:O141" si="42">SUM(D142:D143)</f>
        <v>186</v>
      </c>
      <c r="E141" s="466">
        <f t="shared" si="42"/>
        <v>0</v>
      </c>
      <c r="F141" s="402">
        <f t="shared" si="42"/>
        <v>186</v>
      </c>
      <c r="G141" s="465">
        <f t="shared" si="42"/>
        <v>0</v>
      </c>
      <c r="H141" s="466">
        <f t="shared" si="42"/>
        <v>0</v>
      </c>
      <c r="I141" s="402">
        <f t="shared" si="42"/>
        <v>0</v>
      </c>
      <c r="J141" s="465">
        <f t="shared" si="42"/>
        <v>0</v>
      </c>
      <c r="K141" s="466">
        <f t="shared" si="42"/>
        <v>0</v>
      </c>
      <c r="L141" s="402">
        <f t="shared" si="42"/>
        <v>0</v>
      </c>
      <c r="M141" s="188">
        <f t="shared" si="42"/>
        <v>0</v>
      </c>
      <c r="N141" s="189">
        <f t="shared" si="42"/>
        <v>0</v>
      </c>
      <c r="O141" s="55">
        <f t="shared" si="42"/>
        <v>0</v>
      </c>
      <c r="P141" s="57"/>
    </row>
    <row r="142" spans="1:16" ht="12" customHeight="1" x14ac:dyDescent="0.25">
      <c r="A142" s="51">
        <v>2341</v>
      </c>
      <c r="B142" s="87" t="s">
        <v>161</v>
      </c>
      <c r="C142" s="88">
        <f t="shared" si="22"/>
        <v>186</v>
      </c>
      <c r="D142" s="469">
        <v>186</v>
      </c>
      <c r="E142" s="470"/>
      <c r="F142" s="402">
        <f>D142+E142</f>
        <v>186</v>
      </c>
      <c r="G142" s="400"/>
      <c r="H142" s="401"/>
      <c r="I142" s="402">
        <f>G142+H142</f>
        <v>0</v>
      </c>
      <c r="J142" s="400"/>
      <c r="K142" s="401"/>
      <c r="L142" s="402">
        <f>K142+J142</f>
        <v>0</v>
      </c>
      <c r="M142" s="53"/>
      <c r="N142" s="54"/>
      <c r="O142" s="55">
        <f>N142+M142</f>
        <v>0</v>
      </c>
      <c r="P142" s="57"/>
    </row>
    <row r="143" spans="1:16" ht="24" hidden="1" customHeight="1" x14ac:dyDescent="0.25">
      <c r="A143" s="51">
        <v>2344</v>
      </c>
      <c r="B143" s="87" t="s">
        <v>162</v>
      </c>
      <c r="C143" s="88">
        <f t="shared" si="22"/>
        <v>0</v>
      </c>
      <c r="D143" s="469"/>
      <c r="E143" s="470"/>
      <c r="F143" s="402">
        <f>D143+E143</f>
        <v>0</v>
      </c>
      <c r="G143" s="400"/>
      <c r="H143" s="401"/>
      <c r="I143" s="402">
        <f>G143+H143</f>
        <v>0</v>
      </c>
      <c r="J143" s="400"/>
      <c r="K143" s="401"/>
      <c r="L143" s="402">
        <f>K143+J143</f>
        <v>0</v>
      </c>
      <c r="M143" s="53"/>
      <c r="N143" s="54"/>
      <c r="O143" s="55">
        <f>N143+M143</f>
        <v>0</v>
      </c>
      <c r="P143" s="57"/>
    </row>
    <row r="144" spans="1:16" ht="24" x14ac:dyDescent="0.25">
      <c r="A144" s="184">
        <v>2350</v>
      </c>
      <c r="B144" s="136" t="s">
        <v>163</v>
      </c>
      <c r="C144" s="141">
        <f t="shared" si="22"/>
        <v>4678</v>
      </c>
      <c r="D144" s="463">
        <f t="shared" ref="D144:O144" si="43">SUM(D145:D150)</f>
        <v>4678</v>
      </c>
      <c r="E144" s="464">
        <f t="shared" si="43"/>
        <v>0</v>
      </c>
      <c r="F144" s="443">
        <f t="shared" si="43"/>
        <v>4678</v>
      </c>
      <c r="G144" s="463">
        <f t="shared" si="43"/>
        <v>0</v>
      </c>
      <c r="H144" s="464">
        <f t="shared" si="43"/>
        <v>0</v>
      </c>
      <c r="I144" s="443">
        <f t="shared" si="43"/>
        <v>0</v>
      </c>
      <c r="J144" s="463">
        <f t="shared" si="43"/>
        <v>0</v>
      </c>
      <c r="K144" s="464">
        <f t="shared" si="43"/>
        <v>0</v>
      </c>
      <c r="L144" s="443">
        <f t="shared" si="43"/>
        <v>0</v>
      </c>
      <c r="M144" s="185">
        <f t="shared" si="43"/>
        <v>0</v>
      </c>
      <c r="N144" s="186">
        <f t="shared" si="43"/>
        <v>0</v>
      </c>
      <c r="O144" s="139">
        <f t="shared" si="43"/>
        <v>0</v>
      </c>
      <c r="P144" s="127"/>
    </row>
    <row r="145" spans="1:16" ht="12" customHeight="1" x14ac:dyDescent="0.25">
      <c r="A145" s="44">
        <v>2351</v>
      </c>
      <c r="B145" s="80" t="s">
        <v>164</v>
      </c>
      <c r="C145" s="81">
        <f t="shared" si="22"/>
        <v>1920</v>
      </c>
      <c r="D145" s="471">
        <v>1920</v>
      </c>
      <c r="E145" s="472"/>
      <c r="F145" s="438">
        <f t="shared" ref="F145:F150" si="44">D145+E145</f>
        <v>1920</v>
      </c>
      <c r="G145" s="397"/>
      <c r="H145" s="398"/>
      <c r="I145" s="438">
        <f t="shared" ref="I145:I150" si="45">G145+H145</f>
        <v>0</v>
      </c>
      <c r="J145" s="397"/>
      <c r="K145" s="398"/>
      <c r="L145" s="438">
        <f t="shared" ref="L145:L150" si="46">K145+J145</f>
        <v>0</v>
      </c>
      <c r="M145" s="46"/>
      <c r="N145" s="47"/>
      <c r="O145" s="132">
        <f t="shared" ref="O145:O150" si="47">N145+M145</f>
        <v>0</v>
      </c>
      <c r="P145" s="49"/>
    </row>
    <row r="146" spans="1:16" ht="12" customHeight="1" x14ac:dyDescent="0.25">
      <c r="A146" s="51">
        <v>2352</v>
      </c>
      <c r="B146" s="87" t="s">
        <v>165</v>
      </c>
      <c r="C146" s="88">
        <f t="shared" si="22"/>
        <v>2458</v>
      </c>
      <c r="D146" s="469">
        <v>2458</v>
      </c>
      <c r="E146" s="470"/>
      <c r="F146" s="402">
        <f t="shared" si="44"/>
        <v>2458</v>
      </c>
      <c r="G146" s="400"/>
      <c r="H146" s="401"/>
      <c r="I146" s="402">
        <f t="shared" si="45"/>
        <v>0</v>
      </c>
      <c r="J146" s="400"/>
      <c r="K146" s="401"/>
      <c r="L146" s="402">
        <f t="shared" si="46"/>
        <v>0</v>
      </c>
      <c r="M146" s="53"/>
      <c r="N146" s="54"/>
      <c r="O146" s="55">
        <f t="shared" si="47"/>
        <v>0</v>
      </c>
      <c r="P146" s="57"/>
    </row>
    <row r="147" spans="1:16" ht="24" hidden="1" customHeight="1" x14ac:dyDescent="0.25">
      <c r="A147" s="51">
        <v>2353</v>
      </c>
      <c r="B147" s="87" t="s">
        <v>166</v>
      </c>
      <c r="C147" s="88">
        <f t="shared" si="22"/>
        <v>0</v>
      </c>
      <c r="D147" s="469"/>
      <c r="E147" s="470"/>
      <c r="F147" s="402">
        <f t="shared" si="44"/>
        <v>0</v>
      </c>
      <c r="G147" s="400"/>
      <c r="H147" s="401"/>
      <c r="I147" s="402">
        <f t="shared" si="45"/>
        <v>0</v>
      </c>
      <c r="J147" s="400"/>
      <c r="K147" s="401"/>
      <c r="L147" s="402">
        <f t="shared" si="46"/>
        <v>0</v>
      </c>
      <c r="M147" s="53"/>
      <c r="N147" s="54"/>
      <c r="O147" s="55">
        <f t="shared" si="47"/>
        <v>0</v>
      </c>
      <c r="P147" s="57"/>
    </row>
    <row r="148" spans="1:16" ht="24" hidden="1" customHeight="1" x14ac:dyDescent="0.25">
      <c r="A148" s="51">
        <v>2354</v>
      </c>
      <c r="B148" s="87" t="s">
        <v>167</v>
      </c>
      <c r="C148" s="88">
        <f t="shared" ref="C148:C211" si="48">F148+I148+L148+O148</f>
        <v>0</v>
      </c>
      <c r="D148" s="469"/>
      <c r="E148" s="470"/>
      <c r="F148" s="402">
        <f t="shared" si="44"/>
        <v>0</v>
      </c>
      <c r="G148" s="400"/>
      <c r="H148" s="401"/>
      <c r="I148" s="402">
        <f t="shared" si="45"/>
        <v>0</v>
      </c>
      <c r="J148" s="400"/>
      <c r="K148" s="401"/>
      <c r="L148" s="402">
        <f t="shared" si="46"/>
        <v>0</v>
      </c>
      <c r="M148" s="53"/>
      <c r="N148" s="54"/>
      <c r="O148" s="55">
        <f t="shared" si="47"/>
        <v>0</v>
      </c>
      <c r="P148" s="57"/>
    </row>
    <row r="149" spans="1:16" ht="24" customHeight="1" x14ac:dyDescent="0.25">
      <c r="A149" s="51">
        <v>2355</v>
      </c>
      <c r="B149" s="87" t="s">
        <v>168</v>
      </c>
      <c r="C149" s="88">
        <f t="shared" si="48"/>
        <v>300</v>
      </c>
      <c r="D149" s="469">
        <v>300</v>
      </c>
      <c r="E149" s="470"/>
      <c r="F149" s="402">
        <f t="shared" si="44"/>
        <v>300</v>
      </c>
      <c r="G149" s="400"/>
      <c r="H149" s="401"/>
      <c r="I149" s="402">
        <f t="shared" si="45"/>
        <v>0</v>
      </c>
      <c r="J149" s="400"/>
      <c r="K149" s="401"/>
      <c r="L149" s="402">
        <f t="shared" si="46"/>
        <v>0</v>
      </c>
      <c r="M149" s="53"/>
      <c r="N149" s="54"/>
      <c r="O149" s="55">
        <f t="shared" si="47"/>
        <v>0</v>
      </c>
      <c r="P149" s="57"/>
    </row>
    <row r="150" spans="1:16" ht="24" hidden="1" customHeight="1" x14ac:dyDescent="0.25">
      <c r="A150" s="51">
        <v>2359</v>
      </c>
      <c r="B150" s="87" t="s">
        <v>169</v>
      </c>
      <c r="C150" s="88">
        <f t="shared" si="48"/>
        <v>0</v>
      </c>
      <c r="D150" s="469"/>
      <c r="E150" s="470"/>
      <c r="F150" s="402">
        <f t="shared" si="44"/>
        <v>0</v>
      </c>
      <c r="G150" s="400"/>
      <c r="H150" s="401"/>
      <c r="I150" s="402">
        <f t="shared" si="45"/>
        <v>0</v>
      </c>
      <c r="J150" s="400"/>
      <c r="K150" s="401"/>
      <c r="L150" s="402">
        <f t="shared" si="46"/>
        <v>0</v>
      </c>
      <c r="M150" s="53"/>
      <c r="N150" s="54"/>
      <c r="O150" s="55">
        <f t="shared" si="47"/>
        <v>0</v>
      </c>
      <c r="P150" s="57"/>
    </row>
    <row r="151" spans="1:16" ht="24.75" customHeight="1" x14ac:dyDescent="0.25">
      <c r="A151" s="187">
        <v>2360</v>
      </c>
      <c r="B151" s="87" t="s">
        <v>170</v>
      </c>
      <c r="C151" s="88">
        <f t="shared" si="48"/>
        <v>225</v>
      </c>
      <c r="D151" s="465">
        <f t="shared" ref="D151:O151" si="49">SUM(D152:D158)</f>
        <v>225</v>
      </c>
      <c r="E151" s="466">
        <f t="shared" si="49"/>
        <v>0</v>
      </c>
      <c r="F151" s="402">
        <f t="shared" si="49"/>
        <v>225</v>
      </c>
      <c r="G151" s="465">
        <f t="shared" si="49"/>
        <v>0</v>
      </c>
      <c r="H151" s="466">
        <f t="shared" si="49"/>
        <v>0</v>
      </c>
      <c r="I151" s="402">
        <f t="shared" si="49"/>
        <v>0</v>
      </c>
      <c r="J151" s="465">
        <f t="shared" si="49"/>
        <v>0</v>
      </c>
      <c r="K151" s="466">
        <f t="shared" si="49"/>
        <v>0</v>
      </c>
      <c r="L151" s="402">
        <f t="shared" si="49"/>
        <v>0</v>
      </c>
      <c r="M151" s="188">
        <f t="shared" si="49"/>
        <v>0</v>
      </c>
      <c r="N151" s="189">
        <f t="shared" si="49"/>
        <v>0</v>
      </c>
      <c r="O151" s="55">
        <f t="shared" si="49"/>
        <v>0</v>
      </c>
      <c r="P151" s="57"/>
    </row>
    <row r="152" spans="1:16" ht="12" customHeight="1" x14ac:dyDescent="0.25">
      <c r="A152" s="50">
        <v>2361</v>
      </c>
      <c r="B152" s="87" t="s">
        <v>171</v>
      </c>
      <c r="C152" s="88">
        <f t="shared" si="48"/>
        <v>225</v>
      </c>
      <c r="D152" s="469">
        <v>225</v>
      </c>
      <c r="E152" s="470"/>
      <c r="F152" s="402">
        <f t="shared" ref="F152:F159" si="50">D152+E152</f>
        <v>225</v>
      </c>
      <c r="G152" s="400"/>
      <c r="H152" s="401"/>
      <c r="I152" s="402">
        <f t="shared" ref="I152:I159" si="51">G152+H152</f>
        <v>0</v>
      </c>
      <c r="J152" s="400"/>
      <c r="K152" s="401"/>
      <c r="L152" s="402">
        <f t="shared" ref="L152:L159" si="52">K152+J152</f>
        <v>0</v>
      </c>
      <c r="M152" s="53"/>
      <c r="N152" s="54"/>
      <c r="O152" s="55">
        <f t="shared" ref="O152:O159" si="53">N152+M152</f>
        <v>0</v>
      </c>
      <c r="P152" s="57"/>
    </row>
    <row r="153" spans="1:16" ht="24" hidden="1" customHeight="1" x14ac:dyDescent="0.25">
      <c r="A153" s="50">
        <v>2362</v>
      </c>
      <c r="B153" s="87" t="s">
        <v>172</v>
      </c>
      <c r="C153" s="88">
        <f t="shared" si="48"/>
        <v>0</v>
      </c>
      <c r="D153" s="469"/>
      <c r="E153" s="470"/>
      <c r="F153" s="402">
        <f t="shared" si="50"/>
        <v>0</v>
      </c>
      <c r="G153" s="400"/>
      <c r="H153" s="401"/>
      <c r="I153" s="402">
        <f t="shared" si="51"/>
        <v>0</v>
      </c>
      <c r="J153" s="400"/>
      <c r="K153" s="401"/>
      <c r="L153" s="402">
        <f t="shared" si="52"/>
        <v>0</v>
      </c>
      <c r="M153" s="53"/>
      <c r="N153" s="54"/>
      <c r="O153" s="55">
        <f t="shared" si="53"/>
        <v>0</v>
      </c>
      <c r="P153" s="57"/>
    </row>
    <row r="154" spans="1:16" ht="12" hidden="1" customHeight="1" x14ac:dyDescent="0.25">
      <c r="A154" s="50">
        <v>2363</v>
      </c>
      <c r="B154" s="87" t="s">
        <v>173</v>
      </c>
      <c r="C154" s="88">
        <f t="shared" si="48"/>
        <v>0</v>
      </c>
      <c r="D154" s="469"/>
      <c r="E154" s="470"/>
      <c r="F154" s="402">
        <f t="shared" si="50"/>
        <v>0</v>
      </c>
      <c r="G154" s="400"/>
      <c r="H154" s="401"/>
      <c r="I154" s="402">
        <f t="shared" si="51"/>
        <v>0</v>
      </c>
      <c r="J154" s="400"/>
      <c r="K154" s="401"/>
      <c r="L154" s="402">
        <f t="shared" si="52"/>
        <v>0</v>
      </c>
      <c r="M154" s="53"/>
      <c r="N154" s="54"/>
      <c r="O154" s="55">
        <f t="shared" si="53"/>
        <v>0</v>
      </c>
      <c r="P154" s="57"/>
    </row>
    <row r="155" spans="1:16" ht="12" hidden="1" customHeight="1" x14ac:dyDescent="0.25">
      <c r="A155" s="50">
        <v>2364</v>
      </c>
      <c r="B155" s="87" t="s">
        <v>174</v>
      </c>
      <c r="C155" s="88">
        <f t="shared" si="48"/>
        <v>0</v>
      </c>
      <c r="D155" s="469"/>
      <c r="E155" s="470"/>
      <c r="F155" s="402">
        <f t="shared" si="50"/>
        <v>0</v>
      </c>
      <c r="G155" s="400"/>
      <c r="H155" s="401"/>
      <c r="I155" s="402">
        <f t="shared" si="51"/>
        <v>0</v>
      </c>
      <c r="J155" s="400"/>
      <c r="K155" s="401"/>
      <c r="L155" s="402">
        <f t="shared" si="52"/>
        <v>0</v>
      </c>
      <c r="M155" s="53"/>
      <c r="N155" s="54"/>
      <c r="O155" s="55">
        <f t="shared" si="53"/>
        <v>0</v>
      </c>
      <c r="P155" s="57"/>
    </row>
    <row r="156" spans="1:16" ht="12.75" hidden="1" customHeight="1" x14ac:dyDescent="0.25">
      <c r="A156" s="50">
        <v>2365</v>
      </c>
      <c r="B156" s="87" t="s">
        <v>175</v>
      </c>
      <c r="C156" s="88">
        <f t="shared" si="48"/>
        <v>0</v>
      </c>
      <c r="D156" s="469"/>
      <c r="E156" s="470"/>
      <c r="F156" s="402">
        <f t="shared" si="50"/>
        <v>0</v>
      </c>
      <c r="G156" s="400"/>
      <c r="H156" s="401"/>
      <c r="I156" s="402">
        <f t="shared" si="51"/>
        <v>0</v>
      </c>
      <c r="J156" s="400"/>
      <c r="K156" s="401"/>
      <c r="L156" s="402">
        <f t="shared" si="52"/>
        <v>0</v>
      </c>
      <c r="M156" s="53"/>
      <c r="N156" s="54"/>
      <c r="O156" s="55">
        <f t="shared" si="53"/>
        <v>0</v>
      </c>
      <c r="P156" s="57"/>
    </row>
    <row r="157" spans="1:16" ht="36" hidden="1" customHeight="1" x14ac:dyDescent="0.25">
      <c r="A157" s="50">
        <v>2366</v>
      </c>
      <c r="B157" s="87" t="s">
        <v>176</v>
      </c>
      <c r="C157" s="88">
        <f t="shared" si="48"/>
        <v>0</v>
      </c>
      <c r="D157" s="469"/>
      <c r="E157" s="470"/>
      <c r="F157" s="402">
        <f t="shared" si="50"/>
        <v>0</v>
      </c>
      <c r="G157" s="400"/>
      <c r="H157" s="401"/>
      <c r="I157" s="402">
        <f t="shared" si="51"/>
        <v>0</v>
      </c>
      <c r="J157" s="400"/>
      <c r="K157" s="401"/>
      <c r="L157" s="402">
        <f t="shared" si="52"/>
        <v>0</v>
      </c>
      <c r="M157" s="53"/>
      <c r="N157" s="54"/>
      <c r="O157" s="55">
        <f t="shared" si="53"/>
        <v>0</v>
      </c>
      <c r="P157" s="57"/>
    </row>
    <row r="158" spans="1:16" ht="48" hidden="1" customHeight="1" x14ac:dyDescent="0.25">
      <c r="A158" s="50">
        <v>2369</v>
      </c>
      <c r="B158" s="87" t="s">
        <v>177</v>
      </c>
      <c r="C158" s="88">
        <f t="shared" si="48"/>
        <v>0</v>
      </c>
      <c r="D158" s="469"/>
      <c r="E158" s="470"/>
      <c r="F158" s="402">
        <f t="shared" si="50"/>
        <v>0</v>
      </c>
      <c r="G158" s="400"/>
      <c r="H158" s="401"/>
      <c r="I158" s="402">
        <f t="shared" si="51"/>
        <v>0</v>
      </c>
      <c r="J158" s="400"/>
      <c r="K158" s="401"/>
      <c r="L158" s="402">
        <f t="shared" si="52"/>
        <v>0</v>
      </c>
      <c r="M158" s="53"/>
      <c r="N158" s="54"/>
      <c r="O158" s="55">
        <f t="shared" si="53"/>
        <v>0</v>
      </c>
      <c r="P158" s="57"/>
    </row>
    <row r="159" spans="1:16" ht="12" customHeight="1" x14ac:dyDescent="0.25">
      <c r="A159" s="184">
        <v>2370</v>
      </c>
      <c r="B159" s="136" t="s">
        <v>178</v>
      </c>
      <c r="C159" s="141">
        <f t="shared" si="48"/>
        <v>6114</v>
      </c>
      <c r="D159" s="474">
        <v>5114</v>
      </c>
      <c r="E159" s="475"/>
      <c r="F159" s="443">
        <f t="shared" si="50"/>
        <v>5114</v>
      </c>
      <c r="G159" s="441">
        <v>1000</v>
      </c>
      <c r="H159" s="442"/>
      <c r="I159" s="443">
        <f t="shared" si="51"/>
        <v>1000</v>
      </c>
      <c r="J159" s="441"/>
      <c r="K159" s="442"/>
      <c r="L159" s="443">
        <f t="shared" si="52"/>
        <v>0</v>
      </c>
      <c r="M159" s="142"/>
      <c r="N159" s="143"/>
      <c r="O159" s="139">
        <f t="shared" si="53"/>
        <v>0</v>
      </c>
      <c r="P159" s="127"/>
    </row>
    <row r="160" spans="1:16" hidden="1" x14ac:dyDescent="0.25">
      <c r="A160" s="184">
        <v>2380</v>
      </c>
      <c r="B160" s="136" t="s">
        <v>179</v>
      </c>
      <c r="C160" s="141">
        <f t="shared" si="48"/>
        <v>0</v>
      </c>
      <c r="D160" s="463">
        <f t="shared" ref="D160:O160" si="54">SUM(D161:D162)</f>
        <v>0</v>
      </c>
      <c r="E160" s="464">
        <f t="shared" si="54"/>
        <v>0</v>
      </c>
      <c r="F160" s="443">
        <f t="shared" si="54"/>
        <v>0</v>
      </c>
      <c r="G160" s="463">
        <f t="shared" si="54"/>
        <v>0</v>
      </c>
      <c r="H160" s="464">
        <f t="shared" si="54"/>
        <v>0</v>
      </c>
      <c r="I160" s="443">
        <f t="shared" si="54"/>
        <v>0</v>
      </c>
      <c r="J160" s="463">
        <f t="shared" si="54"/>
        <v>0</v>
      </c>
      <c r="K160" s="464">
        <f t="shared" si="54"/>
        <v>0</v>
      </c>
      <c r="L160" s="443">
        <f t="shared" si="54"/>
        <v>0</v>
      </c>
      <c r="M160" s="185">
        <f t="shared" si="54"/>
        <v>0</v>
      </c>
      <c r="N160" s="186">
        <f t="shared" si="54"/>
        <v>0</v>
      </c>
      <c r="O160" s="139">
        <f t="shared" si="54"/>
        <v>0</v>
      </c>
      <c r="P160" s="127"/>
    </row>
    <row r="161" spans="1:16" ht="12" hidden="1" customHeight="1" x14ac:dyDescent="0.25">
      <c r="A161" s="43">
        <v>2381</v>
      </c>
      <c r="B161" s="80" t="s">
        <v>180</v>
      </c>
      <c r="C161" s="81">
        <f t="shared" si="48"/>
        <v>0</v>
      </c>
      <c r="D161" s="471"/>
      <c r="E161" s="472"/>
      <c r="F161" s="438">
        <f>D161+E161</f>
        <v>0</v>
      </c>
      <c r="G161" s="397"/>
      <c r="H161" s="398"/>
      <c r="I161" s="438">
        <f>G161+H161</f>
        <v>0</v>
      </c>
      <c r="J161" s="397"/>
      <c r="K161" s="398"/>
      <c r="L161" s="438">
        <f>K161+J161</f>
        <v>0</v>
      </c>
      <c r="M161" s="46"/>
      <c r="N161" s="47"/>
      <c r="O161" s="132">
        <f>N161+M161</f>
        <v>0</v>
      </c>
      <c r="P161" s="49"/>
    </row>
    <row r="162" spans="1:16" ht="24" hidden="1" customHeight="1" x14ac:dyDescent="0.25">
      <c r="A162" s="50">
        <v>2389</v>
      </c>
      <c r="B162" s="87" t="s">
        <v>181</v>
      </c>
      <c r="C162" s="88">
        <f t="shared" si="48"/>
        <v>0</v>
      </c>
      <c r="D162" s="469"/>
      <c r="E162" s="470"/>
      <c r="F162" s="402">
        <f>D162+E162</f>
        <v>0</v>
      </c>
      <c r="G162" s="400"/>
      <c r="H162" s="401"/>
      <c r="I162" s="402">
        <f>G162+H162</f>
        <v>0</v>
      </c>
      <c r="J162" s="400"/>
      <c r="K162" s="401"/>
      <c r="L162" s="402">
        <f>K162+J162</f>
        <v>0</v>
      </c>
      <c r="M162" s="53"/>
      <c r="N162" s="54"/>
      <c r="O162" s="55">
        <f>N162+M162</f>
        <v>0</v>
      </c>
      <c r="P162" s="57"/>
    </row>
    <row r="163" spans="1:16" ht="12" hidden="1" customHeight="1" x14ac:dyDescent="0.25">
      <c r="A163" s="184">
        <v>2390</v>
      </c>
      <c r="B163" s="136" t="s">
        <v>182</v>
      </c>
      <c r="C163" s="141">
        <f t="shared" si="48"/>
        <v>0</v>
      </c>
      <c r="D163" s="474"/>
      <c r="E163" s="475"/>
      <c r="F163" s="443">
        <f>D163+E163</f>
        <v>0</v>
      </c>
      <c r="G163" s="441"/>
      <c r="H163" s="442"/>
      <c r="I163" s="443">
        <f>G163+H163</f>
        <v>0</v>
      </c>
      <c r="J163" s="441"/>
      <c r="K163" s="442"/>
      <c r="L163" s="443">
        <f>K163+J163</f>
        <v>0</v>
      </c>
      <c r="M163" s="142"/>
      <c r="N163" s="143"/>
      <c r="O163" s="139">
        <f>N163+M163</f>
        <v>0</v>
      </c>
      <c r="P163" s="127"/>
    </row>
    <row r="164" spans="1:16" ht="12" hidden="1" customHeight="1" x14ac:dyDescent="0.25">
      <c r="A164" s="67">
        <v>2400</v>
      </c>
      <c r="B164" s="181" t="s">
        <v>183</v>
      </c>
      <c r="C164" s="68">
        <f t="shared" si="48"/>
        <v>0</v>
      </c>
      <c r="D164" s="476"/>
      <c r="E164" s="477"/>
      <c r="F164" s="406">
        <f>D164+E164</f>
        <v>0</v>
      </c>
      <c r="G164" s="404"/>
      <c r="H164" s="405"/>
      <c r="I164" s="406">
        <f>G164+H164</f>
        <v>0</v>
      </c>
      <c r="J164" s="404"/>
      <c r="K164" s="405"/>
      <c r="L164" s="406">
        <f>K164+J164</f>
        <v>0</v>
      </c>
      <c r="M164" s="69"/>
      <c r="N164" s="70"/>
      <c r="O164" s="71">
        <f>N164+M164</f>
        <v>0</v>
      </c>
      <c r="P164" s="75"/>
    </row>
    <row r="165" spans="1:16" ht="24" hidden="1" x14ac:dyDescent="0.25">
      <c r="A165" s="67">
        <v>2500</v>
      </c>
      <c r="B165" s="181" t="s">
        <v>184</v>
      </c>
      <c r="C165" s="68">
        <f t="shared" si="48"/>
        <v>0</v>
      </c>
      <c r="D165" s="461">
        <f>SUM(D166,D171)</f>
        <v>0</v>
      </c>
      <c r="E165" s="462">
        <f>SUM(E166,E171)</f>
        <v>0</v>
      </c>
      <c r="F165" s="406">
        <f>SUM(F166,F171)</f>
        <v>0</v>
      </c>
      <c r="G165" s="461">
        <f t="shared" ref="G165:M165" si="55">SUM(G166,G171)</f>
        <v>0</v>
      </c>
      <c r="H165" s="462">
        <f>SUM(H166,H171)</f>
        <v>0</v>
      </c>
      <c r="I165" s="406">
        <f>SUM(I166,I171)</f>
        <v>0</v>
      </c>
      <c r="J165" s="461">
        <f t="shared" si="55"/>
        <v>0</v>
      </c>
      <c r="K165" s="462">
        <f>SUM(K166,K171)</f>
        <v>0</v>
      </c>
      <c r="L165" s="406">
        <f>SUM(L166,L171)</f>
        <v>0</v>
      </c>
      <c r="M165" s="182">
        <f t="shared" si="55"/>
        <v>0</v>
      </c>
      <c r="N165" s="183">
        <f>SUM(N166,N171)</f>
        <v>0</v>
      </c>
      <c r="O165" s="71">
        <f>SUM(O166,O171)</f>
        <v>0</v>
      </c>
      <c r="P165" s="75"/>
    </row>
    <row r="166" spans="1:16" ht="16.5" hidden="1" customHeight="1" x14ac:dyDescent="0.25">
      <c r="A166" s="380">
        <v>2510</v>
      </c>
      <c r="B166" s="80" t="s">
        <v>185</v>
      </c>
      <c r="C166" s="81">
        <f t="shared" si="48"/>
        <v>0</v>
      </c>
      <c r="D166" s="467">
        <f>SUM(D167:D170)</f>
        <v>0</v>
      </c>
      <c r="E166" s="468">
        <f>SUM(E167:E170)</f>
        <v>0</v>
      </c>
      <c r="F166" s="438">
        <f>SUM(F167:F170)</f>
        <v>0</v>
      </c>
      <c r="G166" s="467">
        <f t="shared" ref="G166:M166" si="56">SUM(G167:G170)</f>
        <v>0</v>
      </c>
      <c r="H166" s="468">
        <f>SUM(H167:H170)</f>
        <v>0</v>
      </c>
      <c r="I166" s="438">
        <f>SUM(I167:I170)</f>
        <v>0</v>
      </c>
      <c r="J166" s="467">
        <f t="shared" si="56"/>
        <v>0</v>
      </c>
      <c r="K166" s="468">
        <f>SUM(K167:K170)</f>
        <v>0</v>
      </c>
      <c r="L166" s="438">
        <f>SUM(L167:L170)</f>
        <v>0</v>
      </c>
      <c r="M166" s="191">
        <f t="shared" si="56"/>
        <v>0</v>
      </c>
      <c r="N166" s="192">
        <f>SUM(N167:N170)</f>
        <v>0</v>
      </c>
      <c r="O166" s="132">
        <f>SUM(O167:O170)</f>
        <v>0</v>
      </c>
      <c r="P166" s="49"/>
    </row>
    <row r="167" spans="1:16" ht="24" hidden="1" customHeight="1" x14ac:dyDescent="0.25">
      <c r="A167" s="51">
        <v>2512</v>
      </c>
      <c r="B167" s="87" t="s">
        <v>186</v>
      </c>
      <c r="C167" s="88">
        <f t="shared" si="48"/>
        <v>0</v>
      </c>
      <c r="D167" s="469"/>
      <c r="E167" s="470"/>
      <c r="F167" s="402">
        <f t="shared" ref="F167:F172" si="57">D167+E167</f>
        <v>0</v>
      </c>
      <c r="G167" s="400"/>
      <c r="H167" s="401"/>
      <c r="I167" s="402">
        <f t="shared" ref="I167:I172" si="58">G167+H167</f>
        <v>0</v>
      </c>
      <c r="J167" s="400"/>
      <c r="K167" s="401"/>
      <c r="L167" s="402">
        <f t="shared" ref="L167:L172" si="59">K167+J167</f>
        <v>0</v>
      </c>
      <c r="M167" s="53"/>
      <c r="N167" s="54"/>
      <c r="O167" s="55">
        <f t="shared" ref="O167:O172" si="60">N167+M167</f>
        <v>0</v>
      </c>
      <c r="P167" s="57"/>
    </row>
    <row r="168" spans="1:16" ht="36" hidden="1" customHeight="1" x14ac:dyDescent="0.25">
      <c r="A168" s="51">
        <v>2513</v>
      </c>
      <c r="B168" s="87" t="s">
        <v>187</v>
      </c>
      <c r="C168" s="88">
        <f t="shared" si="48"/>
        <v>0</v>
      </c>
      <c r="D168" s="469"/>
      <c r="E168" s="470"/>
      <c r="F168" s="402">
        <f t="shared" si="57"/>
        <v>0</v>
      </c>
      <c r="G168" s="400"/>
      <c r="H168" s="401"/>
      <c r="I168" s="402">
        <f t="shared" si="58"/>
        <v>0</v>
      </c>
      <c r="J168" s="400"/>
      <c r="K168" s="401"/>
      <c r="L168" s="402">
        <f t="shared" si="59"/>
        <v>0</v>
      </c>
      <c r="M168" s="53"/>
      <c r="N168" s="54"/>
      <c r="O168" s="55">
        <f t="shared" si="60"/>
        <v>0</v>
      </c>
      <c r="P168" s="57"/>
    </row>
    <row r="169" spans="1:16" ht="24" hidden="1" customHeight="1" x14ac:dyDescent="0.25">
      <c r="A169" s="51">
        <v>2515</v>
      </c>
      <c r="B169" s="87" t="s">
        <v>188</v>
      </c>
      <c r="C169" s="88">
        <f t="shared" si="48"/>
        <v>0</v>
      </c>
      <c r="D169" s="469"/>
      <c r="E169" s="470"/>
      <c r="F169" s="402">
        <f t="shared" si="57"/>
        <v>0</v>
      </c>
      <c r="G169" s="400"/>
      <c r="H169" s="401"/>
      <c r="I169" s="402">
        <f t="shared" si="58"/>
        <v>0</v>
      </c>
      <c r="J169" s="400"/>
      <c r="K169" s="401"/>
      <c r="L169" s="402">
        <f t="shared" si="59"/>
        <v>0</v>
      </c>
      <c r="M169" s="53"/>
      <c r="N169" s="54"/>
      <c r="O169" s="55">
        <f t="shared" si="60"/>
        <v>0</v>
      </c>
      <c r="P169" s="57"/>
    </row>
    <row r="170" spans="1:16" ht="24" hidden="1" customHeight="1" x14ac:dyDescent="0.25">
      <c r="A170" s="51">
        <v>2519</v>
      </c>
      <c r="B170" s="87" t="s">
        <v>189</v>
      </c>
      <c r="C170" s="88">
        <f t="shared" si="48"/>
        <v>0</v>
      </c>
      <c r="D170" s="469"/>
      <c r="E170" s="470"/>
      <c r="F170" s="402">
        <f t="shared" si="57"/>
        <v>0</v>
      </c>
      <c r="G170" s="400"/>
      <c r="H170" s="401"/>
      <c r="I170" s="402">
        <f t="shared" si="58"/>
        <v>0</v>
      </c>
      <c r="J170" s="400"/>
      <c r="K170" s="401"/>
      <c r="L170" s="402">
        <f t="shared" si="59"/>
        <v>0</v>
      </c>
      <c r="M170" s="53"/>
      <c r="N170" s="54"/>
      <c r="O170" s="55">
        <f t="shared" si="60"/>
        <v>0</v>
      </c>
      <c r="P170" s="57"/>
    </row>
    <row r="171" spans="1:16" ht="24" hidden="1" customHeight="1" x14ac:dyDescent="0.25">
      <c r="A171" s="187">
        <v>2520</v>
      </c>
      <c r="B171" s="87" t="s">
        <v>190</v>
      </c>
      <c r="C171" s="88">
        <f t="shared" si="48"/>
        <v>0</v>
      </c>
      <c r="D171" s="469"/>
      <c r="E171" s="470"/>
      <c r="F171" s="402">
        <f t="shared" si="57"/>
        <v>0</v>
      </c>
      <c r="G171" s="400"/>
      <c r="H171" s="401"/>
      <c r="I171" s="402">
        <f t="shared" si="58"/>
        <v>0</v>
      </c>
      <c r="J171" s="400"/>
      <c r="K171" s="401"/>
      <c r="L171" s="402">
        <f t="shared" si="59"/>
        <v>0</v>
      </c>
      <c r="M171" s="53"/>
      <c r="N171" s="54"/>
      <c r="O171" s="55">
        <f t="shared" si="60"/>
        <v>0</v>
      </c>
      <c r="P171" s="57"/>
    </row>
    <row r="172" spans="1:16" s="203" customFormat="1" ht="36" hidden="1" customHeight="1" x14ac:dyDescent="0.25">
      <c r="A172" s="23">
        <v>2800</v>
      </c>
      <c r="B172" s="80" t="s">
        <v>191</v>
      </c>
      <c r="C172" s="81">
        <f t="shared" si="48"/>
        <v>0</v>
      </c>
      <c r="D172" s="397"/>
      <c r="E172" s="398"/>
      <c r="F172" s="438">
        <f t="shared" si="57"/>
        <v>0</v>
      </c>
      <c r="G172" s="397"/>
      <c r="H172" s="398"/>
      <c r="I172" s="438">
        <f t="shared" si="58"/>
        <v>0</v>
      </c>
      <c r="J172" s="397"/>
      <c r="K172" s="398"/>
      <c r="L172" s="438">
        <f t="shared" si="59"/>
        <v>0</v>
      </c>
      <c r="M172" s="46"/>
      <c r="N172" s="47"/>
      <c r="O172" s="132">
        <f t="shared" si="60"/>
        <v>0</v>
      </c>
      <c r="P172" s="49"/>
    </row>
    <row r="173" spans="1:16" hidden="1" x14ac:dyDescent="0.25">
      <c r="A173" s="175">
        <v>3000</v>
      </c>
      <c r="B173" s="175" t="s">
        <v>192</v>
      </c>
      <c r="C173" s="176">
        <f t="shared" si="48"/>
        <v>0</v>
      </c>
      <c r="D173" s="458">
        <f t="shared" ref="D173:O173" si="61">SUM(D174,D184)</f>
        <v>0</v>
      </c>
      <c r="E173" s="459">
        <f t="shared" si="61"/>
        <v>0</v>
      </c>
      <c r="F173" s="460">
        <f t="shared" si="61"/>
        <v>0</v>
      </c>
      <c r="G173" s="458">
        <f t="shared" si="61"/>
        <v>0</v>
      </c>
      <c r="H173" s="459">
        <f t="shared" si="61"/>
        <v>0</v>
      </c>
      <c r="I173" s="460">
        <f t="shared" si="61"/>
        <v>0</v>
      </c>
      <c r="J173" s="458">
        <f t="shared" si="61"/>
        <v>0</v>
      </c>
      <c r="K173" s="459">
        <f t="shared" si="61"/>
        <v>0</v>
      </c>
      <c r="L173" s="460">
        <f t="shared" si="61"/>
        <v>0</v>
      </c>
      <c r="M173" s="177">
        <f t="shared" si="61"/>
        <v>0</v>
      </c>
      <c r="N173" s="178">
        <f t="shared" si="61"/>
        <v>0</v>
      </c>
      <c r="O173" s="179">
        <f t="shared" si="61"/>
        <v>0</v>
      </c>
      <c r="P173" s="180"/>
    </row>
    <row r="174" spans="1:16" ht="24" hidden="1" x14ac:dyDescent="0.25">
      <c r="A174" s="67">
        <v>3200</v>
      </c>
      <c r="B174" s="204" t="s">
        <v>193</v>
      </c>
      <c r="C174" s="68">
        <f t="shared" si="48"/>
        <v>0</v>
      </c>
      <c r="D174" s="461">
        <f>SUM(D175,D179)</f>
        <v>0</v>
      </c>
      <c r="E174" s="462">
        <f>SUM(E175,E179)</f>
        <v>0</v>
      </c>
      <c r="F174" s="406">
        <f>SUM(F175,F179)</f>
        <v>0</v>
      </c>
      <c r="G174" s="461">
        <f t="shared" ref="G174:M174" si="62">SUM(G175,G179)</f>
        <v>0</v>
      </c>
      <c r="H174" s="462">
        <f>SUM(H175,H179)</f>
        <v>0</v>
      </c>
      <c r="I174" s="406">
        <f>SUM(I175,I179)</f>
        <v>0</v>
      </c>
      <c r="J174" s="461">
        <f t="shared" si="62"/>
        <v>0</v>
      </c>
      <c r="K174" s="462">
        <f>SUM(K175,K179)</f>
        <v>0</v>
      </c>
      <c r="L174" s="406">
        <f>SUM(L175,L179)</f>
        <v>0</v>
      </c>
      <c r="M174" s="182">
        <f t="shared" si="62"/>
        <v>0</v>
      </c>
      <c r="N174" s="183">
        <f>SUM(N175,N179)</f>
        <v>0</v>
      </c>
      <c r="O174" s="71">
        <f>SUM(O175,O179)</f>
        <v>0</v>
      </c>
      <c r="P174" s="75"/>
    </row>
    <row r="175" spans="1:16" ht="36" hidden="1" x14ac:dyDescent="0.25">
      <c r="A175" s="380">
        <v>3260</v>
      </c>
      <c r="B175" s="80" t="s">
        <v>194</v>
      </c>
      <c r="C175" s="81">
        <f t="shared" si="48"/>
        <v>0</v>
      </c>
      <c r="D175" s="467">
        <f t="shared" ref="D175:O175" si="63">SUM(D176:D178)</f>
        <v>0</v>
      </c>
      <c r="E175" s="468">
        <f t="shared" si="63"/>
        <v>0</v>
      </c>
      <c r="F175" s="438">
        <f t="shared" si="63"/>
        <v>0</v>
      </c>
      <c r="G175" s="467">
        <f t="shared" si="63"/>
        <v>0</v>
      </c>
      <c r="H175" s="468">
        <f t="shared" si="63"/>
        <v>0</v>
      </c>
      <c r="I175" s="438">
        <f t="shared" si="63"/>
        <v>0</v>
      </c>
      <c r="J175" s="467">
        <f t="shared" si="63"/>
        <v>0</v>
      </c>
      <c r="K175" s="468">
        <f t="shared" si="63"/>
        <v>0</v>
      </c>
      <c r="L175" s="438">
        <f t="shared" si="63"/>
        <v>0</v>
      </c>
      <c r="M175" s="191">
        <f t="shared" si="63"/>
        <v>0</v>
      </c>
      <c r="N175" s="192">
        <f t="shared" si="63"/>
        <v>0</v>
      </c>
      <c r="O175" s="132">
        <f t="shared" si="63"/>
        <v>0</v>
      </c>
      <c r="P175" s="49"/>
    </row>
    <row r="176" spans="1:16" ht="24" hidden="1" customHeight="1" x14ac:dyDescent="0.25">
      <c r="A176" s="51">
        <v>3261</v>
      </c>
      <c r="B176" s="87" t="s">
        <v>195</v>
      </c>
      <c r="C176" s="88">
        <f t="shared" si="48"/>
        <v>0</v>
      </c>
      <c r="D176" s="469"/>
      <c r="E176" s="470"/>
      <c r="F176" s="402">
        <f>D176+E176</f>
        <v>0</v>
      </c>
      <c r="G176" s="400"/>
      <c r="H176" s="401"/>
      <c r="I176" s="402">
        <f>G176+H176</f>
        <v>0</v>
      </c>
      <c r="J176" s="400"/>
      <c r="K176" s="401"/>
      <c r="L176" s="402">
        <f>K176+J176</f>
        <v>0</v>
      </c>
      <c r="M176" s="53"/>
      <c r="N176" s="54"/>
      <c r="O176" s="55">
        <f>N176+M176</f>
        <v>0</v>
      </c>
      <c r="P176" s="57"/>
    </row>
    <row r="177" spans="1:16" ht="36" hidden="1" customHeight="1" x14ac:dyDescent="0.25">
      <c r="A177" s="51">
        <v>3262</v>
      </c>
      <c r="B177" s="87" t="s">
        <v>196</v>
      </c>
      <c r="C177" s="88">
        <f t="shared" si="48"/>
        <v>0</v>
      </c>
      <c r="D177" s="469"/>
      <c r="E177" s="470"/>
      <c r="F177" s="402">
        <f>D177+E177</f>
        <v>0</v>
      </c>
      <c r="G177" s="400"/>
      <c r="H177" s="401"/>
      <c r="I177" s="402">
        <f>G177+H177</f>
        <v>0</v>
      </c>
      <c r="J177" s="400"/>
      <c r="K177" s="401"/>
      <c r="L177" s="402">
        <f>K177+J177</f>
        <v>0</v>
      </c>
      <c r="M177" s="53"/>
      <c r="N177" s="54"/>
      <c r="O177" s="55">
        <f>N177+M177</f>
        <v>0</v>
      </c>
      <c r="P177" s="57"/>
    </row>
    <row r="178" spans="1:16" ht="24" hidden="1" customHeight="1" x14ac:dyDescent="0.25">
      <c r="A178" s="51">
        <v>3263</v>
      </c>
      <c r="B178" s="87" t="s">
        <v>197</v>
      </c>
      <c r="C178" s="88">
        <f t="shared" si="48"/>
        <v>0</v>
      </c>
      <c r="D178" s="469"/>
      <c r="E178" s="470"/>
      <c r="F178" s="402">
        <f>D178+E178</f>
        <v>0</v>
      </c>
      <c r="G178" s="400"/>
      <c r="H178" s="401"/>
      <c r="I178" s="402">
        <f>G178+H178</f>
        <v>0</v>
      </c>
      <c r="J178" s="400"/>
      <c r="K178" s="401"/>
      <c r="L178" s="402">
        <f>K178+J178</f>
        <v>0</v>
      </c>
      <c r="M178" s="53"/>
      <c r="N178" s="54"/>
      <c r="O178" s="55">
        <f>N178+M178</f>
        <v>0</v>
      </c>
      <c r="P178" s="57"/>
    </row>
    <row r="179" spans="1:16" ht="84" hidden="1" x14ac:dyDescent="0.25">
      <c r="A179" s="380">
        <v>3290</v>
      </c>
      <c r="B179" s="80" t="s">
        <v>198</v>
      </c>
      <c r="C179" s="205">
        <f t="shared" si="48"/>
        <v>0</v>
      </c>
      <c r="D179" s="467">
        <f>SUM(D180:D183)</f>
        <v>0</v>
      </c>
      <c r="E179" s="468">
        <f>SUM(E180:E183)</f>
        <v>0</v>
      </c>
      <c r="F179" s="438">
        <f>SUM(F180:F183)</f>
        <v>0</v>
      </c>
      <c r="G179" s="467">
        <f t="shared" ref="G179:M179" si="64">SUM(G180:G183)</f>
        <v>0</v>
      </c>
      <c r="H179" s="468">
        <f>SUM(H180:H183)</f>
        <v>0</v>
      </c>
      <c r="I179" s="438">
        <f>SUM(I180:I183)</f>
        <v>0</v>
      </c>
      <c r="J179" s="467">
        <f t="shared" si="64"/>
        <v>0</v>
      </c>
      <c r="K179" s="468">
        <f>SUM(K180:K183)</f>
        <v>0</v>
      </c>
      <c r="L179" s="438">
        <f>SUM(L180:L183)</f>
        <v>0</v>
      </c>
      <c r="M179" s="191">
        <f t="shared" si="64"/>
        <v>0</v>
      </c>
      <c r="N179" s="192">
        <f>SUM(N180:N183)</f>
        <v>0</v>
      </c>
      <c r="O179" s="132">
        <f>SUM(O180:O183)</f>
        <v>0</v>
      </c>
      <c r="P179" s="49"/>
    </row>
    <row r="180" spans="1:16" ht="72" hidden="1" customHeight="1" x14ac:dyDescent="0.25">
      <c r="A180" s="51">
        <v>3291</v>
      </c>
      <c r="B180" s="87" t="s">
        <v>199</v>
      </c>
      <c r="C180" s="88">
        <f t="shared" si="48"/>
        <v>0</v>
      </c>
      <c r="D180" s="469"/>
      <c r="E180" s="470"/>
      <c r="F180" s="402">
        <f>D180+E180</f>
        <v>0</v>
      </c>
      <c r="G180" s="400"/>
      <c r="H180" s="401"/>
      <c r="I180" s="402">
        <f>G180+H180</f>
        <v>0</v>
      </c>
      <c r="J180" s="400"/>
      <c r="K180" s="401"/>
      <c r="L180" s="402">
        <f>K180+J180</f>
        <v>0</v>
      </c>
      <c r="M180" s="53"/>
      <c r="N180" s="54"/>
      <c r="O180" s="55">
        <f>N180+M180</f>
        <v>0</v>
      </c>
      <c r="P180" s="57"/>
    </row>
    <row r="181" spans="1:16" ht="72" hidden="1" customHeight="1" x14ac:dyDescent="0.25">
      <c r="A181" s="51">
        <v>3292</v>
      </c>
      <c r="B181" s="87" t="s">
        <v>200</v>
      </c>
      <c r="C181" s="88">
        <f t="shared" si="48"/>
        <v>0</v>
      </c>
      <c r="D181" s="469"/>
      <c r="E181" s="470"/>
      <c r="F181" s="402">
        <f>D181+E181</f>
        <v>0</v>
      </c>
      <c r="G181" s="400"/>
      <c r="H181" s="401"/>
      <c r="I181" s="402">
        <f>G181+H181</f>
        <v>0</v>
      </c>
      <c r="J181" s="400"/>
      <c r="K181" s="401"/>
      <c r="L181" s="402">
        <f>K181+J181</f>
        <v>0</v>
      </c>
      <c r="M181" s="53"/>
      <c r="N181" s="54"/>
      <c r="O181" s="55">
        <f>N181+M181</f>
        <v>0</v>
      </c>
      <c r="P181" s="57"/>
    </row>
    <row r="182" spans="1:16" ht="72" hidden="1" customHeight="1" x14ac:dyDescent="0.25">
      <c r="A182" s="51">
        <v>3293</v>
      </c>
      <c r="B182" s="87" t="s">
        <v>201</v>
      </c>
      <c r="C182" s="88">
        <f t="shared" si="48"/>
        <v>0</v>
      </c>
      <c r="D182" s="469"/>
      <c r="E182" s="470"/>
      <c r="F182" s="402">
        <f>D182+E182</f>
        <v>0</v>
      </c>
      <c r="G182" s="400"/>
      <c r="H182" s="401"/>
      <c r="I182" s="402">
        <f>G182+H182</f>
        <v>0</v>
      </c>
      <c r="J182" s="400"/>
      <c r="K182" s="401"/>
      <c r="L182" s="402">
        <f>K182+J182</f>
        <v>0</v>
      </c>
      <c r="M182" s="53"/>
      <c r="N182" s="54"/>
      <c r="O182" s="55">
        <f>N182+M182</f>
        <v>0</v>
      </c>
      <c r="P182" s="57"/>
    </row>
    <row r="183" spans="1:16" ht="60" hidden="1" customHeight="1" x14ac:dyDescent="0.25">
      <c r="A183" s="206">
        <v>3294</v>
      </c>
      <c r="B183" s="87" t="s">
        <v>202</v>
      </c>
      <c r="C183" s="205">
        <f t="shared" si="48"/>
        <v>0</v>
      </c>
      <c r="D183" s="478"/>
      <c r="E183" s="479"/>
      <c r="F183" s="480">
        <f>D183+E183</f>
        <v>0</v>
      </c>
      <c r="G183" s="481"/>
      <c r="H183" s="482"/>
      <c r="I183" s="480">
        <f>G183+H183</f>
        <v>0</v>
      </c>
      <c r="J183" s="481"/>
      <c r="K183" s="482"/>
      <c r="L183" s="480">
        <f>K183+J183</f>
        <v>0</v>
      </c>
      <c r="M183" s="210"/>
      <c r="N183" s="211"/>
      <c r="O183" s="209">
        <f>N183+M183</f>
        <v>0</v>
      </c>
      <c r="P183" s="212"/>
    </row>
    <row r="184" spans="1:16" ht="48" hidden="1" x14ac:dyDescent="0.25">
      <c r="A184" s="213">
        <v>3300</v>
      </c>
      <c r="B184" s="204" t="s">
        <v>203</v>
      </c>
      <c r="C184" s="214">
        <f t="shared" si="48"/>
        <v>0</v>
      </c>
      <c r="D184" s="483">
        <f>SUM(D185:D186)</f>
        <v>0</v>
      </c>
      <c r="E184" s="484">
        <f>SUM(E185:E186)</f>
        <v>0</v>
      </c>
      <c r="F184" s="485">
        <f>SUM(F185:F186)</f>
        <v>0</v>
      </c>
      <c r="G184" s="483">
        <f t="shared" ref="G184:M184" si="65">SUM(G185:G186)</f>
        <v>0</v>
      </c>
      <c r="H184" s="484">
        <f>SUM(H185:H186)</f>
        <v>0</v>
      </c>
      <c r="I184" s="485">
        <f>SUM(I185:I186)</f>
        <v>0</v>
      </c>
      <c r="J184" s="483">
        <f t="shared" si="65"/>
        <v>0</v>
      </c>
      <c r="K184" s="484">
        <f>SUM(K185:K186)</f>
        <v>0</v>
      </c>
      <c r="L184" s="485">
        <f>SUM(L185:L186)</f>
        <v>0</v>
      </c>
      <c r="M184" s="215">
        <f t="shared" si="65"/>
        <v>0</v>
      </c>
      <c r="N184" s="216">
        <f>SUM(N185:N186)</f>
        <v>0</v>
      </c>
      <c r="O184" s="217">
        <f>SUM(O185:O186)</f>
        <v>0</v>
      </c>
      <c r="P184" s="218"/>
    </row>
    <row r="185" spans="1:16" ht="48" hidden="1" customHeight="1" x14ac:dyDescent="0.25">
      <c r="A185" s="135">
        <v>3310</v>
      </c>
      <c r="B185" s="136" t="s">
        <v>204</v>
      </c>
      <c r="C185" s="141">
        <f t="shared" si="48"/>
        <v>0</v>
      </c>
      <c r="D185" s="474"/>
      <c r="E185" s="475"/>
      <c r="F185" s="443">
        <f>D185+E185</f>
        <v>0</v>
      </c>
      <c r="G185" s="441"/>
      <c r="H185" s="442"/>
      <c r="I185" s="443">
        <f>G185+H185</f>
        <v>0</v>
      </c>
      <c r="J185" s="441"/>
      <c r="K185" s="442"/>
      <c r="L185" s="443">
        <f>K185+J185</f>
        <v>0</v>
      </c>
      <c r="M185" s="142"/>
      <c r="N185" s="143"/>
      <c r="O185" s="139">
        <f>N185+M185</f>
        <v>0</v>
      </c>
      <c r="P185" s="127"/>
    </row>
    <row r="186" spans="1:16" ht="48.75" hidden="1" customHeight="1" x14ac:dyDescent="0.25">
      <c r="A186" s="44">
        <v>3320</v>
      </c>
      <c r="B186" s="80" t="s">
        <v>205</v>
      </c>
      <c r="C186" s="81">
        <f t="shared" si="48"/>
        <v>0</v>
      </c>
      <c r="D186" s="471"/>
      <c r="E186" s="472"/>
      <c r="F186" s="438">
        <f>D186+E186</f>
        <v>0</v>
      </c>
      <c r="G186" s="397"/>
      <c r="H186" s="398"/>
      <c r="I186" s="438">
        <f>G186+H186</f>
        <v>0</v>
      </c>
      <c r="J186" s="397"/>
      <c r="K186" s="398"/>
      <c r="L186" s="438">
        <f>K186+J186</f>
        <v>0</v>
      </c>
      <c r="M186" s="46"/>
      <c r="N186" s="47"/>
      <c r="O186" s="132">
        <f>N186+M186</f>
        <v>0</v>
      </c>
      <c r="P186" s="49"/>
    </row>
    <row r="187" spans="1:16" hidden="1" x14ac:dyDescent="0.25">
      <c r="A187" s="219">
        <v>4000</v>
      </c>
      <c r="B187" s="175" t="s">
        <v>206</v>
      </c>
      <c r="C187" s="176">
        <f t="shared" si="48"/>
        <v>0</v>
      </c>
      <c r="D187" s="458">
        <f t="shared" ref="D187:O187" si="66">SUM(D188,D191)</f>
        <v>0</v>
      </c>
      <c r="E187" s="459">
        <f t="shared" si="66"/>
        <v>0</v>
      </c>
      <c r="F187" s="460">
        <f t="shared" si="66"/>
        <v>0</v>
      </c>
      <c r="G187" s="458">
        <f t="shared" si="66"/>
        <v>0</v>
      </c>
      <c r="H187" s="459">
        <f t="shared" si="66"/>
        <v>0</v>
      </c>
      <c r="I187" s="460">
        <f t="shared" si="66"/>
        <v>0</v>
      </c>
      <c r="J187" s="458">
        <f t="shared" si="66"/>
        <v>0</v>
      </c>
      <c r="K187" s="459">
        <f t="shared" si="66"/>
        <v>0</v>
      </c>
      <c r="L187" s="460">
        <f t="shared" si="66"/>
        <v>0</v>
      </c>
      <c r="M187" s="177">
        <f t="shared" si="66"/>
        <v>0</v>
      </c>
      <c r="N187" s="178">
        <f t="shared" si="66"/>
        <v>0</v>
      </c>
      <c r="O187" s="179">
        <f t="shared" si="66"/>
        <v>0</v>
      </c>
      <c r="P187" s="180"/>
    </row>
    <row r="188" spans="1:16" ht="24" hidden="1" x14ac:dyDescent="0.25">
      <c r="A188" s="220">
        <v>4200</v>
      </c>
      <c r="B188" s="181" t="s">
        <v>207</v>
      </c>
      <c r="C188" s="68">
        <f t="shared" si="48"/>
        <v>0</v>
      </c>
      <c r="D188" s="461">
        <f t="shared" ref="D188:O188" si="67">SUM(D189,D190)</f>
        <v>0</v>
      </c>
      <c r="E188" s="462">
        <f t="shared" si="67"/>
        <v>0</v>
      </c>
      <c r="F188" s="406">
        <f t="shared" si="67"/>
        <v>0</v>
      </c>
      <c r="G188" s="461">
        <f t="shared" si="67"/>
        <v>0</v>
      </c>
      <c r="H188" s="462">
        <f t="shared" si="67"/>
        <v>0</v>
      </c>
      <c r="I188" s="406">
        <f t="shared" si="67"/>
        <v>0</v>
      </c>
      <c r="J188" s="461">
        <f t="shared" si="67"/>
        <v>0</v>
      </c>
      <c r="K188" s="462">
        <f t="shared" si="67"/>
        <v>0</v>
      </c>
      <c r="L188" s="406">
        <f t="shared" si="67"/>
        <v>0</v>
      </c>
      <c r="M188" s="182">
        <f t="shared" si="67"/>
        <v>0</v>
      </c>
      <c r="N188" s="183">
        <f t="shared" si="67"/>
        <v>0</v>
      </c>
      <c r="O188" s="71">
        <f t="shared" si="67"/>
        <v>0</v>
      </c>
      <c r="P188" s="75"/>
    </row>
    <row r="189" spans="1:16" ht="36" hidden="1" customHeight="1" x14ac:dyDescent="0.25">
      <c r="A189" s="380">
        <v>4240</v>
      </c>
      <c r="B189" s="80" t="s">
        <v>208</v>
      </c>
      <c r="C189" s="81">
        <f t="shared" si="48"/>
        <v>0</v>
      </c>
      <c r="D189" s="471"/>
      <c r="E189" s="472"/>
      <c r="F189" s="438">
        <f>D189+E189</f>
        <v>0</v>
      </c>
      <c r="G189" s="397"/>
      <c r="H189" s="398"/>
      <c r="I189" s="438">
        <f>G189+H189</f>
        <v>0</v>
      </c>
      <c r="J189" s="397"/>
      <c r="K189" s="398"/>
      <c r="L189" s="438">
        <f>K189+J189</f>
        <v>0</v>
      </c>
      <c r="M189" s="46"/>
      <c r="N189" s="47"/>
      <c r="O189" s="132">
        <f>N189+M189</f>
        <v>0</v>
      </c>
      <c r="P189" s="49"/>
    </row>
    <row r="190" spans="1:16" ht="24" hidden="1" customHeight="1" x14ac:dyDescent="0.25">
      <c r="A190" s="187">
        <v>4250</v>
      </c>
      <c r="B190" s="87" t="s">
        <v>209</v>
      </c>
      <c r="C190" s="88">
        <f t="shared" si="48"/>
        <v>0</v>
      </c>
      <c r="D190" s="469"/>
      <c r="E190" s="470"/>
      <c r="F190" s="402">
        <f>D190+E190</f>
        <v>0</v>
      </c>
      <c r="G190" s="400"/>
      <c r="H190" s="401"/>
      <c r="I190" s="402">
        <f>G190+H190</f>
        <v>0</v>
      </c>
      <c r="J190" s="400"/>
      <c r="K190" s="401"/>
      <c r="L190" s="402">
        <f>K190+J190</f>
        <v>0</v>
      </c>
      <c r="M190" s="53"/>
      <c r="N190" s="54"/>
      <c r="O190" s="55">
        <f>N190+M190</f>
        <v>0</v>
      </c>
      <c r="P190" s="57"/>
    </row>
    <row r="191" spans="1:16" hidden="1" x14ac:dyDescent="0.25">
      <c r="A191" s="67">
        <v>4300</v>
      </c>
      <c r="B191" s="181" t="s">
        <v>210</v>
      </c>
      <c r="C191" s="68">
        <f t="shared" si="48"/>
        <v>0</v>
      </c>
      <c r="D191" s="461">
        <f t="shared" ref="D191:O191" si="68">SUM(D192)</f>
        <v>0</v>
      </c>
      <c r="E191" s="462">
        <f t="shared" si="68"/>
        <v>0</v>
      </c>
      <c r="F191" s="406">
        <f t="shared" si="68"/>
        <v>0</v>
      </c>
      <c r="G191" s="461">
        <f t="shared" si="68"/>
        <v>0</v>
      </c>
      <c r="H191" s="462">
        <f t="shared" si="68"/>
        <v>0</v>
      </c>
      <c r="I191" s="406">
        <f t="shared" si="68"/>
        <v>0</v>
      </c>
      <c r="J191" s="461">
        <f t="shared" si="68"/>
        <v>0</v>
      </c>
      <c r="K191" s="462">
        <f t="shared" si="68"/>
        <v>0</v>
      </c>
      <c r="L191" s="406">
        <f t="shared" si="68"/>
        <v>0</v>
      </c>
      <c r="M191" s="182">
        <f t="shared" si="68"/>
        <v>0</v>
      </c>
      <c r="N191" s="183">
        <f t="shared" si="68"/>
        <v>0</v>
      </c>
      <c r="O191" s="71">
        <f t="shared" si="68"/>
        <v>0</v>
      </c>
      <c r="P191" s="75"/>
    </row>
    <row r="192" spans="1:16" ht="24" hidden="1" x14ac:dyDescent="0.25">
      <c r="A192" s="380">
        <v>4310</v>
      </c>
      <c r="B192" s="80" t="s">
        <v>211</v>
      </c>
      <c r="C192" s="81">
        <f t="shared" si="48"/>
        <v>0</v>
      </c>
      <c r="D192" s="467">
        <f t="shared" ref="D192:O192" si="69">SUM(D193:D193)</f>
        <v>0</v>
      </c>
      <c r="E192" s="468">
        <f t="shared" si="69"/>
        <v>0</v>
      </c>
      <c r="F192" s="438">
        <f t="shared" si="69"/>
        <v>0</v>
      </c>
      <c r="G192" s="467">
        <f t="shared" si="69"/>
        <v>0</v>
      </c>
      <c r="H192" s="468">
        <f t="shared" si="69"/>
        <v>0</v>
      </c>
      <c r="I192" s="438">
        <f t="shared" si="69"/>
        <v>0</v>
      </c>
      <c r="J192" s="467">
        <f t="shared" si="69"/>
        <v>0</v>
      </c>
      <c r="K192" s="468">
        <f t="shared" si="69"/>
        <v>0</v>
      </c>
      <c r="L192" s="438">
        <f t="shared" si="69"/>
        <v>0</v>
      </c>
      <c r="M192" s="191">
        <f t="shared" si="69"/>
        <v>0</v>
      </c>
      <c r="N192" s="192">
        <f t="shared" si="69"/>
        <v>0</v>
      </c>
      <c r="O192" s="132">
        <f t="shared" si="69"/>
        <v>0</v>
      </c>
      <c r="P192" s="49"/>
    </row>
    <row r="193" spans="1:16" ht="36" hidden="1" customHeight="1" x14ac:dyDescent="0.25">
      <c r="A193" s="51">
        <v>4311</v>
      </c>
      <c r="B193" s="87" t="s">
        <v>212</v>
      </c>
      <c r="C193" s="88">
        <f t="shared" si="48"/>
        <v>0</v>
      </c>
      <c r="D193" s="469"/>
      <c r="E193" s="470"/>
      <c r="F193" s="402">
        <f>D193+E193</f>
        <v>0</v>
      </c>
      <c r="G193" s="400"/>
      <c r="H193" s="401"/>
      <c r="I193" s="402">
        <f>G193+H193</f>
        <v>0</v>
      </c>
      <c r="J193" s="400"/>
      <c r="K193" s="401"/>
      <c r="L193" s="402">
        <f>K193+J193</f>
        <v>0</v>
      </c>
      <c r="M193" s="53"/>
      <c r="N193" s="54"/>
      <c r="O193" s="55">
        <f>N193+M193</f>
        <v>0</v>
      </c>
      <c r="P193" s="57"/>
    </row>
    <row r="194" spans="1:16" s="28" customFormat="1" ht="24" x14ac:dyDescent="0.25">
      <c r="A194" s="221"/>
      <c r="B194" s="23" t="s">
        <v>213</v>
      </c>
      <c r="C194" s="170">
        <f t="shared" si="48"/>
        <v>3885</v>
      </c>
      <c r="D194" s="456">
        <f t="shared" ref="D194:O194" si="70">SUM(D195,D230,D269,D283)</f>
        <v>1000</v>
      </c>
      <c r="E194" s="457">
        <f t="shared" si="70"/>
        <v>0</v>
      </c>
      <c r="F194" s="446">
        <f t="shared" si="70"/>
        <v>1000</v>
      </c>
      <c r="G194" s="456">
        <f t="shared" si="70"/>
        <v>2190</v>
      </c>
      <c r="H194" s="457">
        <f t="shared" si="70"/>
        <v>0</v>
      </c>
      <c r="I194" s="446">
        <f t="shared" si="70"/>
        <v>2190</v>
      </c>
      <c r="J194" s="456">
        <f t="shared" si="70"/>
        <v>695</v>
      </c>
      <c r="K194" s="457">
        <f t="shared" si="70"/>
        <v>0</v>
      </c>
      <c r="L194" s="446">
        <f t="shared" si="70"/>
        <v>695</v>
      </c>
      <c r="M194" s="171">
        <f t="shared" si="70"/>
        <v>0</v>
      </c>
      <c r="N194" s="172">
        <f t="shared" si="70"/>
        <v>0</v>
      </c>
      <c r="O194" s="173">
        <f t="shared" si="70"/>
        <v>0</v>
      </c>
      <c r="P194" s="174"/>
    </row>
    <row r="195" spans="1:16" x14ac:dyDescent="0.25">
      <c r="A195" s="175">
        <v>5000</v>
      </c>
      <c r="B195" s="175" t="s">
        <v>214</v>
      </c>
      <c r="C195" s="176">
        <f t="shared" si="48"/>
        <v>3885</v>
      </c>
      <c r="D195" s="458">
        <f t="shared" ref="D195:O195" si="71">D196+D204</f>
        <v>1000</v>
      </c>
      <c r="E195" s="459">
        <f t="shared" si="71"/>
        <v>0</v>
      </c>
      <c r="F195" s="460">
        <f t="shared" si="71"/>
        <v>1000</v>
      </c>
      <c r="G195" s="458">
        <f t="shared" si="71"/>
        <v>2190</v>
      </c>
      <c r="H195" s="459">
        <f t="shared" si="71"/>
        <v>0</v>
      </c>
      <c r="I195" s="460">
        <f t="shared" si="71"/>
        <v>2190</v>
      </c>
      <c r="J195" s="458">
        <f t="shared" si="71"/>
        <v>695</v>
      </c>
      <c r="K195" s="459">
        <f t="shared" si="71"/>
        <v>0</v>
      </c>
      <c r="L195" s="460">
        <f t="shared" si="71"/>
        <v>695</v>
      </c>
      <c r="M195" s="177">
        <f t="shared" si="71"/>
        <v>0</v>
      </c>
      <c r="N195" s="178">
        <f t="shared" si="71"/>
        <v>0</v>
      </c>
      <c r="O195" s="179">
        <f t="shared" si="71"/>
        <v>0</v>
      </c>
      <c r="P195" s="180"/>
    </row>
    <row r="196" spans="1:16" hidden="1" x14ac:dyDescent="0.25">
      <c r="A196" s="67">
        <v>5100</v>
      </c>
      <c r="B196" s="181" t="s">
        <v>215</v>
      </c>
      <c r="C196" s="68">
        <f t="shared" si="48"/>
        <v>0</v>
      </c>
      <c r="D196" s="461">
        <f t="shared" ref="D196:O196" si="72">D197+D198+D201+D202+D203</f>
        <v>0</v>
      </c>
      <c r="E196" s="462">
        <f t="shared" si="72"/>
        <v>0</v>
      </c>
      <c r="F196" s="406">
        <f t="shared" si="72"/>
        <v>0</v>
      </c>
      <c r="G196" s="461">
        <f t="shared" si="72"/>
        <v>0</v>
      </c>
      <c r="H196" s="462">
        <f t="shared" si="72"/>
        <v>0</v>
      </c>
      <c r="I196" s="406">
        <f t="shared" si="72"/>
        <v>0</v>
      </c>
      <c r="J196" s="461">
        <f t="shared" si="72"/>
        <v>0</v>
      </c>
      <c r="K196" s="462">
        <f t="shared" si="72"/>
        <v>0</v>
      </c>
      <c r="L196" s="406">
        <f t="shared" si="72"/>
        <v>0</v>
      </c>
      <c r="M196" s="182">
        <f t="shared" si="72"/>
        <v>0</v>
      </c>
      <c r="N196" s="183">
        <f t="shared" si="72"/>
        <v>0</v>
      </c>
      <c r="O196" s="71">
        <f t="shared" si="72"/>
        <v>0</v>
      </c>
      <c r="P196" s="75"/>
    </row>
    <row r="197" spans="1:16" ht="12" hidden="1" customHeight="1" x14ac:dyDescent="0.25">
      <c r="A197" s="380">
        <v>5110</v>
      </c>
      <c r="B197" s="80" t="s">
        <v>216</v>
      </c>
      <c r="C197" s="81">
        <f t="shared" si="48"/>
        <v>0</v>
      </c>
      <c r="D197" s="471"/>
      <c r="E197" s="472"/>
      <c r="F197" s="438">
        <f>D197+E197</f>
        <v>0</v>
      </c>
      <c r="G197" s="397"/>
      <c r="H197" s="398"/>
      <c r="I197" s="438">
        <f>G197+H197</f>
        <v>0</v>
      </c>
      <c r="J197" s="397"/>
      <c r="K197" s="398"/>
      <c r="L197" s="438">
        <f>K197+J197</f>
        <v>0</v>
      </c>
      <c r="M197" s="46"/>
      <c r="N197" s="47"/>
      <c r="O197" s="132">
        <f>N197+M197</f>
        <v>0</v>
      </c>
      <c r="P197" s="49"/>
    </row>
    <row r="198" spans="1:16" ht="24" hidden="1" x14ac:dyDescent="0.25">
      <c r="A198" s="187">
        <v>5120</v>
      </c>
      <c r="B198" s="87" t="s">
        <v>217</v>
      </c>
      <c r="C198" s="88">
        <f t="shared" si="48"/>
        <v>0</v>
      </c>
      <c r="D198" s="465">
        <f t="shared" ref="D198:O198" si="73">D199+D200</f>
        <v>0</v>
      </c>
      <c r="E198" s="466">
        <f t="shared" si="73"/>
        <v>0</v>
      </c>
      <c r="F198" s="402">
        <f t="shared" si="73"/>
        <v>0</v>
      </c>
      <c r="G198" s="465">
        <f t="shared" si="73"/>
        <v>0</v>
      </c>
      <c r="H198" s="466">
        <f t="shared" si="73"/>
        <v>0</v>
      </c>
      <c r="I198" s="402">
        <f t="shared" si="73"/>
        <v>0</v>
      </c>
      <c r="J198" s="465">
        <f t="shared" si="73"/>
        <v>0</v>
      </c>
      <c r="K198" s="466">
        <f t="shared" si="73"/>
        <v>0</v>
      </c>
      <c r="L198" s="402">
        <f t="shared" si="73"/>
        <v>0</v>
      </c>
      <c r="M198" s="188">
        <f t="shared" si="73"/>
        <v>0</v>
      </c>
      <c r="N198" s="189">
        <f t="shared" si="73"/>
        <v>0</v>
      </c>
      <c r="O198" s="55">
        <f t="shared" si="73"/>
        <v>0</v>
      </c>
      <c r="P198" s="57"/>
    </row>
    <row r="199" spans="1:16" ht="12" hidden="1" customHeight="1" x14ac:dyDescent="0.25">
      <c r="A199" s="51">
        <v>5121</v>
      </c>
      <c r="B199" s="87" t="s">
        <v>218</v>
      </c>
      <c r="C199" s="88">
        <f t="shared" si="48"/>
        <v>0</v>
      </c>
      <c r="D199" s="469"/>
      <c r="E199" s="470"/>
      <c r="F199" s="402">
        <f>D199+E199</f>
        <v>0</v>
      </c>
      <c r="G199" s="400"/>
      <c r="H199" s="401"/>
      <c r="I199" s="402">
        <f>G199+H199</f>
        <v>0</v>
      </c>
      <c r="J199" s="400"/>
      <c r="K199" s="401"/>
      <c r="L199" s="402">
        <f>K199+J199</f>
        <v>0</v>
      </c>
      <c r="M199" s="53"/>
      <c r="N199" s="54"/>
      <c r="O199" s="55">
        <f>N199+M199</f>
        <v>0</v>
      </c>
      <c r="P199" s="57"/>
    </row>
    <row r="200" spans="1:16" ht="24" hidden="1" customHeight="1" x14ac:dyDescent="0.25">
      <c r="A200" s="51">
        <v>5129</v>
      </c>
      <c r="B200" s="87" t="s">
        <v>219</v>
      </c>
      <c r="C200" s="88">
        <f t="shared" si="48"/>
        <v>0</v>
      </c>
      <c r="D200" s="469"/>
      <c r="E200" s="470"/>
      <c r="F200" s="402">
        <f>D200+E200</f>
        <v>0</v>
      </c>
      <c r="G200" s="400"/>
      <c r="H200" s="401"/>
      <c r="I200" s="402">
        <f>G200+H200</f>
        <v>0</v>
      </c>
      <c r="J200" s="400"/>
      <c r="K200" s="401"/>
      <c r="L200" s="402">
        <f>K200+J200</f>
        <v>0</v>
      </c>
      <c r="M200" s="53"/>
      <c r="N200" s="54"/>
      <c r="O200" s="55">
        <f>N200+M200</f>
        <v>0</v>
      </c>
      <c r="P200" s="57"/>
    </row>
    <row r="201" spans="1:16" ht="12" hidden="1" customHeight="1" x14ac:dyDescent="0.25">
      <c r="A201" s="187">
        <v>5130</v>
      </c>
      <c r="B201" s="87" t="s">
        <v>220</v>
      </c>
      <c r="C201" s="88">
        <f t="shared" si="48"/>
        <v>0</v>
      </c>
      <c r="D201" s="469"/>
      <c r="E201" s="470"/>
      <c r="F201" s="402">
        <f>D201+E201</f>
        <v>0</v>
      </c>
      <c r="G201" s="400"/>
      <c r="H201" s="401"/>
      <c r="I201" s="402">
        <f>G201+H201</f>
        <v>0</v>
      </c>
      <c r="J201" s="400"/>
      <c r="K201" s="401"/>
      <c r="L201" s="402">
        <f>K201+J201</f>
        <v>0</v>
      </c>
      <c r="M201" s="53"/>
      <c r="N201" s="54"/>
      <c r="O201" s="55">
        <f>N201+M201</f>
        <v>0</v>
      </c>
      <c r="P201" s="57"/>
    </row>
    <row r="202" spans="1:16" ht="12" hidden="1" customHeight="1" x14ac:dyDescent="0.25">
      <c r="A202" s="187">
        <v>5140</v>
      </c>
      <c r="B202" s="87" t="s">
        <v>221</v>
      </c>
      <c r="C202" s="88">
        <f t="shared" si="48"/>
        <v>0</v>
      </c>
      <c r="D202" s="469"/>
      <c r="E202" s="470"/>
      <c r="F202" s="402">
        <f>D202+E202</f>
        <v>0</v>
      </c>
      <c r="G202" s="400"/>
      <c r="H202" s="401"/>
      <c r="I202" s="402">
        <f>G202+H202</f>
        <v>0</v>
      </c>
      <c r="J202" s="400"/>
      <c r="K202" s="401"/>
      <c r="L202" s="402">
        <f>K202+J202</f>
        <v>0</v>
      </c>
      <c r="M202" s="53"/>
      <c r="N202" s="54"/>
      <c r="O202" s="55">
        <f>N202+M202</f>
        <v>0</v>
      </c>
      <c r="P202" s="57"/>
    </row>
    <row r="203" spans="1:16" ht="24" hidden="1" customHeight="1" x14ac:dyDescent="0.25">
      <c r="A203" s="187">
        <v>5170</v>
      </c>
      <c r="B203" s="87" t="s">
        <v>222</v>
      </c>
      <c r="C203" s="88">
        <f t="shared" si="48"/>
        <v>0</v>
      </c>
      <c r="D203" s="469"/>
      <c r="E203" s="470"/>
      <c r="F203" s="402">
        <f>D203+E203</f>
        <v>0</v>
      </c>
      <c r="G203" s="400"/>
      <c r="H203" s="401"/>
      <c r="I203" s="402">
        <f>G203+H203</f>
        <v>0</v>
      </c>
      <c r="J203" s="400"/>
      <c r="K203" s="401"/>
      <c r="L203" s="402">
        <f>K203+J203</f>
        <v>0</v>
      </c>
      <c r="M203" s="53"/>
      <c r="N203" s="54"/>
      <c r="O203" s="55">
        <f>N203+M203</f>
        <v>0</v>
      </c>
      <c r="P203" s="57"/>
    </row>
    <row r="204" spans="1:16" x14ac:dyDescent="0.25">
      <c r="A204" s="67">
        <v>5200</v>
      </c>
      <c r="B204" s="181" t="s">
        <v>223</v>
      </c>
      <c r="C204" s="68">
        <f t="shared" si="48"/>
        <v>3885</v>
      </c>
      <c r="D204" s="461">
        <f t="shared" ref="D204:O204" si="74">D205+D215+D216+D225+D226+D227+D229</f>
        <v>1000</v>
      </c>
      <c r="E204" s="462">
        <f t="shared" si="74"/>
        <v>0</v>
      </c>
      <c r="F204" s="406">
        <f t="shared" si="74"/>
        <v>1000</v>
      </c>
      <c r="G204" s="461">
        <f t="shared" si="74"/>
        <v>2190</v>
      </c>
      <c r="H204" s="462">
        <f t="shared" si="74"/>
        <v>0</v>
      </c>
      <c r="I204" s="406">
        <f t="shared" si="74"/>
        <v>2190</v>
      </c>
      <c r="J204" s="461">
        <f t="shared" si="74"/>
        <v>695</v>
      </c>
      <c r="K204" s="462">
        <f t="shared" si="74"/>
        <v>0</v>
      </c>
      <c r="L204" s="406">
        <f t="shared" si="74"/>
        <v>695</v>
      </c>
      <c r="M204" s="182">
        <f t="shared" si="74"/>
        <v>0</v>
      </c>
      <c r="N204" s="183">
        <f t="shared" si="74"/>
        <v>0</v>
      </c>
      <c r="O204" s="71">
        <f t="shared" si="74"/>
        <v>0</v>
      </c>
      <c r="P204" s="75"/>
    </row>
    <row r="205" spans="1:16" hidden="1" x14ac:dyDescent="0.25">
      <c r="A205" s="184">
        <v>5210</v>
      </c>
      <c r="B205" s="136" t="s">
        <v>224</v>
      </c>
      <c r="C205" s="141">
        <f t="shared" si="48"/>
        <v>0</v>
      </c>
      <c r="D205" s="463">
        <f t="shared" ref="D205:O205" si="75">SUM(D206:D214)</f>
        <v>0</v>
      </c>
      <c r="E205" s="464">
        <f t="shared" si="75"/>
        <v>0</v>
      </c>
      <c r="F205" s="443">
        <f t="shared" si="75"/>
        <v>0</v>
      </c>
      <c r="G205" s="463">
        <f t="shared" si="75"/>
        <v>0</v>
      </c>
      <c r="H205" s="464">
        <f t="shared" si="75"/>
        <v>0</v>
      </c>
      <c r="I205" s="443">
        <f t="shared" si="75"/>
        <v>0</v>
      </c>
      <c r="J205" s="463">
        <f t="shared" si="75"/>
        <v>0</v>
      </c>
      <c r="K205" s="464">
        <f t="shared" si="75"/>
        <v>0</v>
      </c>
      <c r="L205" s="443">
        <f t="shared" si="75"/>
        <v>0</v>
      </c>
      <c r="M205" s="185">
        <f t="shared" si="75"/>
        <v>0</v>
      </c>
      <c r="N205" s="186">
        <f t="shared" si="75"/>
        <v>0</v>
      </c>
      <c r="O205" s="139">
        <f t="shared" si="75"/>
        <v>0</v>
      </c>
      <c r="P205" s="127"/>
    </row>
    <row r="206" spans="1:16" ht="12" hidden="1" customHeight="1" x14ac:dyDescent="0.25">
      <c r="A206" s="44">
        <v>5211</v>
      </c>
      <c r="B206" s="80" t="s">
        <v>225</v>
      </c>
      <c r="C206" s="81">
        <f t="shared" si="48"/>
        <v>0</v>
      </c>
      <c r="D206" s="471"/>
      <c r="E206" s="472"/>
      <c r="F206" s="438">
        <f t="shared" ref="F206:F215" si="76">D206+E206</f>
        <v>0</v>
      </c>
      <c r="G206" s="397"/>
      <c r="H206" s="398"/>
      <c r="I206" s="438">
        <f t="shared" ref="I206:I215" si="77">G206+H206</f>
        <v>0</v>
      </c>
      <c r="J206" s="397"/>
      <c r="K206" s="398"/>
      <c r="L206" s="438">
        <f t="shared" ref="L206:L215" si="78">K206+J206</f>
        <v>0</v>
      </c>
      <c r="M206" s="46"/>
      <c r="N206" s="47"/>
      <c r="O206" s="132">
        <f t="shared" ref="O206:O215" si="79">N206+M206</f>
        <v>0</v>
      </c>
      <c r="P206" s="49"/>
    </row>
    <row r="207" spans="1:16" ht="12" hidden="1" customHeight="1" x14ac:dyDescent="0.25">
      <c r="A207" s="51">
        <v>5212</v>
      </c>
      <c r="B207" s="87" t="s">
        <v>226</v>
      </c>
      <c r="C207" s="88">
        <f t="shared" si="48"/>
        <v>0</v>
      </c>
      <c r="D207" s="469"/>
      <c r="E207" s="470"/>
      <c r="F207" s="402">
        <f t="shared" si="76"/>
        <v>0</v>
      </c>
      <c r="G207" s="400"/>
      <c r="H207" s="401"/>
      <c r="I207" s="402">
        <f t="shared" si="77"/>
        <v>0</v>
      </c>
      <c r="J207" s="400"/>
      <c r="K207" s="401"/>
      <c r="L207" s="402">
        <f t="shared" si="78"/>
        <v>0</v>
      </c>
      <c r="M207" s="53"/>
      <c r="N207" s="54"/>
      <c r="O207" s="55">
        <f t="shared" si="79"/>
        <v>0</v>
      </c>
      <c r="P207" s="57"/>
    </row>
    <row r="208" spans="1:16" ht="12" hidden="1" customHeight="1" x14ac:dyDescent="0.25">
      <c r="A208" s="51">
        <v>5213</v>
      </c>
      <c r="B208" s="87" t="s">
        <v>227</v>
      </c>
      <c r="C208" s="88">
        <f t="shared" si="48"/>
        <v>0</v>
      </c>
      <c r="D208" s="469"/>
      <c r="E208" s="470"/>
      <c r="F208" s="402">
        <f t="shared" si="76"/>
        <v>0</v>
      </c>
      <c r="G208" s="400"/>
      <c r="H208" s="401"/>
      <c r="I208" s="402">
        <f t="shared" si="77"/>
        <v>0</v>
      </c>
      <c r="J208" s="400"/>
      <c r="K208" s="401"/>
      <c r="L208" s="402">
        <f t="shared" si="78"/>
        <v>0</v>
      </c>
      <c r="M208" s="53"/>
      <c r="N208" s="54"/>
      <c r="O208" s="55">
        <f t="shared" si="79"/>
        <v>0</v>
      </c>
      <c r="P208" s="57"/>
    </row>
    <row r="209" spans="1:16" ht="12" hidden="1" customHeight="1" x14ac:dyDescent="0.25">
      <c r="A209" s="51">
        <v>5214</v>
      </c>
      <c r="B209" s="87" t="s">
        <v>228</v>
      </c>
      <c r="C209" s="88">
        <f t="shared" si="48"/>
        <v>0</v>
      </c>
      <c r="D209" s="469"/>
      <c r="E209" s="470"/>
      <c r="F209" s="402">
        <f t="shared" si="76"/>
        <v>0</v>
      </c>
      <c r="G209" s="400"/>
      <c r="H209" s="401"/>
      <c r="I209" s="402">
        <f t="shared" si="77"/>
        <v>0</v>
      </c>
      <c r="J209" s="400"/>
      <c r="K209" s="401"/>
      <c r="L209" s="402">
        <f t="shared" si="78"/>
        <v>0</v>
      </c>
      <c r="M209" s="53"/>
      <c r="N209" s="54"/>
      <c r="O209" s="55">
        <f t="shared" si="79"/>
        <v>0</v>
      </c>
      <c r="P209" s="57"/>
    </row>
    <row r="210" spans="1:16" ht="12" hidden="1" customHeight="1" x14ac:dyDescent="0.25">
      <c r="A210" s="51">
        <v>5215</v>
      </c>
      <c r="B210" s="87" t="s">
        <v>229</v>
      </c>
      <c r="C210" s="88">
        <f t="shared" si="48"/>
        <v>0</v>
      </c>
      <c r="D210" s="469"/>
      <c r="E210" s="470"/>
      <c r="F210" s="402">
        <f t="shared" si="76"/>
        <v>0</v>
      </c>
      <c r="G210" s="400"/>
      <c r="H210" s="401"/>
      <c r="I210" s="402">
        <f t="shared" si="77"/>
        <v>0</v>
      </c>
      <c r="J210" s="400"/>
      <c r="K210" s="401"/>
      <c r="L210" s="402">
        <f t="shared" si="78"/>
        <v>0</v>
      </c>
      <c r="M210" s="53"/>
      <c r="N210" s="54"/>
      <c r="O210" s="55">
        <f t="shared" si="79"/>
        <v>0</v>
      </c>
      <c r="P210" s="57"/>
    </row>
    <row r="211" spans="1:16" ht="14.25" hidden="1" customHeight="1" x14ac:dyDescent="0.25">
      <c r="A211" s="51">
        <v>5216</v>
      </c>
      <c r="B211" s="87" t="s">
        <v>230</v>
      </c>
      <c r="C211" s="88">
        <f t="shared" si="48"/>
        <v>0</v>
      </c>
      <c r="D211" s="469"/>
      <c r="E211" s="470"/>
      <c r="F211" s="402">
        <f t="shared" si="76"/>
        <v>0</v>
      </c>
      <c r="G211" s="400"/>
      <c r="H211" s="401"/>
      <c r="I211" s="402">
        <f t="shared" si="77"/>
        <v>0</v>
      </c>
      <c r="J211" s="400"/>
      <c r="K211" s="401"/>
      <c r="L211" s="402">
        <f t="shared" si="78"/>
        <v>0</v>
      </c>
      <c r="M211" s="53"/>
      <c r="N211" s="54"/>
      <c r="O211" s="55">
        <f t="shared" si="79"/>
        <v>0</v>
      </c>
      <c r="P211" s="57"/>
    </row>
    <row r="212" spans="1:16" ht="12" hidden="1" customHeight="1" x14ac:dyDescent="0.25">
      <c r="A212" s="51">
        <v>5217</v>
      </c>
      <c r="B212" s="87" t="s">
        <v>231</v>
      </c>
      <c r="C212" s="88">
        <f t="shared" ref="C212:C275" si="80">F212+I212+L212+O212</f>
        <v>0</v>
      </c>
      <c r="D212" s="469"/>
      <c r="E212" s="470"/>
      <c r="F212" s="402">
        <f t="shared" si="76"/>
        <v>0</v>
      </c>
      <c r="G212" s="400"/>
      <c r="H212" s="401"/>
      <c r="I212" s="402">
        <f t="shared" si="77"/>
        <v>0</v>
      </c>
      <c r="J212" s="400"/>
      <c r="K212" s="401"/>
      <c r="L212" s="402">
        <f t="shared" si="78"/>
        <v>0</v>
      </c>
      <c r="M212" s="53"/>
      <c r="N212" s="54"/>
      <c r="O212" s="55">
        <f t="shared" si="79"/>
        <v>0</v>
      </c>
      <c r="P212" s="57"/>
    </row>
    <row r="213" spans="1:16" ht="12" hidden="1" customHeight="1" x14ac:dyDescent="0.25">
      <c r="A213" s="51">
        <v>5218</v>
      </c>
      <c r="B213" s="87" t="s">
        <v>232</v>
      </c>
      <c r="C213" s="88">
        <f t="shared" si="80"/>
        <v>0</v>
      </c>
      <c r="D213" s="469"/>
      <c r="E213" s="470"/>
      <c r="F213" s="402">
        <f t="shared" si="76"/>
        <v>0</v>
      </c>
      <c r="G213" s="400"/>
      <c r="H213" s="401"/>
      <c r="I213" s="402">
        <f t="shared" si="77"/>
        <v>0</v>
      </c>
      <c r="J213" s="400"/>
      <c r="K213" s="401"/>
      <c r="L213" s="402">
        <f t="shared" si="78"/>
        <v>0</v>
      </c>
      <c r="M213" s="53"/>
      <c r="N213" s="54"/>
      <c r="O213" s="55">
        <f t="shared" si="79"/>
        <v>0</v>
      </c>
      <c r="P213" s="57"/>
    </row>
    <row r="214" spans="1:16" ht="12" hidden="1" customHeight="1" x14ac:dyDescent="0.25">
      <c r="A214" s="51">
        <v>5219</v>
      </c>
      <c r="B214" s="87" t="s">
        <v>233</v>
      </c>
      <c r="C214" s="88">
        <f t="shared" si="80"/>
        <v>0</v>
      </c>
      <c r="D214" s="469"/>
      <c r="E214" s="470"/>
      <c r="F214" s="402">
        <f t="shared" si="76"/>
        <v>0</v>
      </c>
      <c r="G214" s="400"/>
      <c r="H214" s="401"/>
      <c r="I214" s="402">
        <f t="shared" si="77"/>
        <v>0</v>
      </c>
      <c r="J214" s="400"/>
      <c r="K214" s="401"/>
      <c r="L214" s="402">
        <f t="shared" si="78"/>
        <v>0</v>
      </c>
      <c r="M214" s="53"/>
      <c r="N214" s="54"/>
      <c r="O214" s="55">
        <f t="shared" si="79"/>
        <v>0</v>
      </c>
      <c r="P214" s="57"/>
    </row>
    <row r="215" spans="1:16" ht="13.5" hidden="1" customHeight="1" x14ac:dyDescent="0.25">
      <c r="A215" s="187">
        <v>5220</v>
      </c>
      <c r="B215" s="87" t="s">
        <v>234</v>
      </c>
      <c r="C215" s="88">
        <f t="shared" si="80"/>
        <v>0</v>
      </c>
      <c r="D215" s="469"/>
      <c r="E215" s="470"/>
      <c r="F215" s="402">
        <f t="shared" si="76"/>
        <v>0</v>
      </c>
      <c r="G215" s="400"/>
      <c r="H215" s="401"/>
      <c r="I215" s="402">
        <f t="shared" si="77"/>
        <v>0</v>
      </c>
      <c r="J215" s="400"/>
      <c r="K215" s="401"/>
      <c r="L215" s="402">
        <f t="shared" si="78"/>
        <v>0</v>
      </c>
      <c r="M215" s="53"/>
      <c r="N215" s="54"/>
      <c r="O215" s="55">
        <f t="shared" si="79"/>
        <v>0</v>
      </c>
      <c r="P215" s="57"/>
    </row>
    <row r="216" spans="1:16" x14ac:dyDescent="0.25">
      <c r="A216" s="187">
        <v>5230</v>
      </c>
      <c r="B216" s="87" t="s">
        <v>235</v>
      </c>
      <c r="C216" s="88">
        <f t="shared" si="80"/>
        <v>3885</v>
      </c>
      <c r="D216" s="465">
        <f t="shared" ref="D216:O216" si="81">SUM(D217:D224)</f>
        <v>1000</v>
      </c>
      <c r="E216" s="466">
        <f t="shared" si="81"/>
        <v>0</v>
      </c>
      <c r="F216" s="402">
        <f t="shared" si="81"/>
        <v>1000</v>
      </c>
      <c r="G216" s="465">
        <f t="shared" si="81"/>
        <v>2190</v>
      </c>
      <c r="H216" s="466">
        <f t="shared" si="81"/>
        <v>0</v>
      </c>
      <c r="I216" s="402">
        <f t="shared" si="81"/>
        <v>2190</v>
      </c>
      <c r="J216" s="465">
        <f t="shared" si="81"/>
        <v>695</v>
      </c>
      <c r="K216" s="466">
        <f t="shared" si="81"/>
        <v>0</v>
      </c>
      <c r="L216" s="402">
        <f t="shared" si="81"/>
        <v>695</v>
      </c>
      <c r="M216" s="188">
        <f t="shared" si="81"/>
        <v>0</v>
      </c>
      <c r="N216" s="189">
        <f t="shared" si="81"/>
        <v>0</v>
      </c>
      <c r="O216" s="55">
        <f t="shared" si="81"/>
        <v>0</v>
      </c>
      <c r="P216" s="57"/>
    </row>
    <row r="217" spans="1:16" ht="12" hidden="1" customHeight="1" x14ac:dyDescent="0.25">
      <c r="A217" s="51">
        <v>5231</v>
      </c>
      <c r="B217" s="87" t="s">
        <v>236</v>
      </c>
      <c r="C217" s="88">
        <f t="shared" si="80"/>
        <v>0</v>
      </c>
      <c r="D217" s="469"/>
      <c r="E217" s="470"/>
      <c r="F217" s="402">
        <f t="shared" ref="F217:F226" si="82">D217+E217</f>
        <v>0</v>
      </c>
      <c r="G217" s="400"/>
      <c r="H217" s="401"/>
      <c r="I217" s="402">
        <f t="shared" ref="I217:I226" si="83">G217+H217</f>
        <v>0</v>
      </c>
      <c r="J217" s="400"/>
      <c r="K217" s="401"/>
      <c r="L217" s="402">
        <f t="shared" ref="L217:L226" si="84">K217+J217</f>
        <v>0</v>
      </c>
      <c r="M217" s="53"/>
      <c r="N217" s="54"/>
      <c r="O217" s="55">
        <f t="shared" ref="O217:O226" si="85">N217+M217</f>
        <v>0</v>
      </c>
      <c r="P217" s="57"/>
    </row>
    <row r="218" spans="1:16" ht="12" hidden="1" customHeight="1" x14ac:dyDescent="0.25">
      <c r="A218" s="51">
        <v>5232</v>
      </c>
      <c r="B218" s="87" t="s">
        <v>237</v>
      </c>
      <c r="C218" s="88">
        <f t="shared" si="80"/>
        <v>0</v>
      </c>
      <c r="D218" s="469"/>
      <c r="E218" s="470"/>
      <c r="F218" s="402">
        <f t="shared" si="82"/>
        <v>0</v>
      </c>
      <c r="G218" s="400"/>
      <c r="H218" s="401"/>
      <c r="I218" s="402">
        <f t="shared" si="83"/>
        <v>0</v>
      </c>
      <c r="J218" s="400"/>
      <c r="K218" s="401"/>
      <c r="L218" s="402">
        <f t="shared" si="84"/>
        <v>0</v>
      </c>
      <c r="M218" s="53"/>
      <c r="N218" s="54"/>
      <c r="O218" s="55">
        <f t="shared" si="85"/>
        <v>0</v>
      </c>
      <c r="P218" s="57"/>
    </row>
    <row r="219" spans="1:16" ht="12" customHeight="1" x14ac:dyDescent="0.25">
      <c r="A219" s="51">
        <v>5233</v>
      </c>
      <c r="B219" s="87" t="s">
        <v>238</v>
      </c>
      <c r="C219" s="88">
        <f t="shared" si="80"/>
        <v>3190</v>
      </c>
      <c r="D219" s="469">
        <v>1000</v>
      </c>
      <c r="E219" s="470"/>
      <c r="F219" s="402">
        <f t="shared" si="82"/>
        <v>1000</v>
      </c>
      <c r="G219" s="400">
        <v>2190</v>
      </c>
      <c r="H219" s="401"/>
      <c r="I219" s="402">
        <f t="shared" si="83"/>
        <v>2190</v>
      </c>
      <c r="J219" s="400"/>
      <c r="K219" s="401"/>
      <c r="L219" s="402">
        <f t="shared" si="84"/>
        <v>0</v>
      </c>
      <c r="M219" s="53"/>
      <c r="N219" s="54"/>
      <c r="O219" s="55">
        <f t="shared" si="85"/>
        <v>0</v>
      </c>
      <c r="P219" s="57"/>
    </row>
    <row r="220" spans="1:16" ht="24" hidden="1" customHeight="1" x14ac:dyDescent="0.25">
      <c r="A220" s="51">
        <v>5234</v>
      </c>
      <c r="B220" s="87" t="s">
        <v>239</v>
      </c>
      <c r="C220" s="88">
        <f t="shared" si="80"/>
        <v>0</v>
      </c>
      <c r="D220" s="469"/>
      <c r="E220" s="470"/>
      <c r="F220" s="402">
        <f t="shared" si="82"/>
        <v>0</v>
      </c>
      <c r="G220" s="400"/>
      <c r="H220" s="401"/>
      <c r="I220" s="402">
        <f t="shared" si="83"/>
        <v>0</v>
      </c>
      <c r="J220" s="400"/>
      <c r="K220" s="401"/>
      <c r="L220" s="402">
        <f t="shared" si="84"/>
        <v>0</v>
      </c>
      <c r="M220" s="53"/>
      <c r="N220" s="54"/>
      <c r="O220" s="55">
        <f t="shared" si="85"/>
        <v>0</v>
      </c>
      <c r="P220" s="57"/>
    </row>
    <row r="221" spans="1:16" ht="14.25" hidden="1" customHeight="1" x14ac:dyDescent="0.25">
      <c r="A221" s="51">
        <v>5236</v>
      </c>
      <c r="B221" s="87" t="s">
        <v>240</v>
      </c>
      <c r="C221" s="88">
        <f t="shared" si="80"/>
        <v>0</v>
      </c>
      <c r="D221" s="469"/>
      <c r="E221" s="470"/>
      <c r="F221" s="402">
        <f t="shared" si="82"/>
        <v>0</v>
      </c>
      <c r="G221" s="400"/>
      <c r="H221" s="401"/>
      <c r="I221" s="402">
        <f t="shared" si="83"/>
        <v>0</v>
      </c>
      <c r="J221" s="400"/>
      <c r="K221" s="401"/>
      <c r="L221" s="402">
        <f t="shared" si="84"/>
        <v>0</v>
      </c>
      <c r="M221" s="53"/>
      <c r="N221" s="54"/>
      <c r="O221" s="55">
        <f t="shared" si="85"/>
        <v>0</v>
      </c>
      <c r="P221" s="57"/>
    </row>
    <row r="222" spans="1:16" ht="14.25" hidden="1" customHeight="1" x14ac:dyDescent="0.25">
      <c r="A222" s="51">
        <v>5237</v>
      </c>
      <c r="B222" s="87" t="s">
        <v>241</v>
      </c>
      <c r="C222" s="88">
        <f t="shared" si="80"/>
        <v>0</v>
      </c>
      <c r="D222" s="469"/>
      <c r="E222" s="470"/>
      <c r="F222" s="402">
        <f t="shared" si="82"/>
        <v>0</v>
      </c>
      <c r="G222" s="400"/>
      <c r="H222" s="401"/>
      <c r="I222" s="402">
        <f t="shared" si="83"/>
        <v>0</v>
      </c>
      <c r="J222" s="400"/>
      <c r="K222" s="401"/>
      <c r="L222" s="402">
        <f t="shared" si="84"/>
        <v>0</v>
      </c>
      <c r="M222" s="53"/>
      <c r="N222" s="54"/>
      <c r="O222" s="55">
        <f t="shared" si="85"/>
        <v>0</v>
      </c>
      <c r="P222" s="57"/>
    </row>
    <row r="223" spans="1:16" ht="24" customHeight="1" x14ac:dyDescent="0.25">
      <c r="A223" s="51">
        <v>5238</v>
      </c>
      <c r="B223" s="87" t="s">
        <v>242</v>
      </c>
      <c r="C223" s="88">
        <f t="shared" si="80"/>
        <v>695</v>
      </c>
      <c r="D223" s="193"/>
      <c r="E223" s="194"/>
      <c r="F223" s="55">
        <f t="shared" si="82"/>
        <v>0</v>
      </c>
      <c r="G223" s="53"/>
      <c r="H223" s="54"/>
      <c r="I223" s="55">
        <f t="shared" si="83"/>
        <v>0</v>
      </c>
      <c r="J223" s="53">
        <v>695</v>
      </c>
      <c r="K223" s="54"/>
      <c r="L223" s="55">
        <f t="shared" si="84"/>
        <v>695</v>
      </c>
      <c r="M223" s="53"/>
      <c r="N223" s="54"/>
      <c r="O223" s="55">
        <f t="shared" si="85"/>
        <v>0</v>
      </c>
      <c r="P223" s="57"/>
    </row>
    <row r="224" spans="1:16" ht="24" hidden="1" customHeight="1" x14ac:dyDescent="0.25">
      <c r="A224" s="51">
        <v>5239</v>
      </c>
      <c r="B224" s="87" t="s">
        <v>243</v>
      </c>
      <c r="C224" s="88">
        <f t="shared" si="80"/>
        <v>0</v>
      </c>
      <c r="D224" s="469"/>
      <c r="E224" s="470"/>
      <c r="F224" s="402">
        <f t="shared" si="82"/>
        <v>0</v>
      </c>
      <c r="G224" s="400"/>
      <c r="H224" s="401"/>
      <c r="I224" s="402">
        <f t="shared" si="83"/>
        <v>0</v>
      </c>
      <c r="J224" s="400"/>
      <c r="K224" s="401"/>
      <c r="L224" s="402">
        <f t="shared" si="84"/>
        <v>0</v>
      </c>
      <c r="M224" s="53"/>
      <c r="N224" s="54"/>
      <c r="O224" s="55">
        <f t="shared" si="85"/>
        <v>0</v>
      </c>
      <c r="P224" s="57"/>
    </row>
    <row r="225" spans="1:16" ht="24" hidden="1" customHeight="1" x14ac:dyDescent="0.25">
      <c r="A225" s="187">
        <v>5240</v>
      </c>
      <c r="B225" s="87" t="s">
        <v>244</v>
      </c>
      <c r="C225" s="88">
        <f t="shared" si="80"/>
        <v>0</v>
      </c>
      <c r="D225" s="469"/>
      <c r="E225" s="470"/>
      <c r="F225" s="402">
        <f t="shared" si="82"/>
        <v>0</v>
      </c>
      <c r="G225" s="400"/>
      <c r="H225" s="401"/>
      <c r="I225" s="402">
        <f t="shared" si="83"/>
        <v>0</v>
      </c>
      <c r="J225" s="400"/>
      <c r="K225" s="401"/>
      <c r="L225" s="402">
        <f t="shared" si="84"/>
        <v>0</v>
      </c>
      <c r="M225" s="53"/>
      <c r="N225" s="54"/>
      <c r="O225" s="55">
        <f t="shared" si="85"/>
        <v>0</v>
      </c>
      <c r="P225" s="57"/>
    </row>
    <row r="226" spans="1:16" ht="12" hidden="1" customHeight="1" x14ac:dyDescent="0.25">
      <c r="A226" s="187">
        <v>5250</v>
      </c>
      <c r="B226" s="87" t="s">
        <v>245</v>
      </c>
      <c r="C226" s="88">
        <f t="shared" si="80"/>
        <v>0</v>
      </c>
      <c r="D226" s="469"/>
      <c r="E226" s="470"/>
      <c r="F226" s="402">
        <f t="shared" si="82"/>
        <v>0</v>
      </c>
      <c r="G226" s="400"/>
      <c r="H226" s="401"/>
      <c r="I226" s="402">
        <f t="shared" si="83"/>
        <v>0</v>
      </c>
      <c r="J226" s="400"/>
      <c r="K226" s="401"/>
      <c r="L226" s="402">
        <f t="shared" si="84"/>
        <v>0</v>
      </c>
      <c r="M226" s="53"/>
      <c r="N226" s="54"/>
      <c r="O226" s="55">
        <f t="shared" si="85"/>
        <v>0</v>
      </c>
      <c r="P226" s="57"/>
    </row>
    <row r="227" spans="1:16" hidden="1" x14ac:dyDescent="0.25">
      <c r="A227" s="187">
        <v>5260</v>
      </c>
      <c r="B227" s="87" t="s">
        <v>246</v>
      </c>
      <c r="C227" s="88">
        <f t="shared" si="80"/>
        <v>0</v>
      </c>
      <c r="D227" s="465">
        <f t="shared" ref="D227:O227" si="86">SUM(D228)</f>
        <v>0</v>
      </c>
      <c r="E227" s="466">
        <f t="shared" si="86"/>
        <v>0</v>
      </c>
      <c r="F227" s="402">
        <f t="shared" si="86"/>
        <v>0</v>
      </c>
      <c r="G227" s="465">
        <f t="shared" si="86"/>
        <v>0</v>
      </c>
      <c r="H227" s="466">
        <f t="shared" si="86"/>
        <v>0</v>
      </c>
      <c r="I227" s="402">
        <f t="shared" si="86"/>
        <v>0</v>
      </c>
      <c r="J227" s="465">
        <f t="shared" si="86"/>
        <v>0</v>
      </c>
      <c r="K227" s="466">
        <f t="shared" si="86"/>
        <v>0</v>
      </c>
      <c r="L227" s="402">
        <f t="shared" si="86"/>
        <v>0</v>
      </c>
      <c r="M227" s="188">
        <f t="shared" si="86"/>
        <v>0</v>
      </c>
      <c r="N227" s="189">
        <f t="shared" si="86"/>
        <v>0</v>
      </c>
      <c r="O227" s="55">
        <f t="shared" si="86"/>
        <v>0</v>
      </c>
      <c r="P227" s="57"/>
    </row>
    <row r="228" spans="1:16" ht="24" hidden="1" customHeight="1" x14ac:dyDescent="0.25">
      <c r="A228" s="51">
        <v>5269</v>
      </c>
      <c r="B228" s="87" t="s">
        <v>247</v>
      </c>
      <c r="C228" s="88">
        <f t="shared" si="80"/>
        <v>0</v>
      </c>
      <c r="D228" s="469"/>
      <c r="E228" s="470"/>
      <c r="F228" s="402">
        <f>D228+E228</f>
        <v>0</v>
      </c>
      <c r="G228" s="400"/>
      <c r="H228" s="401"/>
      <c r="I228" s="402">
        <f>G228+H228</f>
        <v>0</v>
      </c>
      <c r="J228" s="400"/>
      <c r="K228" s="401"/>
      <c r="L228" s="402">
        <f>K228+J228</f>
        <v>0</v>
      </c>
      <c r="M228" s="53"/>
      <c r="N228" s="54"/>
      <c r="O228" s="55">
        <f>N228+M228</f>
        <v>0</v>
      </c>
      <c r="P228" s="57"/>
    </row>
    <row r="229" spans="1:16" ht="24" hidden="1" customHeight="1" x14ac:dyDescent="0.25">
      <c r="A229" s="184">
        <v>5270</v>
      </c>
      <c r="B229" s="136" t="s">
        <v>248</v>
      </c>
      <c r="C229" s="141">
        <f t="shared" si="80"/>
        <v>0</v>
      </c>
      <c r="D229" s="474"/>
      <c r="E229" s="475"/>
      <c r="F229" s="443">
        <f>D229+E229</f>
        <v>0</v>
      </c>
      <c r="G229" s="441"/>
      <c r="H229" s="442"/>
      <c r="I229" s="443">
        <f>G229+H229</f>
        <v>0</v>
      </c>
      <c r="J229" s="441"/>
      <c r="K229" s="442"/>
      <c r="L229" s="443">
        <f>K229+J229</f>
        <v>0</v>
      </c>
      <c r="M229" s="142"/>
      <c r="N229" s="143"/>
      <c r="O229" s="139">
        <f>N229+M229</f>
        <v>0</v>
      </c>
      <c r="P229" s="127"/>
    </row>
    <row r="230" spans="1:16" hidden="1" x14ac:dyDescent="0.25">
      <c r="A230" s="175">
        <v>6000</v>
      </c>
      <c r="B230" s="175" t="s">
        <v>249</v>
      </c>
      <c r="C230" s="486">
        <f t="shared" si="80"/>
        <v>0</v>
      </c>
      <c r="D230" s="458">
        <f t="shared" ref="D230:O230" si="87">D231+D251+D259</f>
        <v>0</v>
      </c>
      <c r="E230" s="459">
        <f t="shared" si="87"/>
        <v>0</v>
      </c>
      <c r="F230" s="460">
        <f t="shared" si="87"/>
        <v>0</v>
      </c>
      <c r="G230" s="458">
        <f t="shared" si="87"/>
        <v>0</v>
      </c>
      <c r="H230" s="459">
        <f t="shared" si="87"/>
        <v>0</v>
      </c>
      <c r="I230" s="460">
        <f t="shared" si="87"/>
        <v>0</v>
      </c>
      <c r="J230" s="458">
        <f t="shared" si="87"/>
        <v>0</v>
      </c>
      <c r="K230" s="459">
        <f t="shared" si="87"/>
        <v>0</v>
      </c>
      <c r="L230" s="460">
        <f t="shared" si="87"/>
        <v>0</v>
      </c>
      <c r="M230" s="458">
        <f t="shared" si="87"/>
        <v>0</v>
      </c>
      <c r="N230" s="178">
        <f t="shared" si="87"/>
        <v>0</v>
      </c>
      <c r="O230" s="179">
        <f t="shared" si="87"/>
        <v>0</v>
      </c>
      <c r="P230" s="180"/>
    </row>
    <row r="231" spans="1:16" ht="14.25" hidden="1" customHeight="1" x14ac:dyDescent="0.25">
      <c r="A231" s="213">
        <v>6200</v>
      </c>
      <c r="B231" s="204" t="s">
        <v>250</v>
      </c>
      <c r="C231" s="214">
        <f t="shared" si="80"/>
        <v>0</v>
      </c>
      <c r="D231" s="483">
        <f t="shared" ref="D231:O231" si="88">SUM(D232,D233,D235,D238,D244,D245,D246)</f>
        <v>0</v>
      </c>
      <c r="E231" s="484">
        <f t="shared" si="88"/>
        <v>0</v>
      </c>
      <c r="F231" s="485">
        <f t="shared" si="88"/>
        <v>0</v>
      </c>
      <c r="G231" s="483">
        <f t="shared" si="88"/>
        <v>0</v>
      </c>
      <c r="H231" s="484">
        <f t="shared" si="88"/>
        <v>0</v>
      </c>
      <c r="I231" s="485">
        <f t="shared" si="88"/>
        <v>0</v>
      </c>
      <c r="J231" s="483">
        <f t="shared" si="88"/>
        <v>0</v>
      </c>
      <c r="K231" s="484">
        <f t="shared" si="88"/>
        <v>0</v>
      </c>
      <c r="L231" s="485">
        <f t="shared" si="88"/>
        <v>0</v>
      </c>
      <c r="M231" s="215">
        <f t="shared" si="88"/>
        <v>0</v>
      </c>
      <c r="N231" s="216">
        <f t="shared" si="88"/>
        <v>0</v>
      </c>
      <c r="O231" s="217">
        <f t="shared" si="88"/>
        <v>0</v>
      </c>
      <c r="P231" s="218"/>
    </row>
    <row r="232" spans="1:16" ht="24" hidden="1" customHeight="1" x14ac:dyDescent="0.25">
      <c r="A232" s="380">
        <v>6220</v>
      </c>
      <c r="B232" s="80" t="s">
        <v>251</v>
      </c>
      <c r="C232" s="81">
        <f t="shared" si="80"/>
        <v>0</v>
      </c>
      <c r="D232" s="471"/>
      <c r="E232" s="472"/>
      <c r="F232" s="438">
        <f>D232+E232</f>
        <v>0</v>
      </c>
      <c r="G232" s="397"/>
      <c r="H232" s="398"/>
      <c r="I232" s="438">
        <f>G232+H232</f>
        <v>0</v>
      </c>
      <c r="J232" s="397"/>
      <c r="K232" s="398"/>
      <c r="L232" s="438">
        <f>K232+J232</f>
        <v>0</v>
      </c>
      <c r="M232" s="46"/>
      <c r="N232" s="47"/>
      <c r="O232" s="132">
        <f>N232+M232</f>
        <v>0</v>
      </c>
      <c r="P232" s="49"/>
    </row>
    <row r="233" spans="1:16" hidden="1" x14ac:dyDescent="0.25">
      <c r="A233" s="187">
        <v>6230</v>
      </c>
      <c r="B233" s="87" t="s">
        <v>252</v>
      </c>
      <c r="C233" s="88">
        <f t="shared" si="80"/>
        <v>0</v>
      </c>
      <c r="D233" s="465">
        <f t="shared" ref="D233:O233" si="89">SUM(D234)</f>
        <v>0</v>
      </c>
      <c r="E233" s="466">
        <f t="shared" si="89"/>
        <v>0</v>
      </c>
      <c r="F233" s="402">
        <f t="shared" si="89"/>
        <v>0</v>
      </c>
      <c r="G233" s="465">
        <f t="shared" si="89"/>
        <v>0</v>
      </c>
      <c r="H233" s="466">
        <f t="shared" si="89"/>
        <v>0</v>
      </c>
      <c r="I233" s="402">
        <f t="shared" si="89"/>
        <v>0</v>
      </c>
      <c r="J233" s="465">
        <f t="shared" si="89"/>
        <v>0</v>
      </c>
      <c r="K233" s="466">
        <f t="shared" si="89"/>
        <v>0</v>
      </c>
      <c r="L233" s="402">
        <f t="shared" si="89"/>
        <v>0</v>
      </c>
      <c r="M233" s="188">
        <f t="shared" si="89"/>
        <v>0</v>
      </c>
      <c r="N233" s="189">
        <f t="shared" si="89"/>
        <v>0</v>
      </c>
      <c r="O233" s="55">
        <f t="shared" si="89"/>
        <v>0</v>
      </c>
      <c r="P233" s="57"/>
    </row>
    <row r="234" spans="1:16" ht="24" hidden="1" customHeight="1" x14ac:dyDescent="0.25">
      <c r="A234" s="51">
        <v>6239</v>
      </c>
      <c r="B234" s="80" t="s">
        <v>253</v>
      </c>
      <c r="C234" s="88">
        <f t="shared" si="80"/>
        <v>0</v>
      </c>
      <c r="D234" s="471"/>
      <c r="E234" s="472"/>
      <c r="F234" s="438">
        <f>D234+E234</f>
        <v>0</v>
      </c>
      <c r="G234" s="397"/>
      <c r="H234" s="398"/>
      <c r="I234" s="438">
        <f>G234+H234</f>
        <v>0</v>
      </c>
      <c r="J234" s="397"/>
      <c r="K234" s="398"/>
      <c r="L234" s="438">
        <f>K234+J234</f>
        <v>0</v>
      </c>
      <c r="M234" s="46"/>
      <c r="N234" s="47"/>
      <c r="O234" s="132">
        <f>N234+M234</f>
        <v>0</v>
      </c>
      <c r="P234" s="49"/>
    </row>
    <row r="235" spans="1:16" ht="24" hidden="1" x14ac:dyDescent="0.25">
      <c r="A235" s="187">
        <v>6240</v>
      </c>
      <c r="B235" s="87" t="s">
        <v>254</v>
      </c>
      <c r="C235" s="88">
        <f t="shared" si="80"/>
        <v>0</v>
      </c>
      <c r="D235" s="465">
        <f t="shared" ref="D235:O235" si="90">SUM(D236:D237)</f>
        <v>0</v>
      </c>
      <c r="E235" s="466">
        <f t="shared" si="90"/>
        <v>0</v>
      </c>
      <c r="F235" s="402">
        <f t="shared" si="90"/>
        <v>0</v>
      </c>
      <c r="G235" s="465">
        <f t="shared" si="90"/>
        <v>0</v>
      </c>
      <c r="H235" s="466">
        <f t="shared" si="90"/>
        <v>0</v>
      </c>
      <c r="I235" s="402">
        <f t="shared" si="90"/>
        <v>0</v>
      </c>
      <c r="J235" s="465">
        <f t="shared" si="90"/>
        <v>0</v>
      </c>
      <c r="K235" s="466">
        <f t="shared" si="90"/>
        <v>0</v>
      </c>
      <c r="L235" s="402">
        <f t="shared" si="90"/>
        <v>0</v>
      </c>
      <c r="M235" s="188">
        <f t="shared" si="90"/>
        <v>0</v>
      </c>
      <c r="N235" s="189">
        <f t="shared" si="90"/>
        <v>0</v>
      </c>
      <c r="O235" s="55">
        <f t="shared" si="90"/>
        <v>0</v>
      </c>
      <c r="P235" s="57"/>
    </row>
    <row r="236" spans="1:16" ht="12" hidden="1" customHeight="1" x14ac:dyDescent="0.25">
      <c r="A236" s="51">
        <v>6241</v>
      </c>
      <c r="B236" s="87" t="s">
        <v>255</v>
      </c>
      <c r="C236" s="88">
        <f t="shared" si="80"/>
        <v>0</v>
      </c>
      <c r="D236" s="469"/>
      <c r="E236" s="470"/>
      <c r="F236" s="402">
        <f>D236+E236</f>
        <v>0</v>
      </c>
      <c r="G236" s="400"/>
      <c r="H236" s="401"/>
      <c r="I236" s="402">
        <f>G236+H236</f>
        <v>0</v>
      </c>
      <c r="J236" s="400"/>
      <c r="K236" s="401"/>
      <c r="L236" s="402">
        <f>K236+J236</f>
        <v>0</v>
      </c>
      <c r="M236" s="53"/>
      <c r="N236" s="54"/>
      <c r="O236" s="55">
        <f>N236+M236</f>
        <v>0</v>
      </c>
      <c r="P236" s="57"/>
    </row>
    <row r="237" spans="1:16" ht="12" hidden="1" customHeight="1" x14ac:dyDescent="0.25">
      <c r="A237" s="51">
        <v>6242</v>
      </c>
      <c r="B237" s="87" t="s">
        <v>256</v>
      </c>
      <c r="C237" s="88">
        <f t="shared" si="80"/>
        <v>0</v>
      </c>
      <c r="D237" s="469"/>
      <c r="E237" s="470"/>
      <c r="F237" s="402">
        <f>D237+E237</f>
        <v>0</v>
      </c>
      <c r="G237" s="400"/>
      <c r="H237" s="401"/>
      <c r="I237" s="402">
        <f>G237+H237</f>
        <v>0</v>
      </c>
      <c r="J237" s="400"/>
      <c r="K237" s="401"/>
      <c r="L237" s="402">
        <f>K237+J237</f>
        <v>0</v>
      </c>
      <c r="M237" s="53"/>
      <c r="N237" s="54"/>
      <c r="O237" s="55">
        <f>N237+M237</f>
        <v>0</v>
      </c>
      <c r="P237" s="57"/>
    </row>
    <row r="238" spans="1:16" ht="25.5" hidden="1" customHeight="1" x14ac:dyDescent="0.25">
      <c r="A238" s="187">
        <v>6250</v>
      </c>
      <c r="B238" s="87" t="s">
        <v>257</v>
      </c>
      <c r="C238" s="88">
        <f t="shared" si="80"/>
        <v>0</v>
      </c>
      <c r="D238" s="465">
        <f t="shared" ref="D238:O238" si="91">SUM(D239:D243)</f>
        <v>0</v>
      </c>
      <c r="E238" s="466">
        <f t="shared" si="91"/>
        <v>0</v>
      </c>
      <c r="F238" s="402">
        <f t="shared" si="91"/>
        <v>0</v>
      </c>
      <c r="G238" s="465">
        <f t="shared" si="91"/>
        <v>0</v>
      </c>
      <c r="H238" s="466">
        <f t="shared" si="91"/>
        <v>0</v>
      </c>
      <c r="I238" s="402">
        <f t="shared" si="91"/>
        <v>0</v>
      </c>
      <c r="J238" s="465">
        <f t="shared" si="91"/>
        <v>0</v>
      </c>
      <c r="K238" s="466">
        <f t="shared" si="91"/>
        <v>0</v>
      </c>
      <c r="L238" s="402">
        <f t="shared" si="91"/>
        <v>0</v>
      </c>
      <c r="M238" s="188">
        <f t="shared" si="91"/>
        <v>0</v>
      </c>
      <c r="N238" s="189">
        <f t="shared" si="91"/>
        <v>0</v>
      </c>
      <c r="O238" s="55">
        <f t="shared" si="91"/>
        <v>0</v>
      </c>
      <c r="P238" s="57"/>
    </row>
    <row r="239" spans="1:16" ht="14.25" hidden="1" customHeight="1" x14ac:dyDescent="0.25">
      <c r="A239" s="51">
        <v>6252</v>
      </c>
      <c r="B239" s="87" t="s">
        <v>258</v>
      </c>
      <c r="C239" s="88">
        <f t="shared" si="80"/>
        <v>0</v>
      </c>
      <c r="D239" s="469"/>
      <c r="E239" s="470"/>
      <c r="F239" s="402">
        <f t="shared" ref="F239:F245" si="92">D239+E239</f>
        <v>0</v>
      </c>
      <c r="G239" s="400"/>
      <c r="H239" s="401"/>
      <c r="I239" s="402">
        <f t="shared" ref="I239:I245" si="93">G239+H239</f>
        <v>0</v>
      </c>
      <c r="J239" s="400"/>
      <c r="K239" s="401"/>
      <c r="L239" s="402">
        <f t="shared" ref="L239:L245" si="94">K239+J239</f>
        <v>0</v>
      </c>
      <c r="M239" s="53"/>
      <c r="N239" s="54"/>
      <c r="O239" s="55">
        <f t="shared" ref="O239:O245" si="95">N239+M239</f>
        <v>0</v>
      </c>
      <c r="P239" s="57"/>
    </row>
    <row r="240" spans="1:16" ht="14.25" hidden="1" customHeight="1" x14ac:dyDescent="0.25">
      <c r="A240" s="51">
        <v>6253</v>
      </c>
      <c r="B240" s="87" t="s">
        <v>259</v>
      </c>
      <c r="C240" s="88">
        <f t="shared" si="80"/>
        <v>0</v>
      </c>
      <c r="D240" s="469"/>
      <c r="E240" s="470"/>
      <c r="F240" s="402">
        <f t="shared" si="92"/>
        <v>0</v>
      </c>
      <c r="G240" s="400"/>
      <c r="H240" s="401"/>
      <c r="I240" s="402">
        <f t="shared" si="93"/>
        <v>0</v>
      </c>
      <c r="J240" s="400"/>
      <c r="K240" s="401"/>
      <c r="L240" s="402">
        <f t="shared" si="94"/>
        <v>0</v>
      </c>
      <c r="M240" s="53"/>
      <c r="N240" s="54"/>
      <c r="O240" s="55">
        <f t="shared" si="95"/>
        <v>0</v>
      </c>
      <c r="P240" s="57"/>
    </row>
    <row r="241" spans="1:16" ht="24" hidden="1" customHeight="1" x14ac:dyDescent="0.25">
      <c r="A241" s="51">
        <v>6254</v>
      </c>
      <c r="B241" s="87" t="s">
        <v>260</v>
      </c>
      <c r="C241" s="88">
        <f t="shared" si="80"/>
        <v>0</v>
      </c>
      <c r="D241" s="469"/>
      <c r="E241" s="470"/>
      <c r="F241" s="402">
        <f t="shared" si="92"/>
        <v>0</v>
      </c>
      <c r="G241" s="400"/>
      <c r="H241" s="401"/>
      <c r="I241" s="402">
        <f t="shared" si="93"/>
        <v>0</v>
      </c>
      <c r="J241" s="400"/>
      <c r="K241" s="401"/>
      <c r="L241" s="402">
        <f t="shared" si="94"/>
        <v>0</v>
      </c>
      <c r="M241" s="53"/>
      <c r="N241" s="54"/>
      <c r="O241" s="55">
        <f t="shared" si="95"/>
        <v>0</v>
      </c>
      <c r="P241" s="57"/>
    </row>
    <row r="242" spans="1:16" ht="24" hidden="1" customHeight="1" x14ac:dyDescent="0.25">
      <c r="A242" s="51">
        <v>6255</v>
      </c>
      <c r="B242" s="87" t="s">
        <v>261</v>
      </c>
      <c r="C242" s="88">
        <f t="shared" si="80"/>
        <v>0</v>
      </c>
      <c r="D242" s="469"/>
      <c r="E242" s="470"/>
      <c r="F242" s="402">
        <f t="shared" si="92"/>
        <v>0</v>
      </c>
      <c r="G242" s="400"/>
      <c r="H242" s="401"/>
      <c r="I242" s="402">
        <f t="shared" si="93"/>
        <v>0</v>
      </c>
      <c r="J242" s="400"/>
      <c r="K242" s="401"/>
      <c r="L242" s="402">
        <f t="shared" si="94"/>
        <v>0</v>
      </c>
      <c r="M242" s="53"/>
      <c r="N242" s="54"/>
      <c r="O242" s="55">
        <f t="shared" si="95"/>
        <v>0</v>
      </c>
      <c r="P242" s="57"/>
    </row>
    <row r="243" spans="1:16" ht="12" hidden="1" customHeight="1" x14ac:dyDescent="0.25">
      <c r="A243" s="51">
        <v>6259</v>
      </c>
      <c r="B243" s="87" t="s">
        <v>262</v>
      </c>
      <c r="C243" s="88">
        <f t="shared" si="80"/>
        <v>0</v>
      </c>
      <c r="D243" s="469"/>
      <c r="E243" s="470"/>
      <c r="F243" s="402">
        <f t="shared" si="92"/>
        <v>0</v>
      </c>
      <c r="G243" s="400"/>
      <c r="H243" s="401"/>
      <c r="I243" s="402">
        <f t="shared" si="93"/>
        <v>0</v>
      </c>
      <c r="J243" s="400"/>
      <c r="K243" s="401"/>
      <c r="L243" s="402">
        <f t="shared" si="94"/>
        <v>0</v>
      </c>
      <c r="M243" s="53"/>
      <c r="N243" s="54"/>
      <c r="O243" s="55">
        <f t="shared" si="95"/>
        <v>0</v>
      </c>
      <c r="P243" s="57"/>
    </row>
    <row r="244" spans="1:16" ht="24" hidden="1" customHeight="1" x14ac:dyDescent="0.25">
      <c r="A244" s="187">
        <v>6260</v>
      </c>
      <c r="B244" s="87" t="s">
        <v>263</v>
      </c>
      <c r="C244" s="88">
        <f t="shared" si="80"/>
        <v>0</v>
      </c>
      <c r="D244" s="469"/>
      <c r="E244" s="470"/>
      <c r="F244" s="402">
        <f t="shared" si="92"/>
        <v>0</v>
      </c>
      <c r="G244" s="400"/>
      <c r="H244" s="401"/>
      <c r="I244" s="402">
        <f t="shared" si="93"/>
        <v>0</v>
      </c>
      <c r="J244" s="400"/>
      <c r="K244" s="401"/>
      <c r="L244" s="402">
        <f t="shared" si="94"/>
        <v>0</v>
      </c>
      <c r="M244" s="53"/>
      <c r="N244" s="54"/>
      <c r="O244" s="55">
        <f t="shared" si="95"/>
        <v>0</v>
      </c>
      <c r="P244" s="57"/>
    </row>
    <row r="245" spans="1:16" ht="12" hidden="1" customHeight="1" x14ac:dyDescent="0.25">
      <c r="A245" s="187">
        <v>6270</v>
      </c>
      <c r="B245" s="87" t="s">
        <v>264</v>
      </c>
      <c r="C245" s="88">
        <f t="shared" si="80"/>
        <v>0</v>
      </c>
      <c r="D245" s="469"/>
      <c r="E245" s="470"/>
      <c r="F245" s="402">
        <f t="shared" si="92"/>
        <v>0</v>
      </c>
      <c r="G245" s="400"/>
      <c r="H245" s="401"/>
      <c r="I245" s="402">
        <f t="shared" si="93"/>
        <v>0</v>
      </c>
      <c r="J245" s="400"/>
      <c r="K245" s="401"/>
      <c r="L245" s="402">
        <f t="shared" si="94"/>
        <v>0</v>
      </c>
      <c r="M245" s="53"/>
      <c r="N245" s="54"/>
      <c r="O245" s="55">
        <f t="shared" si="95"/>
        <v>0</v>
      </c>
      <c r="P245" s="57"/>
    </row>
    <row r="246" spans="1:16" ht="24" hidden="1" x14ac:dyDescent="0.25">
      <c r="A246" s="380">
        <v>6290</v>
      </c>
      <c r="B246" s="80" t="s">
        <v>265</v>
      </c>
      <c r="C246" s="205">
        <f t="shared" si="80"/>
        <v>0</v>
      </c>
      <c r="D246" s="467">
        <f>SUM(D247:D250)</f>
        <v>0</v>
      </c>
      <c r="E246" s="468">
        <f>SUM(E247:E250)</f>
        <v>0</v>
      </c>
      <c r="F246" s="438">
        <f>SUM(F247:F250)</f>
        <v>0</v>
      </c>
      <c r="G246" s="467">
        <f t="shared" ref="G246:M246" si="96">SUM(G247:G250)</f>
        <v>0</v>
      </c>
      <c r="H246" s="468">
        <f>SUM(H247:H250)</f>
        <v>0</v>
      </c>
      <c r="I246" s="438">
        <f>SUM(I247:I250)</f>
        <v>0</v>
      </c>
      <c r="J246" s="467">
        <f t="shared" si="96"/>
        <v>0</v>
      </c>
      <c r="K246" s="468">
        <f>SUM(K247:K250)</f>
        <v>0</v>
      </c>
      <c r="L246" s="438">
        <f>SUM(L247:L250)</f>
        <v>0</v>
      </c>
      <c r="M246" s="191">
        <f t="shared" si="96"/>
        <v>0</v>
      </c>
      <c r="N246" s="192">
        <f>SUM(N247:N250)</f>
        <v>0</v>
      </c>
      <c r="O246" s="132">
        <f>SUM(O247:O250)</f>
        <v>0</v>
      </c>
      <c r="P246" s="49"/>
    </row>
    <row r="247" spans="1:16" ht="12" hidden="1" customHeight="1" x14ac:dyDescent="0.25">
      <c r="A247" s="51">
        <v>6291</v>
      </c>
      <c r="B247" s="87" t="s">
        <v>266</v>
      </c>
      <c r="C247" s="88">
        <f t="shared" si="80"/>
        <v>0</v>
      </c>
      <c r="D247" s="469"/>
      <c r="E247" s="470"/>
      <c r="F247" s="402">
        <f>D247+E247</f>
        <v>0</v>
      </c>
      <c r="G247" s="400"/>
      <c r="H247" s="401"/>
      <c r="I247" s="402">
        <f>G247+H247</f>
        <v>0</v>
      </c>
      <c r="J247" s="400"/>
      <c r="K247" s="401"/>
      <c r="L247" s="402">
        <f>K247+J247</f>
        <v>0</v>
      </c>
      <c r="M247" s="53"/>
      <c r="N247" s="54"/>
      <c r="O247" s="55">
        <f>N247+M247</f>
        <v>0</v>
      </c>
      <c r="P247" s="57"/>
    </row>
    <row r="248" spans="1:16" ht="12" hidden="1" customHeight="1" x14ac:dyDescent="0.25">
      <c r="A248" s="51">
        <v>6292</v>
      </c>
      <c r="B248" s="87" t="s">
        <v>267</v>
      </c>
      <c r="C248" s="88">
        <f t="shared" si="80"/>
        <v>0</v>
      </c>
      <c r="D248" s="469"/>
      <c r="E248" s="470"/>
      <c r="F248" s="402">
        <f>D248+E248</f>
        <v>0</v>
      </c>
      <c r="G248" s="400"/>
      <c r="H248" s="401"/>
      <c r="I248" s="402">
        <f>G248+H248</f>
        <v>0</v>
      </c>
      <c r="J248" s="400"/>
      <c r="K248" s="401"/>
      <c r="L248" s="402">
        <f>K248+J248</f>
        <v>0</v>
      </c>
      <c r="M248" s="53"/>
      <c r="N248" s="54"/>
      <c r="O248" s="55">
        <f>N248+M248</f>
        <v>0</v>
      </c>
      <c r="P248" s="57"/>
    </row>
    <row r="249" spans="1:16" ht="72" hidden="1" customHeight="1" x14ac:dyDescent="0.25">
      <c r="A249" s="51">
        <v>6296</v>
      </c>
      <c r="B249" s="87" t="s">
        <v>268</v>
      </c>
      <c r="C249" s="88">
        <f t="shared" si="80"/>
        <v>0</v>
      </c>
      <c r="D249" s="469"/>
      <c r="E249" s="470"/>
      <c r="F249" s="402">
        <f>D249+E249</f>
        <v>0</v>
      </c>
      <c r="G249" s="400"/>
      <c r="H249" s="401"/>
      <c r="I249" s="402">
        <f>G249+H249</f>
        <v>0</v>
      </c>
      <c r="J249" s="400"/>
      <c r="K249" s="401"/>
      <c r="L249" s="402">
        <f>K249+J249</f>
        <v>0</v>
      </c>
      <c r="M249" s="53"/>
      <c r="N249" s="54"/>
      <c r="O249" s="55">
        <f>N249+M249</f>
        <v>0</v>
      </c>
      <c r="P249" s="57"/>
    </row>
    <row r="250" spans="1:16" ht="39.75" hidden="1" customHeight="1" x14ac:dyDescent="0.25">
      <c r="A250" s="51">
        <v>6299</v>
      </c>
      <c r="B250" s="87" t="s">
        <v>269</v>
      </c>
      <c r="C250" s="88">
        <f t="shared" si="80"/>
        <v>0</v>
      </c>
      <c r="D250" s="469"/>
      <c r="E250" s="470"/>
      <c r="F250" s="402">
        <f>D250+E250</f>
        <v>0</v>
      </c>
      <c r="G250" s="400"/>
      <c r="H250" s="401"/>
      <c r="I250" s="402">
        <f>G250+H250</f>
        <v>0</v>
      </c>
      <c r="J250" s="400"/>
      <c r="K250" s="401"/>
      <c r="L250" s="402">
        <f>K250+J250</f>
        <v>0</v>
      </c>
      <c r="M250" s="53"/>
      <c r="N250" s="54"/>
      <c r="O250" s="55">
        <f>N250+M250</f>
        <v>0</v>
      </c>
      <c r="P250" s="57"/>
    </row>
    <row r="251" spans="1:16" hidden="1" x14ac:dyDescent="0.25">
      <c r="A251" s="67">
        <v>6300</v>
      </c>
      <c r="B251" s="181" t="s">
        <v>270</v>
      </c>
      <c r="C251" s="68">
        <f t="shared" si="80"/>
        <v>0</v>
      </c>
      <c r="D251" s="461">
        <f>SUM(D252,D257,D258)</f>
        <v>0</v>
      </c>
      <c r="E251" s="462">
        <f>SUM(E252,E257,E258)</f>
        <v>0</v>
      </c>
      <c r="F251" s="406">
        <f>SUM(F252,F257,F258)</f>
        <v>0</v>
      </c>
      <c r="G251" s="461">
        <f t="shared" ref="G251:M251" si="97">SUM(G252,G257,G258)</f>
        <v>0</v>
      </c>
      <c r="H251" s="462">
        <f>SUM(H252,H257,H258)</f>
        <v>0</v>
      </c>
      <c r="I251" s="406">
        <f>SUM(I252,I257,I258)</f>
        <v>0</v>
      </c>
      <c r="J251" s="461">
        <f t="shared" si="97"/>
        <v>0</v>
      </c>
      <c r="K251" s="462">
        <f>SUM(K252,K257,K258)</f>
        <v>0</v>
      </c>
      <c r="L251" s="406">
        <f>SUM(L252,L257,L258)</f>
        <v>0</v>
      </c>
      <c r="M251" s="182">
        <f t="shared" si="97"/>
        <v>0</v>
      </c>
      <c r="N251" s="183">
        <f>SUM(N252,N257,N258)</f>
        <v>0</v>
      </c>
      <c r="O251" s="71">
        <f>SUM(O252,O257,O258)</f>
        <v>0</v>
      </c>
      <c r="P251" s="75"/>
    </row>
    <row r="252" spans="1:16" ht="24" hidden="1" x14ac:dyDescent="0.25">
      <c r="A252" s="380">
        <v>6320</v>
      </c>
      <c r="B252" s="80" t="s">
        <v>271</v>
      </c>
      <c r="C252" s="205">
        <f t="shared" si="80"/>
        <v>0</v>
      </c>
      <c r="D252" s="467">
        <f>SUM(D253:D256)</f>
        <v>0</v>
      </c>
      <c r="E252" s="468">
        <f>SUM(E253:E256)</f>
        <v>0</v>
      </c>
      <c r="F252" s="438">
        <f>SUM(F253:F256)</f>
        <v>0</v>
      </c>
      <c r="G252" s="467">
        <f t="shared" ref="G252:M252" si="98">SUM(G253:G256)</f>
        <v>0</v>
      </c>
      <c r="H252" s="468">
        <f>SUM(H253:H256)</f>
        <v>0</v>
      </c>
      <c r="I252" s="438">
        <f>SUM(I253:I256)</f>
        <v>0</v>
      </c>
      <c r="J252" s="467">
        <f t="shared" si="98"/>
        <v>0</v>
      </c>
      <c r="K252" s="468">
        <f>SUM(K253:K256)</f>
        <v>0</v>
      </c>
      <c r="L252" s="438">
        <f>SUM(L253:L256)</f>
        <v>0</v>
      </c>
      <c r="M252" s="191">
        <f t="shared" si="98"/>
        <v>0</v>
      </c>
      <c r="N252" s="192">
        <f>SUM(N253:N256)</f>
        <v>0</v>
      </c>
      <c r="O252" s="132">
        <f>SUM(O253:O256)</f>
        <v>0</v>
      </c>
      <c r="P252" s="49"/>
    </row>
    <row r="253" spans="1:16" ht="12" hidden="1" customHeight="1" x14ac:dyDescent="0.25">
      <c r="A253" s="51">
        <v>6322</v>
      </c>
      <c r="B253" s="87" t="s">
        <v>272</v>
      </c>
      <c r="C253" s="88">
        <f t="shared" si="80"/>
        <v>0</v>
      </c>
      <c r="D253" s="469"/>
      <c r="E253" s="470"/>
      <c r="F253" s="402">
        <f t="shared" ref="F253:F258" si="99">D253+E253</f>
        <v>0</v>
      </c>
      <c r="G253" s="400"/>
      <c r="H253" s="401"/>
      <c r="I253" s="402">
        <f t="shared" ref="I253:I258" si="100">G253+H253</f>
        <v>0</v>
      </c>
      <c r="J253" s="400"/>
      <c r="K253" s="401"/>
      <c r="L253" s="402">
        <f t="shared" ref="L253:L258" si="101">K253+J253</f>
        <v>0</v>
      </c>
      <c r="M253" s="53"/>
      <c r="N253" s="54"/>
      <c r="O253" s="55">
        <f t="shared" ref="O253:O258" si="102">N253+M253</f>
        <v>0</v>
      </c>
      <c r="P253" s="57"/>
    </row>
    <row r="254" spans="1:16" ht="24" hidden="1" customHeight="1" x14ac:dyDescent="0.25">
      <c r="A254" s="51">
        <v>6323</v>
      </c>
      <c r="B254" s="87" t="s">
        <v>273</v>
      </c>
      <c r="C254" s="88">
        <f t="shared" si="80"/>
        <v>0</v>
      </c>
      <c r="D254" s="469"/>
      <c r="E254" s="470"/>
      <c r="F254" s="402">
        <f t="shared" si="99"/>
        <v>0</v>
      </c>
      <c r="G254" s="400"/>
      <c r="H254" s="401"/>
      <c r="I254" s="402">
        <f t="shared" si="100"/>
        <v>0</v>
      </c>
      <c r="J254" s="400"/>
      <c r="K254" s="401"/>
      <c r="L254" s="402">
        <f t="shared" si="101"/>
        <v>0</v>
      </c>
      <c r="M254" s="53"/>
      <c r="N254" s="54"/>
      <c r="O254" s="55">
        <f t="shared" si="102"/>
        <v>0</v>
      </c>
      <c r="P254" s="57"/>
    </row>
    <row r="255" spans="1:16" ht="24" hidden="1" customHeight="1" x14ac:dyDescent="0.25">
      <c r="A255" s="51">
        <v>6324</v>
      </c>
      <c r="B255" s="87" t="s">
        <v>274</v>
      </c>
      <c r="C255" s="88">
        <f t="shared" si="80"/>
        <v>0</v>
      </c>
      <c r="D255" s="469"/>
      <c r="E255" s="470"/>
      <c r="F255" s="402">
        <f t="shared" si="99"/>
        <v>0</v>
      </c>
      <c r="G255" s="400"/>
      <c r="H255" s="401"/>
      <c r="I255" s="402">
        <f t="shared" si="100"/>
        <v>0</v>
      </c>
      <c r="J255" s="400"/>
      <c r="K255" s="401"/>
      <c r="L255" s="402">
        <f t="shared" si="101"/>
        <v>0</v>
      </c>
      <c r="M255" s="53"/>
      <c r="N255" s="54"/>
      <c r="O255" s="55">
        <f t="shared" si="102"/>
        <v>0</v>
      </c>
      <c r="P255" s="57"/>
    </row>
    <row r="256" spans="1:16" ht="12" hidden="1" customHeight="1" x14ac:dyDescent="0.25">
      <c r="A256" s="44">
        <v>6329</v>
      </c>
      <c r="B256" s="80" t="s">
        <v>275</v>
      </c>
      <c r="C256" s="81">
        <f t="shared" si="80"/>
        <v>0</v>
      </c>
      <c r="D256" s="471"/>
      <c r="E256" s="472"/>
      <c r="F256" s="438">
        <f t="shared" si="99"/>
        <v>0</v>
      </c>
      <c r="G256" s="397"/>
      <c r="H256" s="398"/>
      <c r="I256" s="438">
        <f t="shared" si="100"/>
        <v>0</v>
      </c>
      <c r="J256" s="397"/>
      <c r="K256" s="398"/>
      <c r="L256" s="438">
        <f t="shared" si="101"/>
        <v>0</v>
      </c>
      <c r="M256" s="46"/>
      <c r="N256" s="47"/>
      <c r="O256" s="132">
        <f t="shared" si="102"/>
        <v>0</v>
      </c>
      <c r="P256" s="49"/>
    </row>
    <row r="257" spans="1:16" ht="24" hidden="1" customHeight="1" x14ac:dyDescent="0.25">
      <c r="A257" s="222">
        <v>6330</v>
      </c>
      <c r="B257" s="223" t="s">
        <v>276</v>
      </c>
      <c r="C257" s="205">
        <f t="shared" si="80"/>
        <v>0</v>
      </c>
      <c r="D257" s="478"/>
      <c r="E257" s="479"/>
      <c r="F257" s="480">
        <f t="shared" si="99"/>
        <v>0</v>
      </c>
      <c r="G257" s="481"/>
      <c r="H257" s="482"/>
      <c r="I257" s="480">
        <f t="shared" si="100"/>
        <v>0</v>
      </c>
      <c r="J257" s="481"/>
      <c r="K257" s="482"/>
      <c r="L257" s="480">
        <f t="shared" si="101"/>
        <v>0</v>
      </c>
      <c r="M257" s="210"/>
      <c r="N257" s="211"/>
      <c r="O257" s="209">
        <f t="shared" si="102"/>
        <v>0</v>
      </c>
      <c r="P257" s="212"/>
    </row>
    <row r="258" spans="1:16" ht="12" hidden="1" customHeight="1" x14ac:dyDescent="0.25">
      <c r="A258" s="187">
        <v>6360</v>
      </c>
      <c r="B258" s="87" t="s">
        <v>277</v>
      </c>
      <c r="C258" s="88">
        <f t="shared" si="80"/>
        <v>0</v>
      </c>
      <c r="D258" s="469"/>
      <c r="E258" s="470"/>
      <c r="F258" s="402">
        <f t="shared" si="99"/>
        <v>0</v>
      </c>
      <c r="G258" s="400"/>
      <c r="H258" s="401"/>
      <c r="I258" s="402">
        <f t="shared" si="100"/>
        <v>0</v>
      </c>
      <c r="J258" s="400"/>
      <c r="K258" s="401"/>
      <c r="L258" s="402">
        <f t="shared" si="101"/>
        <v>0</v>
      </c>
      <c r="M258" s="53"/>
      <c r="N258" s="54"/>
      <c r="O258" s="55">
        <f t="shared" si="102"/>
        <v>0</v>
      </c>
      <c r="P258" s="57"/>
    </row>
    <row r="259" spans="1:16" ht="36" hidden="1" x14ac:dyDescent="0.25">
      <c r="A259" s="67">
        <v>6400</v>
      </c>
      <c r="B259" s="181" t="s">
        <v>278</v>
      </c>
      <c r="C259" s="68">
        <f t="shared" si="80"/>
        <v>0</v>
      </c>
      <c r="D259" s="461">
        <f>SUM(D260,D264)</f>
        <v>0</v>
      </c>
      <c r="E259" s="462">
        <f>SUM(E260,E264)</f>
        <v>0</v>
      </c>
      <c r="F259" s="406">
        <f>SUM(F260,F264)</f>
        <v>0</v>
      </c>
      <c r="G259" s="461">
        <f t="shared" ref="G259:M259" si="103">SUM(G260,G264)</f>
        <v>0</v>
      </c>
      <c r="H259" s="462">
        <f>SUM(H260,H264)</f>
        <v>0</v>
      </c>
      <c r="I259" s="406">
        <f>SUM(I260,I264)</f>
        <v>0</v>
      </c>
      <c r="J259" s="461">
        <f t="shared" si="103"/>
        <v>0</v>
      </c>
      <c r="K259" s="462">
        <f>SUM(K260,K264)</f>
        <v>0</v>
      </c>
      <c r="L259" s="406">
        <f>SUM(L260,L264)</f>
        <v>0</v>
      </c>
      <c r="M259" s="182">
        <f t="shared" si="103"/>
        <v>0</v>
      </c>
      <c r="N259" s="183">
        <f>SUM(N260,N264)</f>
        <v>0</v>
      </c>
      <c r="O259" s="71">
        <f>SUM(O260,O264)</f>
        <v>0</v>
      </c>
      <c r="P259" s="75"/>
    </row>
    <row r="260" spans="1:16" ht="24" hidden="1" x14ac:dyDescent="0.25">
      <c r="A260" s="380">
        <v>6410</v>
      </c>
      <c r="B260" s="80" t="s">
        <v>279</v>
      </c>
      <c r="C260" s="81">
        <f t="shared" si="80"/>
        <v>0</v>
      </c>
      <c r="D260" s="467">
        <f>SUM(D261:D263)</f>
        <v>0</v>
      </c>
      <c r="E260" s="468">
        <f>SUM(E261:E263)</f>
        <v>0</v>
      </c>
      <c r="F260" s="438">
        <f>SUM(F261:F263)</f>
        <v>0</v>
      </c>
      <c r="G260" s="467">
        <f t="shared" ref="G260:M260" si="104">SUM(G261:G263)</f>
        <v>0</v>
      </c>
      <c r="H260" s="468">
        <f>SUM(H261:H263)</f>
        <v>0</v>
      </c>
      <c r="I260" s="438">
        <f>SUM(I261:I263)</f>
        <v>0</v>
      </c>
      <c r="J260" s="467">
        <f t="shared" si="104"/>
        <v>0</v>
      </c>
      <c r="K260" s="468">
        <f>SUM(K261:K263)</f>
        <v>0</v>
      </c>
      <c r="L260" s="438">
        <f>SUM(L261:L263)</f>
        <v>0</v>
      </c>
      <c r="M260" s="191">
        <f t="shared" si="104"/>
        <v>0</v>
      </c>
      <c r="N260" s="192">
        <f>SUM(N261:N263)</f>
        <v>0</v>
      </c>
      <c r="O260" s="132">
        <f>SUM(O261:O263)</f>
        <v>0</v>
      </c>
      <c r="P260" s="49"/>
    </row>
    <row r="261" spans="1:16" ht="12" hidden="1" customHeight="1" x14ac:dyDescent="0.25">
      <c r="A261" s="51">
        <v>6411</v>
      </c>
      <c r="B261" s="197" t="s">
        <v>280</v>
      </c>
      <c r="C261" s="88">
        <f t="shared" si="80"/>
        <v>0</v>
      </c>
      <c r="D261" s="469"/>
      <c r="E261" s="470"/>
      <c r="F261" s="402">
        <f>D261+E261</f>
        <v>0</v>
      </c>
      <c r="G261" s="400"/>
      <c r="H261" s="401"/>
      <c r="I261" s="402">
        <f>G261+H261</f>
        <v>0</v>
      </c>
      <c r="J261" s="400"/>
      <c r="K261" s="401"/>
      <c r="L261" s="402">
        <f>K261+J261</f>
        <v>0</v>
      </c>
      <c r="M261" s="53"/>
      <c r="N261" s="54"/>
      <c r="O261" s="55">
        <f>N261+M261</f>
        <v>0</v>
      </c>
      <c r="P261" s="57"/>
    </row>
    <row r="262" spans="1:16" ht="36" hidden="1" customHeight="1" x14ac:dyDescent="0.25">
      <c r="A262" s="51">
        <v>6412</v>
      </c>
      <c r="B262" s="87" t="s">
        <v>281</v>
      </c>
      <c r="C262" s="88">
        <f t="shared" si="80"/>
        <v>0</v>
      </c>
      <c r="D262" s="469"/>
      <c r="E262" s="470"/>
      <c r="F262" s="402">
        <f>D262+E262</f>
        <v>0</v>
      </c>
      <c r="G262" s="400"/>
      <c r="H262" s="401"/>
      <c r="I262" s="402">
        <f>G262+H262</f>
        <v>0</v>
      </c>
      <c r="J262" s="400"/>
      <c r="K262" s="401"/>
      <c r="L262" s="402">
        <f>K262+J262</f>
        <v>0</v>
      </c>
      <c r="M262" s="53"/>
      <c r="N262" s="54"/>
      <c r="O262" s="55">
        <f>N262+M262</f>
        <v>0</v>
      </c>
      <c r="P262" s="57"/>
    </row>
    <row r="263" spans="1:16" ht="36" hidden="1" customHeight="1" x14ac:dyDescent="0.25">
      <c r="A263" s="51">
        <v>6419</v>
      </c>
      <c r="B263" s="87" t="s">
        <v>282</v>
      </c>
      <c r="C263" s="88">
        <f t="shared" si="80"/>
        <v>0</v>
      </c>
      <c r="D263" s="469"/>
      <c r="E263" s="470"/>
      <c r="F263" s="402">
        <f>D263+E263</f>
        <v>0</v>
      </c>
      <c r="G263" s="400"/>
      <c r="H263" s="401"/>
      <c r="I263" s="402">
        <f>G263+H263</f>
        <v>0</v>
      </c>
      <c r="J263" s="400"/>
      <c r="K263" s="401"/>
      <c r="L263" s="402">
        <f>K263+J263</f>
        <v>0</v>
      </c>
      <c r="M263" s="53"/>
      <c r="N263" s="54"/>
      <c r="O263" s="55">
        <f>N263+M263</f>
        <v>0</v>
      </c>
      <c r="P263" s="57"/>
    </row>
    <row r="264" spans="1:16" ht="48" hidden="1" x14ac:dyDescent="0.25">
      <c r="A264" s="187">
        <v>6420</v>
      </c>
      <c r="B264" s="87" t="s">
        <v>283</v>
      </c>
      <c r="C264" s="88">
        <f t="shared" si="80"/>
        <v>0</v>
      </c>
      <c r="D264" s="465">
        <f t="shared" ref="D264:O264" si="105">SUM(D265:D268)</f>
        <v>0</v>
      </c>
      <c r="E264" s="466">
        <f t="shared" si="105"/>
        <v>0</v>
      </c>
      <c r="F264" s="402">
        <f t="shared" si="105"/>
        <v>0</v>
      </c>
      <c r="G264" s="465">
        <f t="shared" si="105"/>
        <v>0</v>
      </c>
      <c r="H264" s="466">
        <f t="shared" si="105"/>
        <v>0</v>
      </c>
      <c r="I264" s="402">
        <f t="shared" si="105"/>
        <v>0</v>
      </c>
      <c r="J264" s="465">
        <f t="shared" si="105"/>
        <v>0</v>
      </c>
      <c r="K264" s="466">
        <f t="shared" si="105"/>
        <v>0</v>
      </c>
      <c r="L264" s="402">
        <f t="shared" si="105"/>
        <v>0</v>
      </c>
      <c r="M264" s="188">
        <f t="shared" si="105"/>
        <v>0</v>
      </c>
      <c r="N264" s="189">
        <f t="shared" si="105"/>
        <v>0</v>
      </c>
      <c r="O264" s="55">
        <f t="shared" si="105"/>
        <v>0</v>
      </c>
      <c r="P264" s="57"/>
    </row>
    <row r="265" spans="1:16" ht="36" hidden="1" customHeight="1" x14ac:dyDescent="0.25">
      <c r="A265" s="51">
        <v>6421</v>
      </c>
      <c r="B265" s="87" t="s">
        <v>284</v>
      </c>
      <c r="C265" s="88">
        <f t="shared" si="80"/>
        <v>0</v>
      </c>
      <c r="D265" s="469"/>
      <c r="E265" s="470"/>
      <c r="F265" s="402">
        <f>D265+E265</f>
        <v>0</v>
      </c>
      <c r="G265" s="400"/>
      <c r="H265" s="401"/>
      <c r="I265" s="402">
        <f>G265+H265</f>
        <v>0</v>
      </c>
      <c r="J265" s="400"/>
      <c r="K265" s="401"/>
      <c r="L265" s="402">
        <f>K265+J265</f>
        <v>0</v>
      </c>
      <c r="M265" s="53"/>
      <c r="N265" s="54"/>
      <c r="O265" s="55">
        <f>N265+M265</f>
        <v>0</v>
      </c>
      <c r="P265" s="57"/>
    </row>
    <row r="266" spans="1:16" ht="12" hidden="1" customHeight="1" x14ac:dyDescent="0.25">
      <c r="A266" s="51">
        <v>6422</v>
      </c>
      <c r="B266" s="87" t="s">
        <v>285</v>
      </c>
      <c r="C266" s="88">
        <f t="shared" si="80"/>
        <v>0</v>
      </c>
      <c r="D266" s="469"/>
      <c r="E266" s="470"/>
      <c r="F266" s="402">
        <f>D266+E266</f>
        <v>0</v>
      </c>
      <c r="G266" s="400"/>
      <c r="H266" s="401"/>
      <c r="I266" s="402">
        <f>G266+H266</f>
        <v>0</v>
      </c>
      <c r="J266" s="400"/>
      <c r="K266" s="401"/>
      <c r="L266" s="402">
        <f>K266+J266</f>
        <v>0</v>
      </c>
      <c r="M266" s="53"/>
      <c r="N266" s="54"/>
      <c r="O266" s="55">
        <f>N266+M266</f>
        <v>0</v>
      </c>
      <c r="P266" s="57"/>
    </row>
    <row r="267" spans="1:16" ht="13.5" hidden="1" customHeight="1" x14ac:dyDescent="0.25">
      <c r="A267" s="51">
        <v>6423</v>
      </c>
      <c r="B267" s="87" t="s">
        <v>286</v>
      </c>
      <c r="C267" s="88">
        <f t="shared" si="80"/>
        <v>0</v>
      </c>
      <c r="D267" s="469"/>
      <c r="E267" s="470"/>
      <c r="F267" s="402">
        <f>D267+E267</f>
        <v>0</v>
      </c>
      <c r="G267" s="400"/>
      <c r="H267" s="401"/>
      <c r="I267" s="402">
        <f>G267+H267</f>
        <v>0</v>
      </c>
      <c r="J267" s="400"/>
      <c r="K267" s="401"/>
      <c r="L267" s="402">
        <f>K267+J267</f>
        <v>0</v>
      </c>
      <c r="M267" s="53"/>
      <c r="N267" s="54"/>
      <c r="O267" s="55">
        <f>N267+M267</f>
        <v>0</v>
      </c>
      <c r="P267" s="57"/>
    </row>
    <row r="268" spans="1:16" ht="36" hidden="1" customHeight="1" x14ac:dyDescent="0.25">
      <c r="A268" s="51">
        <v>6424</v>
      </c>
      <c r="B268" s="87" t="s">
        <v>287</v>
      </c>
      <c r="C268" s="88">
        <f t="shared" si="80"/>
        <v>0</v>
      </c>
      <c r="D268" s="469"/>
      <c r="E268" s="470"/>
      <c r="F268" s="402">
        <f>D268+E268</f>
        <v>0</v>
      </c>
      <c r="G268" s="400"/>
      <c r="H268" s="401"/>
      <c r="I268" s="402">
        <f>G268+H268</f>
        <v>0</v>
      </c>
      <c r="J268" s="400"/>
      <c r="K268" s="401"/>
      <c r="L268" s="402">
        <f>K268+J268</f>
        <v>0</v>
      </c>
      <c r="M268" s="53"/>
      <c r="N268" s="54"/>
      <c r="O268" s="55">
        <f>N268+M268</f>
        <v>0</v>
      </c>
      <c r="P268" s="57"/>
    </row>
    <row r="269" spans="1:16" ht="48" hidden="1" x14ac:dyDescent="0.25">
      <c r="A269" s="224">
        <v>7000</v>
      </c>
      <c r="B269" s="224" t="s">
        <v>288</v>
      </c>
      <c r="C269" s="225">
        <f t="shared" si="80"/>
        <v>0</v>
      </c>
      <c r="D269" s="487">
        <f t="shared" ref="D269:O269" si="106">SUM(D270,D281)</f>
        <v>0</v>
      </c>
      <c r="E269" s="488">
        <f t="shared" si="106"/>
        <v>0</v>
      </c>
      <c r="F269" s="489">
        <f t="shared" si="106"/>
        <v>0</v>
      </c>
      <c r="G269" s="487">
        <f t="shared" si="106"/>
        <v>0</v>
      </c>
      <c r="H269" s="488">
        <f t="shared" si="106"/>
        <v>0</v>
      </c>
      <c r="I269" s="489">
        <f t="shared" si="106"/>
        <v>0</v>
      </c>
      <c r="J269" s="487">
        <f t="shared" si="106"/>
        <v>0</v>
      </c>
      <c r="K269" s="488">
        <f t="shared" si="106"/>
        <v>0</v>
      </c>
      <c r="L269" s="489">
        <f t="shared" si="106"/>
        <v>0</v>
      </c>
      <c r="M269" s="226">
        <f t="shared" si="106"/>
        <v>0</v>
      </c>
      <c r="N269" s="227">
        <f t="shared" si="106"/>
        <v>0</v>
      </c>
      <c r="O269" s="228">
        <f t="shared" si="106"/>
        <v>0</v>
      </c>
      <c r="P269" s="229"/>
    </row>
    <row r="270" spans="1:16" ht="24" hidden="1" x14ac:dyDescent="0.25">
      <c r="A270" s="67">
        <v>7200</v>
      </c>
      <c r="B270" s="181" t="s">
        <v>289</v>
      </c>
      <c r="C270" s="68">
        <f t="shared" si="80"/>
        <v>0</v>
      </c>
      <c r="D270" s="461">
        <f t="shared" ref="D270:O270" si="107">SUM(D271,D272,D275,D276,D280)</f>
        <v>0</v>
      </c>
      <c r="E270" s="462">
        <f t="shared" si="107"/>
        <v>0</v>
      </c>
      <c r="F270" s="406">
        <f t="shared" si="107"/>
        <v>0</v>
      </c>
      <c r="G270" s="461">
        <f t="shared" si="107"/>
        <v>0</v>
      </c>
      <c r="H270" s="462">
        <f t="shared" si="107"/>
        <v>0</v>
      </c>
      <c r="I270" s="406">
        <f t="shared" si="107"/>
        <v>0</v>
      </c>
      <c r="J270" s="461">
        <f t="shared" si="107"/>
        <v>0</v>
      </c>
      <c r="K270" s="462">
        <f t="shared" si="107"/>
        <v>0</v>
      </c>
      <c r="L270" s="406">
        <f t="shared" si="107"/>
        <v>0</v>
      </c>
      <c r="M270" s="182">
        <f t="shared" si="107"/>
        <v>0</v>
      </c>
      <c r="N270" s="183">
        <f t="shared" si="107"/>
        <v>0</v>
      </c>
      <c r="O270" s="71">
        <f t="shared" si="107"/>
        <v>0</v>
      </c>
      <c r="P270" s="75"/>
    </row>
    <row r="271" spans="1:16" ht="24" hidden="1" customHeight="1" x14ac:dyDescent="0.25">
      <c r="A271" s="380">
        <v>7210</v>
      </c>
      <c r="B271" s="80" t="s">
        <v>290</v>
      </c>
      <c r="C271" s="81">
        <f t="shared" si="80"/>
        <v>0</v>
      </c>
      <c r="D271" s="471"/>
      <c r="E271" s="472"/>
      <c r="F271" s="438">
        <f>D271+E271</f>
        <v>0</v>
      </c>
      <c r="G271" s="397"/>
      <c r="H271" s="398"/>
      <c r="I271" s="438">
        <f>G271+H271</f>
        <v>0</v>
      </c>
      <c r="J271" s="397"/>
      <c r="K271" s="398"/>
      <c r="L271" s="438">
        <f>K271+J271</f>
        <v>0</v>
      </c>
      <c r="M271" s="46"/>
      <c r="N271" s="47"/>
      <c r="O271" s="132">
        <f>N271+M271</f>
        <v>0</v>
      </c>
      <c r="P271" s="49"/>
    </row>
    <row r="272" spans="1:16" s="230" customFormat="1" ht="24" hidden="1" x14ac:dyDescent="0.25">
      <c r="A272" s="187">
        <v>7220</v>
      </c>
      <c r="B272" s="87" t="s">
        <v>291</v>
      </c>
      <c r="C272" s="88">
        <f t="shared" si="80"/>
        <v>0</v>
      </c>
      <c r="D272" s="465">
        <f t="shared" ref="D272:O272" si="108">SUM(D273:D274)</f>
        <v>0</v>
      </c>
      <c r="E272" s="466">
        <f t="shared" si="108"/>
        <v>0</v>
      </c>
      <c r="F272" s="402">
        <f t="shared" si="108"/>
        <v>0</v>
      </c>
      <c r="G272" s="465">
        <f t="shared" si="108"/>
        <v>0</v>
      </c>
      <c r="H272" s="466">
        <f t="shared" si="108"/>
        <v>0</v>
      </c>
      <c r="I272" s="402">
        <f t="shared" si="108"/>
        <v>0</v>
      </c>
      <c r="J272" s="465">
        <f t="shared" si="108"/>
        <v>0</v>
      </c>
      <c r="K272" s="466">
        <f t="shared" si="108"/>
        <v>0</v>
      </c>
      <c r="L272" s="402">
        <f t="shared" si="108"/>
        <v>0</v>
      </c>
      <c r="M272" s="188">
        <f t="shared" si="108"/>
        <v>0</v>
      </c>
      <c r="N272" s="189">
        <f t="shared" si="108"/>
        <v>0</v>
      </c>
      <c r="O272" s="55">
        <f t="shared" si="108"/>
        <v>0</v>
      </c>
      <c r="P272" s="57"/>
    </row>
    <row r="273" spans="1:16" s="230" customFormat="1" ht="36" hidden="1" customHeight="1" x14ac:dyDescent="0.25">
      <c r="A273" s="51">
        <v>7221</v>
      </c>
      <c r="B273" s="87" t="s">
        <v>292</v>
      </c>
      <c r="C273" s="88">
        <f t="shared" si="80"/>
        <v>0</v>
      </c>
      <c r="D273" s="469"/>
      <c r="E273" s="470"/>
      <c r="F273" s="402">
        <f>D273+E273</f>
        <v>0</v>
      </c>
      <c r="G273" s="400"/>
      <c r="H273" s="401"/>
      <c r="I273" s="402">
        <f>G273+H273</f>
        <v>0</v>
      </c>
      <c r="J273" s="400"/>
      <c r="K273" s="401"/>
      <c r="L273" s="402">
        <f>K273+J273</f>
        <v>0</v>
      </c>
      <c r="M273" s="53"/>
      <c r="N273" s="54"/>
      <c r="O273" s="55">
        <f>N273+M273</f>
        <v>0</v>
      </c>
      <c r="P273" s="57"/>
    </row>
    <row r="274" spans="1:16" s="230" customFormat="1" ht="36" hidden="1" customHeight="1" x14ac:dyDescent="0.25">
      <c r="A274" s="51">
        <v>7222</v>
      </c>
      <c r="B274" s="87" t="s">
        <v>293</v>
      </c>
      <c r="C274" s="88">
        <f t="shared" si="80"/>
        <v>0</v>
      </c>
      <c r="D274" s="469"/>
      <c r="E274" s="470"/>
      <c r="F274" s="402">
        <f>D274+E274</f>
        <v>0</v>
      </c>
      <c r="G274" s="400"/>
      <c r="H274" s="401"/>
      <c r="I274" s="402">
        <f>G274+H274</f>
        <v>0</v>
      </c>
      <c r="J274" s="400"/>
      <c r="K274" s="401"/>
      <c r="L274" s="402">
        <f>K274+J274</f>
        <v>0</v>
      </c>
      <c r="M274" s="53"/>
      <c r="N274" s="54"/>
      <c r="O274" s="55">
        <f>N274+M274</f>
        <v>0</v>
      </c>
      <c r="P274" s="57"/>
    </row>
    <row r="275" spans="1:16" ht="24" hidden="1" customHeight="1" x14ac:dyDescent="0.25">
      <c r="A275" s="187">
        <v>7230</v>
      </c>
      <c r="B275" s="87" t="s">
        <v>294</v>
      </c>
      <c r="C275" s="88">
        <f t="shared" si="80"/>
        <v>0</v>
      </c>
      <c r="D275" s="469"/>
      <c r="E275" s="470"/>
      <c r="F275" s="402">
        <f>D275+E275</f>
        <v>0</v>
      </c>
      <c r="G275" s="400"/>
      <c r="H275" s="401"/>
      <c r="I275" s="402">
        <f>G275+H275</f>
        <v>0</v>
      </c>
      <c r="J275" s="400"/>
      <c r="K275" s="401"/>
      <c r="L275" s="402">
        <f>K275+J275</f>
        <v>0</v>
      </c>
      <c r="M275" s="53"/>
      <c r="N275" s="54"/>
      <c r="O275" s="55">
        <f>N275+M275</f>
        <v>0</v>
      </c>
      <c r="P275" s="57"/>
    </row>
    <row r="276" spans="1:16" ht="24" hidden="1" x14ac:dyDescent="0.25">
      <c r="A276" s="187">
        <v>7240</v>
      </c>
      <c r="B276" s="87" t="s">
        <v>295</v>
      </c>
      <c r="C276" s="88">
        <f t="shared" ref="C276:C301" si="109">F276+I276+L276+O276</f>
        <v>0</v>
      </c>
      <c r="D276" s="465">
        <f t="shared" ref="D276:O276" si="110">SUM(D277:D279)</f>
        <v>0</v>
      </c>
      <c r="E276" s="466">
        <f t="shared" si="110"/>
        <v>0</v>
      </c>
      <c r="F276" s="402">
        <f t="shared" si="110"/>
        <v>0</v>
      </c>
      <c r="G276" s="465">
        <f t="shared" si="110"/>
        <v>0</v>
      </c>
      <c r="H276" s="466">
        <f t="shared" si="110"/>
        <v>0</v>
      </c>
      <c r="I276" s="402">
        <f t="shared" si="110"/>
        <v>0</v>
      </c>
      <c r="J276" s="465">
        <f t="shared" si="110"/>
        <v>0</v>
      </c>
      <c r="K276" s="466">
        <f t="shared" si="110"/>
        <v>0</v>
      </c>
      <c r="L276" s="402">
        <f t="shared" si="110"/>
        <v>0</v>
      </c>
      <c r="M276" s="188">
        <f t="shared" si="110"/>
        <v>0</v>
      </c>
      <c r="N276" s="189">
        <f t="shared" si="110"/>
        <v>0</v>
      </c>
      <c r="O276" s="55">
        <f t="shared" si="110"/>
        <v>0</v>
      </c>
      <c r="P276" s="57"/>
    </row>
    <row r="277" spans="1:16" ht="48" hidden="1" customHeight="1" x14ac:dyDescent="0.25">
      <c r="A277" s="51">
        <v>7245</v>
      </c>
      <c r="B277" s="87" t="s">
        <v>296</v>
      </c>
      <c r="C277" s="88">
        <f t="shared" si="109"/>
        <v>0</v>
      </c>
      <c r="D277" s="469"/>
      <c r="E277" s="470"/>
      <c r="F277" s="402">
        <f>D277+E277</f>
        <v>0</v>
      </c>
      <c r="G277" s="400"/>
      <c r="H277" s="401"/>
      <c r="I277" s="402">
        <f>G277+H277</f>
        <v>0</v>
      </c>
      <c r="J277" s="400"/>
      <c r="K277" s="401"/>
      <c r="L277" s="402">
        <f>K277+J277</f>
        <v>0</v>
      </c>
      <c r="M277" s="53"/>
      <c r="N277" s="54"/>
      <c r="O277" s="55">
        <f>N277+M277</f>
        <v>0</v>
      </c>
      <c r="P277" s="57"/>
    </row>
    <row r="278" spans="1:16" ht="84.75" hidden="1" customHeight="1" x14ac:dyDescent="0.25">
      <c r="A278" s="51">
        <v>7246</v>
      </c>
      <c r="B278" s="87" t="s">
        <v>297</v>
      </c>
      <c r="C278" s="88">
        <f t="shared" si="109"/>
        <v>0</v>
      </c>
      <c r="D278" s="469"/>
      <c r="E278" s="470"/>
      <c r="F278" s="402">
        <f>D278+E278</f>
        <v>0</v>
      </c>
      <c r="G278" s="400"/>
      <c r="H278" s="401"/>
      <c r="I278" s="402">
        <f>G278+H278</f>
        <v>0</v>
      </c>
      <c r="J278" s="400"/>
      <c r="K278" s="401"/>
      <c r="L278" s="402">
        <f>K278+J278</f>
        <v>0</v>
      </c>
      <c r="M278" s="53"/>
      <c r="N278" s="54"/>
      <c r="O278" s="55">
        <f>N278+M278</f>
        <v>0</v>
      </c>
      <c r="P278" s="57"/>
    </row>
    <row r="279" spans="1:16" ht="36" hidden="1" customHeight="1" x14ac:dyDescent="0.25">
      <c r="A279" s="51">
        <v>7247</v>
      </c>
      <c r="B279" s="87" t="s">
        <v>298</v>
      </c>
      <c r="C279" s="88">
        <f t="shared" si="109"/>
        <v>0</v>
      </c>
      <c r="D279" s="469"/>
      <c r="E279" s="470"/>
      <c r="F279" s="402">
        <f>D279+E279</f>
        <v>0</v>
      </c>
      <c r="G279" s="400"/>
      <c r="H279" s="401"/>
      <c r="I279" s="402">
        <f>G279+H279</f>
        <v>0</v>
      </c>
      <c r="J279" s="400"/>
      <c r="K279" s="401"/>
      <c r="L279" s="402">
        <f>K279+J279</f>
        <v>0</v>
      </c>
      <c r="M279" s="53"/>
      <c r="N279" s="54"/>
      <c r="O279" s="55">
        <f>N279+M279</f>
        <v>0</v>
      </c>
      <c r="P279" s="57"/>
    </row>
    <row r="280" spans="1:16" ht="24" hidden="1" customHeight="1" x14ac:dyDescent="0.25">
      <c r="A280" s="380">
        <v>7260</v>
      </c>
      <c r="B280" s="80" t="s">
        <v>299</v>
      </c>
      <c r="C280" s="81">
        <f t="shared" si="109"/>
        <v>0</v>
      </c>
      <c r="D280" s="471"/>
      <c r="E280" s="472"/>
      <c r="F280" s="438">
        <f>D280+E280</f>
        <v>0</v>
      </c>
      <c r="G280" s="397"/>
      <c r="H280" s="398"/>
      <c r="I280" s="438">
        <f>G280+H280</f>
        <v>0</v>
      </c>
      <c r="J280" s="397"/>
      <c r="K280" s="398"/>
      <c r="L280" s="438">
        <f>K280+J280</f>
        <v>0</v>
      </c>
      <c r="M280" s="46"/>
      <c r="N280" s="47"/>
      <c r="O280" s="132">
        <f>N280+M280</f>
        <v>0</v>
      </c>
      <c r="P280" s="49"/>
    </row>
    <row r="281" spans="1:16" hidden="1" x14ac:dyDescent="0.25">
      <c r="A281" s="134">
        <v>7700</v>
      </c>
      <c r="B281" s="107" t="s">
        <v>300</v>
      </c>
      <c r="C281" s="108">
        <f t="shared" si="109"/>
        <v>0</v>
      </c>
      <c r="D281" s="490">
        <f t="shared" ref="D281:O281" si="111">D282</f>
        <v>0</v>
      </c>
      <c r="E281" s="491">
        <f t="shared" si="111"/>
        <v>0</v>
      </c>
      <c r="F281" s="437">
        <f t="shared" si="111"/>
        <v>0</v>
      </c>
      <c r="G281" s="490">
        <f t="shared" si="111"/>
        <v>0</v>
      </c>
      <c r="H281" s="491">
        <f t="shared" si="111"/>
        <v>0</v>
      </c>
      <c r="I281" s="437">
        <f t="shared" si="111"/>
        <v>0</v>
      </c>
      <c r="J281" s="490">
        <f t="shared" si="111"/>
        <v>0</v>
      </c>
      <c r="K281" s="491">
        <f t="shared" si="111"/>
        <v>0</v>
      </c>
      <c r="L281" s="437">
        <f t="shared" si="111"/>
        <v>0</v>
      </c>
      <c r="M281" s="231">
        <f t="shared" si="111"/>
        <v>0</v>
      </c>
      <c r="N281" s="232">
        <f t="shared" si="111"/>
        <v>0</v>
      </c>
      <c r="O281" s="129">
        <f t="shared" si="111"/>
        <v>0</v>
      </c>
      <c r="P281" s="117"/>
    </row>
    <row r="282" spans="1:16" ht="12" hidden="1" customHeight="1" x14ac:dyDescent="0.25">
      <c r="A282" s="184">
        <v>7720</v>
      </c>
      <c r="B282" s="80" t="s">
        <v>301</v>
      </c>
      <c r="C282" s="96">
        <f t="shared" si="109"/>
        <v>0</v>
      </c>
      <c r="D282" s="492"/>
      <c r="E282" s="493"/>
      <c r="F282" s="494">
        <f>D282+E282</f>
        <v>0</v>
      </c>
      <c r="G282" s="422"/>
      <c r="H282" s="423"/>
      <c r="I282" s="494">
        <f>G282+H282</f>
        <v>0</v>
      </c>
      <c r="J282" s="422"/>
      <c r="K282" s="423"/>
      <c r="L282" s="494">
        <f>K282+J282</f>
        <v>0</v>
      </c>
      <c r="M282" s="100"/>
      <c r="N282" s="101"/>
      <c r="O282" s="235">
        <f>N282+M282</f>
        <v>0</v>
      </c>
      <c r="P282" s="105"/>
    </row>
    <row r="283" spans="1:16" hidden="1" x14ac:dyDescent="0.25">
      <c r="A283" s="236">
        <v>9000</v>
      </c>
      <c r="B283" s="237" t="s">
        <v>302</v>
      </c>
      <c r="C283" s="238">
        <f t="shared" si="109"/>
        <v>0</v>
      </c>
      <c r="D283" s="239">
        <f t="shared" ref="D283:O284" si="112">D284</f>
        <v>0</v>
      </c>
      <c r="E283" s="240">
        <f t="shared" si="112"/>
        <v>0</v>
      </c>
      <c r="F283" s="241">
        <f t="shared" si="112"/>
        <v>0</v>
      </c>
      <c r="G283" s="239">
        <f>G284</f>
        <v>0</v>
      </c>
      <c r="H283" s="240">
        <f>H284</f>
        <v>0</v>
      </c>
      <c r="I283" s="241">
        <f>I284</f>
        <v>0</v>
      </c>
      <c r="J283" s="239">
        <f t="shared" si="112"/>
        <v>0</v>
      </c>
      <c r="K283" s="240">
        <f t="shared" si="112"/>
        <v>0</v>
      </c>
      <c r="L283" s="241">
        <f t="shared" si="112"/>
        <v>0</v>
      </c>
      <c r="M283" s="239">
        <f t="shared" si="112"/>
        <v>0</v>
      </c>
      <c r="N283" s="240">
        <f t="shared" si="112"/>
        <v>0</v>
      </c>
      <c r="O283" s="241">
        <f t="shared" si="112"/>
        <v>0</v>
      </c>
      <c r="P283" s="242"/>
    </row>
    <row r="284" spans="1:16" ht="24" hidden="1" x14ac:dyDescent="0.25">
      <c r="A284" s="243">
        <v>9200</v>
      </c>
      <c r="B284" s="87" t="s">
        <v>303</v>
      </c>
      <c r="C284" s="141">
        <f t="shared" si="109"/>
        <v>0</v>
      </c>
      <c r="D284" s="463">
        <f t="shared" si="112"/>
        <v>0</v>
      </c>
      <c r="E284" s="464">
        <f t="shared" si="112"/>
        <v>0</v>
      </c>
      <c r="F284" s="443">
        <f t="shared" si="112"/>
        <v>0</v>
      </c>
      <c r="G284" s="463">
        <f t="shared" si="112"/>
        <v>0</v>
      </c>
      <c r="H284" s="464">
        <f t="shared" si="112"/>
        <v>0</v>
      </c>
      <c r="I284" s="443">
        <f t="shared" si="112"/>
        <v>0</v>
      </c>
      <c r="J284" s="463">
        <f t="shared" si="112"/>
        <v>0</v>
      </c>
      <c r="K284" s="464">
        <f t="shared" si="112"/>
        <v>0</v>
      </c>
      <c r="L284" s="443">
        <f t="shared" si="112"/>
        <v>0</v>
      </c>
      <c r="M284" s="185">
        <f t="shared" si="112"/>
        <v>0</v>
      </c>
      <c r="N284" s="186">
        <f t="shared" si="112"/>
        <v>0</v>
      </c>
      <c r="O284" s="139">
        <f t="shared" si="112"/>
        <v>0</v>
      </c>
      <c r="P284" s="127"/>
    </row>
    <row r="285" spans="1:16" ht="24" hidden="1" customHeight="1" x14ac:dyDescent="0.25">
      <c r="A285" s="244">
        <v>9230</v>
      </c>
      <c r="B285" s="87" t="s">
        <v>304</v>
      </c>
      <c r="C285" s="141">
        <f t="shared" si="109"/>
        <v>0</v>
      </c>
      <c r="D285" s="474"/>
      <c r="E285" s="475"/>
      <c r="F285" s="443">
        <f>D285+E285</f>
        <v>0</v>
      </c>
      <c r="G285" s="441"/>
      <c r="H285" s="442"/>
      <c r="I285" s="443">
        <f>G285+H285</f>
        <v>0</v>
      </c>
      <c r="J285" s="441"/>
      <c r="K285" s="442"/>
      <c r="L285" s="443">
        <f>K285+J285</f>
        <v>0</v>
      </c>
      <c r="M285" s="142"/>
      <c r="N285" s="143"/>
      <c r="O285" s="139">
        <f>N285+M285</f>
        <v>0</v>
      </c>
      <c r="P285" s="127"/>
    </row>
    <row r="286" spans="1:16" x14ac:dyDescent="0.25">
      <c r="A286" s="197"/>
      <c r="B286" s="87" t="s">
        <v>305</v>
      </c>
      <c r="C286" s="88">
        <f t="shared" si="109"/>
        <v>5</v>
      </c>
      <c r="D286" s="465">
        <f t="shared" ref="D286:O286" si="113">SUM(D287:D288)</f>
        <v>0</v>
      </c>
      <c r="E286" s="466">
        <f t="shared" si="113"/>
        <v>0</v>
      </c>
      <c r="F286" s="402">
        <f t="shared" si="113"/>
        <v>0</v>
      </c>
      <c r="G286" s="465">
        <f t="shared" si="113"/>
        <v>0</v>
      </c>
      <c r="H286" s="466">
        <f t="shared" si="113"/>
        <v>5</v>
      </c>
      <c r="I286" s="402">
        <f t="shared" si="113"/>
        <v>5</v>
      </c>
      <c r="J286" s="465">
        <f t="shared" si="113"/>
        <v>0</v>
      </c>
      <c r="K286" s="466">
        <f t="shared" si="113"/>
        <v>0</v>
      </c>
      <c r="L286" s="402">
        <f t="shared" si="113"/>
        <v>0</v>
      </c>
      <c r="M286" s="188">
        <f t="shared" si="113"/>
        <v>0</v>
      </c>
      <c r="N286" s="189">
        <f t="shared" si="113"/>
        <v>0</v>
      </c>
      <c r="O286" s="55">
        <f t="shared" si="113"/>
        <v>0</v>
      </c>
      <c r="P286" s="57"/>
    </row>
    <row r="287" spans="1:16" ht="12" hidden="1" customHeight="1" x14ac:dyDescent="0.25">
      <c r="A287" s="197" t="s">
        <v>306</v>
      </c>
      <c r="B287" s="51" t="s">
        <v>307</v>
      </c>
      <c r="C287" s="88">
        <f t="shared" si="109"/>
        <v>0</v>
      </c>
      <c r="D287" s="469"/>
      <c r="E287" s="470"/>
      <c r="F287" s="402">
        <f>D287+E287</f>
        <v>0</v>
      </c>
      <c r="G287" s="400"/>
      <c r="H287" s="401"/>
      <c r="I287" s="402">
        <f>G287+H287</f>
        <v>0</v>
      </c>
      <c r="J287" s="400"/>
      <c r="K287" s="401"/>
      <c r="L287" s="402">
        <f>K287+J287</f>
        <v>0</v>
      </c>
      <c r="M287" s="53"/>
      <c r="N287" s="54"/>
      <c r="O287" s="55">
        <f>N287+M287</f>
        <v>0</v>
      </c>
      <c r="P287" s="57"/>
    </row>
    <row r="288" spans="1:16" ht="24" customHeight="1" thickBot="1" x14ac:dyDescent="0.3">
      <c r="A288" s="197" t="s">
        <v>308</v>
      </c>
      <c r="B288" s="245" t="s">
        <v>309</v>
      </c>
      <c r="C288" s="81">
        <f t="shared" si="109"/>
        <v>5</v>
      </c>
      <c r="D288" s="195"/>
      <c r="E288" s="196"/>
      <c r="F288" s="132">
        <f>D288+E288</f>
        <v>0</v>
      </c>
      <c r="G288" s="46"/>
      <c r="H288" s="47">
        <f>4+1</f>
        <v>5</v>
      </c>
      <c r="I288" s="132">
        <f>G288+H288</f>
        <v>5</v>
      </c>
      <c r="J288" s="46"/>
      <c r="K288" s="47"/>
      <c r="L288" s="132">
        <f>K288+J288</f>
        <v>0</v>
      </c>
      <c r="M288" s="46"/>
      <c r="N288" s="47"/>
      <c r="O288" s="132">
        <f>N288+M288</f>
        <v>0</v>
      </c>
      <c r="P288" s="66" t="s">
        <v>625</v>
      </c>
    </row>
    <row r="289" spans="1:17" ht="16.5" thickTop="1" thickBot="1" x14ac:dyDescent="0.3">
      <c r="A289" s="246"/>
      <c r="B289" s="246" t="s">
        <v>310</v>
      </c>
      <c r="C289" s="247">
        <f t="shared" si="109"/>
        <v>616165</v>
      </c>
      <c r="D289" s="495">
        <f t="shared" ref="D289:O289" si="114">SUM(D286,D269,D230,D195,D187,D173,D75,D53,D283)</f>
        <v>421082</v>
      </c>
      <c r="E289" s="496">
        <f t="shared" si="114"/>
        <v>0</v>
      </c>
      <c r="F289" s="497">
        <f t="shared" si="114"/>
        <v>421082</v>
      </c>
      <c r="G289" s="495">
        <f t="shared" si="114"/>
        <v>176167</v>
      </c>
      <c r="H289" s="496">
        <f t="shared" si="114"/>
        <v>1</v>
      </c>
      <c r="I289" s="497">
        <f t="shared" si="114"/>
        <v>176168</v>
      </c>
      <c r="J289" s="495">
        <f t="shared" si="114"/>
        <v>18915</v>
      </c>
      <c r="K289" s="496">
        <f t="shared" si="114"/>
        <v>0</v>
      </c>
      <c r="L289" s="497">
        <f t="shared" si="114"/>
        <v>18915</v>
      </c>
      <c r="M289" s="248">
        <f t="shared" si="114"/>
        <v>0</v>
      </c>
      <c r="N289" s="249">
        <f t="shared" si="114"/>
        <v>0</v>
      </c>
      <c r="O289" s="250">
        <f t="shared" si="114"/>
        <v>0</v>
      </c>
      <c r="P289" s="251"/>
    </row>
    <row r="290" spans="1:17" s="28" customFormat="1" ht="13.5" thickTop="1" thickBot="1" x14ac:dyDescent="0.3">
      <c r="A290" s="1484" t="s">
        <v>311</v>
      </c>
      <c r="B290" s="1485"/>
      <c r="C290" s="252">
        <f t="shared" si="109"/>
        <v>-5451</v>
      </c>
      <c r="D290" s="498">
        <f t="shared" ref="D290:I290" si="115">SUM(D24,D25,D41)-D51</f>
        <v>0</v>
      </c>
      <c r="E290" s="499">
        <f t="shared" si="115"/>
        <v>0</v>
      </c>
      <c r="F290" s="500">
        <f t="shared" si="115"/>
        <v>0</v>
      </c>
      <c r="G290" s="498">
        <f t="shared" si="115"/>
        <v>0</v>
      </c>
      <c r="H290" s="499">
        <f t="shared" si="115"/>
        <v>5</v>
      </c>
      <c r="I290" s="500">
        <f t="shared" si="115"/>
        <v>5</v>
      </c>
      <c r="J290" s="498">
        <f>(J26+J43)-J51</f>
        <v>-5456</v>
      </c>
      <c r="K290" s="499">
        <f>(K26+K43)-K51</f>
        <v>0</v>
      </c>
      <c r="L290" s="500">
        <f>(L26+L43)-L51</f>
        <v>-5456</v>
      </c>
      <c r="M290" s="253">
        <f>M45-M51</f>
        <v>0</v>
      </c>
      <c r="N290" s="254">
        <f>N45-N51</f>
        <v>0</v>
      </c>
      <c r="O290" s="255">
        <f>O45-O51</f>
        <v>0</v>
      </c>
      <c r="P290" s="256"/>
    </row>
    <row r="291" spans="1:17" s="28" customFormat="1" ht="12.75" thickTop="1" x14ac:dyDescent="0.25">
      <c r="A291" s="1486" t="s">
        <v>312</v>
      </c>
      <c r="B291" s="1487"/>
      <c r="C291" s="257">
        <f t="shared" si="109"/>
        <v>5451</v>
      </c>
      <c r="D291" s="501">
        <f t="shared" ref="D291:O291" si="116">SUM(D292,D293)-D300+D301</f>
        <v>0</v>
      </c>
      <c r="E291" s="502">
        <f t="shared" si="116"/>
        <v>0</v>
      </c>
      <c r="F291" s="503">
        <f t="shared" si="116"/>
        <v>0</v>
      </c>
      <c r="G291" s="501">
        <f t="shared" si="116"/>
        <v>0</v>
      </c>
      <c r="H291" s="502">
        <f t="shared" si="116"/>
        <v>-5</v>
      </c>
      <c r="I291" s="503">
        <f t="shared" si="116"/>
        <v>-5</v>
      </c>
      <c r="J291" s="501">
        <f t="shared" si="116"/>
        <v>5456</v>
      </c>
      <c r="K291" s="502">
        <f t="shared" si="116"/>
        <v>0</v>
      </c>
      <c r="L291" s="503">
        <f t="shared" si="116"/>
        <v>5456</v>
      </c>
      <c r="M291" s="258">
        <f t="shared" si="116"/>
        <v>0</v>
      </c>
      <c r="N291" s="259">
        <f t="shared" si="116"/>
        <v>0</v>
      </c>
      <c r="O291" s="260">
        <f t="shared" si="116"/>
        <v>0</v>
      </c>
      <c r="P291" s="261"/>
    </row>
    <row r="292" spans="1:17" s="28" customFormat="1" ht="12.75" thickBot="1" x14ac:dyDescent="0.3">
      <c r="A292" s="155" t="s">
        <v>313</v>
      </c>
      <c r="B292" s="155" t="s">
        <v>314</v>
      </c>
      <c r="C292" s="156">
        <f t="shared" si="109"/>
        <v>5451</v>
      </c>
      <c r="D292" s="447">
        <f t="shared" ref="D292:O292" si="117">D21-D286</f>
        <v>0</v>
      </c>
      <c r="E292" s="448">
        <f t="shared" si="117"/>
        <v>0</v>
      </c>
      <c r="F292" s="449">
        <f t="shared" si="117"/>
        <v>0</v>
      </c>
      <c r="G292" s="447">
        <f t="shared" si="117"/>
        <v>0</v>
      </c>
      <c r="H292" s="448">
        <f t="shared" si="117"/>
        <v>-5</v>
      </c>
      <c r="I292" s="449">
        <f t="shared" si="117"/>
        <v>-5</v>
      </c>
      <c r="J292" s="447">
        <f t="shared" si="117"/>
        <v>5456</v>
      </c>
      <c r="K292" s="448">
        <f t="shared" si="117"/>
        <v>0</v>
      </c>
      <c r="L292" s="449">
        <f t="shared" si="117"/>
        <v>5456</v>
      </c>
      <c r="M292" s="157">
        <f t="shared" si="117"/>
        <v>0</v>
      </c>
      <c r="N292" s="158">
        <f t="shared" si="117"/>
        <v>0</v>
      </c>
      <c r="O292" s="159">
        <f t="shared" si="117"/>
        <v>0</v>
      </c>
      <c r="P292" s="35"/>
    </row>
    <row r="293" spans="1:17" s="28" customFormat="1" ht="12.75" hidden="1" thickTop="1" x14ac:dyDescent="0.25">
      <c r="A293" s="262" t="s">
        <v>315</v>
      </c>
      <c r="B293" s="262" t="s">
        <v>316</v>
      </c>
      <c r="C293" s="257">
        <f t="shared" si="109"/>
        <v>0</v>
      </c>
      <c r="D293" s="501">
        <f t="shared" ref="D293:O293" si="118">SUM(D294,D296,D298)-SUM(D295,D297,D299)</f>
        <v>0</v>
      </c>
      <c r="E293" s="502">
        <f t="shared" si="118"/>
        <v>0</v>
      </c>
      <c r="F293" s="503">
        <f t="shared" si="118"/>
        <v>0</v>
      </c>
      <c r="G293" s="501">
        <f t="shared" si="118"/>
        <v>0</v>
      </c>
      <c r="H293" s="502">
        <f t="shared" si="118"/>
        <v>0</v>
      </c>
      <c r="I293" s="503">
        <f t="shared" si="118"/>
        <v>0</v>
      </c>
      <c r="J293" s="501">
        <f t="shared" si="118"/>
        <v>0</v>
      </c>
      <c r="K293" s="502">
        <f t="shared" si="118"/>
        <v>0</v>
      </c>
      <c r="L293" s="503">
        <f t="shared" si="118"/>
        <v>0</v>
      </c>
      <c r="M293" s="258">
        <f t="shared" si="118"/>
        <v>0</v>
      </c>
      <c r="N293" s="259">
        <f t="shared" si="118"/>
        <v>0</v>
      </c>
      <c r="O293" s="260">
        <f t="shared" si="118"/>
        <v>0</v>
      </c>
      <c r="P293" s="261"/>
    </row>
    <row r="294" spans="1:17" ht="12" hidden="1" customHeight="1" x14ac:dyDescent="0.25">
      <c r="A294" s="263" t="s">
        <v>317</v>
      </c>
      <c r="B294" s="140" t="s">
        <v>318</v>
      </c>
      <c r="C294" s="96">
        <f t="shared" si="109"/>
        <v>0</v>
      </c>
      <c r="D294" s="492"/>
      <c r="E294" s="493"/>
      <c r="F294" s="494">
        <f t="shared" ref="F294:F301" si="119">D294+E294</f>
        <v>0</v>
      </c>
      <c r="G294" s="422"/>
      <c r="H294" s="423"/>
      <c r="I294" s="494">
        <f t="shared" ref="I294:I301" si="120">G294+H294</f>
        <v>0</v>
      </c>
      <c r="J294" s="422"/>
      <c r="K294" s="423"/>
      <c r="L294" s="494">
        <f t="shared" ref="L294:L301" si="121">K294+J294</f>
        <v>0</v>
      </c>
      <c r="M294" s="100"/>
      <c r="N294" s="101"/>
      <c r="O294" s="235">
        <f t="shared" ref="O294:O301" si="122">N294+M294</f>
        <v>0</v>
      </c>
      <c r="P294" s="105"/>
    </row>
    <row r="295" spans="1:17" ht="24" hidden="1" customHeight="1" x14ac:dyDescent="0.25">
      <c r="A295" s="197" t="s">
        <v>319</v>
      </c>
      <c r="B295" s="50" t="s">
        <v>320</v>
      </c>
      <c r="C295" s="88">
        <f t="shared" si="109"/>
        <v>0</v>
      </c>
      <c r="D295" s="469"/>
      <c r="E295" s="470"/>
      <c r="F295" s="402">
        <f t="shared" si="119"/>
        <v>0</v>
      </c>
      <c r="G295" s="400"/>
      <c r="H295" s="401"/>
      <c r="I295" s="402">
        <f t="shared" si="120"/>
        <v>0</v>
      </c>
      <c r="J295" s="400"/>
      <c r="K295" s="401"/>
      <c r="L295" s="402">
        <f t="shared" si="121"/>
        <v>0</v>
      </c>
      <c r="M295" s="53"/>
      <c r="N295" s="54"/>
      <c r="O295" s="55">
        <f t="shared" si="122"/>
        <v>0</v>
      </c>
      <c r="P295" s="57"/>
    </row>
    <row r="296" spans="1:17" ht="12" hidden="1" customHeight="1" x14ac:dyDescent="0.25">
      <c r="A296" s="197" t="s">
        <v>321</v>
      </c>
      <c r="B296" s="50" t="s">
        <v>322</v>
      </c>
      <c r="C296" s="88">
        <f t="shared" si="109"/>
        <v>0</v>
      </c>
      <c r="D296" s="469"/>
      <c r="E296" s="470"/>
      <c r="F296" s="402">
        <f t="shared" si="119"/>
        <v>0</v>
      </c>
      <c r="G296" s="400"/>
      <c r="H296" s="401"/>
      <c r="I296" s="402">
        <f t="shared" si="120"/>
        <v>0</v>
      </c>
      <c r="J296" s="400"/>
      <c r="K296" s="401"/>
      <c r="L296" s="402">
        <f t="shared" si="121"/>
        <v>0</v>
      </c>
      <c r="M296" s="53"/>
      <c r="N296" s="54"/>
      <c r="O296" s="55">
        <f t="shared" si="122"/>
        <v>0</v>
      </c>
      <c r="P296" s="57"/>
    </row>
    <row r="297" spans="1:17" ht="24" hidden="1" customHeight="1" x14ac:dyDescent="0.25">
      <c r="A297" s="197" t="s">
        <v>323</v>
      </c>
      <c r="B297" s="50" t="s">
        <v>324</v>
      </c>
      <c r="C297" s="88">
        <f t="shared" si="109"/>
        <v>0</v>
      </c>
      <c r="D297" s="469"/>
      <c r="E297" s="470"/>
      <c r="F297" s="402">
        <f t="shared" si="119"/>
        <v>0</v>
      </c>
      <c r="G297" s="400"/>
      <c r="H297" s="401"/>
      <c r="I297" s="402">
        <f t="shared" si="120"/>
        <v>0</v>
      </c>
      <c r="J297" s="400"/>
      <c r="K297" s="401"/>
      <c r="L297" s="402">
        <f t="shared" si="121"/>
        <v>0</v>
      </c>
      <c r="M297" s="53"/>
      <c r="N297" s="54"/>
      <c r="O297" s="55">
        <f t="shared" si="122"/>
        <v>0</v>
      </c>
      <c r="P297" s="57"/>
    </row>
    <row r="298" spans="1:17" ht="12" hidden="1" customHeight="1" x14ac:dyDescent="0.25">
      <c r="A298" s="197" t="s">
        <v>325</v>
      </c>
      <c r="B298" s="50" t="s">
        <v>326</v>
      </c>
      <c r="C298" s="88">
        <f t="shared" si="109"/>
        <v>0</v>
      </c>
      <c r="D298" s="469"/>
      <c r="E298" s="470"/>
      <c r="F298" s="402">
        <f t="shared" si="119"/>
        <v>0</v>
      </c>
      <c r="G298" s="400"/>
      <c r="H298" s="401"/>
      <c r="I298" s="402">
        <f t="shared" si="120"/>
        <v>0</v>
      </c>
      <c r="J298" s="400"/>
      <c r="K298" s="401"/>
      <c r="L298" s="402">
        <f t="shared" si="121"/>
        <v>0</v>
      </c>
      <c r="M298" s="53"/>
      <c r="N298" s="54"/>
      <c r="O298" s="55">
        <f t="shared" si="122"/>
        <v>0</v>
      </c>
      <c r="P298" s="57"/>
    </row>
    <row r="299" spans="1:17" ht="24.75" hidden="1" customHeight="1" thickBot="1" x14ac:dyDescent="0.25">
      <c r="A299" s="264" t="s">
        <v>327</v>
      </c>
      <c r="B299" s="265" t="s">
        <v>328</v>
      </c>
      <c r="C299" s="205">
        <f t="shared" si="109"/>
        <v>0</v>
      </c>
      <c r="D299" s="478"/>
      <c r="E299" s="479"/>
      <c r="F299" s="480">
        <f t="shared" si="119"/>
        <v>0</v>
      </c>
      <c r="G299" s="481"/>
      <c r="H299" s="482"/>
      <c r="I299" s="480">
        <f t="shared" si="120"/>
        <v>0</v>
      </c>
      <c r="J299" s="481"/>
      <c r="K299" s="482"/>
      <c r="L299" s="480">
        <f t="shared" si="121"/>
        <v>0</v>
      </c>
      <c r="M299" s="210"/>
      <c r="N299" s="211"/>
      <c r="O299" s="209">
        <f t="shared" si="122"/>
        <v>0</v>
      </c>
      <c r="P299" s="212"/>
    </row>
    <row r="300" spans="1:17" s="28" customFormat="1" ht="13.5" hidden="1" customHeight="1" thickTop="1" thickBot="1" x14ac:dyDescent="0.3">
      <c r="A300" s="266" t="s">
        <v>329</v>
      </c>
      <c r="B300" s="266" t="s">
        <v>330</v>
      </c>
      <c r="C300" s="252">
        <f t="shared" si="109"/>
        <v>0</v>
      </c>
      <c r="D300" s="504"/>
      <c r="E300" s="505"/>
      <c r="F300" s="500">
        <f t="shared" si="119"/>
        <v>0</v>
      </c>
      <c r="G300" s="504"/>
      <c r="H300" s="505"/>
      <c r="I300" s="506">
        <f t="shared" si="120"/>
        <v>0</v>
      </c>
      <c r="J300" s="504"/>
      <c r="K300" s="505"/>
      <c r="L300" s="506">
        <f t="shared" si="121"/>
        <v>0</v>
      </c>
      <c r="M300" s="267"/>
      <c r="N300" s="268"/>
      <c r="O300" s="269">
        <f t="shared" si="122"/>
        <v>0</v>
      </c>
      <c r="P300" s="270"/>
    </row>
    <row r="301" spans="1:17" s="28" customFormat="1" ht="48.75" hidden="1" customHeight="1" thickTop="1" x14ac:dyDescent="0.25">
      <c r="A301" s="262" t="s">
        <v>331</v>
      </c>
      <c r="B301" s="271" t="s">
        <v>332</v>
      </c>
      <c r="C301" s="257">
        <f t="shared" si="109"/>
        <v>0</v>
      </c>
      <c r="D301" s="476"/>
      <c r="E301" s="477"/>
      <c r="F301" s="406">
        <f t="shared" si="119"/>
        <v>0</v>
      </c>
      <c r="G301" s="476"/>
      <c r="H301" s="477"/>
      <c r="I301" s="406">
        <f t="shared" si="120"/>
        <v>0</v>
      </c>
      <c r="J301" s="476"/>
      <c r="K301" s="477"/>
      <c r="L301" s="406">
        <f t="shared" si="121"/>
        <v>0</v>
      </c>
      <c r="M301" s="201"/>
      <c r="N301" s="202"/>
      <c r="O301" s="71">
        <f t="shared" si="122"/>
        <v>0</v>
      </c>
      <c r="P301" s="75"/>
    </row>
    <row r="302" spans="1:17" s="4" customFormat="1" ht="15.75" hidden="1" thickTop="1" x14ac:dyDescent="0.25">
      <c r="D302" s="381"/>
      <c r="E302" s="381"/>
      <c r="F302" s="381"/>
      <c r="G302" s="381"/>
      <c r="H302" s="381"/>
      <c r="I302" s="381"/>
      <c r="J302" s="381"/>
      <c r="K302" s="381"/>
      <c r="L302" s="381"/>
      <c r="Q302"/>
    </row>
    <row r="303" spans="1:17" s="4" customFormat="1" ht="15.75" hidden="1" thickTop="1" x14ac:dyDescent="0.25">
      <c r="D303" s="381"/>
      <c r="E303" s="381"/>
      <c r="F303" s="381"/>
      <c r="G303" s="381"/>
      <c r="H303" s="381"/>
      <c r="I303" s="381"/>
      <c r="J303" s="381"/>
      <c r="K303" s="381"/>
      <c r="L303" s="381"/>
      <c r="Q303"/>
    </row>
    <row r="304" spans="1:17" s="4" customFormat="1" ht="15.75" hidden="1" thickTop="1" x14ac:dyDescent="0.25">
      <c r="D304" s="381"/>
      <c r="E304" s="381"/>
      <c r="F304" s="381"/>
      <c r="G304" s="381"/>
      <c r="H304" s="381"/>
      <c r="I304" s="381"/>
      <c r="J304" s="381"/>
      <c r="K304" s="381"/>
      <c r="L304" s="381"/>
      <c r="Q304"/>
    </row>
    <row r="305" spans="4:17" s="4" customFormat="1" ht="15.75" hidden="1" thickTop="1" x14ac:dyDescent="0.25">
      <c r="D305" s="381"/>
      <c r="E305" s="381"/>
      <c r="F305" s="381"/>
      <c r="G305" s="381"/>
      <c r="H305" s="381"/>
      <c r="I305" s="381"/>
      <c r="J305" s="381"/>
      <c r="K305" s="381"/>
      <c r="L305" s="381"/>
      <c r="Q305"/>
    </row>
    <row r="306" spans="4:17" s="4" customFormat="1" ht="15.75" hidden="1" thickTop="1" x14ac:dyDescent="0.25">
      <c r="D306" s="381"/>
      <c r="E306" s="381"/>
      <c r="F306" s="381"/>
      <c r="G306" s="381"/>
      <c r="H306" s="381"/>
      <c r="I306" s="381"/>
      <c r="J306" s="381"/>
      <c r="K306" s="381"/>
      <c r="L306" s="381"/>
      <c r="Q306"/>
    </row>
    <row r="307" spans="4:17" s="4" customFormat="1" ht="15.75" hidden="1" thickTop="1" x14ac:dyDescent="0.25">
      <c r="D307" s="381"/>
      <c r="E307" s="381"/>
      <c r="F307" s="381"/>
      <c r="G307" s="381"/>
      <c r="H307" s="381"/>
      <c r="I307" s="381"/>
      <c r="J307" s="381"/>
      <c r="K307" s="381"/>
      <c r="L307" s="381"/>
      <c r="Q307"/>
    </row>
    <row r="308" spans="4:17" s="4" customFormat="1" ht="15.75" hidden="1" thickTop="1" x14ac:dyDescent="0.25">
      <c r="D308" s="381"/>
      <c r="E308" s="381"/>
      <c r="F308" s="381"/>
      <c r="G308" s="381"/>
      <c r="H308" s="381"/>
      <c r="I308" s="381"/>
      <c r="J308" s="381"/>
      <c r="K308" s="381"/>
      <c r="L308" s="381"/>
      <c r="Q308"/>
    </row>
    <row r="309" spans="4:17" s="4" customFormat="1" ht="15.75" hidden="1" thickTop="1" x14ac:dyDescent="0.25">
      <c r="D309" s="381"/>
      <c r="E309" s="381"/>
      <c r="F309" s="381"/>
      <c r="G309" s="381"/>
      <c r="H309" s="381"/>
      <c r="I309" s="381"/>
      <c r="J309" s="381"/>
      <c r="K309" s="381"/>
      <c r="L309" s="381"/>
      <c r="Q309"/>
    </row>
    <row r="310" spans="4:17" s="4" customFormat="1" ht="15.75" hidden="1" thickTop="1" x14ac:dyDescent="0.25">
      <c r="D310" s="381"/>
      <c r="E310" s="381"/>
      <c r="F310" s="381"/>
      <c r="G310" s="381"/>
      <c r="H310" s="381"/>
      <c r="I310" s="381"/>
      <c r="J310" s="381"/>
      <c r="K310" s="381"/>
      <c r="L310" s="381"/>
      <c r="Q310"/>
    </row>
    <row r="311" spans="4:17" s="4" customFormat="1" ht="15.75" hidden="1" thickTop="1" x14ac:dyDescent="0.25">
      <c r="D311" s="381"/>
      <c r="E311" s="381"/>
      <c r="F311" s="381"/>
      <c r="G311" s="381"/>
      <c r="H311" s="381"/>
      <c r="I311" s="381"/>
      <c r="J311" s="381"/>
      <c r="K311" s="381"/>
      <c r="L311" s="381"/>
      <c r="Q311"/>
    </row>
    <row r="312" spans="4:17" s="4" customFormat="1" ht="15.75" hidden="1" thickTop="1" x14ac:dyDescent="0.25">
      <c r="D312" s="381"/>
      <c r="E312" s="381"/>
      <c r="F312" s="381"/>
      <c r="G312" s="381"/>
      <c r="H312" s="381"/>
      <c r="I312" s="381"/>
      <c r="J312" s="381"/>
      <c r="K312" s="381"/>
      <c r="L312" s="381"/>
      <c r="N312"/>
      <c r="O312"/>
      <c r="P312"/>
      <c r="Q312"/>
    </row>
    <row r="313" spans="4:17" s="4" customFormat="1" ht="15.75" hidden="1" thickTop="1" x14ac:dyDescent="0.25">
      <c r="D313" s="381"/>
      <c r="E313" s="381"/>
      <c r="F313" s="381"/>
      <c r="G313" s="381"/>
      <c r="H313" s="381"/>
      <c r="I313" s="381"/>
      <c r="J313" s="381"/>
      <c r="K313" s="381"/>
      <c r="L313" s="381"/>
      <c r="N313"/>
      <c r="O313"/>
      <c r="P313"/>
      <c r="Q313"/>
    </row>
    <row r="314" spans="4:17" s="4" customFormat="1" ht="15.75" hidden="1" thickTop="1" x14ac:dyDescent="0.25">
      <c r="D314" s="381"/>
      <c r="E314" s="381"/>
      <c r="F314" s="381"/>
      <c r="G314" s="381"/>
      <c r="H314" s="381"/>
      <c r="I314" s="381"/>
      <c r="J314" s="381"/>
      <c r="K314" s="381"/>
      <c r="L314" s="381"/>
      <c r="N314"/>
      <c r="O314"/>
      <c r="P314"/>
      <c r="Q314"/>
    </row>
    <row r="315" spans="4:17" s="4" customFormat="1" ht="15.75" hidden="1" thickTop="1" x14ac:dyDescent="0.25">
      <c r="D315" s="381"/>
      <c r="E315" s="381"/>
      <c r="F315" s="381"/>
      <c r="G315" s="381"/>
      <c r="H315" s="381"/>
      <c r="I315" s="381"/>
      <c r="J315" s="381"/>
      <c r="K315" s="381"/>
      <c r="L315" s="381"/>
      <c r="N315"/>
      <c r="O315"/>
      <c r="P315"/>
      <c r="Q315"/>
    </row>
    <row r="316" spans="4:17" s="4" customFormat="1" ht="15.75" hidden="1" thickTop="1" x14ac:dyDescent="0.25">
      <c r="D316" s="381"/>
      <c r="E316" s="381"/>
      <c r="F316" s="381"/>
      <c r="G316" s="381"/>
      <c r="H316" s="381"/>
      <c r="I316" s="381"/>
      <c r="J316" s="381"/>
      <c r="K316" s="381"/>
      <c r="L316" s="381"/>
      <c r="N316"/>
      <c r="O316"/>
      <c r="P316"/>
      <c r="Q316"/>
    </row>
    <row r="317" spans="4:17" s="4" customFormat="1" ht="15.75" hidden="1" thickTop="1" x14ac:dyDescent="0.25">
      <c r="D317" s="381"/>
      <c r="E317" s="381"/>
      <c r="F317" s="381"/>
      <c r="G317" s="381"/>
      <c r="H317" s="381"/>
      <c r="I317" s="381"/>
      <c r="J317" s="381"/>
      <c r="K317" s="381"/>
      <c r="L317" s="381"/>
      <c r="N317"/>
      <c r="O317"/>
      <c r="P317"/>
      <c r="Q317"/>
    </row>
    <row r="318" spans="4:17" s="4" customFormat="1" ht="15.75" hidden="1" thickTop="1" x14ac:dyDescent="0.25">
      <c r="D318" s="381"/>
      <c r="E318" s="381"/>
      <c r="F318" s="381"/>
      <c r="G318" s="381"/>
      <c r="H318" s="381"/>
      <c r="I318" s="381"/>
      <c r="J318" s="381"/>
      <c r="K318" s="381"/>
      <c r="L318" s="381"/>
      <c r="N318"/>
      <c r="O318"/>
      <c r="P318"/>
      <c r="Q318"/>
    </row>
    <row r="319" spans="4:17" s="4" customFormat="1" ht="15.75" hidden="1" thickTop="1" x14ac:dyDescent="0.25">
      <c r="D319" s="381"/>
      <c r="E319" s="381"/>
      <c r="F319" s="381"/>
      <c r="G319" s="381"/>
      <c r="H319" s="381"/>
      <c r="I319" s="381"/>
      <c r="J319" s="381"/>
      <c r="K319" s="381"/>
      <c r="L319" s="381"/>
      <c r="N319"/>
      <c r="O319"/>
      <c r="P319"/>
      <c r="Q319"/>
    </row>
    <row r="320" spans="4:17" ht="15.75" thickTop="1" x14ac:dyDescent="0.25"/>
  </sheetData>
  <sheetProtection algorithmName="SHA-512" hashValue="PAddSIEmmdmltDeur3P3+UfLbKj6J77ZGepge65M9S96KKhbgkMMs0w23gOQpL4C446fD1SO9iZuf9yE2cLOzg==" saltValue="lcjDxrgKGGEdhXEjElgSSw==" spinCount="100000" sheet="1" objects="1" scenarios="1" formatCells="0" formatColumns="0" formatRows="0" deleteColumns="0"/>
  <autoFilter ref="A18:P301">
    <filterColumn colId="2">
      <filters>
        <filter val="1 029"/>
        <filter val="1 345"/>
        <filter val="1 766"/>
        <filter val="1 847"/>
        <filter val="1 920"/>
        <filter val="1 962"/>
        <filter val="10 672"/>
        <filter val="100 372"/>
        <filter val="116 370"/>
        <filter val="122"/>
        <filter val="124 695"/>
        <filter val="13 439"/>
        <filter val="15 970"/>
        <filter val="17 501"/>
        <filter val="186"/>
        <filter val="19 420"/>
        <filter val="19 936"/>
        <filter val="2 164"/>
        <filter val="2 458"/>
        <filter val="2 558"/>
        <filter val="2 972"/>
        <filter val="20"/>
        <filter val="225"/>
        <filter val="248"/>
        <filter val="26"/>
        <filter val="28"/>
        <filter val="28 265"/>
        <filter val="3 128"/>
        <filter val="3 190"/>
        <filter val="3 717"/>
        <filter val="3 830"/>
        <filter val="3 885"/>
        <filter val="30 592"/>
        <filter val="300"/>
        <filter val="339 228"/>
        <filter val="371 210"/>
        <filter val="375"/>
        <filter val="4 172"/>
        <filter val="4 678"/>
        <filter val="4 704"/>
        <filter val="4 767"/>
        <filter val="4 780"/>
        <filter val="450"/>
        <filter val="459"/>
        <filter val="495 905"/>
        <filter val="5"/>
        <filter val="5 451"/>
        <filter val="-5 451"/>
        <filter val="5 456"/>
        <filter val="5 614"/>
        <filter val="500"/>
        <filter val="597 250"/>
        <filter val="6 114"/>
        <filter val="612 275"/>
        <filter val="616 160"/>
        <filter val="616 165"/>
        <filter val="626"/>
        <filter val="63 945"/>
        <filter val="695"/>
        <filter val="721"/>
        <filter val="74"/>
        <filter val="747"/>
        <filter val="85"/>
        <filter val="87 079"/>
        <filter val="9 609"/>
        <filter val="929"/>
        <filter val="94 10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11.pielikums Jūrmalas pilsētas domes
2019.gada 25.jūlija saistošajiem noteikumiem Nr.27
(protokols Nr.10, 24.punkts)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34</vt:i4>
      </vt:variant>
    </vt:vector>
  </HeadingPairs>
  <TitlesOfParts>
    <vt:vector size="75" baseType="lpstr">
      <vt:lpstr>01.2.5.</vt:lpstr>
      <vt:lpstr>04.1.1.</vt:lpstr>
      <vt:lpstr>05.1.1.</vt:lpstr>
      <vt:lpstr>05.1.3.</vt:lpstr>
      <vt:lpstr>08.1.5.</vt:lpstr>
      <vt:lpstr>09.2.1.</vt:lpstr>
      <vt:lpstr>09.3.1.</vt:lpstr>
      <vt:lpstr>09.6.1.</vt:lpstr>
      <vt:lpstr>09.8.1.</vt:lpstr>
      <vt:lpstr>09.9.1.</vt:lpstr>
      <vt:lpstr>09.15.1.</vt:lpstr>
      <vt:lpstr>09.23.1.</vt:lpstr>
      <vt:lpstr>09.23.5.</vt:lpstr>
      <vt:lpstr>09.24.1.</vt:lpstr>
      <vt:lpstr>09.25.1.</vt:lpstr>
      <vt:lpstr>09.27.1.</vt:lpstr>
      <vt:lpstr>09.28.1.</vt:lpstr>
      <vt:lpstr>09.31.1.</vt:lpstr>
      <vt:lpstr>10.2.10.</vt:lpstr>
      <vt:lpstr>9.piel.</vt:lpstr>
      <vt:lpstr>23.piel.</vt:lpstr>
      <vt:lpstr>35.piel.</vt:lpstr>
      <vt:lpstr>03.1.2.</vt:lpstr>
      <vt:lpstr>04.1.10.</vt:lpstr>
      <vt:lpstr>08.1.16.</vt:lpstr>
      <vt:lpstr>15.piel.</vt:lpstr>
      <vt:lpstr>04.1.3.</vt:lpstr>
      <vt:lpstr>04.1.6.</vt:lpstr>
      <vt:lpstr>04.3.1.</vt:lpstr>
      <vt:lpstr>06.1.6.</vt:lpstr>
      <vt:lpstr>06.1.7.</vt:lpstr>
      <vt:lpstr>08.1.3.</vt:lpstr>
      <vt:lpstr>6.piel.</vt:lpstr>
      <vt:lpstr>8.piel.</vt:lpstr>
      <vt:lpstr>10.piel.</vt:lpstr>
      <vt:lpstr>12.piel.</vt:lpstr>
      <vt:lpstr>09.1.10.</vt:lpstr>
      <vt:lpstr>09.1.16.</vt:lpstr>
      <vt:lpstr>09.1.25.</vt:lpstr>
      <vt:lpstr>09.4.2.</vt:lpstr>
      <vt:lpstr>01.3.1.</vt:lpstr>
      <vt:lpstr>'35.piel.'!Print_Area</vt:lpstr>
      <vt:lpstr>'01.2.5.'!Print_Titles</vt:lpstr>
      <vt:lpstr>'03.1.2.'!Print_Titles</vt:lpstr>
      <vt:lpstr>'04.1.1.'!Print_Titles</vt:lpstr>
      <vt:lpstr>'04.1.10.'!Print_Titles</vt:lpstr>
      <vt:lpstr>'04.1.3.'!Print_Titles</vt:lpstr>
      <vt:lpstr>'04.1.6.'!Print_Titles</vt:lpstr>
      <vt:lpstr>'04.3.1.'!Print_Titles</vt:lpstr>
      <vt:lpstr>'05.1.1.'!Print_Titles</vt:lpstr>
      <vt:lpstr>'05.1.3.'!Print_Titles</vt:lpstr>
      <vt:lpstr>'06.1.6.'!Print_Titles</vt:lpstr>
      <vt:lpstr>'06.1.7.'!Print_Titles</vt:lpstr>
      <vt:lpstr>'08.1.16.'!Print_Titles</vt:lpstr>
      <vt:lpstr>'08.1.3.'!Print_Titles</vt:lpstr>
      <vt:lpstr>'08.1.5.'!Print_Titles</vt:lpstr>
      <vt:lpstr>'09.1.10.'!Print_Titles</vt:lpstr>
      <vt:lpstr>'09.1.16.'!Print_Titles</vt:lpstr>
      <vt:lpstr>'09.1.25.'!Print_Titles</vt:lpstr>
      <vt:lpstr>'09.15.1.'!Print_Titles</vt:lpstr>
      <vt:lpstr>'09.2.1.'!Print_Titles</vt:lpstr>
      <vt:lpstr>'09.23.1.'!Print_Titles</vt:lpstr>
      <vt:lpstr>'09.23.5.'!Print_Titles</vt:lpstr>
      <vt:lpstr>'09.24.1.'!Print_Titles</vt:lpstr>
      <vt:lpstr>'09.25.1.'!Print_Titles</vt:lpstr>
      <vt:lpstr>'09.27.1.'!Print_Titles</vt:lpstr>
      <vt:lpstr>'09.28.1.'!Print_Titles</vt:lpstr>
      <vt:lpstr>'09.3.1.'!Print_Titles</vt:lpstr>
      <vt:lpstr>'09.31.1.'!Print_Titles</vt:lpstr>
      <vt:lpstr>'09.4.2.'!Print_Titles</vt:lpstr>
      <vt:lpstr>'09.6.1.'!Print_Titles</vt:lpstr>
      <vt:lpstr>'09.8.1.'!Print_Titles</vt:lpstr>
      <vt:lpstr>'09.9.1.'!Print_Titles</vt:lpstr>
      <vt:lpstr>'10.2.10.'!Print_Titles</vt:lpstr>
      <vt:lpstr>'35.piel.'!Print_Titles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Kristīne Hermane</dc:creator>
  <cp:lastModifiedBy>Liene Logina</cp:lastModifiedBy>
  <cp:lastPrinted>2019-07-29T06:55:05Z</cp:lastPrinted>
  <dcterms:created xsi:type="dcterms:W3CDTF">2019-07-11T07:04:28Z</dcterms:created>
  <dcterms:modified xsi:type="dcterms:W3CDTF">2019-07-29T06:55:22Z</dcterms:modified>
</cp:coreProperties>
</file>