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lemumi_s\Budzeta_grozij_19.12.2019._DS\"/>
    </mc:Choice>
  </mc:AlternateContent>
  <bookViews>
    <workbookView xWindow="0" yWindow="0" windowWidth="28800" windowHeight="11835" tabRatio="860" activeTab="7"/>
  </bookViews>
  <sheets>
    <sheet name="08.1.7" sheetId="2" r:id="rId1"/>
    <sheet name="08.1.8" sheetId="3" r:id="rId2"/>
    <sheet name="08.1.14" sheetId="5" r:id="rId3"/>
    <sheet name="25.pielikums" sheetId="4" r:id="rId4"/>
    <sheet name="28.piel." sheetId="1" r:id="rId5"/>
    <sheet name="35.piel." sheetId="6" r:id="rId6"/>
    <sheet name="08.4.1." sheetId="7" r:id="rId7"/>
    <sheet name="08.5.1" sheetId="8" r:id="rId8"/>
    <sheet name="09.12.1." sheetId="9" r:id="rId9"/>
    <sheet name="09.13.1." sheetId="10" r:id="rId10"/>
    <sheet name="01.1.4." sheetId="15" r:id="rId11"/>
    <sheet name="01.1.7." sheetId="19" r:id="rId12"/>
    <sheet name="04.1.3." sheetId="17" r:id="rId13"/>
    <sheet name="06.1.7." sheetId="20" r:id="rId14"/>
    <sheet name="08.1.3." sheetId="21" r:id="rId15"/>
    <sheet name="08.1.11." sheetId="22" r:id="rId16"/>
    <sheet name="09.1.8." sheetId="23" r:id="rId17"/>
    <sheet name="09.7.1." sheetId="13" r:id="rId18"/>
    <sheet name="09.9.1." sheetId="14" r:id="rId19"/>
    <sheet name="09.17.1." sheetId="11" r:id="rId20"/>
    <sheet name="09.21.1." sheetId="12" r:id="rId21"/>
    <sheet name="10.1.1." sheetId="24" r:id="rId22"/>
    <sheet name="8.piel." sheetId="16" r:id="rId23"/>
    <sheet name="10.piel." sheetId="18" r:id="rId24"/>
    <sheet name="09.18.1." sheetId="27" r:id="rId25"/>
    <sheet name="09.22.1." sheetId="25" r:id="rId26"/>
    <sheet name="09.25.1." sheetId="26" r:id="rId27"/>
    <sheet name="09.29.1." sheetId="28" r:id="rId28"/>
  </sheets>
  <definedNames>
    <definedName name="_xlnm._FilterDatabase" localSheetId="10" hidden="1">'01.1.4.'!$A$18:$P$301</definedName>
    <definedName name="_xlnm._FilterDatabase" localSheetId="11" hidden="1">'01.1.7.'!$A$18:$P$301</definedName>
    <definedName name="_xlnm._FilterDatabase" localSheetId="12" hidden="1">'04.1.3.'!$A$18:$P$301</definedName>
    <definedName name="_xlnm._FilterDatabase" localSheetId="13" hidden="1">'06.1.7.'!$A$18:$P$301</definedName>
    <definedName name="_xlnm._FilterDatabase" localSheetId="15" hidden="1">'08.1.11.'!$A$18:$P$301</definedName>
    <definedName name="_xlnm._FilterDatabase" localSheetId="2" hidden="1">'08.1.14'!$A$18:$P$301</definedName>
    <definedName name="_xlnm._FilterDatabase" localSheetId="14" hidden="1">'08.1.3.'!$A$18:$P$301</definedName>
    <definedName name="_xlnm._FilterDatabase" localSheetId="0" hidden="1">'08.1.7'!$A$18:$P$301</definedName>
    <definedName name="_xlnm._FilterDatabase" localSheetId="1" hidden="1">'08.1.8'!$A$18:$P$301</definedName>
    <definedName name="_xlnm._FilterDatabase" localSheetId="6" hidden="1">'08.4.1.'!$A$18:$P$301</definedName>
    <definedName name="_xlnm._FilterDatabase" localSheetId="7" hidden="1">'08.5.1'!$A$18:$P$301</definedName>
    <definedName name="_xlnm._FilterDatabase" localSheetId="16" hidden="1">'09.1.8.'!$A$18:$P$301</definedName>
    <definedName name="_xlnm._FilterDatabase" localSheetId="8" hidden="1">'09.12.1.'!$A$18:$P$301</definedName>
    <definedName name="_xlnm._FilterDatabase" localSheetId="9" hidden="1">'09.13.1.'!$A$18:$P$301</definedName>
    <definedName name="_xlnm._FilterDatabase" localSheetId="19" hidden="1">'09.17.1.'!$A$18:$P$301</definedName>
    <definedName name="_xlnm._FilterDatabase" localSheetId="24" hidden="1">'09.18.1.'!$A$18:$P$301</definedName>
    <definedName name="_xlnm._FilterDatabase" localSheetId="20" hidden="1">'09.21.1.'!$A$18:$P$301</definedName>
    <definedName name="_xlnm._FilterDatabase" localSheetId="25" hidden="1">'09.22.1.'!$A$18:$P$301</definedName>
    <definedName name="_xlnm._FilterDatabase" localSheetId="26" hidden="1">'09.25.1.'!$A$18:$P$301</definedName>
    <definedName name="_xlnm._FilterDatabase" localSheetId="27" hidden="1">'09.29.1.'!$A$18:$P$301</definedName>
    <definedName name="_xlnm._FilterDatabase" localSheetId="17" hidden="1">'09.7.1.'!$A$18:$P$301</definedName>
    <definedName name="_xlnm._FilterDatabase" localSheetId="18" hidden="1">'09.9.1.'!$A$18:$P$301</definedName>
    <definedName name="_xlnm._FilterDatabase" localSheetId="21" hidden="1">'10.1.1.'!$A$18:$P$301</definedName>
    <definedName name="_xlnm._FilterDatabase" localSheetId="4" hidden="1">'28.piel.'!$A$7:$H$272</definedName>
    <definedName name="_xlnm.Print_Area" localSheetId="5">'35.piel.'!$A$1:$R$103</definedName>
    <definedName name="_xlnm.Print_Area" localSheetId="22">'8.piel.'!$A$1:$O$205</definedName>
    <definedName name="_xlnm.Print_Titles" localSheetId="10">'01.1.4.'!$18:$18</definedName>
    <definedName name="_xlnm.Print_Titles" localSheetId="11">'01.1.7.'!$18:$18</definedName>
    <definedName name="_xlnm.Print_Titles" localSheetId="12">'04.1.3.'!$18:$18</definedName>
    <definedName name="_xlnm.Print_Titles" localSheetId="13">'06.1.7.'!$18:$18</definedName>
    <definedName name="_xlnm.Print_Titles" localSheetId="15">'08.1.11.'!$18:$18</definedName>
    <definedName name="_xlnm.Print_Titles" localSheetId="2">'08.1.14'!$18:$18</definedName>
    <definedName name="_xlnm.Print_Titles" localSheetId="14">'08.1.3.'!$18:$18</definedName>
    <definedName name="_xlnm.Print_Titles" localSheetId="0">'08.1.7'!$18:$18</definedName>
    <definedName name="_xlnm.Print_Titles" localSheetId="1">'08.1.8'!$18:$18</definedName>
    <definedName name="_xlnm.Print_Titles" localSheetId="6">'08.4.1.'!$18:$18</definedName>
    <definedName name="_xlnm.Print_Titles" localSheetId="7">'08.5.1'!$18:$18</definedName>
    <definedName name="_xlnm.Print_Titles" localSheetId="16">'09.1.8.'!$18:$18</definedName>
    <definedName name="_xlnm.Print_Titles" localSheetId="8">'09.12.1.'!$18:$18</definedName>
    <definedName name="_xlnm.Print_Titles" localSheetId="9">'09.13.1.'!$18:$18</definedName>
    <definedName name="_xlnm.Print_Titles" localSheetId="19">'09.17.1.'!$18:$18</definedName>
    <definedName name="_xlnm.Print_Titles" localSheetId="24">'09.18.1.'!$18:$18</definedName>
    <definedName name="_xlnm.Print_Titles" localSheetId="20">'09.21.1.'!$18:$18</definedName>
    <definedName name="_xlnm.Print_Titles" localSheetId="25">'09.22.1.'!$18:$18</definedName>
    <definedName name="_xlnm.Print_Titles" localSheetId="26">'09.25.1.'!$18:$18</definedName>
    <definedName name="_xlnm.Print_Titles" localSheetId="27">'09.29.1.'!$18:$18</definedName>
    <definedName name="_xlnm.Print_Titles" localSheetId="17">'09.7.1.'!$18:$18</definedName>
    <definedName name="_xlnm.Print_Titles" localSheetId="18">'09.9.1.'!$18:$18</definedName>
    <definedName name="_xlnm.Print_Titles" localSheetId="21">'10.1.1.'!$18:$18</definedName>
    <definedName name="_xlnm.Print_Titles" localSheetId="5">'35.piel.'!$5:$5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01" i="28" l="1"/>
  <c r="L301" i="28"/>
  <c r="I301" i="28"/>
  <c r="F301" i="28"/>
  <c r="C301" i="28" s="1"/>
  <c r="O300" i="28"/>
  <c r="L300" i="28"/>
  <c r="I300" i="28"/>
  <c r="F300" i="28"/>
  <c r="O299" i="28"/>
  <c r="L299" i="28"/>
  <c r="I299" i="28"/>
  <c r="F299" i="28"/>
  <c r="O298" i="28"/>
  <c r="L298" i="28"/>
  <c r="I298" i="28"/>
  <c r="F298" i="28"/>
  <c r="O297" i="28"/>
  <c r="L297" i="28"/>
  <c r="I297" i="28"/>
  <c r="F297" i="28"/>
  <c r="O296" i="28"/>
  <c r="L296" i="28"/>
  <c r="I296" i="28"/>
  <c r="F296" i="28"/>
  <c r="O295" i="28"/>
  <c r="L295" i="28"/>
  <c r="I295" i="28"/>
  <c r="F295" i="28"/>
  <c r="O294" i="28"/>
  <c r="L294" i="28"/>
  <c r="L293" i="28" s="1"/>
  <c r="I294" i="28"/>
  <c r="F294" i="28"/>
  <c r="O293" i="28"/>
  <c r="N293" i="28"/>
  <c r="M293" i="28"/>
  <c r="K293" i="28"/>
  <c r="J293" i="28"/>
  <c r="H293" i="28"/>
  <c r="G293" i="28"/>
  <c r="E293" i="28"/>
  <c r="D293" i="28"/>
  <c r="O288" i="28"/>
  <c r="L288" i="28"/>
  <c r="I288" i="28"/>
  <c r="F288" i="28"/>
  <c r="O287" i="28"/>
  <c r="L287" i="28"/>
  <c r="L286" i="28" s="1"/>
  <c r="I287" i="28"/>
  <c r="F287" i="28"/>
  <c r="O286" i="28"/>
  <c r="N286" i="28"/>
  <c r="M286" i="28"/>
  <c r="K286" i="28"/>
  <c r="J286" i="28"/>
  <c r="H286" i="28"/>
  <c r="G286" i="28"/>
  <c r="E286" i="28"/>
  <c r="D286" i="28"/>
  <c r="O285" i="28"/>
  <c r="O284" i="28" s="1"/>
  <c r="O283" i="28" s="1"/>
  <c r="L285" i="28"/>
  <c r="L284" i="28" s="1"/>
  <c r="L283" i="28" s="1"/>
  <c r="I285" i="28"/>
  <c r="F285" i="28"/>
  <c r="N284" i="28"/>
  <c r="M284" i="28"/>
  <c r="M283" i="28" s="1"/>
  <c r="K284" i="28"/>
  <c r="K283" i="28" s="1"/>
  <c r="J284" i="28"/>
  <c r="J283" i="28" s="1"/>
  <c r="I284" i="28"/>
  <c r="I283" i="28" s="1"/>
  <c r="H284" i="28"/>
  <c r="H283" i="28" s="1"/>
  <c r="G284" i="28"/>
  <c r="G283" i="28" s="1"/>
  <c r="E284" i="28"/>
  <c r="D284" i="28"/>
  <c r="D283" i="28" s="1"/>
  <c r="N283" i="28"/>
  <c r="E283" i="28"/>
  <c r="O282" i="28"/>
  <c r="L282" i="28"/>
  <c r="L281" i="28" s="1"/>
  <c r="I282" i="28"/>
  <c r="I281" i="28" s="1"/>
  <c r="F282" i="28"/>
  <c r="F281" i="28" s="1"/>
  <c r="O281" i="28"/>
  <c r="N281" i="28"/>
  <c r="M281" i="28"/>
  <c r="K281" i="28"/>
  <c r="J281" i="28"/>
  <c r="H281" i="28"/>
  <c r="G281" i="28"/>
  <c r="E281" i="28"/>
  <c r="D281" i="28"/>
  <c r="O280" i="28"/>
  <c r="L280" i="28"/>
  <c r="I280" i="28"/>
  <c r="F280" i="28"/>
  <c r="O279" i="28"/>
  <c r="L279" i="28"/>
  <c r="I279" i="28"/>
  <c r="F279" i="28"/>
  <c r="O278" i="28"/>
  <c r="L278" i="28"/>
  <c r="I278" i="28"/>
  <c r="F278" i="28"/>
  <c r="O277" i="28"/>
  <c r="O276" i="28" s="1"/>
  <c r="L277" i="28"/>
  <c r="I277" i="28"/>
  <c r="I276" i="28" s="1"/>
  <c r="F277" i="28"/>
  <c r="F276" i="28" s="1"/>
  <c r="N276" i="28"/>
  <c r="M276" i="28"/>
  <c r="K276" i="28"/>
  <c r="J276" i="28"/>
  <c r="H276" i="28"/>
  <c r="G276" i="28"/>
  <c r="E276" i="28"/>
  <c r="D276" i="28"/>
  <c r="O275" i="28"/>
  <c r="L275" i="28"/>
  <c r="I275" i="28"/>
  <c r="F275" i="28"/>
  <c r="O274" i="28"/>
  <c r="L274" i="28"/>
  <c r="I274" i="28"/>
  <c r="F274" i="28"/>
  <c r="O273" i="28"/>
  <c r="L273" i="28"/>
  <c r="I273" i="28"/>
  <c r="F273" i="28"/>
  <c r="N272" i="28"/>
  <c r="N270" i="28" s="1"/>
  <c r="M272" i="28"/>
  <c r="M270" i="28" s="1"/>
  <c r="K272" i="28"/>
  <c r="J272" i="28"/>
  <c r="H272" i="28"/>
  <c r="H270" i="28" s="1"/>
  <c r="H269" i="28" s="1"/>
  <c r="G272" i="28"/>
  <c r="G270" i="28" s="1"/>
  <c r="F272" i="28"/>
  <c r="E272" i="28"/>
  <c r="D272" i="28"/>
  <c r="D270" i="28" s="1"/>
  <c r="D269" i="28" s="1"/>
  <c r="O271" i="28"/>
  <c r="L271" i="28"/>
  <c r="I271" i="28"/>
  <c r="F271" i="28"/>
  <c r="K270" i="28"/>
  <c r="J270" i="28"/>
  <c r="J269" i="28" s="1"/>
  <c r="K269" i="28"/>
  <c r="O268" i="28"/>
  <c r="L268" i="28"/>
  <c r="I268" i="28"/>
  <c r="F268" i="28"/>
  <c r="O267" i="28"/>
  <c r="L267" i="28"/>
  <c r="I267" i="28"/>
  <c r="F267" i="28"/>
  <c r="O266" i="28"/>
  <c r="L266" i="28"/>
  <c r="I266" i="28"/>
  <c r="F266" i="28"/>
  <c r="O265" i="28"/>
  <c r="O264" i="28" s="1"/>
  <c r="L265" i="28"/>
  <c r="L264" i="28" s="1"/>
  <c r="I265" i="28"/>
  <c r="F265" i="28"/>
  <c r="N264" i="28"/>
  <c r="M264" i="28"/>
  <c r="K264" i="28"/>
  <c r="J264" i="28"/>
  <c r="H264" i="28"/>
  <c r="G264" i="28"/>
  <c r="E264" i="28"/>
  <c r="D264" i="28"/>
  <c r="O263" i="28"/>
  <c r="L263" i="28"/>
  <c r="I263" i="28"/>
  <c r="F263" i="28"/>
  <c r="O262" i="28"/>
  <c r="L262" i="28"/>
  <c r="I262" i="28"/>
  <c r="F262" i="28"/>
  <c r="O261" i="28"/>
  <c r="O260" i="28" s="1"/>
  <c r="L261" i="28"/>
  <c r="I261" i="28"/>
  <c r="F261" i="28"/>
  <c r="N260" i="28"/>
  <c r="N259" i="28" s="1"/>
  <c r="M260" i="28"/>
  <c r="L260" i="28"/>
  <c r="K260" i="28"/>
  <c r="J260" i="28"/>
  <c r="J259" i="28" s="1"/>
  <c r="H260" i="28"/>
  <c r="G260" i="28"/>
  <c r="G259" i="28" s="1"/>
  <c r="E260" i="28"/>
  <c r="E259" i="28" s="1"/>
  <c r="D260" i="28"/>
  <c r="M259" i="28"/>
  <c r="O258" i="28"/>
  <c r="L258" i="28"/>
  <c r="I258" i="28"/>
  <c r="F258" i="28"/>
  <c r="O257" i="28"/>
  <c r="L257" i="28"/>
  <c r="I257" i="28"/>
  <c r="F257" i="28"/>
  <c r="O256" i="28"/>
  <c r="L256" i="28"/>
  <c r="I256" i="28"/>
  <c r="F256" i="28"/>
  <c r="O255" i="28"/>
  <c r="L255" i="28"/>
  <c r="I255" i="28"/>
  <c r="F255" i="28"/>
  <c r="O254" i="28"/>
  <c r="L254" i="28"/>
  <c r="I254" i="28"/>
  <c r="F254" i="28"/>
  <c r="O253" i="28"/>
  <c r="O252" i="28" s="1"/>
  <c r="L253" i="28"/>
  <c r="L252" i="28" s="1"/>
  <c r="L251" i="28" s="1"/>
  <c r="I253" i="28"/>
  <c r="I252" i="28" s="1"/>
  <c r="I251" i="28" s="1"/>
  <c r="F253" i="28"/>
  <c r="N252" i="28"/>
  <c r="N251" i="28" s="1"/>
  <c r="M252" i="28"/>
  <c r="K252" i="28"/>
  <c r="J252" i="28"/>
  <c r="H252" i="28"/>
  <c r="H251" i="28" s="1"/>
  <c r="G252" i="28"/>
  <c r="E252" i="28"/>
  <c r="D252" i="28"/>
  <c r="D251" i="28" s="1"/>
  <c r="M251" i="28"/>
  <c r="K251" i="28"/>
  <c r="J251" i="28"/>
  <c r="G251" i="28"/>
  <c r="E251" i="28"/>
  <c r="O250" i="28"/>
  <c r="L250" i="28"/>
  <c r="I250" i="28"/>
  <c r="F250" i="28"/>
  <c r="O249" i="28"/>
  <c r="L249" i="28"/>
  <c r="I249" i="28"/>
  <c r="F249" i="28"/>
  <c r="O248" i="28"/>
  <c r="L248" i="28"/>
  <c r="I248" i="28"/>
  <c r="F248" i="28"/>
  <c r="O247" i="28"/>
  <c r="L247" i="28"/>
  <c r="I247" i="28"/>
  <c r="F247" i="28"/>
  <c r="N246" i="28"/>
  <c r="M246" i="28"/>
  <c r="K246" i="28"/>
  <c r="J246" i="28"/>
  <c r="H246" i="28"/>
  <c r="G246" i="28"/>
  <c r="E246" i="28"/>
  <c r="D246" i="28"/>
  <c r="O245" i="28"/>
  <c r="L245" i="28"/>
  <c r="I245" i="28"/>
  <c r="F245" i="28"/>
  <c r="O244" i="28"/>
  <c r="L244" i="28"/>
  <c r="I244" i="28"/>
  <c r="F244" i="28"/>
  <c r="O243" i="28"/>
  <c r="L243" i="28"/>
  <c r="I243" i="28"/>
  <c r="F243" i="28"/>
  <c r="O242" i="28"/>
  <c r="L242" i="28"/>
  <c r="I242" i="28"/>
  <c r="F242" i="28"/>
  <c r="O241" i="28"/>
  <c r="L241" i="28"/>
  <c r="I241" i="28"/>
  <c r="F241" i="28"/>
  <c r="O240" i="28"/>
  <c r="L240" i="28"/>
  <c r="I240" i="28"/>
  <c r="F240" i="28"/>
  <c r="O239" i="28"/>
  <c r="O238" i="28" s="1"/>
  <c r="L239" i="28"/>
  <c r="I239" i="28"/>
  <c r="F239" i="28"/>
  <c r="F238" i="28" s="1"/>
  <c r="N238" i="28"/>
  <c r="M238" i="28"/>
  <c r="K238" i="28"/>
  <c r="J238" i="28"/>
  <c r="H238" i="28"/>
  <c r="G238" i="28"/>
  <c r="E238" i="28"/>
  <c r="D238" i="28"/>
  <c r="O237" i="28"/>
  <c r="L237" i="28"/>
  <c r="I237" i="28"/>
  <c r="F237" i="28"/>
  <c r="O236" i="28"/>
  <c r="L236" i="28"/>
  <c r="L235" i="28" s="1"/>
  <c r="I236" i="28"/>
  <c r="I235" i="28" s="1"/>
  <c r="F236" i="28"/>
  <c r="N235" i="28"/>
  <c r="M235" i="28"/>
  <c r="K235" i="28"/>
  <c r="J235" i="28"/>
  <c r="H235" i="28"/>
  <c r="G235" i="28"/>
  <c r="E235" i="28"/>
  <c r="D235" i="28"/>
  <c r="O234" i="28"/>
  <c r="O233" i="28" s="1"/>
  <c r="L234" i="28"/>
  <c r="L233" i="28" s="1"/>
  <c r="I234" i="28"/>
  <c r="I233" i="28" s="1"/>
  <c r="F234" i="28"/>
  <c r="F233" i="28" s="1"/>
  <c r="N233" i="28"/>
  <c r="M233" i="28"/>
  <c r="K233" i="28"/>
  <c r="J233" i="28"/>
  <c r="H233" i="28"/>
  <c r="G233" i="28"/>
  <c r="E233" i="28"/>
  <c r="E231" i="28" s="1"/>
  <c r="D233" i="28"/>
  <c r="O232" i="28"/>
  <c r="L232" i="28"/>
  <c r="I232" i="28"/>
  <c r="F232" i="28"/>
  <c r="D231" i="28"/>
  <c r="O229" i="28"/>
  <c r="L229" i="28"/>
  <c r="I229" i="28"/>
  <c r="F229" i="28"/>
  <c r="O228" i="28"/>
  <c r="O227" i="28" s="1"/>
  <c r="L228" i="28"/>
  <c r="L227" i="28" s="1"/>
  <c r="I228" i="28"/>
  <c r="I227" i="28" s="1"/>
  <c r="F228" i="28"/>
  <c r="N227" i="28"/>
  <c r="M227" i="28"/>
  <c r="K227" i="28"/>
  <c r="J227" i="28"/>
  <c r="H227" i="28"/>
  <c r="G227" i="28"/>
  <c r="E227" i="28"/>
  <c r="D227" i="28"/>
  <c r="O226" i="28"/>
  <c r="L226" i="28"/>
  <c r="I226" i="28"/>
  <c r="F226" i="28"/>
  <c r="O225" i="28"/>
  <c r="L225" i="28"/>
  <c r="I225" i="28"/>
  <c r="F225" i="28"/>
  <c r="C225" i="28" s="1"/>
  <c r="O224" i="28"/>
  <c r="L224" i="28"/>
  <c r="I224" i="28"/>
  <c r="F224" i="28"/>
  <c r="O223" i="28"/>
  <c r="L223" i="28"/>
  <c r="I223" i="28"/>
  <c r="F223" i="28"/>
  <c r="O222" i="28"/>
  <c r="L222" i="28"/>
  <c r="I222" i="28"/>
  <c r="F222" i="28"/>
  <c r="O221" i="28"/>
  <c r="L221" i="28"/>
  <c r="I221" i="28"/>
  <c r="F221" i="28"/>
  <c r="O220" i="28"/>
  <c r="L220" i="28"/>
  <c r="I220" i="28"/>
  <c r="F220" i="28"/>
  <c r="O219" i="28"/>
  <c r="L219" i="28"/>
  <c r="I219" i="28"/>
  <c r="F219" i="28"/>
  <c r="O218" i="28"/>
  <c r="L218" i="28"/>
  <c r="I218" i="28"/>
  <c r="F218" i="28"/>
  <c r="O217" i="28"/>
  <c r="L217" i="28"/>
  <c r="I217" i="28"/>
  <c r="I216" i="28" s="1"/>
  <c r="F217" i="28"/>
  <c r="N216" i="28"/>
  <c r="M216" i="28"/>
  <c r="L216" i="28"/>
  <c r="K216" i="28"/>
  <c r="J216" i="28"/>
  <c r="H216" i="28"/>
  <c r="G216" i="28"/>
  <c r="E216" i="28"/>
  <c r="D216" i="28"/>
  <c r="O215" i="28"/>
  <c r="L215" i="28"/>
  <c r="I215" i="28"/>
  <c r="F215" i="28"/>
  <c r="O214" i="28"/>
  <c r="L214" i="28"/>
  <c r="I214" i="28"/>
  <c r="F214" i="28"/>
  <c r="O213" i="28"/>
  <c r="L213" i="28"/>
  <c r="I213" i="28"/>
  <c r="F213" i="28"/>
  <c r="O212" i="28"/>
  <c r="L212" i="28"/>
  <c r="I212" i="28"/>
  <c r="F212" i="28"/>
  <c r="O211" i="28"/>
  <c r="L211" i="28"/>
  <c r="I211" i="28"/>
  <c r="F211" i="28"/>
  <c r="O210" i="28"/>
  <c r="L210" i="28"/>
  <c r="I210" i="28"/>
  <c r="F210" i="28"/>
  <c r="O209" i="28"/>
  <c r="L209" i="28"/>
  <c r="I209" i="28"/>
  <c r="F209" i="28"/>
  <c r="O208" i="28"/>
  <c r="L208" i="28"/>
  <c r="I208" i="28"/>
  <c r="F208" i="28"/>
  <c r="O207" i="28"/>
  <c r="L207" i="28"/>
  <c r="I207" i="28"/>
  <c r="F207" i="28"/>
  <c r="O206" i="28"/>
  <c r="L206" i="28"/>
  <c r="I206" i="28"/>
  <c r="F206" i="28"/>
  <c r="N205" i="28"/>
  <c r="M205" i="28"/>
  <c r="K205" i="28"/>
  <c r="K204" i="28" s="1"/>
  <c r="J205" i="28"/>
  <c r="H205" i="28"/>
  <c r="G205" i="28"/>
  <c r="E205" i="28"/>
  <c r="D205" i="28"/>
  <c r="H204" i="28"/>
  <c r="O203" i="28"/>
  <c r="L203" i="28"/>
  <c r="I203" i="28"/>
  <c r="F203" i="28"/>
  <c r="O202" i="28"/>
  <c r="L202" i="28"/>
  <c r="I202" i="28"/>
  <c r="F202" i="28"/>
  <c r="O201" i="28"/>
  <c r="L201" i="28"/>
  <c r="I201" i="28"/>
  <c r="F201" i="28"/>
  <c r="O200" i="28"/>
  <c r="L200" i="28"/>
  <c r="I200" i="28"/>
  <c r="F200" i="28"/>
  <c r="O199" i="28"/>
  <c r="O198" i="28" s="1"/>
  <c r="L199" i="28"/>
  <c r="L198" i="28" s="1"/>
  <c r="L196" i="28" s="1"/>
  <c r="I199" i="28"/>
  <c r="F199" i="28"/>
  <c r="N198" i="28"/>
  <c r="N196" i="28" s="1"/>
  <c r="M198" i="28"/>
  <c r="M196" i="28" s="1"/>
  <c r="K198" i="28"/>
  <c r="J198" i="28"/>
  <c r="J196" i="28" s="1"/>
  <c r="H198" i="28"/>
  <c r="H196" i="28" s="1"/>
  <c r="G198" i="28"/>
  <c r="G196" i="28" s="1"/>
  <c r="F198" i="28"/>
  <c r="E198" i="28"/>
  <c r="D198" i="28"/>
  <c r="D196" i="28" s="1"/>
  <c r="O197" i="28"/>
  <c r="L197" i="28"/>
  <c r="I197" i="28"/>
  <c r="F197" i="28"/>
  <c r="K196" i="28"/>
  <c r="E196" i="28"/>
  <c r="O193" i="28"/>
  <c r="O192" i="28" s="1"/>
  <c r="L193" i="28"/>
  <c r="I193" i="28"/>
  <c r="I192" i="28" s="1"/>
  <c r="I191" i="28" s="1"/>
  <c r="F193" i="28"/>
  <c r="N192" i="28"/>
  <c r="N191" i="28" s="1"/>
  <c r="M192" i="28"/>
  <c r="L192" i="28"/>
  <c r="L191" i="28" s="1"/>
  <c r="K192" i="28"/>
  <c r="J192" i="28"/>
  <c r="J191" i="28" s="1"/>
  <c r="H192" i="28"/>
  <c r="H191" i="28" s="1"/>
  <c r="G192" i="28"/>
  <c r="G191" i="28" s="1"/>
  <c r="F192" i="28"/>
  <c r="E192" i="28"/>
  <c r="D192" i="28"/>
  <c r="D191" i="28" s="1"/>
  <c r="O191" i="28"/>
  <c r="M191" i="28"/>
  <c r="K191" i="28"/>
  <c r="F191" i="28"/>
  <c r="E191" i="28"/>
  <c r="O190" i="28"/>
  <c r="L190" i="28"/>
  <c r="I190" i="28"/>
  <c r="F190" i="28"/>
  <c r="O189" i="28"/>
  <c r="L189" i="28"/>
  <c r="L188" i="28" s="1"/>
  <c r="I189" i="28"/>
  <c r="I188" i="28" s="1"/>
  <c r="F189" i="28"/>
  <c r="N188" i="28"/>
  <c r="M188" i="28"/>
  <c r="M187" i="28" s="1"/>
  <c r="K188" i="28"/>
  <c r="K187" i="28" s="1"/>
  <c r="J188" i="28"/>
  <c r="H188" i="28"/>
  <c r="G188" i="28"/>
  <c r="E188" i="28"/>
  <c r="D188" i="28"/>
  <c r="N187" i="28"/>
  <c r="O186" i="28"/>
  <c r="L186" i="28"/>
  <c r="I186" i="28"/>
  <c r="F186" i="28"/>
  <c r="O185" i="28"/>
  <c r="L185" i="28"/>
  <c r="I185" i="28"/>
  <c r="I184" i="28" s="1"/>
  <c r="F185" i="28"/>
  <c r="N184" i="28"/>
  <c r="M184" i="28"/>
  <c r="L184" i="28"/>
  <c r="K184" i="28"/>
  <c r="J184" i="28"/>
  <c r="H184" i="28"/>
  <c r="G184" i="28"/>
  <c r="E184" i="28"/>
  <c r="D184" i="28"/>
  <c r="O183" i="28"/>
  <c r="L183" i="28"/>
  <c r="I183" i="28"/>
  <c r="F183" i="28"/>
  <c r="O182" i="28"/>
  <c r="L182" i="28"/>
  <c r="I182" i="28"/>
  <c r="F182" i="28"/>
  <c r="O181" i="28"/>
  <c r="L181" i="28"/>
  <c r="I181" i="28"/>
  <c r="F181" i="28"/>
  <c r="O180" i="28"/>
  <c r="L180" i="28"/>
  <c r="I180" i="28"/>
  <c r="F180" i="28"/>
  <c r="F179" i="28" s="1"/>
  <c r="N179" i="28"/>
  <c r="M179" i="28"/>
  <c r="K179" i="28"/>
  <c r="J179" i="28"/>
  <c r="H179" i="28"/>
  <c r="G179" i="28"/>
  <c r="E179" i="28"/>
  <c r="D179" i="28"/>
  <c r="O178" i="28"/>
  <c r="L178" i="28"/>
  <c r="I178" i="28"/>
  <c r="F178" i="28"/>
  <c r="O177" i="28"/>
  <c r="L177" i="28"/>
  <c r="I177" i="28"/>
  <c r="F177" i="28"/>
  <c r="O176" i="28"/>
  <c r="L176" i="28"/>
  <c r="L175" i="28" s="1"/>
  <c r="I176" i="28"/>
  <c r="F176" i="28"/>
  <c r="F175" i="28" s="1"/>
  <c r="N175" i="28"/>
  <c r="N174" i="28" s="1"/>
  <c r="M175" i="28"/>
  <c r="M174" i="28" s="1"/>
  <c r="K175" i="28"/>
  <c r="K174" i="28" s="1"/>
  <c r="K173" i="28" s="1"/>
  <c r="J175" i="28"/>
  <c r="H175" i="28"/>
  <c r="G175" i="28"/>
  <c r="G174" i="28" s="1"/>
  <c r="G173" i="28" s="1"/>
  <c r="E175" i="28"/>
  <c r="E174" i="28" s="1"/>
  <c r="D175" i="28"/>
  <c r="H174" i="28"/>
  <c r="H173" i="28" s="1"/>
  <c r="D174" i="28"/>
  <c r="D173" i="28" s="1"/>
  <c r="O172" i="28"/>
  <c r="L172" i="28"/>
  <c r="I172" i="28"/>
  <c r="F172" i="28"/>
  <c r="O171" i="28"/>
  <c r="L171" i="28"/>
  <c r="I171" i="28"/>
  <c r="F171" i="28"/>
  <c r="O170" i="28"/>
  <c r="L170" i="28"/>
  <c r="I170" i="28"/>
  <c r="F170" i="28"/>
  <c r="O169" i="28"/>
  <c r="L169" i="28"/>
  <c r="I169" i="28"/>
  <c r="F169" i="28"/>
  <c r="O168" i="28"/>
  <c r="L168" i="28"/>
  <c r="I168" i="28"/>
  <c r="F168" i="28"/>
  <c r="O167" i="28"/>
  <c r="L167" i="28"/>
  <c r="I167" i="28"/>
  <c r="F167" i="28"/>
  <c r="N166" i="28"/>
  <c r="M166" i="28"/>
  <c r="K166" i="28"/>
  <c r="K165" i="28" s="1"/>
  <c r="J166" i="28"/>
  <c r="J165" i="28" s="1"/>
  <c r="H166" i="28"/>
  <c r="H165" i="28" s="1"/>
  <c r="G166" i="28"/>
  <c r="G165" i="28" s="1"/>
  <c r="E166" i="28"/>
  <c r="D166" i="28"/>
  <c r="D165" i="28" s="1"/>
  <c r="N165" i="28"/>
  <c r="M165" i="28"/>
  <c r="E165" i="28"/>
  <c r="O164" i="28"/>
  <c r="L164" i="28"/>
  <c r="I164" i="28"/>
  <c r="F164" i="28"/>
  <c r="O163" i="28"/>
  <c r="L163" i="28"/>
  <c r="I163" i="28"/>
  <c r="F163" i="28"/>
  <c r="O162" i="28"/>
  <c r="L162" i="28"/>
  <c r="I162" i="28"/>
  <c r="F162" i="28"/>
  <c r="O161" i="28"/>
  <c r="L161" i="28"/>
  <c r="L160" i="28" s="1"/>
  <c r="I161" i="28"/>
  <c r="F161" i="28"/>
  <c r="N160" i="28"/>
  <c r="M160" i="28"/>
  <c r="K160" i="28"/>
  <c r="J160" i="28"/>
  <c r="H160" i="28"/>
  <c r="G160" i="28"/>
  <c r="E160" i="28"/>
  <c r="D160" i="28"/>
  <c r="O159" i="28"/>
  <c r="L159" i="28"/>
  <c r="I159" i="28"/>
  <c r="F159" i="28"/>
  <c r="O158" i="28"/>
  <c r="L158" i="28"/>
  <c r="I158" i="28"/>
  <c r="F158" i="28"/>
  <c r="O157" i="28"/>
  <c r="L157" i="28"/>
  <c r="I157" i="28"/>
  <c r="F157" i="28"/>
  <c r="O156" i="28"/>
  <c r="L156" i="28"/>
  <c r="I156" i="28"/>
  <c r="F156" i="28"/>
  <c r="O155" i="28"/>
  <c r="L155" i="28"/>
  <c r="I155" i="28"/>
  <c r="F155" i="28"/>
  <c r="O154" i="28"/>
  <c r="L154" i="28"/>
  <c r="I154" i="28"/>
  <c r="F154" i="28"/>
  <c r="O153" i="28"/>
  <c r="L153" i="28"/>
  <c r="I153" i="28"/>
  <c r="F153" i="28"/>
  <c r="O152" i="28"/>
  <c r="L152" i="28"/>
  <c r="I152" i="28"/>
  <c r="F152" i="28"/>
  <c r="F151" i="28" s="1"/>
  <c r="N151" i="28"/>
  <c r="M151" i="28"/>
  <c r="K151" i="28"/>
  <c r="J151" i="28"/>
  <c r="H151" i="28"/>
  <c r="G151" i="28"/>
  <c r="E151" i="28"/>
  <c r="D151" i="28"/>
  <c r="O150" i="28"/>
  <c r="L150" i="28"/>
  <c r="I150" i="28"/>
  <c r="F150" i="28"/>
  <c r="O149" i="28"/>
  <c r="L149" i="28"/>
  <c r="I149" i="28"/>
  <c r="F149" i="28"/>
  <c r="O148" i="28"/>
  <c r="L148" i="28"/>
  <c r="I148" i="28"/>
  <c r="F148" i="28"/>
  <c r="O147" i="28"/>
  <c r="L147" i="28"/>
  <c r="I147" i="28"/>
  <c r="F147" i="28"/>
  <c r="O146" i="28"/>
  <c r="L146" i="28"/>
  <c r="I146" i="28"/>
  <c r="F146" i="28"/>
  <c r="O145" i="28"/>
  <c r="L145" i="28"/>
  <c r="I145" i="28"/>
  <c r="F145" i="28"/>
  <c r="N144" i="28"/>
  <c r="M144" i="28"/>
  <c r="K144" i="28"/>
  <c r="J144" i="28"/>
  <c r="I144" i="28"/>
  <c r="H144" i="28"/>
  <c r="G144" i="28"/>
  <c r="E144" i="28"/>
  <c r="D144" i="28"/>
  <c r="O143" i="28"/>
  <c r="L143" i="28"/>
  <c r="I143" i="28"/>
  <c r="F143" i="28"/>
  <c r="O142" i="28"/>
  <c r="O141" i="28" s="1"/>
  <c r="L142" i="28"/>
  <c r="I142" i="28"/>
  <c r="I141" i="28" s="1"/>
  <c r="F142" i="28"/>
  <c r="N141" i="28"/>
  <c r="M141" i="28"/>
  <c r="L141" i="28"/>
  <c r="K141" i="28"/>
  <c r="J141" i="28"/>
  <c r="H141" i="28"/>
  <c r="G141" i="28"/>
  <c r="F141" i="28"/>
  <c r="E141" i="28"/>
  <c r="D141" i="28"/>
  <c r="O140" i="28"/>
  <c r="L140" i="28"/>
  <c r="I140" i="28"/>
  <c r="F140" i="28"/>
  <c r="O139" i="28"/>
  <c r="L139" i="28"/>
  <c r="I139" i="28"/>
  <c r="F139" i="28"/>
  <c r="O138" i="28"/>
  <c r="L138" i="28"/>
  <c r="I138" i="28"/>
  <c r="F138" i="28"/>
  <c r="O137" i="28"/>
  <c r="L137" i="28"/>
  <c r="I137" i="28"/>
  <c r="I136" i="28" s="1"/>
  <c r="F137" i="28"/>
  <c r="N136" i="28"/>
  <c r="M136" i="28"/>
  <c r="K136" i="28"/>
  <c r="J136" i="28"/>
  <c r="H136" i="28"/>
  <c r="G136" i="28"/>
  <c r="E136" i="28"/>
  <c r="D136" i="28"/>
  <c r="O135" i="28"/>
  <c r="L135" i="28"/>
  <c r="I135" i="28"/>
  <c r="F135" i="28"/>
  <c r="O134" i="28"/>
  <c r="L134" i="28"/>
  <c r="I134" i="28"/>
  <c r="F134" i="28"/>
  <c r="O133" i="28"/>
  <c r="L133" i="28"/>
  <c r="I133" i="28"/>
  <c r="F133" i="28"/>
  <c r="O132" i="28"/>
  <c r="O131" i="28" s="1"/>
  <c r="L132" i="28"/>
  <c r="I132" i="28"/>
  <c r="F132" i="28"/>
  <c r="N131" i="28"/>
  <c r="M131" i="28"/>
  <c r="K131" i="28"/>
  <c r="J131" i="28"/>
  <c r="H131" i="28"/>
  <c r="G131" i="28"/>
  <c r="F131" i="28"/>
  <c r="E131" i="28"/>
  <c r="D131" i="28"/>
  <c r="O129" i="28"/>
  <c r="L129" i="28"/>
  <c r="L128" i="28" s="1"/>
  <c r="I129" i="28"/>
  <c r="I128" i="28" s="1"/>
  <c r="F129" i="28"/>
  <c r="O128" i="28"/>
  <c r="N128" i="28"/>
  <c r="M128" i="28"/>
  <c r="K128" i="28"/>
  <c r="J128" i="28"/>
  <c r="H128" i="28"/>
  <c r="G128" i="28"/>
  <c r="E128" i="28"/>
  <c r="D128" i="28"/>
  <c r="O127" i="28"/>
  <c r="L127" i="28"/>
  <c r="I127" i="28"/>
  <c r="F127" i="28"/>
  <c r="O126" i="28"/>
  <c r="L126" i="28"/>
  <c r="I126" i="28"/>
  <c r="F126" i="28"/>
  <c r="O125" i="28"/>
  <c r="L125" i="28"/>
  <c r="I125" i="28"/>
  <c r="F125" i="28"/>
  <c r="O124" i="28"/>
  <c r="L124" i="28"/>
  <c r="I124" i="28"/>
  <c r="F124" i="28"/>
  <c r="O123" i="28"/>
  <c r="L123" i="28"/>
  <c r="I123" i="28"/>
  <c r="F123" i="28"/>
  <c r="O122" i="28"/>
  <c r="N122" i="28"/>
  <c r="M122" i="28"/>
  <c r="K122" i="28"/>
  <c r="J122" i="28"/>
  <c r="H122" i="28"/>
  <c r="G122" i="28"/>
  <c r="E122" i="28"/>
  <c r="D122" i="28"/>
  <c r="O121" i="28"/>
  <c r="L121" i="28"/>
  <c r="I121" i="28"/>
  <c r="F121" i="28"/>
  <c r="O120" i="28"/>
  <c r="L120" i="28"/>
  <c r="I120" i="28"/>
  <c r="F120" i="28"/>
  <c r="O119" i="28"/>
  <c r="L119" i="28"/>
  <c r="I119" i="28"/>
  <c r="F119" i="28"/>
  <c r="O118" i="28"/>
  <c r="L118" i="28"/>
  <c r="I118" i="28"/>
  <c r="F118" i="28"/>
  <c r="O117" i="28"/>
  <c r="L117" i="28"/>
  <c r="I117" i="28"/>
  <c r="F117" i="28"/>
  <c r="N116" i="28"/>
  <c r="M116" i="28"/>
  <c r="K116" i="28"/>
  <c r="J116" i="28"/>
  <c r="H116" i="28"/>
  <c r="G116" i="28"/>
  <c r="E116" i="28"/>
  <c r="D116" i="28"/>
  <c r="O115" i="28"/>
  <c r="L115" i="28"/>
  <c r="I115" i="28"/>
  <c r="F115" i="28"/>
  <c r="O114" i="28"/>
  <c r="L114" i="28"/>
  <c r="I114" i="28"/>
  <c r="F114" i="28"/>
  <c r="O113" i="28"/>
  <c r="L113" i="28"/>
  <c r="L112" i="28" s="1"/>
  <c r="I113" i="28"/>
  <c r="I112" i="28" s="1"/>
  <c r="F113" i="28"/>
  <c r="N112" i="28"/>
  <c r="M112" i="28"/>
  <c r="K112" i="28"/>
  <c r="J112" i="28"/>
  <c r="H112" i="28"/>
  <c r="G112" i="28"/>
  <c r="E112" i="28"/>
  <c r="D112" i="28"/>
  <c r="O111" i="28"/>
  <c r="L111" i="28"/>
  <c r="I111" i="28"/>
  <c r="F111" i="28"/>
  <c r="O110" i="28"/>
  <c r="L110" i="28"/>
  <c r="I110" i="28"/>
  <c r="F110" i="28"/>
  <c r="O109" i="28"/>
  <c r="L109" i="28"/>
  <c r="I109" i="28"/>
  <c r="F109" i="28"/>
  <c r="O108" i="28"/>
  <c r="L108" i="28"/>
  <c r="I108" i="28"/>
  <c r="F108" i="28"/>
  <c r="O107" i="28"/>
  <c r="L107" i="28"/>
  <c r="I107" i="28"/>
  <c r="F107" i="28"/>
  <c r="O106" i="28"/>
  <c r="L106" i="28"/>
  <c r="I106" i="28"/>
  <c r="F106" i="28"/>
  <c r="O105" i="28"/>
  <c r="L105" i="28"/>
  <c r="I105" i="28"/>
  <c r="F105" i="28"/>
  <c r="O104" i="28"/>
  <c r="O103" i="28" s="1"/>
  <c r="L104" i="28"/>
  <c r="I104" i="28"/>
  <c r="F104" i="28"/>
  <c r="F103" i="28" s="1"/>
  <c r="N103" i="28"/>
  <c r="M103" i="28"/>
  <c r="K103" i="28"/>
  <c r="J103" i="28"/>
  <c r="H103" i="28"/>
  <c r="G103" i="28"/>
  <c r="E103" i="28"/>
  <c r="D103" i="28"/>
  <c r="O102" i="28"/>
  <c r="L102" i="28"/>
  <c r="I102" i="28"/>
  <c r="F102" i="28"/>
  <c r="O101" i="28"/>
  <c r="L101" i="28"/>
  <c r="I101" i="28"/>
  <c r="F101" i="28"/>
  <c r="O100" i="28"/>
  <c r="L100" i="28"/>
  <c r="I100" i="28"/>
  <c r="F100" i="28"/>
  <c r="O99" i="28"/>
  <c r="L99" i="28"/>
  <c r="I99" i="28"/>
  <c r="F99" i="28"/>
  <c r="O98" i="28"/>
  <c r="L98" i="28"/>
  <c r="I98" i="28"/>
  <c r="F98" i="28"/>
  <c r="O97" i="28"/>
  <c r="L97" i="28"/>
  <c r="I97" i="28"/>
  <c r="F97" i="28"/>
  <c r="O96" i="28"/>
  <c r="L96" i="28"/>
  <c r="I96" i="28"/>
  <c r="F96" i="28"/>
  <c r="N95" i="28"/>
  <c r="M95" i="28"/>
  <c r="K95" i="28"/>
  <c r="J95" i="28"/>
  <c r="H95" i="28"/>
  <c r="G95" i="28"/>
  <c r="E95" i="28"/>
  <c r="D95" i="28"/>
  <c r="O94" i="28"/>
  <c r="L94" i="28"/>
  <c r="I94" i="28"/>
  <c r="F94" i="28"/>
  <c r="O93" i="28"/>
  <c r="L93" i="28"/>
  <c r="I93" i="28"/>
  <c r="F93" i="28"/>
  <c r="O92" i="28"/>
  <c r="L92" i="28"/>
  <c r="I92" i="28"/>
  <c r="F92" i="28"/>
  <c r="O91" i="28"/>
  <c r="L91" i="28"/>
  <c r="I91" i="28"/>
  <c r="F91" i="28"/>
  <c r="O90" i="28"/>
  <c r="L90" i="28"/>
  <c r="L89" i="28" s="1"/>
  <c r="I90" i="28"/>
  <c r="I89" i="28" s="1"/>
  <c r="F90" i="28"/>
  <c r="N89" i="28"/>
  <c r="M89" i="28"/>
  <c r="K89" i="28"/>
  <c r="J89" i="28"/>
  <c r="H89" i="28"/>
  <c r="G89" i="28"/>
  <c r="E89" i="28"/>
  <c r="D89" i="28"/>
  <c r="O88" i="28"/>
  <c r="L88" i="28"/>
  <c r="I88" i="28"/>
  <c r="F88" i="28"/>
  <c r="O87" i="28"/>
  <c r="L87" i="28"/>
  <c r="I87" i="28"/>
  <c r="F87" i="28"/>
  <c r="O86" i="28"/>
  <c r="L86" i="28"/>
  <c r="I86" i="28"/>
  <c r="F86" i="28"/>
  <c r="O85" i="28"/>
  <c r="L85" i="28"/>
  <c r="I85" i="28"/>
  <c r="F85" i="28"/>
  <c r="F84" i="28" s="1"/>
  <c r="N84" i="28"/>
  <c r="M84" i="28"/>
  <c r="K84" i="28"/>
  <c r="J84" i="28"/>
  <c r="H84" i="28"/>
  <c r="G84" i="28"/>
  <c r="G83" i="28" s="1"/>
  <c r="E84" i="28"/>
  <c r="D84" i="28"/>
  <c r="O82" i="28"/>
  <c r="L82" i="28"/>
  <c r="I82" i="28"/>
  <c r="F82" i="28"/>
  <c r="O81" i="28"/>
  <c r="O80" i="28" s="1"/>
  <c r="L81" i="28"/>
  <c r="L80" i="28" s="1"/>
  <c r="I81" i="28"/>
  <c r="I80" i="28" s="1"/>
  <c r="F81" i="28"/>
  <c r="N80" i="28"/>
  <c r="M80" i="28"/>
  <c r="K80" i="28"/>
  <c r="J80" i="28"/>
  <c r="H80" i="28"/>
  <c r="G80" i="28"/>
  <c r="F80" i="28"/>
  <c r="E80" i="28"/>
  <c r="D80" i="28"/>
  <c r="O79" i="28"/>
  <c r="L79" i="28"/>
  <c r="I79" i="28"/>
  <c r="F79" i="28"/>
  <c r="O78" i="28"/>
  <c r="L78" i="28"/>
  <c r="I78" i="28"/>
  <c r="F78" i="28"/>
  <c r="N77" i="28"/>
  <c r="M77" i="28"/>
  <c r="K77" i="28"/>
  <c r="J77" i="28"/>
  <c r="J76" i="28" s="1"/>
  <c r="I77" i="28"/>
  <c r="I76" i="28" s="1"/>
  <c r="H77" i="28"/>
  <c r="G77" i="28"/>
  <c r="E77" i="28"/>
  <c r="E76" i="28" s="1"/>
  <c r="D77" i="28"/>
  <c r="O74" i="28"/>
  <c r="L74" i="28"/>
  <c r="I74" i="28"/>
  <c r="F74" i="28"/>
  <c r="O73" i="28"/>
  <c r="L73" i="28"/>
  <c r="I73" i="28"/>
  <c r="F73" i="28"/>
  <c r="O72" i="28"/>
  <c r="L72" i="28"/>
  <c r="I72" i="28"/>
  <c r="F72" i="28"/>
  <c r="O71" i="28"/>
  <c r="L71" i="28"/>
  <c r="I71" i="28"/>
  <c r="F71" i="28"/>
  <c r="O70" i="28"/>
  <c r="L70" i="28"/>
  <c r="L69" i="28" s="1"/>
  <c r="I70" i="28"/>
  <c r="I69" i="28" s="1"/>
  <c r="F70" i="28"/>
  <c r="N69" i="28"/>
  <c r="M69" i="28"/>
  <c r="M67" i="28" s="1"/>
  <c r="M53" i="28" s="1"/>
  <c r="K69" i="28"/>
  <c r="J69" i="28"/>
  <c r="H69" i="28"/>
  <c r="H67" i="28" s="1"/>
  <c r="G69" i="28"/>
  <c r="G67" i="28" s="1"/>
  <c r="E69" i="28"/>
  <c r="E67" i="28" s="1"/>
  <c r="D69" i="28"/>
  <c r="D67" i="28" s="1"/>
  <c r="O68" i="28"/>
  <c r="L68" i="28"/>
  <c r="I68" i="28"/>
  <c r="F68" i="28"/>
  <c r="N67" i="28"/>
  <c r="K67" i="28"/>
  <c r="J67" i="28"/>
  <c r="O66" i="28"/>
  <c r="L66" i="28"/>
  <c r="I66" i="28"/>
  <c r="F66" i="28"/>
  <c r="O65" i="28"/>
  <c r="L65" i="28"/>
  <c r="I65" i="28"/>
  <c r="F65" i="28"/>
  <c r="O64" i="28"/>
  <c r="L64" i="28"/>
  <c r="I64" i="28"/>
  <c r="F64" i="28"/>
  <c r="O63" i="28"/>
  <c r="L63" i="28"/>
  <c r="I63" i="28"/>
  <c r="F63" i="28"/>
  <c r="O62" i="28"/>
  <c r="L62" i="28"/>
  <c r="I62" i="28"/>
  <c r="F62" i="28"/>
  <c r="O61" i="28"/>
  <c r="L61" i="28"/>
  <c r="I61" i="28"/>
  <c r="F61" i="28"/>
  <c r="O60" i="28"/>
  <c r="L60" i="28"/>
  <c r="I60" i="28"/>
  <c r="F60" i="28"/>
  <c r="O59" i="28"/>
  <c r="O58" i="28" s="1"/>
  <c r="L59" i="28"/>
  <c r="I59" i="28"/>
  <c r="I58" i="28" s="1"/>
  <c r="F59" i="28"/>
  <c r="N58" i="28"/>
  <c r="M58" i="28"/>
  <c r="L58" i="28"/>
  <c r="K58" i="28"/>
  <c r="J58" i="28"/>
  <c r="J54" i="28" s="1"/>
  <c r="J53" i="28" s="1"/>
  <c r="H58" i="28"/>
  <c r="G58" i="28"/>
  <c r="E58" i="28"/>
  <c r="D58" i="28"/>
  <c r="D54" i="28" s="1"/>
  <c r="O57" i="28"/>
  <c r="L57" i="28"/>
  <c r="I57" i="28"/>
  <c r="F57" i="28"/>
  <c r="O56" i="28"/>
  <c r="L56" i="28"/>
  <c r="L55" i="28" s="1"/>
  <c r="L54" i="28" s="1"/>
  <c r="I56" i="28"/>
  <c r="F56" i="28"/>
  <c r="F55" i="28" s="1"/>
  <c r="O55" i="28"/>
  <c r="N55" i="28"/>
  <c r="M55" i="28"/>
  <c r="M54" i="28" s="1"/>
  <c r="K55" i="28"/>
  <c r="K54" i="28" s="1"/>
  <c r="J55" i="28"/>
  <c r="H55" i="28"/>
  <c r="H54" i="28" s="1"/>
  <c r="G55" i="28"/>
  <c r="E55" i="28"/>
  <c r="E54" i="28" s="1"/>
  <c r="E53" i="28" s="1"/>
  <c r="D55" i="28"/>
  <c r="O47" i="28"/>
  <c r="C47" i="28" s="1"/>
  <c r="O46" i="28"/>
  <c r="N45" i="28"/>
  <c r="M45" i="28"/>
  <c r="L44" i="28"/>
  <c r="L43" i="28" s="1"/>
  <c r="I44" i="28"/>
  <c r="F44" i="28"/>
  <c r="K43" i="28"/>
  <c r="J43" i="28"/>
  <c r="I43" i="28"/>
  <c r="H43" i="28"/>
  <c r="G43" i="28"/>
  <c r="E43" i="28"/>
  <c r="D43" i="28"/>
  <c r="F42" i="28"/>
  <c r="E41" i="28"/>
  <c r="D41" i="28"/>
  <c r="L40" i="28"/>
  <c r="C40" i="28" s="1"/>
  <c r="L39" i="28"/>
  <c r="C39" i="28" s="1"/>
  <c r="L38" i="28"/>
  <c r="C38" i="28" s="1"/>
  <c r="L37" i="28"/>
  <c r="K36" i="28"/>
  <c r="J36" i="28"/>
  <c r="L35" i="28"/>
  <c r="C35" i="28" s="1"/>
  <c r="L34" i="28"/>
  <c r="K33" i="28"/>
  <c r="J33" i="28"/>
  <c r="L32" i="28"/>
  <c r="C32" i="28" s="1"/>
  <c r="L31" i="28"/>
  <c r="C31" i="28" s="1"/>
  <c r="K31" i="28"/>
  <c r="J31" i="28"/>
  <c r="L30" i="28"/>
  <c r="C30" i="28" s="1"/>
  <c r="L29" i="28"/>
  <c r="C29" i="28" s="1"/>
  <c r="L28" i="28"/>
  <c r="K27" i="28"/>
  <c r="K26" i="28" s="1"/>
  <c r="J27" i="28"/>
  <c r="F25" i="28"/>
  <c r="C25" i="28" s="1"/>
  <c r="I24" i="28"/>
  <c r="F24" i="28"/>
  <c r="O23" i="28"/>
  <c r="L23" i="28"/>
  <c r="I23" i="28"/>
  <c r="F23" i="28"/>
  <c r="O22" i="28"/>
  <c r="O21" i="28" s="1"/>
  <c r="L22" i="28"/>
  <c r="L21" i="28" s="1"/>
  <c r="I22" i="28"/>
  <c r="I21" i="28" s="1"/>
  <c r="F22" i="28"/>
  <c r="F21" i="28" s="1"/>
  <c r="N21" i="28"/>
  <c r="M21" i="28"/>
  <c r="M292" i="28" s="1"/>
  <c r="M291" i="28" s="1"/>
  <c r="K21" i="28"/>
  <c r="K292" i="28" s="1"/>
  <c r="J21" i="28"/>
  <c r="H21" i="28"/>
  <c r="G21" i="28"/>
  <c r="G292" i="28" s="1"/>
  <c r="E21" i="28"/>
  <c r="E292" i="28" s="1"/>
  <c r="D21" i="28"/>
  <c r="O272" i="28" l="1"/>
  <c r="G20" i="28"/>
  <c r="G130" i="28"/>
  <c r="E187" i="28"/>
  <c r="I187" i="28"/>
  <c r="C197" i="28"/>
  <c r="J26" i="28"/>
  <c r="K53" i="28"/>
  <c r="N54" i="28"/>
  <c r="N53" i="28" s="1"/>
  <c r="H76" i="28"/>
  <c r="H259" i="28"/>
  <c r="D76" i="28"/>
  <c r="N76" i="28"/>
  <c r="I84" i="28"/>
  <c r="C102" i="28"/>
  <c r="K130" i="28"/>
  <c r="C182" i="28"/>
  <c r="C245" i="28"/>
  <c r="C249" i="28"/>
  <c r="M269" i="28"/>
  <c r="E230" i="28"/>
  <c r="G187" i="28"/>
  <c r="C79" i="28"/>
  <c r="C162" i="28"/>
  <c r="M231" i="28"/>
  <c r="M230" i="28" s="1"/>
  <c r="K259" i="28"/>
  <c r="E291" i="28"/>
  <c r="C44" i="28"/>
  <c r="H53" i="28"/>
  <c r="C61" i="28"/>
  <c r="C70" i="28"/>
  <c r="G76" i="28"/>
  <c r="G75" i="28" s="1"/>
  <c r="C82" i="28"/>
  <c r="O84" i="28"/>
  <c r="O179" i="28"/>
  <c r="H231" i="28"/>
  <c r="H230" i="28" s="1"/>
  <c r="C285" i="28"/>
  <c r="E20" i="28"/>
  <c r="K291" i="28"/>
  <c r="J83" i="28"/>
  <c r="C106" i="28"/>
  <c r="C110" i="28"/>
  <c r="C111" i="28"/>
  <c r="K83" i="28"/>
  <c r="O160" i="28"/>
  <c r="C170" i="28"/>
  <c r="C203" i="28"/>
  <c r="C213" i="28"/>
  <c r="D204" i="28"/>
  <c r="J204" i="28"/>
  <c r="N204" i="28"/>
  <c r="C253" i="28"/>
  <c r="C257" i="28"/>
  <c r="D259" i="28"/>
  <c r="C273" i="28"/>
  <c r="E270" i="28"/>
  <c r="E269" i="28" s="1"/>
  <c r="F270" i="28"/>
  <c r="J292" i="28"/>
  <c r="J291" i="28" s="1"/>
  <c r="N292" i="28"/>
  <c r="N291" i="28" s="1"/>
  <c r="O54" i="28"/>
  <c r="L67" i="28"/>
  <c r="C78" i="28"/>
  <c r="C108" i="28"/>
  <c r="C118" i="28"/>
  <c r="C142" i="28"/>
  <c r="C143" i="28"/>
  <c r="N173" i="28"/>
  <c r="C186" i="28"/>
  <c r="H195" i="28"/>
  <c r="G204" i="28"/>
  <c r="C221" i="28"/>
  <c r="C224" i="28"/>
  <c r="G231" i="28"/>
  <c r="G230" i="28" s="1"/>
  <c r="K231" i="28"/>
  <c r="K230" i="28" s="1"/>
  <c r="C237" i="28"/>
  <c r="I272" i="28"/>
  <c r="C272" i="28" s="1"/>
  <c r="L53" i="28"/>
  <c r="C71" i="28"/>
  <c r="K76" i="28"/>
  <c r="H83" i="28"/>
  <c r="H75" i="28" s="1"/>
  <c r="C90" i="28"/>
  <c r="C98" i="28"/>
  <c r="C99" i="28"/>
  <c r="C101" i="28"/>
  <c r="C126" i="28"/>
  <c r="N130" i="28"/>
  <c r="C146" i="28"/>
  <c r="C149" i="28"/>
  <c r="C153" i="28"/>
  <c r="C177" i="28"/>
  <c r="C181" i="28"/>
  <c r="C190" i="28"/>
  <c r="J195" i="28"/>
  <c r="N195" i="28"/>
  <c r="C219" i="28"/>
  <c r="C241" i="28"/>
  <c r="C242" i="28"/>
  <c r="C244" i="28"/>
  <c r="C277" i="28"/>
  <c r="F284" i="28"/>
  <c r="F283" i="28" s="1"/>
  <c r="C283" i="28" s="1"/>
  <c r="C288" i="28"/>
  <c r="C86" i="28"/>
  <c r="C22" i="28"/>
  <c r="C23" i="28"/>
  <c r="K20" i="28"/>
  <c r="G291" i="28"/>
  <c r="G54" i="28"/>
  <c r="G53" i="28" s="1"/>
  <c r="C63" i="28"/>
  <c r="C64" i="28"/>
  <c r="C66" i="28"/>
  <c r="M76" i="28"/>
  <c r="L77" i="28"/>
  <c r="L76" i="28" s="1"/>
  <c r="D83" i="28"/>
  <c r="C92" i="28"/>
  <c r="C134" i="28"/>
  <c r="C138" i="28"/>
  <c r="C139" i="28"/>
  <c r="C150" i="28"/>
  <c r="C154" i="28"/>
  <c r="C156" i="28"/>
  <c r="I160" i="28"/>
  <c r="C163" i="28"/>
  <c r="C178" i="28"/>
  <c r="I179" i="28"/>
  <c r="I174" i="28" s="1"/>
  <c r="I173" i="28" s="1"/>
  <c r="D195" i="28"/>
  <c r="C209" i="28"/>
  <c r="C210" i="28"/>
  <c r="C212" i="28"/>
  <c r="C229" i="28"/>
  <c r="C261" i="28"/>
  <c r="C262" i="28"/>
  <c r="C265" i="28"/>
  <c r="N269" i="28"/>
  <c r="C297" i="28"/>
  <c r="C298" i="28"/>
  <c r="I67" i="28"/>
  <c r="O112" i="28"/>
  <c r="L131" i="28"/>
  <c r="D130" i="28"/>
  <c r="H130" i="28"/>
  <c r="O144" i="28"/>
  <c r="C155" i="28"/>
  <c r="C157" i="28"/>
  <c r="O166" i="28"/>
  <c r="O165" i="28" s="1"/>
  <c r="I175" i="28"/>
  <c r="C183" i="28"/>
  <c r="C191" i="28"/>
  <c r="G195" i="28"/>
  <c r="C211" i="28"/>
  <c r="C223" i="28"/>
  <c r="O235" i="28"/>
  <c r="C243" i="28"/>
  <c r="C248" i="28"/>
  <c r="L259" i="28"/>
  <c r="C275" i="28"/>
  <c r="C24" i="28"/>
  <c r="F43" i="28"/>
  <c r="C43" i="28" s="1"/>
  <c r="C65" i="28"/>
  <c r="O69" i="28"/>
  <c r="O67" i="28" s="1"/>
  <c r="C100" i="28"/>
  <c r="N83" i="28"/>
  <c r="N75" i="28" s="1"/>
  <c r="L103" i="28"/>
  <c r="E83" i="28"/>
  <c r="O116" i="28"/>
  <c r="C133" i="28"/>
  <c r="C140" i="28"/>
  <c r="L187" i="28"/>
  <c r="C201" i="28"/>
  <c r="C215" i="28"/>
  <c r="C217" i="28"/>
  <c r="E204" i="28"/>
  <c r="E195" i="28" s="1"/>
  <c r="N231" i="28"/>
  <c r="N230" i="28" s="1"/>
  <c r="N194" i="28" s="1"/>
  <c r="L238" i="28"/>
  <c r="L272" i="28"/>
  <c r="C280" i="28"/>
  <c r="C72" i="28"/>
  <c r="C74" i="28"/>
  <c r="C88" i="28"/>
  <c r="C94" i="28"/>
  <c r="L95" i="28"/>
  <c r="C105" i="28"/>
  <c r="C119" i="28"/>
  <c r="C121" i="28"/>
  <c r="L144" i="28"/>
  <c r="C148" i="28"/>
  <c r="L151" i="28"/>
  <c r="C172" i="28"/>
  <c r="M173" i="28"/>
  <c r="J187" i="28"/>
  <c r="D187" i="28"/>
  <c r="H187" i="28"/>
  <c r="C200" i="28"/>
  <c r="C202" i="28"/>
  <c r="C206" i="28"/>
  <c r="O205" i="28"/>
  <c r="C218" i="28"/>
  <c r="J231" i="28"/>
  <c r="J230" i="28" s="1"/>
  <c r="J194" i="28" s="1"/>
  <c r="C240" i="28"/>
  <c r="C254" i="28"/>
  <c r="C279" i="28"/>
  <c r="M20" i="28"/>
  <c r="C57" i="28"/>
  <c r="C60" i="28"/>
  <c r="C62" i="28"/>
  <c r="C73" i="28"/>
  <c r="O77" i="28"/>
  <c r="O76" i="28" s="1"/>
  <c r="C91" i="28"/>
  <c r="C97" i="28"/>
  <c r="C109" i="28"/>
  <c r="M83" i="28"/>
  <c r="L116" i="28"/>
  <c r="C120" i="28"/>
  <c r="F122" i="28"/>
  <c r="C125" i="28"/>
  <c r="O136" i="28"/>
  <c r="C158" i="28"/>
  <c r="C164" i="28"/>
  <c r="C171" i="28"/>
  <c r="O175" i="28"/>
  <c r="O174" i="28" s="1"/>
  <c r="E173" i="28"/>
  <c r="K195" i="28"/>
  <c r="K194" i="28" s="1"/>
  <c r="M204" i="28"/>
  <c r="M195" i="28" s="1"/>
  <c r="C233" i="28"/>
  <c r="L246" i="28"/>
  <c r="L231" i="28" s="1"/>
  <c r="L230" i="28" s="1"/>
  <c r="C255" i="28"/>
  <c r="F260" i="28"/>
  <c r="L276" i="28"/>
  <c r="L270" i="28" s="1"/>
  <c r="L269" i="28" s="1"/>
  <c r="G269" i="28"/>
  <c r="C281" i="28"/>
  <c r="L292" i="28"/>
  <c r="L291" i="28" s="1"/>
  <c r="C34" i="28"/>
  <c r="L33" i="28"/>
  <c r="C33" i="28" s="1"/>
  <c r="C37" i="28"/>
  <c r="L36" i="28"/>
  <c r="C36" i="28" s="1"/>
  <c r="D53" i="28"/>
  <c r="O292" i="28"/>
  <c r="C28" i="28"/>
  <c r="L27" i="28"/>
  <c r="D292" i="28"/>
  <c r="D291" i="28" s="1"/>
  <c r="D20" i="28"/>
  <c r="H292" i="28"/>
  <c r="H291" i="28" s="1"/>
  <c r="H20" i="28"/>
  <c r="C46" i="28"/>
  <c r="O45" i="28"/>
  <c r="C80" i="28"/>
  <c r="I20" i="28"/>
  <c r="C42" i="28"/>
  <c r="F41" i="28"/>
  <c r="C41" i="28" s="1"/>
  <c r="C59" i="28"/>
  <c r="C113" i="28"/>
  <c r="F112" i="28"/>
  <c r="C112" i="28" s="1"/>
  <c r="C169" i="28"/>
  <c r="F166" i="28"/>
  <c r="J20" i="28"/>
  <c r="N20" i="28"/>
  <c r="C56" i="28"/>
  <c r="C68" i="28"/>
  <c r="F69" i="28"/>
  <c r="F77" i="28"/>
  <c r="C85" i="28"/>
  <c r="O95" i="28"/>
  <c r="C115" i="28"/>
  <c r="I116" i="28"/>
  <c r="J130" i="28"/>
  <c r="M130" i="28"/>
  <c r="L136" i="28"/>
  <c r="C147" i="28"/>
  <c r="C159" i="28"/>
  <c r="C168" i="28"/>
  <c r="I166" i="28"/>
  <c r="I165" i="28" s="1"/>
  <c r="J174" i="28"/>
  <c r="J173" i="28" s="1"/>
  <c r="C176" i="28"/>
  <c r="L179" i="28"/>
  <c r="O184" i="28"/>
  <c r="O188" i="28"/>
  <c r="O187" i="28" s="1"/>
  <c r="C263" i="28"/>
  <c r="I260" i="28"/>
  <c r="C276" i="28"/>
  <c r="C114" i="28"/>
  <c r="F196" i="28"/>
  <c r="I55" i="28"/>
  <c r="I54" i="28" s="1"/>
  <c r="F58" i="28"/>
  <c r="C58" i="28" s="1"/>
  <c r="C81" i="28"/>
  <c r="C87" i="28"/>
  <c r="I103" i="28"/>
  <c r="C103" i="28" s="1"/>
  <c r="C104" i="28"/>
  <c r="C107" i="28"/>
  <c r="C117" i="28"/>
  <c r="F116" i="28"/>
  <c r="C124" i="28"/>
  <c r="I122" i="28"/>
  <c r="C127" i="28"/>
  <c r="I131" i="28"/>
  <c r="C132" i="28"/>
  <c r="C135" i="28"/>
  <c r="C141" i="28"/>
  <c r="O151" i="28"/>
  <c r="C161" i="28"/>
  <c r="F160" i="28"/>
  <c r="C160" i="28" s="1"/>
  <c r="C167" i="28"/>
  <c r="L166" i="28"/>
  <c r="L165" i="28" s="1"/>
  <c r="F174" i="28"/>
  <c r="C185" i="28"/>
  <c r="F184" i="28"/>
  <c r="C189" i="28"/>
  <c r="F188" i="28"/>
  <c r="C208" i="28"/>
  <c r="F205" i="28"/>
  <c r="C220" i="28"/>
  <c r="F216" i="28"/>
  <c r="C228" i="28"/>
  <c r="F227" i="28"/>
  <c r="C227" i="28" s="1"/>
  <c r="C256" i="28"/>
  <c r="F252" i="28"/>
  <c r="F269" i="28"/>
  <c r="I286" i="28"/>
  <c r="C287" i="28"/>
  <c r="C93" i="28"/>
  <c r="F89" i="28"/>
  <c r="C129" i="28"/>
  <c r="F128" i="28"/>
  <c r="C128" i="28" s="1"/>
  <c r="C145" i="28"/>
  <c r="F144" i="28"/>
  <c r="I151" i="28"/>
  <c r="C152" i="28"/>
  <c r="C21" i="28"/>
  <c r="L84" i="28"/>
  <c r="C84" i="28" s="1"/>
  <c r="O89" i="28"/>
  <c r="F95" i="28"/>
  <c r="I95" i="28"/>
  <c r="C96" i="28"/>
  <c r="L122" i="28"/>
  <c r="E130" i="28"/>
  <c r="C137" i="28"/>
  <c r="F136" i="28"/>
  <c r="O173" i="28"/>
  <c r="C180" i="28"/>
  <c r="I238" i="28"/>
  <c r="C239" i="28"/>
  <c r="C123" i="28"/>
  <c r="O196" i="28"/>
  <c r="I198" i="28"/>
  <c r="C198" i="28" s="1"/>
  <c r="C199" i="28"/>
  <c r="C207" i="28"/>
  <c r="I205" i="28"/>
  <c r="I204" i="28" s="1"/>
  <c r="C222" i="28"/>
  <c r="C232" i="28"/>
  <c r="C236" i="28"/>
  <c r="F235" i="28"/>
  <c r="C235" i="28" s="1"/>
  <c r="O246" i="28"/>
  <c r="C258" i="28"/>
  <c r="C266" i="28"/>
  <c r="C268" i="28"/>
  <c r="F264" i="28"/>
  <c r="O270" i="28"/>
  <c r="O269" i="28" s="1"/>
  <c r="C278" i="28"/>
  <c r="L205" i="28"/>
  <c r="L204" i="28" s="1"/>
  <c r="L195" i="28" s="1"/>
  <c r="C214" i="28"/>
  <c r="C226" i="28"/>
  <c r="D230" i="28"/>
  <c r="O259" i="28"/>
  <c r="C267" i="28"/>
  <c r="I264" i="28"/>
  <c r="C274" i="28"/>
  <c r="F286" i="28"/>
  <c r="C294" i="28"/>
  <c r="C295" i="28"/>
  <c r="C296" i="28"/>
  <c r="F293" i="28"/>
  <c r="C192" i="28"/>
  <c r="C193" i="28"/>
  <c r="O216" i="28"/>
  <c r="F246" i="28"/>
  <c r="I246" i="28"/>
  <c r="C247" i="28"/>
  <c r="C250" i="28"/>
  <c r="O251" i="28"/>
  <c r="C271" i="28"/>
  <c r="I293" i="28"/>
  <c r="C299" i="28"/>
  <c r="C300" i="28"/>
  <c r="O291" i="28"/>
  <c r="C234" i="28"/>
  <c r="C282" i="28"/>
  <c r="G289" i="28" l="1"/>
  <c r="I270" i="28"/>
  <c r="I269" i="28" s="1"/>
  <c r="C136" i="28"/>
  <c r="C144" i="28"/>
  <c r="O130" i="28"/>
  <c r="C116" i="28"/>
  <c r="I53" i="28"/>
  <c r="M194" i="28"/>
  <c r="E194" i="28"/>
  <c r="O53" i="28"/>
  <c r="O231" i="28"/>
  <c r="D75" i="28"/>
  <c r="D289" i="28" s="1"/>
  <c r="K75" i="28"/>
  <c r="K52" i="28" s="1"/>
  <c r="K51" i="28" s="1"/>
  <c r="C179" i="28"/>
  <c r="H289" i="28"/>
  <c r="C284" i="28"/>
  <c r="C175" i="28"/>
  <c r="J75" i="28"/>
  <c r="G194" i="28"/>
  <c r="G52" i="28"/>
  <c r="G51" i="28" s="1"/>
  <c r="C184" i="28"/>
  <c r="H52" i="28"/>
  <c r="L130" i="28"/>
  <c r="F83" i="28"/>
  <c r="O204" i="28"/>
  <c r="K50" i="28"/>
  <c r="K290" i="28"/>
  <c r="I83" i="28"/>
  <c r="C69" i="28"/>
  <c r="E75" i="28"/>
  <c r="E289" i="28" s="1"/>
  <c r="M75" i="28"/>
  <c r="M52" i="28" s="1"/>
  <c r="M51" i="28" s="1"/>
  <c r="C246" i="28"/>
  <c r="I196" i="28"/>
  <c r="I195" i="28" s="1"/>
  <c r="K289" i="28"/>
  <c r="C151" i="28"/>
  <c r="N289" i="28"/>
  <c r="N52" i="28"/>
  <c r="N51" i="28" s="1"/>
  <c r="C293" i="28"/>
  <c r="C55" i="28"/>
  <c r="I231" i="28"/>
  <c r="C270" i="28"/>
  <c r="C238" i="28"/>
  <c r="J52" i="28"/>
  <c r="J51" i="28" s="1"/>
  <c r="J289" i="28"/>
  <c r="E52" i="28"/>
  <c r="E51" i="28" s="1"/>
  <c r="F130" i="28"/>
  <c r="O230" i="28"/>
  <c r="L194" i="28"/>
  <c r="C286" i="28"/>
  <c r="L174" i="28"/>
  <c r="L173" i="28" s="1"/>
  <c r="C95" i="28"/>
  <c r="F292" i="28"/>
  <c r="C269" i="28"/>
  <c r="F204" i="28"/>
  <c r="C204" i="28" s="1"/>
  <c r="C205" i="28"/>
  <c r="F173" i="28"/>
  <c r="F20" i="28"/>
  <c r="F54" i="28"/>
  <c r="C45" i="28"/>
  <c r="D194" i="28"/>
  <c r="C27" i="28"/>
  <c r="L26" i="28"/>
  <c r="C264" i="28"/>
  <c r="F259" i="28"/>
  <c r="F231" i="28"/>
  <c r="O195" i="28"/>
  <c r="O83" i="28"/>
  <c r="O75" i="28" s="1"/>
  <c r="C89" i="28"/>
  <c r="C252" i="28"/>
  <c r="F251" i="28"/>
  <c r="C251" i="28" s="1"/>
  <c r="C216" i="28"/>
  <c r="I130" i="28"/>
  <c r="C122" i="28"/>
  <c r="F67" i="28"/>
  <c r="C67" i="28" s="1"/>
  <c r="O20" i="28"/>
  <c r="I259" i="28"/>
  <c r="I230" i="28" s="1"/>
  <c r="C260" i="28"/>
  <c r="H194" i="28"/>
  <c r="H51" i="28" s="1"/>
  <c r="L83" i="28"/>
  <c r="L75" i="28" s="1"/>
  <c r="L52" i="28" s="1"/>
  <c r="L51" i="28" s="1"/>
  <c r="L50" i="28" s="1"/>
  <c r="C188" i="28"/>
  <c r="F187" i="28"/>
  <c r="C187" i="28" s="1"/>
  <c r="C131" i="28"/>
  <c r="C196" i="28"/>
  <c r="F195" i="28"/>
  <c r="C77" i="28"/>
  <c r="F76" i="28"/>
  <c r="F165" i="28"/>
  <c r="C165" i="28" s="1"/>
  <c r="C166" i="28"/>
  <c r="I292" i="28"/>
  <c r="I291" i="28" s="1"/>
  <c r="G290" i="28" l="1"/>
  <c r="G50" i="28"/>
  <c r="M289" i="28"/>
  <c r="D51" i="28"/>
  <c r="D50" i="28" s="1"/>
  <c r="C174" i="28"/>
  <c r="D52" i="28"/>
  <c r="I75" i="28"/>
  <c r="I52" i="28" s="1"/>
  <c r="C173" i="28"/>
  <c r="N50" i="28"/>
  <c r="N290" i="28"/>
  <c r="O52" i="28"/>
  <c r="O289" i="28"/>
  <c r="I194" i="28"/>
  <c r="F75" i="28"/>
  <c r="C75" i="28" s="1"/>
  <c r="C76" i="28"/>
  <c r="O194" i="28"/>
  <c r="L290" i="28"/>
  <c r="C26" i="28"/>
  <c r="L20" i="28"/>
  <c r="C20" i="28" s="1"/>
  <c r="C292" i="28"/>
  <c r="F291" i="28"/>
  <c r="C291" i="28" s="1"/>
  <c r="C130" i="28"/>
  <c r="H290" i="28"/>
  <c r="H50" i="28"/>
  <c r="C54" i="28"/>
  <c r="F53" i="28"/>
  <c r="C195" i="28"/>
  <c r="C231" i="28"/>
  <c r="F230" i="28"/>
  <c r="M50" i="28"/>
  <c r="M290" i="28"/>
  <c r="E290" i="28"/>
  <c r="E50" i="28"/>
  <c r="C259" i="28"/>
  <c r="L289" i="28"/>
  <c r="J50" i="28"/>
  <c r="J290" i="28"/>
  <c r="C83" i="28"/>
  <c r="D290" i="28" l="1"/>
  <c r="I51" i="28"/>
  <c r="I50" i="28" s="1"/>
  <c r="I289" i="28"/>
  <c r="I290" i="28"/>
  <c r="C230" i="28"/>
  <c r="F289" i="28"/>
  <c r="C289" i="28" s="1"/>
  <c r="C53" i="28"/>
  <c r="F52" i="28"/>
  <c r="F194" i="28"/>
  <c r="C194" i="28" s="1"/>
  <c r="O51" i="28"/>
  <c r="O50" i="28" l="1"/>
  <c r="O290" i="28"/>
  <c r="F51" i="28"/>
  <c r="C52" i="28"/>
  <c r="F290" i="28" l="1"/>
  <c r="C290" i="28" s="1"/>
  <c r="F50" i="28"/>
  <c r="C50" i="28" s="1"/>
  <c r="C51" i="28"/>
  <c r="O301" i="27" l="1"/>
  <c r="L301" i="27"/>
  <c r="I301" i="27"/>
  <c r="F301" i="27"/>
  <c r="C301" i="27" s="1"/>
  <c r="O300" i="27"/>
  <c r="L300" i="27"/>
  <c r="I300" i="27"/>
  <c r="F300" i="27"/>
  <c r="O299" i="27"/>
  <c r="L299" i="27"/>
  <c r="I299" i="27"/>
  <c r="F299" i="27"/>
  <c r="O298" i="27"/>
  <c r="L298" i="27"/>
  <c r="I298" i="27"/>
  <c r="F298" i="27"/>
  <c r="O297" i="27"/>
  <c r="L297" i="27"/>
  <c r="I297" i="27"/>
  <c r="F297" i="27"/>
  <c r="C297" i="27" s="1"/>
  <c r="O296" i="27"/>
  <c r="L296" i="27"/>
  <c r="I296" i="27"/>
  <c r="F296" i="27"/>
  <c r="O295" i="27"/>
  <c r="L295" i="27"/>
  <c r="I295" i="27"/>
  <c r="F295" i="27"/>
  <c r="O294" i="27"/>
  <c r="L294" i="27"/>
  <c r="L293" i="27" s="1"/>
  <c r="I294" i="27"/>
  <c r="F294" i="27"/>
  <c r="O293" i="27"/>
  <c r="N293" i="27"/>
  <c r="M293" i="27"/>
  <c r="K293" i="27"/>
  <c r="J293" i="27"/>
  <c r="H293" i="27"/>
  <c r="G293" i="27"/>
  <c r="E293" i="27"/>
  <c r="D293" i="27"/>
  <c r="O288" i="27"/>
  <c r="L288" i="27"/>
  <c r="I288" i="27"/>
  <c r="F288" i="27"/>
  <c r="O287" i="27"/>
  <c r="L287" i="27"/>
  <c r="I287" i="27"/>
  <c r="I286" i="27" s="1"/>
  <c r="F287" i="27"/>
  <c r="O286" i="27"/>
  <c r="N286" i="27"/>
  <c r="M286" i="27"/>
  <c r="L286" i="27"/>
  <c r="K286" i="27"/>
  <c r="J286" i="27"/>
  <c r="H286" i="27"/>
  <c r="G286" i="27"/>
  <c r="E286" i="27"/>
  <c r="D286" i="27"/>
  <c r="O285" i="27"/>
  <c r="O284" i="27" s="1"/>
  <c r="O283" i="27" s="1"/>
  <c r="L285" i="27"/>
  <c r="I285" i="27"/>
  <c r="F285" i="27"/>
  <c r="N284" i="27"/>
  <c r="N283" i="27" s="1"/>
  <c r="M284" i="27"/>
  <c r="M283" i="27" s="1"/>
  <c r="L284" i="27"/>
  <c r="K284" i="27"/>
  <c r="J284" i="27"/>
  <c r="J283" i="27" s="1"/>
  <c r="I284" i="27"/>
  <c r="I283" i="27" s="1"/>
  <c r="H284" i="27"/>
  <c r="H283" i="27" s="1"/>
  <c r="G284" i="27"/>
  <c r="G283" i="27" s="1"/>
  <c r="F284" i="27"/>
  <c r="F283" i="27" s="1"/>
  <c r="E284" i="27"/>
  <c r="E283" i="27" s="1"/>
  <c r="D284" i="27"/>
  <c r="D283" i="27" s="1"/>
  <c r="K283" i="27"/>
  <c r="O282" i="27"/>
  <c r="L282" i="27"/>
  <c r="L281" i="27" s="1"/>
  <c r="I282" i="27"/>
  <c r="I281" i="27" s="1"/>
  <c r="F282" i="27"/>
  <c r="O281" i="27"/>
  <c r="N281" i="27"/>
  <c r="M281" i="27"/>
  <c r="K281" i="27"/>
  <c r="J281" i="27"/>
  <c r="H281" i="27"/>
  <c r="G281" i="27"/>
  <c r="F281" i="27"/>
  <c r="E281" i="27"/>
  <c r="D281" i="27"/>
  <c r="O280" i="27"/>
  <c r="L280" i="27"/>
  <c r="I280" i="27"/>
  <c r="F280" i="27"/>
  <c r="O279" i="27"/>
  <c r="L279" i="27"/>
  <c r="I279" i="27"/>
  <c r="F279" i="27"/>
  <c r="O278" i="27"/>
  <c r="L278" i="27"/>
  <c r="I278" i="27"/>
  <c r="F278" i="27"/>
  <c r="O277" i="27"/>
  <c r="O276" i="27" s="1"/>
  <c r="L277" i="27"/>
  <c r="I277" i="27"/>
  <c r="F277" i="27"/>
  <c r="N276" i="27"/>
  <c r="M276" i="27"/>
  <c r="L276" i="27"/>
  <c r="K276" i="27"/>
  <c r="J276" i="27"/>
  <c r="H276" i="27"/>
  <c r="G276" i="27"/>
  <c r="E276" i="27"/>
  <c r="D276" i="27"/>
  <c r="O275" i="27"/>
  <c r="L275" i="27"/>
  <c r="I275" i="27"/>
  <c r="F275" i="27"/>
  <c r="O274" i="27"/>
  <c r="L274" i="27"/>
  <c r="I274" i="27"/>
  <c r="F274" i="27"/>
  <c r="O273" i="27"/>
  <c r="O272" i="27" s="1"/>
  <c r="L273" i="27"/>
  <c r="I273" i="27"/>
  <c r="I272" i="27" s="1"/>
  <c r="F273" i="27"/>
  <c r="N272" i="27"/>
  <c r="M272" i="27"/>
  <c r="K272" i="27"/>
  <c r="K270" i="27" s="1"/>
  <c r="J272" i="27"/>
  <c r="H272" i="27"/>
  <c r="G272" i="27"/>
  <c r="G270" i="27" s="1"/>
  <c r="E272" i="27"/>
  <c r="D272" i="27"/>
  <c r="O271" i="27"/>
  <c r="L271" i="27"/>
  <c r="I271" i="27"/>
  <c r="F271" i="27"/>
  <c r="N270" i="27"/>
  <c r="J270" i="27"/>
  <c r="J269" i="27" s="1"/>
  <c r="O268" i="27"/>
  <c r="L268" i="27"/>
  <c r="I268" i="27"/>
  <c r="F268" i="27"/>
  <c r="O267" i="27"/>
  <c r="L267" i="27"/>
  <c r="I267" i="27"/>
  <c r="F267" i="27"/>
  <c r="O266" i="27"/>
  <c r="L266" i="27"/>
  <c r="I266" i="27"/>
  <c r="F266" i="27"/>
  <c r="O265" i="27"/>
  <c r="O264" i="27" s="1"/>
  <c r="L265" i="27"/>
  <c r="I265" i="27"/>
  <c r="F265" i="27"/>
  <c r="C265" i="27" s="1"/>
  <c r="N264" i="27"/>
  <c r="M264" i="27"/>
  <c r="L264" i="27"/>
  <c r="K264" i="27"/>
  <c r="J264" i="27"/>
  <c r="H264" i="27"/>
  <c r="G264" i="27"/>
  <c r="E264" i="27"/>
  <c r="D264" i="27"/>
  <c r="O263" i="27"/>
  <c r="L263" i="27"/>
  <c r="I263" i="27"/>
  <c r="F263" i="27"/>
  <c r="O262" i="27"/>
  <c r="L262" i="27"/>
  <c r="I262" i="27"/>
  <c r="F262" i="27"/>
  <c r="O261" i="27"/>
  <c r="O260" i="27" s="1"/>
  <c r="L261" i="27"/>
  <c r="I261" i="27"/>
  <c r="F261" i="27"/>
  <c r="N260" i="27"/>
  <c r="M260" i="27"/>
  <c r="M259" i="27" s="1"/>
  <c r="K260" i="27"/>
  <c r="J260" i="27"/>
  <c r="H260" i="27"/>
  <c r="H259" i="27" s="1"/>
  <c r="G260" i="27"/>
  <c r="G259" i="27" s="1"/>
  <c r="F260" i="27"/>
  <c r="E260" i="27"/>
  <c r="D260" i="27"/>
  <c r="D259" i="27" s="1"/>
  <c r="N259" i="27"/>
  <c r="J259" i="27"/>
  <c r="O258" i="27"/>
  <c r="L258" i="27"/>
  <c r="I258" i="27"/>
  <c r="F258" i="27"/>
  <c r="O257" i="27"/>
  <c r="L257" i="27"/>
  <c r="I257" i="27"/>
  <c r="F257" i="27"/>
  <c r="O256" i="27"/>
  <c r="L256" i="27"/>
  <c r="I256" i="27"/>
  <c r="F256" i="27"/>
  <c r="O255" i="27"/>
  <c r="L255" i="27"/>
  <c r="I255" i="27"/>
  <c r="F255" i="27"/>
  <c r="O254" i="27"/>
  <c r="L254" i="27"/>
  <c r="I254" i="27"/>
  <c r="F254" i="27"/>
  <c r="O253" i="27"/>
  <c r="O252" i="27" s="1"/>
  <c r="L253" i="27"/>
  <c r="L252" i="27" s="1"/>
  <c r="L251" i="27" s="1"/>
  <c r="I253" i="27"/>
  <c r="F253" i="27"/>
  <c r="N252" i="27"/>
  <c r="N251" i="27" s="1"/>
  <c r="M252" i="27"/>
  <c r="M251" i="27" s="1"/>
  <c r="K252" i="27"/>
  <c r="K251" i="27" s="1"/>
  <c r="J252" i="27"/>
  <c r="H252" i="27"/>
  <c r="H251" i="27" s="1"/>
  <c r="G252" i="27"/>
  <c r="G251" i="27" s="1"/>
  <c r="E252" i="27"/>
  <c r="E251" i="27" s="1"/>
  <c r="D252" i="27"/>
  <c r="D251" i="27" s="1"/>
  <c r="J251" i="27"/>
  <c r="O250" i="27"/>
  <c r="L250" i="27"/>
  <c r="I250" i="27"/>
  <c r="F250" i="27"/>
  <c r="O249" i="27"/>
  <c r="L249" i="27"/>
  <c r="I249" i="27"/>
  <c r="F249" i="27"/>
  <c r="O248" i="27"/>
  <c r="L248" i="27"/>
  <c r="I248" i="27"/>
  <c r="F248" i="27"/>
  <c r="O247" i="27"/>
  <c r="L247" i="27"/>
  <c r="I247" i="27"/>
  <c r="I246" i="27" s="1"/>
  <c r="F247" i="27"/>
  <c r="N246" i="27"/>
  <c r="M246" i="27"/>
  <c r="K246" i="27"/>
  <c r="J246" i="27"/>
  <c r="H246" i="27"/>
  <c r="G246" i="27"/>
  <c r="E246" i="27"/>
  <c r="E231" i="27" s="1"/>
  <c r="D246" i="27"/>
  <c r="O245" i="27"/>
  <c r="L245" i="27"/>
  <c r="I245" i="27"/>
  <c r="F245" i="27"/>
  <c r="O244" i="27"/>
  <c r="L244" i="27"/>
  <c r="I244" i="27"/>
  <c r="F244" i="27"/>
  <c r="O243" i="27"/>
  <c r="L243" i="27"/>
  <c r="I243" i="27"/>
  <c r="F243" i="27"/>
  <c r="O242" i="27"/>
  <c r="L242" i="27"/>
  <c r="I242" i="27"/>
  <c r="F242" i="27"/>
  <c r="O241" i="27"/>
  <c r="L241" i="27"/>
  <c r="I241" i="27"/>
  <c r="F241" i="27"/>
  <c r="O240" i="27"/>
  <c r="L240" i="27"/>
  <c r="I240" i="27"/>
  <c r="F240" i="27"/>
  <c r="O239" i="27"/>
  <c r="L239" i="27"/>
  <c r="I239" i="27"/>
  <c r="F239" i="27"/>
  <c r="N238" i="27"/>
  <c r="M238" i="27"/>
  <c r="K238" i="27"/>
  <c r="J238" i="27"/>
  <c r="H238" i="27"/>
  <c r="G238" i="27"/>
  <c r="F238" i="27"/>
  <c r="E238" i="27"/>
  <c r="D238" i="27"/>
  <c r="O237" i="27"/>
  <c r="L237" i="27"/>
  <c r="I237" i="27"/>
  <c r="F237" i="27"/>
  <c r="O236" i="27"/>
  <c r="L236" i="27"/>
  <c r="L235" i="27" s="1"/>
  <c r="I236" i="27"/>
  <c r="I235" i="27" s="1"/>
  <c r="F236" i="27"/>
  <c r="N235" i="27"/>
  <c r="M235" i="27"/>
  <c r="K235" i="27"/>
  <c r="J235" i="27"/>
  <c r="H235" i="27"/>
  <c r="G235" i="27"/>
  <c r="E235" i="27"/>
  <c r="D235" i="27"/>
  <c r="O234" i="27"/>
  <c r="L234" i="27"/>
  <c r="L233" i="27" s="1"/>
  <c r="I234" i="27"/>
  <c r="I233" i="27" s="1"/>
  <c r="F234" i="27"/>
  <c r="O233" i="27"/>
  <c r="N233" i="27"/>
  <c r="M233" i="27"/>
  <c r="K233" i="27"/>
  <c r="J233" i="27"/>
  <c r="H233" i="27"/>
  <c r="H231" i="27" s="1"/>
  <c r="G233" i="27"/>
  <c r="F233" i="27"/>
  <c r="E233" i="27"/>
  <c r="D233" i="27"/>
  <c r="D231" i="27" s="1"/>
  <c r="D230" i="27" s="1"/>
  <c r="O232" i="27"/>
  <c r="L232" i="27"/>
  <c r="I232" i="27"/>
  <c r="F232" i="27"/>
  <c r="O229" i="27"/>
  <c r="L229" i="27"/>
  <c r="I229" i="27"/>
  <c r="F229" i="27"/>
  <c r="O228" i="27"/>
  <c r="O227" i="27" s="1"/>
  <c r="L228" i="27"/>
  <c r="L227" i="27" s="1"/>
  <c r="I228" i="27"/>
  <c r="I227" i="27" s="1"/>
  <c r="F228" i="27"/>
  <c r="N227" i="27"/>
  <c r="M227" i="27"/>
  <c r="K227" i="27"/>
  <c r="J227" i="27"/>
  <c r="H227" i="27"/>
  <c r="G227" i="27"/>
  <c r="E227" i="27"/>
  <c r="D227" i="27"/>
  <c r="O226" i="27"/>
  <c r="L226" i="27"/>
  <c r="I226" i="27"/>
  <c r="F226" i="27"/>
  <c r="O225" i="27"/>
  <c r="L225" i="27"/>
  <c r="I225" i="27"/>
  <c r="C225" i="27" s="1"/>
  <c r="F225" i="27"/>
  <c r="O224" i="27"/>
  <c r="L224" i="27"/>
  <c r="I224" i="27"/>
  <c r="F224" i="27"/>
  <c r="O223" i="27"/>
  <c r="L223" i="27"/>
  <c r="I223" i="27"/>
  <c r="F223" i="27"/>
  <c r="O222" i="27"/>
  <c r="L222" i="27"/>
  <c r="I222" i="27"/>
  <c r="F222" i="27"/>
  <c r="O221" i="27"/>
  <c r="L221" i="27"/>
  <c r="I221" i="27"/>
  <c r="F221" i="27"/>
  <c r="O220" i="27"/>
  <c r="L220" i="27"/>
  <c r="I220" i="27"/>
  <c r="F220" i="27"/>
  <c r="O219" i="27"/>
  <c r="L219" i="27"/>
  <c r="I219" i="27"/>
  <c r="F219" i="27"/>
  <c r="O218" i="27"/>
  <c r="L218" i="27"/>
  <c r="I218" i="27"/>
  <c r="F218" i="27"/>
  <c r="O217" i="27"/>
  <c r="O216" i="27" s="1"/>
  <c r="L217" i="27"/>
  <c r="I217" i="27"/>
  <c r="F217" i="27"/>
  <c r="N216" i="27"/>
  <c r="M216" i="27"/>
  <c r="K216" i="27"/>
  <c r="J216" i="27"/>
  <c r="H216" i="27"/>
  <c r="G216" i="27"/>
  <c r="E216" i="27"/>
  <c r="D216" i="27"/>
  <c r="O215" i="27"/>
  <c r="L215" i="27"/>
  <c r="I215" i="27"/>
  <c r="F215" i="27"/>
  <c r="O214" i="27"/>
  <c r="L214" i="27"/>
  <c r="I214" i="27"/>
  <c r="F214" i="27"/>
  <c r="O213" i="27"/>
  <c r="L213" i="27"/>
  <c r="I213" i="27"/>
  <c r="F213" i="27"/>
  <c r="O212" i="27"/>
  <c r="L212" i="27"/>
  <c r="I212" i="27"/>
  <c r="F212" i="27"/>
  <c r="O211" i="27"/>
  <c r="L211" i="27"/>
  <c r="I211" i="27"/>
  <c r="F211" i="27"/>
  <c r="O210" i="27"/>
  <c r="L210" i="27"/>
  <c r="I210" i="27"/>
  <c r="F210" i="27"/>
  <c r="O209" i="27"/>
  <c r="L209" i="27"/>
  <c r="I209" i="27"/>
  <c r="F209" i="27"/>
  <c r="O208" i="27"/>
  <c r="L208" i="27"/>
  <c r="I208" i="27"/>
  <c r="F208" i="27"/>
  <c r="O207" i="27"/>
  <c r="L207" i="27"/>
  <c r="I207" i="27"/>
  <c r="F207" i="27"/>
  <c r="O206" i="27"/>
  <c r="L206" i="27"/>
  <c r="I206" i="27"/>
  <c r="F206" i="27"/>
  <c r="N205" i="27"/>
  <c r="M205" i="27"/>
  <c r="K205" i="27"/>
  <c r="J205" i="27"/>
  <c r="H205" i="27"/>
  <c r="G205" i="27"/>
  <c r="E205" i="27"/>
  <c r="D205" i="27"/>
  <c r="N204" i="27"/>
  <c r="O203" i="27"/>
  <c r="L203" i="27"/>
  <c r="I203" i="27"/>
  <c r="F203" i="27"/>
  <c r="O202" i="27"/>
  <c r="L202" i="27"/>
  <c r="I202" i="27"/>
  <c r="F202" i="27"/>
  <c r="O201" i="27"/>
  <c r="L201" i="27"/>
  <c r="I201" i="27"/>
  <c r="F201" i="27"/>
  <c r="O200" i="27"/>
  <c r="L200" i="27"/>
  <c r="I200" i="27"/>
  <c r="F200" i="27"/>
  <c r="O199" i="27"/>
  <c r="O198" i="27" s="1"/>
  <c r="L199" i="27"/>
  <c r="L198" i="27" s="1"/>
  <c r="I199" i="27"/>
  <c r="I198" i="27" s="1"/>
  <c r="F199" i="27"/>
  <c r="N198" i="27"/>
  <c r="N196" i="27" s="1"/>
  <c r="N195" i="27" s="1"/>
  <c r="M198" i="27"/>
  <c r="K198" i="27"/>
  <c r="K196" i="27" s="1"/>
  <c r="J198" i="27"/>
  <c r="J196" i="27" s="1"/>
  <c r="H198" i="27"/>
  <c r="H196" i="27" s="1"/>
  <c r="G198" i="27"/>
  <c r="E198" i="27"/>
  <c r="E196" i="27" s="1"/>
  <c r="D198" i="27"/>
  <c r="D196" i="27" s="1"/>
  <c r="O197" i="27"/>
  <c r="L197" i="27"/>
  <c r="I197" i="27"/>
  <c r="F197" i="27"/>
  <c r="M196" i="27"/>
  <c r="G196" i="27"/>
  <c r="O193" i="27"/>
  <c r="O192" i="27" s="1"/>
  <c r="O191" i="27" s="1"/>
  <c r="L193" i="27"/>
  <c r="L192" i="27" s="1"/>
  <c r="L191" i="27" s="1"/>
  <c r="I193" i="27"/>
  <c r="F193" i="27"/>
  <c r="F192" i="27" s="1"/>
  <c r="N192" i="27"/>
  <c r="N191" i="27" s="1"/>
  <c r="N187" i="27" s="1"/>
  <c r="M192" i="27"/>
  <c r="K192" i="27"/>
  <c r="K191" i="27" s="1"/>
  <c r="J192" i="27"/>
  <c r="I192" i="27"/>
  <c r="I191" i="27" s="1"/>
  <c r="H192" i="27"/>
  <c r="H191" i="27" s="1"/>
  <c r="G192" i="27"/>
  <c r="G191" i="27" s="1"/>
  <c r="E192" i="27"/>
  <c r="D192" i="27"/>
  <c r="D191" i="27" s="1"/>
  <c r="M191" i="27"/>
  <c r="J191" i="27"/>
  <c r="E191" i="27"/>
  <c r="O190" i="27"/>
  <c r="L190" i="27"/>
  <c r="I190" i="27"/>
  <c r="F190" i="27"/>
  <c r="O189" i="27"/>
  <c r="O188" i="27" s="1"/>
  <c r="L189" i="27"/>
  <c r="L188" i="27" s="1"/>
  <c r="I189" i="27"/>
  <c r="F189" i="27"/>
  <c r="F188" i="27" s="1"/>
  <c r="N188" i="27"/>
  <c r="M188" i="27"/>
  <c r="K188" i="27"/>
  <c r="J188" i="27"/>
  <c r="I188" i="27"/>
  <c r="H188" i="27"/>
  <c r="H187" i="27" s="1"/>
  <c r="G188" i="27"/>
  <c r="E188" i="27"/>
  <c r="D188" i="27"/>
  <c r="J187" i="27"/>
  <c r="O186" i="27"/>
  <c r="L186" i="27"/>
  <c r="I186" i="27"/>
  <c r="F186" i="27"/>
  <c r="O185" i="27"/>
  <c r="L185" i="27"/>
  <c r="L184" i="27" s="1"/>
  <c r="I185" i="27"/>
  <c r="I184" i="27" s="1"/>
  <c r="F185" i="27"/>
  <c r="N184" i="27"/>
  <c r="M184" i="27"/>
  <c r="K184" i="27"/>
  <c r="J184" i="27"/>
  <c r="H184" i="27"/>
  <c r="G184" i="27"/>
  <c r="E184" i="27"/>
  <c r="D184" i="27"/>
  <c r="O183" i="27"/>
  <c r="L183" i="27"/>
  <c r="I183" i="27"/>
  <c r="F183" i="27"/>
  <c r="O182" i="27"/>
  <c r="L182" i="27"/>
  <c r="I182" i="27"/>
  <c r="F182" i="27"/>
  <c r="O181" i="27"/>
  <c r="L181" i="27"/>
  <c r="I181" i="27"/>
  <c r="F181" i="27"/>
  <c r="O180" i="27"/>
  <c r="O179" i="27" s="1"/>
  <c r="L180" i="27"/>
  <c r="I180" i="27"/>
  <c r="I179" i="27" s="1"/>
  <c r="F180" i="27"/>
  <c r="F179" i="27" s="1"/>
  <c r="N179" i="27"/>
  <c r="M179" i="27"/>
  <c r="K179" i="27"/>
  <c r="J179" i="27"/>
  <c r="H179" i="27"/>
  <c r="G179" i="27"/>
  <c r="E179" i="27"/>
  <c r="D179" i="27"/>
  <c r="O178" i="27"/>
  <c r="L178" i="27"/>
  <c r="I178" i="27"/>
  <c r="F178" i="27"/>
  <c r="O177" i="27"/>
  <c r="L177" i="27"/>
  <c r="I177" i="27"/>
  <c r="F177" i="27"/>
  <c r="O176" i="27"/>
  <c r="L176" i="27"/>
  <c r="I176" i="27"/>
  <c r="I175" i="27" s="1"/>
  <c r="I174" i="27" s="1"/>
  <c r="F176" i="27"/>
  <c r="F175" i="27" s="1"/>
  <c r="N175" i="27"/>
  <c r="M175" i="27"/>
  <c r="M174" i="27" s="1"/>
  <c r="K175" i="27"/>
  <c r="K174" i="27" s="1"/>
  <c r="K173" i="27" s="1"/>
  <c r="J175" i="27"/>
  <c r="J174" i="27" s="1"/>
  <c r="J173" i="27" s="1"/>
  <c r="H175" i="27"/>
  <c r="H174" i="27" s="1"/>
  <c r="H173" i="27" s="1"/>
  <c r="G175" i="27"/>
  <c r="E175" i="27"/>
  <c r="E174" i="27" s="1"/>
  <c r="E173" i="27" s="1"/>
  <c r="D175" i="27"/>
  <c r="G174" i="27"/>
  <c r="O172" i="27"/>
  <c r="L172" i="27"/>
  <c r="I172" i="27"/>
  <c r="F172" i="27"/>
  <c r="O171" i="27"/>
  <c r="L171" i="27"/>
  <c r="I171" i="27"/>
  <c r="F171" i="27"/>
  <c r="O170" i="27"/>
  <c r="L170" i="27"/>
  <c r="I170" i="27"/>
  <c r="F170" i="27"/>
  <c r="O169" i="27"/>
  <c r="L169" i="27"/>
  <c r="I169" i="27"/>
  <c r="F169" i="27"/>
  <c r="O168" i="27"/>
  <c r="L168" i="27"/>
  <c r="I168" i="27"/>
  <c r="F168" i="27"/>
  <c r="O167" i="27"/>
  <c r="L167" i="27"/>
  <c r="L166" i="27" s="1"/>
  <c r="I167" i="27"/>
  <c r="I166" i="27" s="1"/>
  <c r="I165" i="27" s="1"/>
  <c r="F167" i="27"/>
  <c r="N166" i="27"/>
  <c r="N165" i="27" s="1"/>
  <c r="M166" i="27"/>
  <c r="M165" i="27" s="1"/>
  <c r="K166" i="27"/>
  <c r="K165" i="27" s="1"/>
  <c r="J166" i="27"/>
  <c r="J165" i="27" s="1"/>
  <c r="H166" i="27"/>
  <c r="H165" i="27" s="1"/>
  <c r="G166" i="27"/>
  <c r="G165" i="27" s="1"/>
  <c r="E166" i="27"/>
  <c r="E165" i="27" s="1"/>
  <c r="D166" i="27"/>
  <c r="D165" i="27" s="1"/>
  <c r="L165" i="27"/>
  <c r="O164" i="27"/>
  <c r="L164" i="27"/>
  <c r="I164" i="27"/>
  <c r="F164" i="27"/>
  <c r="O163" i="27"/>
  <c r="L163" i="27"/>
  <c r="I163" i="27"/>
  <c r="F163" i="27"/>
  <c r="O162" i="27"/>
  <c r="L162" i="27"/>
  <c r="I162" i="27"/>
  <c r="F162" i="27"/>
  <c r="O161" i="27"/>
  <c r="L161" i="27"/>
  <c r="I161" i="27"/>
  <c r="F161" i="27"/>
  <c r="N160" i="27"/>
  <c r="M160" i="27"/>
  <c r="K160" i="27"/>
  <c r="J160" i="27"/>
  <c r="I160" i="27"/>
  <c r="H160" i="27"/>
  <c r="G160" i="27"/>
  <c r="E160" i="27"/>
  <c r="D160" i="27"/>
  <c r="O159" i="27"/>
  <c r="L159" i="27"/>
  <c r="I159" i="27"/>
  <c r="F159" i="27"/>
  <c r="O158" i="27"/>
  <c r="L158" i="27"/>
  <c r="I158" i="27"/>
  <c r="F158" i="27"/>
  <c r="O157" i="27"/>
  <c r="L157" i="27"/>
  <c r="I157" i="27"/>
  <c r="F157" i="27"/>
  <c r="O156" i="27"/>
  <c r="L156" i="27"/>
  <c r="I156" i="27"/>
  <c r="F156" i="27"/>
  <c r="O155" i="27"/>
  <c r="L155" i="27"/>
  <c r="I155" i="27"/>
  <c r="F155" i="27"/>
  <c r="O154" i="27"/>
  <c r="L154" i="27"/>
  <c r="I154" i="27"/>
  <c r="F154" i="27"/>
  <c r="C154" i="27" s="1"/>
  <c r="O153" i="27"/>
  <c r="L153" i="27"/>
  <c r="I153" i="27"/>
  <c r="F153" i="27"/>
  <c r="O152" i="27"/>
  <c r="L152" i="27"/>
  <c r="I152" i="27"/>
  <c r="F152" i="27"/>
  <c r="N151" i="27"/>
  <c r="M151" i="27"/>
  <c r="K151" i="27"/>
  <c r="J151" i="27"/>
  <c r="H151" i="27"/>
  <c r="G151" i="27"/>
  <c r="E151" i="27"/>
  <c r="D151" i="27"/>
  <c r="O150" i="27"/>
  <c r="L150" i="27"/>
  <c r="I150" i="27"/>
  <c r="F150" i="27"/>
  <c r="C150" i="27" s="1"/>
  <c r="O149" i="27"/>
  <c r="L149" i="27"/>
  <c r="I149" i="27"/>
  <c r="F149" i="27"/>
  <c r="O148" i="27"/>
  <c r="L148" i="27"/>
  <c r="I148" i="27"/>
  <c r="F148" i="27"/>
  <c r="O147" i="27"/>
  <c r="L147" i="27"/>
  <c r="I147" i="27"/>
  <c r="F147" i="27"/>
  <c r="O146" i="27"/>
  <c r="L146" i="27"/>
  <c r="I146" i="27"/>
  <c r="F146" i="27"/>
  <c r="O145" i="27"/>
  <c r="L145" i="27"/>
  <c r="I145" i="27"/>
  <c r="I144" i="27" s="1"/>
  <c r="F145" i="27"/>
  <c r="N144" i="27"/>
  <c r="M144" i="27"/>
  <c r="K144" i="27"/>
  <c r="J144" i="27"/>
  <c r="H144" i="27"/>
  <c r="G144" i="27"/>
  <c r="E144" i="27"/>
  <c r="D144" i="27"/>
  <c r="O143" i="27"/>
  <c r="L143" i="27"/>
  <c r="I143" i="27"/>
  <c r="F143" i="27"/>
  <c r="O142" i="27"/>
  <c r="O141" i="27" s="1"/>
  <c r="L142" i="27"/>
  <c r="L141" i="27" s="1"/>
  <c r="I142" i="27"/>
  <c r="F142" i="27"/>
  <c r="N141" i="27"/>
  <c r="M141" i="27"/>
  <c r="K141" i="27"/>
  <c r="J141" i="27"/>
  <c r="H141" i="27"/>
  <c r="G141" i="27"/>
  <c r="E141" i="27"/>
  <c r="D141" i="27"/>
  <c r="O140" i="27"/>
  <c r="L140" i="27"/>
  <c r="I140" i="27"/>
  <c r="F140" i="27"/>
  <c r="O139" i="27"/>
  <c r="L139" i="27"/>
  <c r="I139" i="27"/>
  <c r="F139" i="27"/>
  <c r="O138" i="27"/>
  <c r="L138" i="27"/>
  <c r="I138" i="27"/>
  <c r="F138" i="27"/>
  <c r="O137" i="27"/>
  <c r="L137" i="27"/>
  <c r="I137" i="27"/>
  <c r="I136" i="27" s="1"/>
  <c r="F137" i="27"/>
  <c r="N136" i="27"/>
  <c r="M136" i="27"/>
  <c r="K136" i="27"/>
  <c r="J136" i="27"/>
  <c r="H136" i="27"/>
  <c r="G136" i="27"/>
  <c r="E136" i="27"/>
  <c r="D136" i="27"/>
  <c r="O135" i="27"/>
  <c r="L135" i="27"/>
  <c r="I135" i="27"/>
  <c r="F135" i="27"/>
  <c r="O134" i="27"/>
  <c r="L134" i="27"/>
  <c r="I134" i="27"/>
  <c r="F134" i="27"/>
  <c r="C134" i="27" s="1"/>
  <c r="O133" i="27"/>
  <c r="L133" i="27"/>
  <c r="I133" i="27"/>
  <c r="F133" i="27"/>
  <c r="O132" i="27"/>
  <c r="L132" i="27"/>
  <c r="I132" i="27"/>
  <c r="F132" i="27"/>
  <c r="F131" i="27" s="1"/>
  <c r="N131" i="27"/>
  <c r="M131" i="27"/>
  <c r="K131" i="27"/>
  <c r="J131" i="27"/>
  <c r="H131" i="27"/>
  <c r="G131" i="27"/>
  <c r="G130" i="27" s="1"/>
  <c r="E131" i="27"/>
  <c r="D131" i="27"/>
  <c r="O129" i="27"/>
  <c r="O128" i="27" s="1"/>
  <c r="L129" i="27"/>
  <c r="L128" i="27" s="1"/>
  <c r="I129" i="27"/>
  <c r="I128" i="27" s="1"/>
  <c r="F129" i="27"/>
  <c r="N128" i="27"/>
  <c r="M128" i="27"/>
  <c r="K128" i="27"/>
  <c r="J128" i="27"/>
  <c r="H128" i="27"/>
  <c r="G128" i="27"/>
  <c r="E128" i="27"/>
  <c r="D128" i="27"/>
  <c r="O127" i="27"/>
  <c r="L127" i="27"/>
  <c r="I127" i="27"/>
  <c r="F127" i="27"/>
  <c r="O126" i="27"/>
  <c r="L126" i="27"/>
  <c r="I126" i="27"/>
  <c r="F126" i="27"/>
  <c r="O125" i="27"/>
  <c r="L125" i="27"/>
  <c r="I125" i="27"/>
  <c r="F125" i="27"/>
  <c r="O124" i="27"/>
  <c r="L124" i="27"/>
  <c r="I124" i="27"/>
  <c r="F124" i="27"/>
  <c r="O123" i="27"/>
  <c r="L123" i="27"/>
  <c r="L122" i="27" s="1"/>
  <c r="I123" i="27"/>
  <c r="F123" i="27"/>
  <c r="N122" i="27"/>
  <c r="M122" i="27"/>
  <c r="K122" i="27"/>
  <c r="J122" i="27"/>
  <c r="H122" i="27"/>
  <c r="G122" i="27"/>
  <c r="E122" i="27"/>
  <c r="D122" i="27"/>
  <c r="O121" i="27"/>
  <c r="L121" i="27"/>
  <c r="I121" i="27"/>
  <c r="F121" i="27"/>
  <c r="O120" i="27"/>
  <c r="L120" i="27"/>
  <c r="I120" i="27"/>
  <c r="F120" i="27"/>
  <c r="O119" i="27"/>
  <c r="L119" i="27"/>
  <c r="I119" i="27"/>
  <c r="F119" i="27"/>
  <c r="O118" i="27"/>
  <c r="L118" i="27"/>
  <c r="I118" i="27"/>
  <c r="F118" i="27"/>
  <c r="O117" i="27"/>
  <c r="L117" i="27"/>
  <c r="I117" i="27"/>
  <c r="F117" i="27"/>
  <c r="N116" i="27"/>
  <c r="M116" i="27"/>
  <c r="K116" i="27"/>
  <c r="J116" i="27"/>
  <c r="I116" i="27"/>
  <c r="H116" i="27"/>
  <c r="G116" i="27"/>
  <c r="E116" i="27"/>
  <c r="D116" i="27"/>
  <c r="O115" i="27"/>
  <c r="L115" i="27"/>
  <c r="I115" i="27"/>
  <c r="F115" i="27"/>
  <c r="O114" i="27"/>
  <c r="L114" i="27"/>
  <c r="I114" i="27"/>
  <c r="F114" i="27"/>
  <c r="O113" i="27"/>
  <c r="O112" i="27" s="1"/>
  <c r="L113" i="27"/>
  <c r="I113" i="27"/>
  <c r="I112" i="27" s="1"/>
  <c r="F113" i="27"/>
  <c r="N112" i="27"/>
  <c r="M112" i="27"/>
  <c r="K112" i="27"/>
  <c r="J112" i="27"/>
  <c r="H112" i="27"/>
  <c r="G112" i="27"/>
  <c r="E112" i="27"/>
  <c r="D112" i="27"/>
  <c r="O111" i="27"/>
  <c r="L111" i="27"/>
  <c r="I111" i="27"/>
  <c r="F111" i="27"/>
  <c r="O110" i="27"/>
  <c r="L110" i="27"/>
  <c r="I110" i="27"/>
  <c r="F110" i="27"/>
  <c r="O109" i="27"/>
  <c r="L109" i="27"/>
  <c r="I109" i="27"/>
  <c r="F109" i="27"/>
  <c r="O108" i="27"/>
  <c r="L108" i="27"/>
  <c r="I108" i="27"/>
  <c r="F108" i="27"/>
  <c r="O107" i="27"/>
  <c r="L107" i="27"/>
  <c r="I107" i="27"/>
  <c r="F107" i="27"/>
  <c r="O106" i="27"/>
  <c r="L106" i="27"/>
  <c r="I106" i="27"/>
  <c r="F106" i="27"/>
  <c r="O105" i="27"/>
  <c r="L105" i="27"/>
  <c r="I105" i="27"/>
  <c r="F105" i="27"/>
  <c r="O104" i="27"/>
  <c r="L104" i="27"/>
  <c r="I104" i="27"/>
  <c r="F104" i="27"/>
  <c r="N103" i="27"/>
  <c r="M103" i="27"/>
  <c r="K103" i="27"/>
  <c r="J103" i="27"/>
  <c r="H103" i="27"/>
  <c r="G103" i="27"/>
  <c r="E103" i="27"/>
  <c r="D103" i="27"/>
  <c r="O102" i="27"/>
  <c r="L102" i="27"/>
  <c r="I102" i="27"/>
  <c r="C102" i="27" s="1"/>
  <c r="F102" i="27"/>
  <c r="O101" i="27"/>
  <c r="L101" i="27"/>
  <c r="I101" i="27"/>
  <c r="F101" i="27"/>
  <c r="O100" i="27"/>
  <c r="L100" i="27"/>
  <c r="I100" i="27"/>
  <c r="F100" i="27"/>
  <c r="O99" i="27"/>
  <c r="L99" i="27"/>
  <c r="I99" i="27"/>
  <c r="F99" i="27"/>
  <c r="O98" i="27"/>
  <c r="L98" i="27"/>
  <c r="I98" i="27"/>
  <c r="F98" i="27"/>
  <c r="O97" i="27"/>
  <c r="L97" i="27"/>
  <c r="I97" i="27"/>
  <c r="F97" i="27"/>
  <c r="O96" i="27"/>
  <c r="L96" i="27"/>
  <c r="I96" i="27"/>
  <c r="F96" i="27"/>
  <c r="N95" i="27"/>
  <c r="M95" i="27"/>
  <c r="K95" i="27"/>
  <c r="J95" i="27"/>
  <c r="H95" i="27"/>
  <c r="G95" i="27"/>
  <c r="F95" i="27"/>
  <c r="E95" i="27"/>
  <c r="D95" i="27"/>
  <c r="O94" i="27"/>
  <c r="L94" i="27"/>
  <c r="I94" i="27"/>
  <c r="F94" i="27"/>
  <c r="O93" i="27"/>
  <c r="L93" i="27"/>
  <c r="I93" i="27"/>
  <c r="F93" i="27"/>
  <c r="O92" i="27"/>
  <c r="L92" i="27"/>
  <c r="I92" i="27"/>
  <c r="F92" i="27"/>
  <c r="O91" i="27"/>
  <c r="L91" i="27"/>
  <c r="I91" i="27"/>
  <c r="F91" i="27"/>
  <c r="O90" i="27"/>
  <c r="O89" i="27" s="1"/>
  <c r="L90" i="27"/>
  <c r="I90" i="27"/>
  <c r="F90" i="27"/>
  <c r="N89" i="27"/>
  <c r="M89" i="27"/>
  <c r="K89" i="27"/>
  <c r="J89" i="27"/>
  <c r="H89" i="27"/>
  <c r="G89" i="27"/>
  <c r="E89" i="27"/>
  <c r="D89" i="27"/>
  <c r="O88" i="27"/>
  <c r="L88" i="27"/>
  <c r="I88" i="27"/>
  <c r="F88" i="27"/>
  <c r="O87" i="27"/>
  <c r="L87" i="27"/>
  <c r="I87" i="27"/>
  <c r="F87" i="27"/>
  <c r="O86" i="27"/>
  <c r="L86" i="27"/>
  <c r="I86" i="27"/>
  <c r="F86" i="27"/>
  <c r="O85" i="27"/>
  <c r="L85" i="27"/>
  <c r="I85" i="27"/>
  <c r="F85" i="27"/>
  <c r="N84" i="27"/>
  <c r="M84" i="27"/>
  <c r="K84" i="27"/>
  <c r="J84" i="27"/>
  <c r="H84" i="27"/>
  <c r="G84" i="27"/>
  <c r="G83" i="27" s="1"/>
  <c r="E84" i="27"/>
  <c r="D84" i="27"/>
  <c r="O82" i="27"/>
  <c r="L82" i="27"/>
  <c r="I82" i="27"/>
  <c r="F82" i="27"/>
  <c r="O81" i="27"/>
  <c r="O80" i="27" s="1"/>
  <c r="L81" i="27"/>
  <c r="L80" i="27" s="1"/>
  <c r="I81" i="27"/>
  <c r="I80" i="27" s="1"/>
  <c r="F81" i="27"/>
  <c r="F80" i="27" s="1"/>
  <c r="N80" i="27"/>
  <c r="M80" i="27"/>
  <c r="K80" i="27"/>
  <c r="J80" i="27"/>
  <c r="J76" i="27" s="1"/>
  <c r="H80" i="27"/>
  <c r="G80" i="27"/>
  <c r="E80" i="27"/>
  <c r="D80" i="27"/>
  <c r="O79" i="27"/>
  <c r="L79" i="27"/>
  <c r="I79" i="27"/>
  <c r="F79" i="27"/>
  <c r="O78" i="27"/>
  <c r="L78" i="27"/>
  <c r="L77" i="27" s="1"/>
  <c r="I78" i="27"/>
  <c r="F78" i="27"/>
  <c r="N77" i="27"/>
  <c r="M77" i="27"/>
  <c r="K77" i="27"/>
  <c r="K76" i="27" s="1"/>
  <c r="J77" i="27"/>
  <c r="H77" i="27"/>
  <c r="G77" i="27"/>
  <c r="E77" i="27"/>
  <c r="D77" i="27"/>
  <c r="D76" i="27" s="1"/>
  <c r="O74" i="27"/>
  <c r="L74" i="27"/>
  <c r="I74" i="27"/>
  <c r="F74" i="27"/>
  <c r="O73" i="27"/>
  <c r="L73" i="27"/>
  <c r="I73" i="27"/>
  <c r="F73" i="27"/>
  <c r="O72" i="27"/>
  <c r="L72" i="27"/>
  <c r="I72" i="27"/>
  <c r="F72" i="27"/>
  <c r="O71" i="27"/>
  <c r="L71" i="27"/>
  <c r="I71" i="27"/>
  <c r="F71" i="27"/>
  <c r="O70" i="27"/>
  <c r="L70" i="27"/>
  <c r="I70" i="27"/>
  <c r="F70" i="27"/>
  <c r="N69" i="27"/>
  <c r="M69" i="27"/>
  <c r="M67" i="27" s="1"/>
  <c r="K69" i="27"/>
  <c r="K67" i="27" s="1"/>
  <c r="J69" i="27"/>
  <c r="H69" i="27"/>
  <c r="H67" i="27" s="1"/>
  <c r="G69" i="27"/>
  <c r="G67" i="27" s="1"/>
  <c r="E69" i="27"/>
  <c r="E67" i="27" s="1"/>
  <c r="D69" i="27"/>
  <c r="D67" i="27" s="1"/>
  <c r="O68" i="27"/>
  <c r="L68" i="27"/>
  <c r="I68" i="27"/>
  <c r="F68" i="27"/>
  <c r="N67" i="27"/>
  <c r="J67" i="27"/>
  <c r="O66" i="27"/>
  <c r="L66" i="27"/>
  <c r="I66" i="27"/>
  <c r="F66" i="27"/>
  <c r="O65" i="27"/>
  <c r="L65" i="27"/>
  <c r="I65" i="27"/>
  <c r="F65" i="27"/>
  <c r="O64" i="27"/>
  <c r="L64" i="27"/>
  <c r="I64" i="27"/>
  <c r="F64" i="27"/>
  <c r="O63" i="27"/>
  <c r="L63" i="27"/>
  <c r="I63" i="27"/>
  <c r="C63" i="27" s="1"/>
  <c r="F63" i="27"/>
  <c r="O62" i="27"/>
  <c r="L62" i="27"/>
  <c r="I62" i="27"/>
  <c r="F62" i="27"/>
  <c r="O61" i="27"/>
  <c r="L61" i="27"/>
  <c r="I61" i="27"/>
  <c r="F61" i="27"/>
  <c r="C61" i="27" s="1"/>
  <c r="O60" i="27"/>
  <c r="L60" i="27"/>
  <c r="I60" i="27"/>
  <c r="F60" i="27"/>
  <c r="O59" i="27"/>
  <c r="L59" i="27"/>
  <c r="I59" i="27"/>
  <c r="F59" i="27"/>
  <c r="C59" i="27" s="1"/>
  <c r="N58" i="27"/>
  <c r="M58" i="27"/>
  <c r="K58" i="27"/>
  <c r="J58" i="27"/>
  <c r="H58" i="27"/>
  <c r="G58" i="27"/>
  <c r="E58" i="27"/>
  <c r="D58" i="27"/>
  <c r="O57" i="27"/>
  <c r="L57" i="27"/>
  <c r="I57" i="27"/>
  <c r="F57" i="27"/>
  <c r="O56" i="27"/>
  <c r="L56" i="27"/>
  <c r="L55" i="27" s="1"/>
  <c r="I56" i="27"/>
  <c r="I55" i="27" s="1"/>
  <c r="F56" i="27"/>
  <c r="O55" i="27"/>
  <c r="N55" i="27"/>
  <c r="M55" i="27"/>
  <c r="K55" i="27"/>
  <c r="J55" i="27"/>
  <c r="H55" i="27"/>
  <c r="G55" i="27"/>
  <c r="G54" i="27" s="1"/>
  <c r="F55" i="27"/>
  <c r="E55" i="27"/>
  <c r="D55" i="27"/>
  <c r="M54" i="27"/>
  <c r="D54" i="27"/>
  <c r="D53" i="27" s="1"/>
  <c r="O47" i="27"/>
  <c r="C47" i="27" s="1"/>
  <c r="O46" i="27"/>
  <c r="N45" i="27"/>
  <c r="M45" i="27"/>
  <c r="L44" i="27"/>
  <c r="L43" i="27" s="1"/>
  <c r="I44" i="27"/>
  <c r="F44" i="27"/>
  <c r="K43" i="27"/>
  <c r="J43" i="27"/>
  <c r="I43" i="27"/>
  <c r="H43" i="27"/>
  <c r="G43" i="27"/>
  <c r="E43" i="27"/>
  <c r="D43" i="27"/>
  <c r="F42" i="27"/>
  <c r="E41" i="27"/>
  <c r="D41" i="27"/>
  <c r="L40" i="27"/>
  <c r="C40" i="27" s="1"/>
  <c r="L39" i="27"/>
  <c r="C39" i="27" s="1"/>
  <c r="L38" i="27"/>
  <c r="C38" i="27" s="1"/>
  <c r="L37" i="27"/>
  <c r="K36" i="27"/>
  <c r="J36" i="27"/>
  <c r="L35" i="27"/>
  <c r="C35" i="27" s="1"/>
  <c r="L34" i="27"/>
  <c r="K33" i="27"/>
  <c r="J33" i="27"/>
  <c r="L32" i="27"/>
  <c r="C32" i="27" s="1"/>
  <c r="K31" i="27"/>
  <c r="J31" i="27"/>
  <c r="L30" i="27"/>
  <c r="C30" i="27" s="1"/>
  <c r="L29" i="27"/>
  <c r="C29" i="27" s="1"/>
  <c r="L28" i="27"/>
  <c r="K27" i="27"/>
  <c r="J27" i="27"/>
  <c r="J26" i="27" s="1"/>
  <c r="F25" i="27"/>
  <c r="C25" i="27" s="1"/>
  <c r="I24" i="27"/>
  <c r="F24" i="27"/>
  <c r="O23" i="27"/>
  <c r="L23" i="27"/>
  <c r="I23" i="27"/>
  <c r="F23" i="27"/>
  <c r="O22" i="27"/>
  <c r="O21" i="27" s="1"/>
  <c r="L22" i="27"/>
  <c r="I22" i="27"/>
  <c r="F22" i="27"/>
  <c r="N21" i="27"/>
  <c r="N292" i="27" s="1"/>
  <c r="M21" i="27"/>
  <c r="M292" i="27" s="1"/>
  <c r="M291" i="27" s="1"/>
  <c r="K21" i="27"/>
  <c r="K292" i="27" s="1"/>
  <c r="J21" i="27"/>
  <c r="J292" i="27" s="1"/>
  <c r="J291" i="27" s="1"/>
  <c r="H21" i="27"/>
  <c r="G21" i="27"/>
  <c r="F21" i="27"/>
  <c r="E21" i="27"/>
  <c r="D21" i="27"/>
  <c r="D292" i="27" s="1"/>
  <c r="D291" i="27" s="1"/>
  <c r="M20" i="27"/>
  <c r="K26" i="27" l="1"/>
  <c r="N76" i="27"/>
  <c r="C178" i="27"/>
  <c r="D174" i="27"/>
  <c r="D173" i="27" s="1"/>
  <c r="C186" i="27"/>
  <c r="C193" i="27"/>
  <c r="C201" i="27"/>
  <c r="C249" i="27"/>
  <c r="E20" i="27"/>
  <c r="C62" i="27"/>
  <c r="C79" i="27"/>
  <c r="D187" i="27"/>
  <c r="C209" i="27"/>
  <c r="C213" i="27"/>
  <c r="C221" i="27"/>
  <c r="C222" i="27"/>
  <c r="C224" i="27"/>
  <c r="H204" i="27"/>
  <c r="C237" i="27"/>
  <c r="G76" i="27"/>
  <c r="G75" i="27" s="1"/>
  <c r="M76" i="27"/>
  <c r="C106" i="27"/>
  <c r="C110" i="27"/>
  <c r="C114" i="27"/>
  <c r="N83" i="27"/>
  <c r="K204" i="27"/>
  <c r="C253" i="27"/>
  <c r="C257" i="27"/>
  <c r="C258" i="27"/>
  <c r="C261" i="27"/>
  <c r="E259" i="27"/>
  <c r="E270" i="27"/>
  <c r="E269" i="27" s="1"/>
  <c r="C277" i="27"/>
  <c r="K259" i="27"/>
  <c r="H292" i="27"/>
  <c r="E54" i="27"/>
  <c r="L76" i="27"/>
  <c r="H83" i="27"/>
  <c r="C118" i="27"/>
  <c r="C158" i="27"/>
  <c r="C162" i="27"/>
  <c r="C170" i="27"/>
  <c r="I173" i="27"/>
  <c r="C182" i="27"/>
  <c r="L187" i="27"/>
  <c r="C189" i="27"/>
  <c r="L196" i="27"/>
  <c r="C200" i="27"/>
  <c r="C217" i="27"/>
  <c r="C241" i="27"/>
  <c r="C245" i="27"/>
  <c r="C247" i="27"/>
  <c r="C248" i="27"/>
  <c r="O246" i="27"/>
  <c r="N269" i="27"/>
  <c r="C299" i="27"/>
  <c r="L21" i="27"/>
  <c r="L292" i="27" s="1"/>
  <c r="L291" i="27" s="1"/>
  <c r="C22" i="27"/>
  <c r="H76" i="27"/>
  <c r="C86" i="27"/>
  <c r="C94" i="27"/>
  <c r="C126" i="27"/>
  <c r="C133" i="27"/>
  <c r="L151" i="27"/>
  <c r="L175" i="27"/>
  <c r="E187" i="27"/>
  <c r="C229" i="27"/>
  <c r="M270" i="27"/>
  <c r="M269" i="27" s="1"/>
  <c r="C285" i="27"/>
  <c r="O122" i="27"/>
  <c r="K130" i="27"/>
  <c r="K291" i="27"/>
  <c r="J54" i="27"/>
  <c r="J53" i="27" s="1"/>
  <c r="H54" i="27"/>
  <c r="C71" i="27"/>
  <c r="K83" i="27"/>
  <c r="C90" i="27"/>
  <c r="I89" i="27"/>
  <c r="C98" i="27"/>
  <c r="J83" i="27"/>
  <c r="F103" i="27"/>
  <c r="C105" i="27"/>
  <c r="I131" i="27"/>
  <c r="C138" i="27"/>
  <c r="C142" i="27"/>
  <c r="C146" i="27"/>
  <c r="C149" i="27"/>
  <c r="L160" i="27"/>
  <c r="L179" i="27"/>
  <c r="C179" i="27" s="1"/>
  <c r="C197" i="27"/>
  <c r="J204" i="27"/>
  <c r="M231" i="27"/>
  <c r="M230" i="27" s="1"/>
  <c r="C273" i="27"/>
  <c r="C275" i="27"/>
  <c r="C281" i="27"/>
  <c r="I77" i="27"/>
  <c r="L84" i="27"/>
  <c r="L116" i="27"/>
  <c r="I260" i="27"/>
  <c r="I276" i="27"/>
  <c r="N20" i="27"/>
  <c r="I21" i="27"/>
  <c r="I292" i="27" s="1"/>
  <c r="N54" i="27"/>
  <c r="N53" i="27" s="1"/>
  <c r="C55" i="27"/>
  <c r="C64" i="27"/>
  <c r="C66" i="27"/>
  <c r="E76" i="27"/>
  <c r="C82" i="27"/>
  <c r="L89" i="27"/>
  <c r="C97" i="27"/>
  <c r="C107" i="27"/>
  <c r="C109" i="27"/>
  <c r="E83" i="27"/>
  <c r="C135" i="27"/>
  <c r="L136" i="27"/>
  <c r="F141" i="27"/>
  <c r="C152" i="27"/>
  <c r="C181" i="27"/>
  <c r="C190" i="27"/>
  <c r="O196" i="27"/>
  <c r="C202" i="27"/>
  <c r="K195" i="27"/>
  <c r="C210" i="27"/>
  <c r="C212" i="27"/>
  <c r="O205" i="27"/>
  <c r="O204" i="27" s="1"/>
  <c r="O195" i="27" s="1"/>
  <c r="L216" i="27"/>
  <c r="M204" i="27"/>
  <c r="M195" i="27" s="1"/>
  <c r="M194" i="27" s="1"/>
  <c r="L238" i="27"/>
  <c r="L260" i="27"/>
  <c r="L259" i="27" s="1"/>
  <c r="C266" i="27"/>
  <c r="C267" i="27"/>
  <c r="C271" i="27"/>
  <c r="D270" i="27"/>
  <c r="D269" i="27" s="1"/>
  <c r="H270" i="27"/>
  <c r="H269" i="27" s="1"/>
  <c r="C288" i="27"/>
  <c r="H291" i="27"/>
  <c r="C44" i="27"/>
  <c r="L58" i="27"/>
  <c r="L54" i="27" s="1"/>
  <c r="E53" i="27"/>
  <c r="C72" i="27"/>
  <c r="C74" i="27"/>
  <c r="K75" i="27"/>
  <c r="C87" i="27"/>
  <c r="D83" i="27"/>
  <c r="I95" i="27"/>
  <c r="C99" i="27"/>
  <c r="C100" i="27"/>
  <c r="C101" i="27"/>
  <c r="C111" i="27"/>
  <c r="L112" i="27"/>
  <c r="C120" i="27"/>
  <c r="C121" i="27"/>
  <c r="M130" i="27"/>
  <c r="E130" i="27"/>
  <c r="O144" i="27"/>
  <c r="L144" i="27"/>
  <c r="C157" i="27"/>
  <c r="G187" i="27"/>
  <c r="K187" i="27"/>
  <c r="O187" i="27"/>
  <c r="J195" i="27"/>
  <c r="C203" i="27"/>
  <c r="G204" i="27"/>
  <c r="C215" i="27"/>
  <c r="D204" i="27"/>
  <c r="D195" i="27" s="1"/>
  <c r="D194" i="27" s="1"/>
  <c r="C226" i="27"/>
  <c r="E204" i="27"/>
  <c r="E195" i="27" s="1"/>
  <c r="K231" i="27"/>
  <c r="K230" i="27" s="1"/>
  <c r="C240" i="27"/>
  <c r="O238" i="27"/>
  <c r="O259" i="27"/>
  <c r="I264" i="27"/>
  <c r="I270" i="27"/>
  <c r="I269" i="27" s="1"/>
  <c r="L272" i="27"/>
  <c r="F276" i="27"/>
  <c r="L69" i="27"/>
  <c r="L95" i="27"/>
  <c r="M187" i="27"/>
  <c r="N291" i="27"/>
  <c r="H20" i="27"/>
  <c r="E292" i="27"/>
  <c r="E291" i="27" s="1"/>
  <c r="L31" i="27"/>
  <c r="C31" i="27" s="1"/>
  <c r="D20" i="27"/>
  <c r="K54" i="27"/>
  <c r="K53" i="27" s="1"/>
  <c r="C56" i="27"/>
  <c r="C57" i="27"/>
  <c r="L67" i="27"/>
  <c r="M53" i="27"/>
  <c r="I69" i="27"/>
  <c r="I67" i="27" s="1"/>
  <c r="M83" i="27"/>
  <c r="I84" i="27"/>
  <c r="I122" i="27"/>
  <c r="C127" i="27"/>
  <c r="L131" i="27"/>
  <c r="D130" i="27"/>
  <c r="H130" i="27"/>
  <c r="C167" i="27"/>
  <c r="C168" i="27"/>
  <c r="O166" i="27"/>
  <c r="O165" i="27" s="1"/>
  <c r="G173" i="27"/>
  <c r="C177" i="27"/>
  <c r="C214" i="27"/>
  <c r="G231" i="27"/>
  <c r="G230" i="27" s="1"/>
  <c r="C242" i="27"/>
  <c r="C244" i="27"/>
  <c r="L246" i="27"/>
  <c r="H230" i="27"/>
  <c r="C254" i="27"/>
  <c r="I252" i="27"/>
  <c r="I251" i="27" s="1"/>
  <c r="F272" i="27"/>
  <c r="O270" i="27"/>
  <c r="O269" i="27" s="1"/>
  <c r="C278" i="27"/>
  <c r="C279" i="27"/>
  <c r="G269" i="27"/>
  <c r="K269" i="27"/>
  <c r="C282" i="27"/>
  <c r="C298" i="27"/>
  <c r="O292" i="27"/>
  <c r="K52" i="27"/>
  <c r="C78" i="27"/>
  <c r="F77" i="27"/>
  <c r="C268" i="27"/>
  <c r="F264" i="27"/>
  <c r="I20" i="27"/>
  <c r="G292" i="27"/>
  <c r="G291" i="27" s="1"/>
  <c r="G20" i="27"/>
  <c r="C23" i="27"/>
  <c r="C24" i="27"/>
  <c r="F43" i="27"/>
  <c r="C43" i="27" s="1"/>
  <c r="C46" i="27"/>
  <c r="O45" i="27"/>
  <c r="O20" i="27" s="1"/>
  <c r="G53" i="27"/>
  <c r="O58" i="27"/>
  <c r="O54" i="27" s="1"/>
  <c r="C68" i="27"/>
  <c r="O69" i="27"/>
  <c r="O67" i="27" s="1"/>
  <c r="H75" i="27"/>
  <c r="C169" i="27"/>
  <c r="F166" i="27"/>
  <c r="C206" i="27"/>
  <c r="L205" i="27"/>
  <c r="J20" i="27"/>
  <c r="C34" i="27"/>
  <c r="L33" i="27"/>
  <c r="C33" i="27" s="1"/>
  <c r="C137" i="27"/>
  <c r="F136" i="27"/>
  <c r="C42" i="27"/>
  <c r="F41" i="27"/>
  <c r="C41" i="27" s="1"/>
  <c r="H53" i="27"/>
  <c r="C60" i="27"/>
  <c r="C70" i="27"/>
  <c r="F69" i="27"/>
  <c r="I76" i="27"/>
  <c r="C37" i="27"/>
  <c r="L36" i="27"/>
  <c r="C36" i="27" s="1"/>
  <c r="C28" i="27"/>
  <c r="L27" i="27"/>
  <c r="I58" i="27"/>
  <c r="I54" i="27" s="1"/>
  <c r="C65" i="27"/>
  <c r="C73" i="27"/>
  <c r="O77" i="27"/>
  <c r="O76" i="27" s="1"/>
  <c r="C80" i="27"/>
  <c r="C81" i="27"/>
  <c r="C153" i="27"/>
  <c r="F151" i="27"/>
  <c r="C161" i="27"/>
  <c r="F160" i="27"/>
  <c r="F174" i="27"/>
  <c r="C185" i="27"/>
  <c r="F184" i="27"/>
  <c r="O84" i="27"/>
  <c r="C91" i="27"/>
  <c r="C92" i="27"/>
  <c r="C93" i="27"/>
  <c r="F89" i="27"/>
  <c r="L103" i="27"/>
  <c r="C113" i="27"/>
  <c r="F112" i="27"/>
  <c r="C112" i="27" s="1"/>
  <c r="C119" i="27"/>
  <c r="C129" i="27"/>
  <c r="F128" i="27"/>
  <c r="C128" i="27" s="1"/>
  <c r="N130" i="27"/>
  <c r="N75" i="27" s="1"/>
  <c r="O131" i="27"/>
  <c r="L130" i="27"/>
  <c r="C139" i="27"/>
  <c r="C140" i="27"/>
  <c r="C143" i="27"/>
  <c r="C145" i="27"/>
  <c r="F144" i="27"/>
  <c r="C144" i="27" s="1"/>
  <c r="I151" i="27"/>
  <c r="C155" i="27"/>
  <c r="C156" i="27"/>
  <c r="C163" i="27"/>
  <c r="C164" i="27"/>
  <c r="C171" i="27"/>
  <c r="C172" i="27"/>
  <c r="M173" i="27"/>
  <c r="C180" i="27"/>
  <c r="I187" i="27"/>
  <c r="C188" i="27"/>
  <c r="K20" i="27"/>
  <c r="F58" i="27"/>
  <c r="C85" i="27"/>
  <c r="F84" i="27"/>
  <c r="C104" i="27"/>
  <c r="O103" i="27"/>
  <c r="C115" i="27"/>
  <c r="O116" i="27"/>
  <c r="C124" i="27"/>
  <c r="C125" i="27"/>
  <c r="F122" i="27"/>
  <c r="C122" i="27" s="1"/>
  <c r="J130" i="27"/>
  <c r="J75" i="27" s="1"/>
  <c r="C132" i="27"/>
  <c r="C148" i="27"/>
  <c r="C159" i="27"/>
  <c r="N174" i="27"/>
  <c r="N173" i="27" s="1"/>
  <c r="O175" i="27"/>
  <c r="O174" i="27" s="1"/>
  <c r="C183" i="27"/>
  <c r="C272" i="27"/>
  <c r="L270" i="27"/>
  <c r="L269" i="27" s="1"/>
  <c r="C88" i="27"/>
  <c r="C96" i="27"/>
  <c r="O95" i="27"/>
  <c r="I103" i="27"/>
  <c r="C108" i="27"/>
  <c r="C117" i="27"/>
  <c r="F116" i="27"/>
  <c r="C123" i="27"/>
  <c r="C131" i="27"/>
  <c r="O136" i="27"/>
  <c r="C147" i="27"/>
  <c r="O151" i="27"/>
  <c r="O160" i="27"/>
  <c r="C176" i="27"/>
  <c r="O184" i="27"/>
  <c r="L231" i="27"/>
  <c r="C233" i="27"/>
  <c r="C236" i="27"/>
  <c r="F235" i="27"/>
  <c r="C280" i="27"/>
  <c r="F270" i="27"/>
  <c r="C284" i="27"/>
  <c r="L283" i="27"/>
  <c r="C283" i="27" s="1"/>
  <c r="I141" i="27"/>
  <c r="C141" i="27" s="1"/>
  <c r="C192" i="27"/>
  <c r="F191" i="27"/>
  <c r="G195" i="27"/>
  <c r="G194" i="27" s="1"/>
  <c r="F198" i="27"/>
  <c r="N231" i="27"/>
  <c r="N230" i="27" s="1"/>
  <c r="N289" i="27" s="1"/>
  <c r="C274" i="27"/>
  <c r="C276" i="27"/>
  <c r="H195" i="27"/>
  <c r="H194" i="27" s="1"/>
  <c r="C199" i="27"/>
  <c r="C207" i="27"/>
  <c r="C208" i="27"/>
  <c r="F205" i="27"/>
  <c r="C219" i="27"/>
  <c r="C220" i="27"/>
  <c r="F216" i="27"/>
  <c r="C228" i="27"/>
  <c r="F227" i="27"/>
  <c r="C227" i="27" s="1"/>
  <c r="J231" i="27"/>
  <c r="J230" i="27" s="1"/>
  <c r="J194" i="27" s="1"/>
  <c r="C239" i="27"/>
  <c r="F246" i="27"/>
  <c r="C246" i="27" s="1"/>
  <c r="C250" i="27"/>
  <c r="O251" i="27"/>
  <c r="C262" i="27"/>
  <c r="C263" i="27"/>
  <c r="F286" i="27"/>
  <c r="C294" i="27"/>
  <c r="C296" i="27"/>
  <c r="F293" i="27"/>
  <c r="I196" i="27"/>
  <c r="I205" i="27"/>
  <c r="C211" i="27"/>
  <c r="C218" i="27"/>
  <c r="I216" i="27"/>
  <c r="C223" i="27"/>
  <c r="E230" i="27"/>
  <c r="E194" i="27" s="1"/>
  <c r="C232" i="27"/>
  <c r="O235" i="27"/>
  <c r="O231" i="27" s="1"/>
  <c r="I238" i="27"/>
  <c r="C238" i="27" s="1"/>
  <c r="C243" i="27"/>
  <c r="C255" i="27"/>
  <c r="C256" i="27"/>
  <c r="F252" i="27"/>
  <c r="C287" i="27"/>
  <c r="C295" i="27"/>
  <c r="I293" i="27"/>
  <c r="I291" i="27" s="1"/>
  <c r="C300" i="27"/>
  <c r="O291" i="27"/>
  <c r="C234" i="27"/>
  <c r="F231" i="27" l="1"/>
  <c r="M75" i="27"/>
  <c r="E75" i="27"/>
  <c r="E52" i="27" s="1"/>
  <c r="L174" i="27"/>
  <c r="L173" i="27" s="1"/>
  <c r="G52" i="27"/>
  <c r="D75" i="27"/>
  <c r="D52" i="27" s="1"/>
  <c r="D51" i="27" s="1"/>
  <c r="M52" i="27"/>
  <c r="M51" i="27" s="1"/>
  <c r="C89" i="27"/>
  <c r="C175" i="27"/>
  <c r="C151" i="27"/>
  <c r="O53" i="27"/>
  <c r="I259" i="27"/>
  <c r="L230" i="27"/>
  <c r="N52" i="27"/>
  <c r="F20" i="27"/>
  <c r="C21" i="27"/>
  <c r="K289" i="27"/>
  <c r="K194" i="27"/>
  <c r="I83" i="27"/>
  <c r="C58" i="27"/>
  <c r="L204" i="27"/>
  <c r="L195" i="27" s="1"/>
  <c r="C95" i="27"/>
  <c r="M289" i="27"/>
  <c r="C260" i="27"/>
  <c r="O230" i="27"/>
  <c r="I204" i="27"/>
  <c r="I195" i="27" s="1"/>
  <c r="L83" i="27"/>
  <c r="L75" i="27" s="1"/>
  <c r="L53" i="27"/>
  <c r="E51" i="27"/>
  <c r="J52" i="27"/>
  <c r="J51" i="27" s="1"/>
  <c r="J289" i="27"/>
  <c r="M50" i="27"/>
  <c r="M290" i="27"/>
  <c r="C84" i="27"/>
  <c r="F83" i="27"/>
  <c r="I53" i="27"/>
  <c r="C216" i="27"/>
  <c r="O194" i="27"/>
  <c r="E289" i="27"/>
  <c r="F196" i="27"/>
  <c r="C198" i="27"/>
  <c r="C235" i="27"/>
  <c r="N194" i="27"/>
  <c r="N51" i="27" s="1"/>
  <c r="I130" i="27"/>
  <c r="I75" i="27" s="1"/>
  <c r="C116" i="27"/>
  <c r="C103" i="27"/>
  <c r="G289" i="27"/>
  <c r="F173" i="27"/>
  <c r="C174" i="27"/>
  <c r="C27" i="27"/>
  <c r="L26" i="27"/>
  <c r="F54" i="27"/>
  <c r="G51" i="27"/>
  <c r="C77" i="27"/>
  <c r="F76" i="27"/>
  <c r="F204" i="27"/>
  <c r="C204" i="27" s="1"/>
  <c r="C205" i="27"/>
  <c r="F165" i="27"/>
  <c r="C165" i="27" s="1"/>
  <c r="C166" i="27"/>
  <c r="C252" i="27"/>
  <c r="F251" i="27"/>
  <c r="C251" i="27" s="1"/>
  <c r="C286" i="27"/>
  <c r="D289" i="27"/>
  <c r="F269" i="27"/>
  <c r="C269" i="27" s="1"/>
  <c r="C270" i="27"/>
  <c r="I231" i="27"/>
  <c r="O130" i="27"/>
  <c r="O83" i="27"/>
  <c r="C184" i="27"/>
  <c r="C160" i="27"/>
  <c r="L194" i="27"/>
  <c r="F67" i="27"/>
  <c r="C67" i="27" s="1"/>
  <c r="C69" i="27"/>
  <c r="H52" i="27"/>
  <c r="H51" i="27" s="1"/>
  <c r="C136" i="27"/>
  <c r="C45" i="27"/>
  <c r="C293" i="27"/>
  <c r="C191" i="27"/>
  <c r="F187" i="27"/>
  <c r="C187" i="27" s="1"/>
  <c r="F130" i="27"/>
  <c r="C130" i="27" s="1"/>
  <c r="H289" i="27"/>
  <c r="O173" i="27"/>
  <c r="F292" i="27"/>
  <c r="C264" i="27"/>
  <c r="F259" i="27"/>
  <c r="C259" i="27" s="1"/>
  <c r="K51" i="27"/>
  <c r="O75" i="27" l="1"/>
  <c r="O52" i="27" s="1"/>
  <c r="O51" i="27" s="1"/>
  <c r="D290" i="27"/>
  <c r="D50" i="27"/>
  <c r="I230" i="27"/>
  <c r="L52" i="27"/>
  <c r="L51" i="27" s="1"/>
  <c r="L289" i="27"/>
  <c r="O289" i="27"/>
  <c r="O50" i="27"/>
  <c r="O290" i="27"/>
  <c r="N50" i="27"/>
  <c r="N290" i="27"/>
  <c r="G290" i="27"/>
  <c r="G50" i="27"/>
  <c r="F230" i="27"/>
  <c r="C230" i="27" s="1"/>
  <c r="E290" i="27"/>
  <c r="E50" i="27"/>
  <c r="H290" i="27"/>
  <c r="H50" i="27"/>
  <c r="C54" i="27"/>
  <c r="F53" i="27"/>
  <c r="C231" i="27"/>
  <c r="C83" i="27"/>
  <c r="I289" i="27"/>
  <c r="F75" i="27"/>
  <c r="C75" i="27" s="1"/>
  <c r="C76" i="27"/>
  <c r="I52" i="27"/>
  <c r="J50" i="27"/>
  <c r="J290" i="27"/>
  <c r="K50" i="27"/>
  <c r="K290" i="27"/>
  <c r="C292" i="27"/>
  <c r="F291" i="27"/>
  <c r="C291" i="27" s="1"/>
  <c r="C26" i="27"/>
  <c r="L20" i="27"/>
  <c r="C20" i="27" s="1"/>
  <c r="C173" i="27"/>
  <c r="C196" i="27"/>
  <c r="F195" i="27"/>
  <c r="I194" i="27"/>
  <c r="L50" i="27" l="1"/>
  <c r="L290" i="27"/>
  <c r="F289" i="27"/>
  <c r="C289" i="27" s="1"/>
  <c r="I51" i="27"/>
  <c r="C195" i="27"/>
  <c r="F194" i="27"/>
  <c r="C194" i="27" s="1"/>
  <c r="C53" i="27"/>
  <c r="F52" i="27"/>
  <c r="F51" i="27" l="1"/>
  <c r="C52" i="27"/>
  <c r="I290" i="27"/>
  <c r="I50" i="27"/>
  <c r="F290" i="27" l="1"/>
  <c r="C290" i="27" s="1"/>
  <c r="F50" i="27"/>
  <c r="C50" i="27" s="1"/>
  <c r="C51" i="27"/>
  <c r="E70" i="10" l="1"/>
  <c r="E57" i="10"/>
  <c r="O301" i="26"/>
  <c r="L301" i="26"/>
  <c r="I301" i="26"/>
  <c r="F301" i="26"/>
  <c r="O300" i="26"/>
  <c r="L300" i="26"/>
  <c r="C300" i="26" s="1"/>
  <c r="I300" i="26"/>
  <c r="F300" i="26"/>
  <c r="O299" i="26"/>
  <c r="L299" i="26"/>
  <c r="I299" i="26"/>
  <c r="F299" i="26"/>
  <c r="O298" i="26"/>
  <c r="L298" i="26"/>
  <c r="I298" i="26"/>
  <c r="F298" i="26"/>
  <c r="O297" i="26"/>
  <c r="L297" i="26"/>
  <c r="I297" i="26"/>
  <c r="F297" i="26"/>
  <c r="O296" i="26"/>
  <c r="L296" i="26"/>
  <c r="I296" i="26"/>
  <c r="F296" i="26"/>
  <c r="O295" i="26"/>
  <c r="L295" i="26"/>
  <c r="I295" i="26"/>
  <c r="F295" i="26"/>
  <c r="O294" i="26"/>
  <c r="L294" i="26"/>
  <c r="I294" i="26"/>
  <c r="I293" i="26" s="1"/>
  <c r="F294" i="26"/>
  <c r="N293" i="26"/>
  <c r="M293" i="26"/>
  <c r="K293" i="26"/>
  <c r="J293" i="26"/>
  <c r="H293" i="26"/>
  <c r="G293" i="26"/>
  <c r="F293" i="26"/>
  <c r="E293" i="26"/>
  <c r="D293" i="26"/>
  <c r="O288" i="26"/>
  <c r="L288" i="26"/>
  <c r="I288" i="26"/>
  <c r="F288" i="26"/>
  <c r="O287" i="26"/>
  <c r="L287" i="26"/>
  <c r="I287" i="26"/>
  <c r="I286" i="26" s="1"/>
  <c r="F287" i="26"/>
  <c r="N286" i="26"/>
  <c r="M286" i="26"/>
  <c r="L286" i="26"/>
  <c r="K286" i="26"/>
  <c r="J286" i="26"/>
  <c r="H286" i="26"/>
  <c r="G286" i="26"/>
  <c r="E286" i="26"/>
  <c r="D286" i="26"/>
  <c r="O285" i="26"/>
  <c r="L285" i="26"/>
  <c r="L284" i="26" s="1"/>
  <c r="I285" i="26"/>
  <c r="F285" i="26"/>
  <c r="F284" i="26" s="1"/>
  <c r="F283" i="26" s="1"/>
  <c r="O284" i="26"/>
  <c r="O283" i="26" s="1"/>
  <c r="N284" i="26"/>
  <c r="N283" i="26" s="1"/>
  <c r="M284" i="26"/>
  <c r="K284" i="26"/>
  <c r="K283" i="26" s="1"/>
  <c r="J284" i="26"/>
  <c r="J283" i="26" s="1"/>
  <c r="H284" i="26"/>
  <c r="G284" i="26"/>
  <c r="G283" i="26" s="1"/>
  <c r="E284" i="26"/>
  <c r="E283" i="26" s="1"/>
  <c r="D284" i="26"/>
  <c r="D283" i="26" s="1"/>
  <c r="M283" i="26"/>
  <c r="L283" i="26"/>
  <c r="H283" i="26"/>
  <c r="O282" i="26"/>
  <c r="O281" i="26" s="1"/>
  <c r="L282" i="26"/>
  <c r="L281" i="26" s="1"/>
  <c r="I282" i="26"/>
  <c r="I281" i="26" s="1"/>
  <c r="F282" i="26"/>
  <c r="N281" i="26"/>
  <c r="M281" i="26"/>
  <c r="K281" i="26"/>
  <c r="J281" i="26"/>
  <c r="H281" i="26"/>
  <c r="G281" i="26"/>
  <c r="E281" i="26"/>
  <c r="D281" i="26"/>
  <c r="O280" i="26"/>
  <c r="L280" i="26"/>
  <c r="I280" i="26"/>
  <c r="F280" i="26"/>
  <c r="O279" i="26"/>
  <c r="L279" i="26"/>
  <c r="I279" i="26"/>
  <c r="F279" i="26"/>
  <c r="O278" i="26"/>
  <c r="L278" i="26"/>
  <c r="I278" i="26"/>
  <c r="F278" i="26"/>
  <c r="O277" i="26"/>
  <c r="L277" i="26"/>
  <c r="L276" i="26" s="1"/>
  <c r="I277" i="26"/>
  <c r="I276" i="26" s="1"/>
  <c r="F277" i="26"/>
  <c r="O276" i="26"/>
  <c r="N276" i="26"/>
  <c r="M276" i="26"/>
  <c r="K276" i="26"/>
  <c r="J276" i="26"/>
  <c r="H276" i="26"/>
  <c r="G276" i="26"/>
  <c r="E276" i="26"/>
  <c r="D276" i="26"/>
  <c r="O275" i="26"/>
  <c r="L275" i="26"/>
  <c r="I275" i="26"/>
  <c r="F275" i="26"/>
  <c r="O274" i="26"/>
  <c r="L274" i="26"/>
  <c r="I274" i="26"/>
  <c r="F274" i="26"/>
  <c r="O273" i="26"/>
  <c r="O272" i="26" s="1"/>
  <c r="L273" i="26"/>
  <c r="L272" i="26" s="1"/>
  <c r="I273" i="26"/>
  <c r="I272" i="26" s="1"/>
  <c r="F273" i="26"/>
  <c r="N272" i="26"/>
  <c r="M272" i="26"/>
  <c r="K272" i="26"/>
  <c r="K270" i="26" s="1"/>
  <c r="J272" i="26"/>
  <c r="H272" i="26"/>
  <c r="G272" i="26"/>
  <c r="G270" i="26" s="1"/>
  <c r="E272" i="26"/>
  <c r="E270" i="26" s="1"/>
  <c r="E269" i="26" s="1"/>
  <c r="D272" i="26"/>
  <c r="O271" i="26"/>
  <c r="L271" i="26"/>
  <c r="I271" i="26"/>
  <c r="I270" i="26" s="1"/>
  <c r="I269" i="26" s="1"/>
  <c r="F271" i="26"/>
  <c r="M270" i="26"/>
  <c r="O268" i="26"/>
  <c r="L268" i="26"/>
  <c r="I268" i="26"/>
  <c r="F268" i="26"/>
  <c r="O267" i="26"/>
  <c r="L267" i="26"/>
  <c r="I267" i="26"/>
  <c r="F267" i="26"/>
  <c r="O266" i="26"/>
  <c r="L266" i="26"/>
  <c r="I266" i="26"/>
  <c r="F266" i="26"/>
  <c r="O265" i="26"/>
  <c r="L265" i="26"/>
  <c r="I265" i="26"/>
  <c r="I264" i="26" s="1"/>
  <c r="F265" i="26"/>
  <c r="N264" i="26"/>
  <c r="M264" i="26"/>
  <c r="K264" i="26"/>
  <c r="J264" i="26"/>
  <c r="H264" i="26"/>
  <c r="G264" i="26"/>
  <c r="E264" i="26"/>
  <c r="D264" i="26"/>
  <c r="O263" i="26"/>
  <c r="L263" i="26"/>
  <c r="I263" i="26"/>
  <c r="F263" i="26"/>
  <c r="O262" i="26"/>
  <c r="L262" i="26"/>
  <c r="I262" i="26"/>
  <c r="F262" i="26"/>
  <c r="O261" i="26"/>
  <c r="L261" i="26"/>
  <c r="L260" i="26" s="1"/>
  <c r="I261" i="26"/>
  <c r="F261" i="26"/>
  <c r="N260" i="26"/>
  <c r="N259" i="26" s="1"/>
  <c r="M260" i="26"/>
  <c r="M259" i="26" s="1"/>
  <c r="K260" i="26"/>
  <c r="K259" i="26" s="1"/>
  <c r="J260" i="26"/>
  <c r="J259" i="26" s="1"/>
  <c r="H260" i="26"/>
  <c r="H259" i="26" s="1"/>
  <c r="G260" i="26"/>
  <c r="E260" i="26"/>
  <c r="E259" i="26" s="1"/>
  <c r="D260" i="26"/>
  <c r="D259" i="26" s="1"/>
  <c r="O258" i="26"/>
  <c r="L258" i="26"/>
  <c r="I258" i="26"/>
  <c r="F258" i="26"/>
  <c r="O257" i="26"/>
  <c r="L257" i="26"/>
  <c r="I257" i="26"/>
  <c r="F257" i="26"/>
  <c r="O256" i="26"/>
  <c r="L256" i="26"/>
  <c r="I256" i="26"/>
  <c r="F256" i="26"/>
  <c r="O255" i="26"/>
  <c r="L255" i="26"/>
  <c r="I255" i="26"/>
  <c r="F255" i="26"/>
  <c r="O254" i="26"/>
  <c r="L254" i="26"/>
  <c r="I254" i="26"/>
  <c r="F254" i="26"/>
  <c r="O253" i="26"/>
  <c r="L253" i="26"/>
  <c r="I253" i="26"/>
  <c r="I252" i="26" s="1"/>
  <c r="F253" i="26"/>
  <c r="O252" i="26"/>
  <c r="O251" i="26" s="1"/>
  <c r="N252" i="26"/>
  <c r="N251" i="26" s="1"/>
  <c r="M252" i="26"/>
  <c r="M251" i="26" s="1"/>
  <c r="K252" i="26"/>
  <c r="J252" i="26"/>
  <c r="J251" i="26" s="1"/>
  <c r="H252" i="26"/>
  <c r="H251" i="26" s="1"/>
  <c r="G252" i="26"/>
  <c r="G251" i="26" s="1"/>
  <c r="E252" i="26"/>
  <c r="D252" i="26"/>
  <c r="D251" i="26" s="1"/>
  <c r="K251" i="26"/>
  <c r="E251" i="26"/>
  <c r="O250" i="26"/>
  <c r="L250" i="26"/>
  <c r="I250" i="26"/>
  <c r="F250" i="26"/>
  <c r="O249" i="26"/>
  <c r="L249" i="26"/>
  <c r="I249" i="26"/>
  <c r="F249" i="26"/>
  <c r="O248" i="26"/>
  <c r="L248" i="26"/>
  <c r="I248" i="26"/>
  <c r="F248" i="26"/>
  <c r="O247" i="26"/>
  <c r="L247" i="26"/>
  <c r="L246" i="26" s="1"/>
  <c r="I247" i="26"/>
  <c r="F247" i="26"/>
  <c r="N246" i="26"/>
  <c r="M246" i="26"/>
  <c r="K246" i="26"/>
  <c r="J246" i="26"/>
  <c r="H246" i="26"/>
  <c r="G246" i="26"/>
  <c r="E246" i="26"/>
  <c r="D246" i="26"/>
  <c r="O245" i="26"/>
  <c r="L245" i="26"/>
  <c r="I245" i="26"/>
  <c r="F245" i="26"/>
  <c r="O244" i="26"/>
  <c r="L244" i="26"/>
  <c r="I244" i="26"/>
  <c r="F244" i="26"/>
  <c r="O243" i="26"/>
  <c r="L243" i="26"/>
  <c r="I243" i="26"/>
  <c r="F243" i="26"/>
  <c r="O242" i="26"/>
  <c r="L242" i="26"/>
  <c r="I242" i="26"/>
  <c r="F242" i="26"/>
  <c r="O241" i="26"/>
  <c r="L241" i="26"/>
  <c r="I241" i="26"/>
  <c r="F241" i="26"/>
  <c r="O240" i="26"/>
  <c r="L240" i="26"/>
  <c r="I240" i="26"/>
  <c r="F240" i="26"/>
  <c r="O239" i="26"/>
  <c r="L239" i="26"/>
  <c r="L238" i="26" s="1"/>
  <c r="I239" i="26"/>
  <c r="I238" i="26" s="1"/>
  <c r="F239" i="26"/>
  <c r="N238" i="26"/>
  <c r="M238" i="26"/>
  <c r="K238" i="26"/>
  <c r="J238" i="26"/>
  <c r="H238" i="26"/>
  <c r="G238" i="26"/>
  <c r="E238" i="26"/>
  <c r="D238" i="26"/>
  <c r="O237" i="26"/>
  <c r="L237" i="26"/>
  <c r="I237" i="26"/>
  <c r="F237" i="26"/>
  <c r="O236" i="26"/>
  <c r="O235" i="26" s="1"/>
  <c r="L236" i="26"/>
  <c r="L235" i="26" s="1"/>
  <c r="I236" i="26"/>
  <c r="F236" i="26"/>
  <c r="N235" i="26"/>
  <c r="M235" i="26"/>
  <c r="K235" i="26"/>
  <c r="J235" i="26"/>
  <c r="H235" i="26"/>
  <c r="G235" i="26"/>
  <c r="E235" i="26"/>
  <c r="D235" i="26"/>
  <c r="O234" i="26"/>
  <c r="O233" i="26" s="1"/>
  <c r="L234" i="26"/>
  <c r="L233" i="26" s="1"/>
  <c r="I234" i="26"/>
  <c r="I233" i="26" s="1"/>
  <c r="F234" i="26"/>
  <c r="N233" i="26"/>
  <c r="N231" i="26" s="1"/>
  <c r="M233" i="26"/>
  <c r="K233" i="26"/>
  <c r="J233" i="26"/>
  <c r="J231" i="26" s="1"/>
  <c r="H233" i="26"/>
  <c r="G233" i="26"/>
  <c r="F233" i="26"/>
  <c r="E233" i="26"/>
  <c r="D233" i="26"/>
  <c r="O232" i="26"/>
  <c r="L232" i="26"/>
  <c r="I232" i="26"/>
  <c r="F232" i="26"/>
  <c r="K231" i="26"/>
  <c r="O229" i="26"/>
  <c r="L229" i="26"/>
  <c r="I229" i="26"/>
  <c r="F229" i="26"/>
  <c r="O228" i="26"/>
  <c r="O227" i="26" s="1"/>
  <c r="L228" i="26"/>
  <c r="L227" i="26" s="1"/>
  <c r="I228" i="26"/>
  <c r="I227" i="26" s="1"/>
  <c r="F228" i="26"/>
  <c r="N227" i="26"/>
  <c r="M227" i="26"/>
  <c r="K227" i="26"/>
  <c r="J227" i="26"/>
  <c r="H227" i="26"/>
  <c r="G227" i="26"/>
  <c r="E227" i="26"/>
  <c r="D227" i="26"/>
  <c r="O226" i="26"/>
  <c r="L226" i="26"/>
  <c r="I226" i="26"/>
  <c r="F226" i="26"/>
  <c r="O225" i="26"/>
  <c r="L225" i="26"/>
  <c r="I225" i="26"/>
  <c r="F225" i="26"/>
  <c r="O224" i="26"/>
  <c r="L224" i="26"/>
  <c r="I224" i="26"/>
  <c r="F224" i="26"/>
  <c r="O223" i="26"/>
  <c r="L223" i="26"/>
  <c r="I223" i="26"/>
  <c r="F223" i="26"/>
  <c r="O222" i="26"/>
  <c r="L222" i="26"/>
  <c r="I222" i="26"/>
  <c r="F222" i="26"/>
  <c r="O221" i="26"/>
  <c r="L221" i="26"/>
  <c r="I221" i="26"/>
  <c r="F221" i="26"/>
  <c r="O220" i="26"/>
  <c r="L220" i="26"/>
  <c r="I220" i="26"/>
  <c r="F220" i="26"/>
  <c r="O219" i="26"/>
  <c r="L219" i="26"/>
  <c r="I219" i="26"/>
  <c r="F219" i="26"/>
  <c r="O218" i="26"/>
  <c r="L218" i="26"/>
  <c r="I218" i="26"/>
  <c r="F218" i="26"/>
  <c r="O217" i="26"/>
  <c r="L217" i="26"/>
  <c r="I217" i="26"/>
  <c r="F217" i="26"/>
  <c r="N216" i="26"/>
  <c r="M216" i="26"/>
  <c r="K216" i="26"/>
  <c r="J216" i="26"/>
  <c r="H216" i="26"/>
  <c r="G216" i="26"/>
  <c r="E216" i="26"/>
  <c r="D216" i="26"/>
  <c r="O215" i="26"/>
  <c r="L215" i="26"/>
  <c r="I215" i="26"/>
  <c r="F215" i="26"/>
  <c r="O214" i="26"/>
  <c r="L214" i="26"/>
  <c r="I214" i="26"/>
  <c r="F214" i="26"/>
  <c r="O213" i="26"/>
  <c r="L213" i="26"/>
  <c r="I213" i="26"/>
  <c r="F213" i="26"/>
  <c r="O212" i="26"/>
  <c r="L212" i="26"/>
  <c r="I212" i="26"/>
  <c r="F212" i="26"/>
  <c r="O211" i="26"/>
  <c r="L211" i="26"/>
  <c r="I211" i="26"/>
  <c r="F211" i="26"/>
  <c r="O210" i="26"/>
  <c r="L210" i="26"/>
  <c r="I210" i="26"/>
  <c r="F210" i="26"/>
  <c r="O209" i="26"/>
  <c r="L209" i="26"/>
  <c r="I209" i="26"/>
  <c r="F209" i="26"/>
  <c r="O208" i="26"/>
  <c r="L208" i="26"/>
  <c r="I208" i="26"/>
  <c r="F208" i="26"/>
  <c r="O207" i="26"/>
  <c r="L207" i="26"/>
  <c r="I207" i="26"/>
  <c r="F207" i="26"/>
  <c r="O206" i="26"/>
  <c r="L206" i="26"/>
  <c r="I206" i="26"/>
  <c r="F206" i="26"/>
  <c r="N205" i="26"/>
  <c r="M205" i="26"/>
  <c r="K205" i="26"/>
  <c r="J205" i="26"/>
  <c r="J204" i="26" s="1"/>
  <c r="H205" i="26"/>
  <c r="G205" i="26"/>
  <c r="E205" i="26"/>
  <c r="D205" i="26"/>
  <c r="O203" i="26"/>
  <c r="L203" i="26"/>
  <c r="I203" i="26"/>
  <c r="F203" i="26"/>
  <c r="O202" i="26"/>
  <c r="L202" i="26"/>
  <c r="I202" i="26"/>
  <c r="F202" i="26"/>
  <c r="O201" i="26"/>
  <c r="L201" i="26"/>
  <c r="I201" i="26"/>
  <c r="F201" i="26"/>
  <c r="O200" i="26"/>
  <c r="L200" i="26"/>
  <c r="I200" i="26"/>
  <c r="F200" i="26"/>
  <c r="O199" i="26"/>
  <c r="L199" i="26"/>
  <c r="L198" i="26" s="1"/>
  <c r="I199" i="26"/>
  <c r="I198" i="26" s="1"/>
  <c r="F199" i="26"/>
  <c r="N198" i="26"/>
  <c r="M198" i="26"/>
  <c r="M196" i="26" s="1"/>
  <c r="K198" i="26"/>
  <c r="K196" i="26" s="1"/>
  <c r="J198" i="26"/>
  <c r="J196" i="26" s="1"/>
  <c r="H198" i="26"/>
  <c r="H196" i="26" s="1"/>
  <c r="G198" i="26"/>
  <c r="G196" i="26" s="1"/>
  <c r="E198" i="26"/>
  <c r="E196" i="26" s="1"/>
  <c r="D198" i="26"/>
  <c r="D196" i="26" s="1"/>
  <c r="O197" i="26"/>
  <c r="L197" i="26"/>
  <c r="I197" i="26"/>
  <c r="F197" i="26"/>
  <c r="N196" i="26"/>
  <c r="O193" i="26"/>
  <c r="L193" i="26"/>
  <c r="L192" i="26" s="1"/>
  <c r="L191" i="26" s="1"/>
  <c r="I193" i="26"/>
  <c r="F193" i="26"/>
  <c r="F192" i="26" s="1"/>
  <c r="F191" i="26" s="1"/>
  <c r="O192" i="26"/>
  <c r="O191" i="26" s="1"/>
  <c r="N192" i="26"/>
  <c r="N191" i="26" s="1"/>
  <c r="M192" i="26"/>
  <c r="M191" i="26" s="1"/>
  <c r="K192" i="26"/>
  <c r="K191" i="26" s="1"/>
  <c r="J192" i="26"/>
  <c r="J191" i="26" s="1"/>
  <c r="I192" i="26"/>
  <c r="I191" i="26" s="1"/>
  <c r="H192" i="26"/>
  <c r="H191" i="26" s="1"/>
  <c r="G192" i="26"/>
  <c r="G191" i="26" s="1"/>
  <c r="E192" i="26"/>
  <c r="E191" i="26" s="1"/>
  <c r="D192" i="26"/>
  <c r="D191" i="26" s="1"/>
  <c r="O190" i="26"/>
  <c r="L190" i="26"/>
  <c r="I190" i="26"/>
  <c r="F190" i="26"/>
  <c r="O189" i="26"/>
  <c r="O188" i="26" s="1"/>
  <c r="L189" i="26"/>
  <c r="I189" i="26"/>
  <c r="F189" i="26"/>
  <c r="F188" i="26" s="1"/>
  <c r="N188" i="26"/>
  <c r="M188" i="26"/>
  <c r="K188" i="26"/>
  <c r="J188" i="26"/>
  <c r="H188" i="26"/>
  <c r="H187" i="26" s="1"/>
  <c r="G188" i="26"/>
  <c r="E188" i="26"/>
  <c r="D188" i="26"/>
  <c r="O186" i="26"/>
  <c r="L186" i="26"/>
  <c r="I186" i="26"/>
  <c r="F186" i="26"/>
  <c r="O185" i="26"/>
  <c r="O184" i="26" s="1"/>
  <c r="L185" i="26"/>
  <c r="I185" i="26"/>
  <c r="F185" i="26"/>
  <c r="F184" i="26" s="1"/>
  <c r="N184" i="26"/>
  <c r="M184" i="26"/>
  <c r="K184" i="26"/>
  <c r="J184" i="26"/>
  <c r="H184" i="26"/>
  <c r="G184" i="26"/>
  <c r="E184" i="26"/>
  <c r="D184" i="26"/>
  <c r="O183" i="26"/>
  <c r="L183" i="26"/>
  <c r="I183" i="26"/>
  <c r="F183" i="26"/>
  <c r="O182" i="26"/>
  <c r="L182" i="26"/>
  <c r="I182" i="26"/>
  <c r="F182" i="26"/>
  <c r="O181" i="26"/>
  <c r="L181" i="26"/>
  <c r="I181" i="26"/>
  <c r="F181" i="26"/>
  <c r="O180" i="26"/>
  <c r="L180" i="26"/>
  <c r="I180" i="26"/>
  <c r="F180" i="26"/>
  <c r="N179" i="26"/>
  <c r="M179" i="26"/>
  <c r="K179" i="26"/>
  <c r="J179" i="26"/>
  <c r="H179" i="26"/>
  <c r="G179" i="26"/>
  <c r="E179" i="26"/>
  <c r="D179" i="26"/>
  <c r="O178" i="26"/>
  <c r="L178" i="26"/>
  <c r="I178" i="26"/>
  <c r="F178" i="26"/>
  <c r="O177" i="26"/>
  <c r="L177" i="26"/>
  <c r="I177" i="26"/>
  <c r="F177" i="26"/>
  <c r="O176" i="26"/>
  <c r="L176" i="26"/>
  <c r="I176" i="26"/>
  <c r="I175" i="26" s="1"/>
  <c r="F176" i="26"/>
  <c r="N175" i="26"/>
  <c r="M175" i="26"/>
  <c r="K175" i="26"/>
  <c r="K174" i="26" s="1"/>
  <c r="K173" i="26" s="1"/>
  <c r="J175" i="26"/>
  <c r="H175" i="26"/>
  <c r="G175" i="26"/>
  <c r="G174" i="26" s="1"/>
  <c r="G173" i="26" s="1"/>
  <c r="E175" i="26"/>
  <c r="E174" i="26" s="1"/>
  <c r="D175" i="26"/>
  <c r="N174" i="26"/>
  <c r="N173" i="26" s="1"/>
  <c r="O172" i="26"/>
  <c r="L172" i="26"/>
  <c r="I172" i="26"/>
  <c r="F172" i="26"/>
  <c r="O171" i="26"/>
  <c r="L171" i="26"/>
  <c r="I171" i="26"/>
  <c r="F171" i="26"/>
  <c r="O170" i="26"/>
  <c r="L170" i="26"/>
  <c r="I170" i="26"/>
  <c r="F170" i="26"/>
  <c r="O169" i="26"/>
  <c r="L169" i="26"/>
  <c r="I169" i="26"/>
  <c r="F169" i="26"/>
  <c r="O168" i="26"/>
  <c r="L168" i="26"/>
  <c r="I168" i="26"/>
  <c r="F168" i="26"/>
  <c r="O167" i="26"/>
  <c r="L167" i="26"/>
  <c r="L166" i="26" s="1"/>
  <c r="L165" i="26" s="1"/>
  <c r="I167" i="26"/>
  <c r="F167" i="26"/>
  <c r="F166" i="26" s="1"/>
  <c r="F165" i="26" s="1"/>
  <c r="N166" i="26"/>
  <c r="N165" i="26" s="1"/>
  <c r="M166" i="26"/>
  <c r="M165" i="26" s="1"/>
  <c r="K166" i="26"/>
  <c r="K165" i="26" s="1"/>
  <c r="J166" i="26"/>
  <c r="J165" i="26" s="1"/>
  <c r="H166" i="26"/>
  <c r="H165" i="26" s="1"/>
  <c r="G166" i="26"/>
  <c r="G165" i="26" s="1"/>
  <c r="E166" i="26"/>
  <c r="E165" i="26" s="1"/>
  <c r="D166" i="26"/>
  <c r="D165" i="26"/>
  <c r="O164" i="26"/>
  <c r="L164" i="26"/>
  <c r="I164" i="26"/>
  <c r="F164" i="26"/>
  <c r="O163" i="26"/>
  <c r="L163" i="26"/>
  <c r="I163" i="26"/>
  <c r="F163" i="26"/>
  <c r="O162" i="26"/>
  <c r="L162" i="26"/>
  <c r="I162" i="26"/>
  <c r="F162" i="26"/>
  <c r="O161" i="26"/>
  <c r="O160" i="26" s="1"/>
  <c r="L161" i="26"/>
  <c r="I161" i="26"/>
  <c r="I160" i="26" s="1"/>
  <c r="F161" i="26"/>
  <c r="F160" i="26" s="1"/>
  <c r="N160" i="26"/>
  <c r="M160" i="26"/>
  <c r="K160" i="26"/>
  <c r="J160" i="26"/>
  <c r="H160" i="26"/>
  <c r="G160" i="26"/>
  <c r="E160" i="26"/>
  <c r="D160" i="26"/>
  <c r="O159" i="26"/>
  <c r="L159" i="26"/>
  <c r="I159" i="26"/>
  <c r="F159" i="26"/>
  <c r="O158" i="26"/>
  <c r="L158" i="26"/>
  <c r="I158" i="26"/>
  <c r="F158" i="26"/>
  <c r="O157" i="26"/>
  <c r="L157" i="26"/>
  <c r="I157" i="26"/>
  <c r="F157" i="26"/>
  <c r="O156" i="26"/>
  <c r="L156" i="26"/>
  <c r="I156" i="26"/>
  <c r="F156" i="26"/>
  <c r="O155" i="26"/>
  <c r="L155" i="26"/>
  <c r="I155" i="26"/>
  <c r="F155" i="26"/>
  <c r="O154" i="26"/>
  <c r="L154" i="26"/>
  <c r="I154" i="26"/>
  <c r="F154" i="26"/>
  <c r="O153" i="26"/>
  <c r="L153" i="26"/>
  <c r="I153" i="26"/>
  <c r="F153" i="26"/>
  <c r="O152" i="26"/>
  <c r="O151" i="26" s="1"/>
  <c r="L152" i="26"/>
  <c r="L151" i="26" s="1"/>
  <c r="I152" i="26"/>
  <c r="F152" i="26"/>
  <c r="F151" i="26" s="1"/>
  <c r="N151" i="26"/>
  <c r="M151" i="26"/>
  <c r="K151" i="26"/>
  <c r="J151" i="26"/>
  <c r="H151" i="26"/>
  <c r="G151" i="26"/>
  <c r="E151" i="26"/>
  <c r="D151" i="26"/>
  <c r="O150" i="26"/>
  <c r="L150" i="26"/>
  <c r="I150" i="26"/>
  <c r="F150" i="26"/>
  <c r="O149" i="26"/>
  <c r="L149" i="26"/>
  <c r="I149" i="26"/>
  <c r="F149" i="26"/>
  <c r="O148" i="26"/>
  <c r="L148" i="26"/>
  <c r="I148" i="26"/>
  <c r="F148" i="26"/>
  <c r="O147" i="26"/>
  <c r="L147" i="26"/>
  <c r="I147" i="26"/>
  <c r="F147" i="26"/>
  <c r="O146" i="26"/>
  <c r="L146" i="26"/>
  <c r="I146" i="26"/>
  <c r="F146" i="26"/>
  <c r="O145" i="26"/>
  <c r="L145" i="26"/>
  <c r="I145" i="26"/>
  <c r="F145" i="26"/>
  <c r="N144" i="26"/>
  <c r="M144" i="26"/>
  <c r="K144" i="26"/>
  <c r="J144" i="26"/>
  <c r="H144" i="26"/>
  <c r="G144" i="26"/>
  <c r="E144" i="26"/>
  <c r="D144" i="26"/>
  <c r="O143" i="26"/>
  <c r="L143" i="26"/>
  <c r="I143" i="26"/>
  <c r="F143" i="26"/>
  <c r="O142" i="26"/>
  <c r="O141" i="26" s="1"/>
  <c r="L142" i="26"/>
  <c r="L141" i="26" s="1"/>
  <c r="I142" i="26"/>
  <c r="I141" i="26" s="1"/>
  <c r="F142" i="26"/>
  <c r="F141" i="26" s="1"/>
  <c r="N141" i="26"/>
  <c r="M141" i="26"/>
  <c r="K141" i="26"/>
  <c r="J141" i="26"/>
  <c r="H141" i="26"/>
  <c r="G141" i="26"/>
  <c r="E141" i="26"/>
  <c r="D141" i="26"/>
  <c r="O140" i="26"/>
  <c r="L140" i="26"/>
  <c r="I140" i="26"/>
  <c r="F140" i="26"/>
  <c r="O139" i="26"/>
  <c r="L139" i="26"/>
  <c r="I139" i="26"/>
  <c r="F139" i="26"/>
  <c r="O138" i="26"/>
  <c r="L138" i="26"/>
  <c r="I138" i="26"/>
  <c r="F138" i="26"/>
  <c r="O137" i="26"/>
  <c r="L137" i="26"/>
  <c r="I137" i="26"/>
  <c r="F137" i="26"/>
  <c r="N136" i="26"/>
  <c r="M136" i="26"/>
  <c r="K136" i="26"/>
  <c r="J136" i="26"/>
  <c r="H136" i="26"/>
  <c r="G136" i="26"/>
  <c r="E136" i="26"/>
  <c r="D136" i="26"/>
  <c r="O135" i="26"/>
  <c r="L135" i="26"/>
  <c r="I135" i="26"/>
  <c r="F135" i="26"/>
  <c r="O134" i="26"/>
  <c r="L134" i="26"/>
  <c r="I134" i="26"/>
  <c r="F134" i="26"/>
  <c r="O133" i="26"/>
  <c r="L133" i="26"/>
  <c r="I133" i="26"/>
  <c r="F133" i="26"/>
  <c r="O132" i="26"/>
  <c r="L132" i="26"/>
  <c r="I132" i="26"/>
  <c r="F132" i="26"/>
  <c r="F131" i="26" s="1"/>
  <c r="N131" i="26"/>
  <c r="M131" i="26"/>
  <c r="K131" i="26"/>
  <c r="J131" i="26"/>
  <c r="H131" i="26"/>
  <c r="G131" i="26"/>
  <c r="E131" i="26"/>
  <c r="D131" i="26"/>
  <c r="O129" i="26"/>
  <c r="O128" i="26" s="1"/>
  <c r="L129" i="26"/>
  <c r="L128" i="26" s="1"/>
  <c r="I129" i="26"/>
  <c r="I128" i="26" s="1"/>
  <c r="F129" i="26"/>
  <c r="N128" i="26"/>
  <c r="M128" i="26"/>
  <c r="K128" i="26"/>
  <c r="J128" i="26"/>
  <c r="H128" i="26"/>
  <c r="G128" i="26"/>
  <c r="E128" i="26"/>
  <c r="D128" i="26"/>
  <c r="O127" i="26"/>
  <c r="L127" i="26"/>
  <c r="I127" i="26"/>
  <c r="F127" i="26"/>
  <c r="O126" i="26"/>
  <c r="L126" i="26"/>
  <c r="I126" i="26"/>
  <c r="F126" i="26"/>
  <c r="O125" i="26"/>
  <c r="L125" i="26"/>
  <c r="I125" i="26"/>
  <c r="F125" i="26"/>
  <c r="O124" i="26"/>
  <c r="L124" i="26"/>
  <c r="I124" i="26"/>
  <c r="F124" i="26"/>
  <c r="O123" i="26"/>
  <c r="L123" i="26"/>
  <c r="L122" i="26" s="1"/>
  <c r="I123" i="26"/>
  <c r="F123" i="26"/>
  <c r="F122" i="26" s="1"/>
  <c r="O122" i="26"/>
  <c r="N122" i="26"/>
  <c r="M122" i="26"/>
  <c r="K122" i="26"/>
  <c r="J122" i="26"/>
  <c r="H122" i="26"/>
  <c r="G122" i="26"/>
  <c r="E122" i="26"/>
  <c r="D122" i="26"/>
  <c r="O121" i="26"/>
  <c r="L121" i="26"/>
  <c r="I121" i="26"/>
  <c r="F121" i="26"/>
  <c r="O120" i="26"/>
  <c r="L120" i="26"/>
  <c r="I120" i="26"/>
  <c r="F120" i="26"/>
  <c r="O119" i="26"/>
  <c r="L119" i="26"/>
  <c r="I119" i="26"/>
  <c r="F119" i="26"/>
  <c r="O118" i="26"/>
  <c r="L118" i="26"/>
  <c r="I118" i="26"/>
  <c r="F118" i="26"/>
  <c r="O117" i="26"/>
  <c r="L117" i="26"/>
  <c r="L116" i="26" s="1"/>
  <c r="I117" i="26"/>
  <c r="F117" i="26"/>
  <c r="N116" i="26"/>
  <c r="M116" i="26"/>
  <c r="K116" i="26"/>
  <c r="J116" i="26"/>
  <c r="H116" i="26"/>
  <c r="G116" i="26"/>
  <c r="E116" i="26"/>
  <c r="D116" i="26"/>
  <c r="O115" i="26"/>
  <c r="L115" i="26"/>
  <c r="I115" i="26"/>
  <c r="F115" i="26"/>
  <c r="O114" i="26"/>
  <c r="L114" i="26"/>
  <c r="I114" i="26"/>
  <c r="F114" i="26"/>
  <c r="O113" i="26"/>
  <c r="L113" i="26"/>
  <c r="I113" i="26"/>
  <c r="F113" i="26"/>
  <c r="N112" i="26"/>
  <c r="M112" i="26"/>
  <c r="K112" i="26"/>
  <c r="J112" i="26"/>
  <c r="I112" i="26"/>
  <c r="H112" i="26"/>
  <c r="G112" i="26"/>
  <c r="E112" i="26"/>
  <c r="D112" i="26"/>
  <c r="O111" i="26"/>
  <c r="L111" i="26"/>
  <c r="I111" i="26"/>
  <c r="F111" i="26"/>
  <c r="O110" i="26"/>
  <c r="L110" i="26"/>
  <c r="I110" i="26"/>
  <c r="F110" i="26"/>
  <c r="O109" i="26"/>
  <c r="L109" i="26"/>
  <c r="I109" i="26"/>
  <c r="F109" i="26"/>
  <c r="O108" i="26"/>
  <c r="L108" i="26"/>
  <c r="I108" i="26"/>
  <c r="F108" i="26"/>
  <c r="O107" i="26"/>
  <c r="L107" i="26"/>
  <c r="I107" i="26"/>
  <c r="F107" i="26"/>
  <c r="O106" i="26"/>
  <c r="L106" i="26"/>
  <c r="I106" i="26"/>
  <c r="F106" i="26"/>
  <c r="O105" i="26"/>
  <c r="L105" i="26"/>
  <c r="I105" i="26"/>
  <c r="F105" i="26"/>
  <c r="O104" i="26"/>
  <c r="L104" i="26"/>
  <c r="I104" i="26"/>
  <c r="F104" i="26"/>
  <c r="F103" i="26" s="1"/>
  <c r="N103" i="26"/>
  <c r="M103" i="26"/>
  <c r="K103" i="26"/>
  <c r="J103" i="26"/>
  <c r="H103" i="26"/>
  <c r="G103" i="26"/>
  <c r="E103" i="26"/>
  <c r="D103" i="26"/>
  <c r="O102" i="26"/>
  <c r="L102" i="26"/>
  <c r="I102" i="26"/>
  <c r="F102" i="26"/>
  <c r="O101" i="26"/>
  <c r="L101" i="26"/>
  <c r="I101" i="26"/>
  <c r="F101" i="26"/>
  <c r="O100" i="26"/>
  <c r="L100" i="26"/>
  <c r="I100" i="26"/>
  <c r="F100" i="26"/>
  <c r="O99" i="26"/>
  <c r="L99" i="26"/>
  <c r="I99" i="26"/>
  <c r="F99" i="26"/>
  <c r="O98" i="26"/>
  <c r="L98" i="26"/>
  <c r="I98" i="26"/>
  <c r="F98" i="26"/>
  <c r="O97" i="26"/>
  <c r="L97" i="26"/>
  <c r="I97" i="26"/>
  <c r="F97" i="26"/>
  <c r="O96" i="26"/>
  <c r="L96" i="26"/>
  <c r="I96" i="26"/>
  <c r="F96" i="26"/>
  <c r="N95" i="26"/>
  <c r="M95" i="26"/>
  <c r="K95" i="26"/>
  <c r="J95" i="26"/>
  <c r="H95" i="26"/>
  <c r="G95" i="26"/>
  <c r="E95" i="26"/>
  <c r="D95" i="26"/>
  <c r="O94" i="26"/>
  <c r="L94" i="26"/>
  <c r="I94" i="26"/>
  <c r="F94" i="26"/>
  <c r="O93" i="26"/>
  <c r="L93" i="26"/>
  <c r="I93" i="26"/>
  <c r="F93" i="26"/>
  <c r="O92" i="26"/>
  <c r="L92" i="26"/>
  <c r="I92" i="26"/>
  <c r="F92" i="26"/>
  <c r="O91" i="26"/>
  <c r="L91" i="26"/>
  <c r="I91" i="26"/>
  <c r="F91" i="26"/>
  <c r="O90" i="26"/>
  <c r="O89" i="26" s="1"/>
  <c r="L90" i="26"/>
  <c r="I90" i="26"/>
  <c r="I89" i="26" s="1"/>
  <c r="F90" i="26"/>
  <c r="N89" i="26"/>
  <c r="M89" i="26"/>
  <c r="K89" i="26"/>
  <c r="J89" i="26"/>
  <c r="H89" i="26"/>
  <c r="G89" i="26"/>
  <c r="E89" i="26"/>
  <c r="D89" i="26"/>
  <c r="O88" i="26"/>
  <c r="L88" i="26"/>
  <c r="I88" i="26"/>
  <c r="F88" i="26"/>
  <c r="O87" i="26"/>
  <c r="L87" i="26"/>
  <c r="I87" i="26"/>
  <c r="F87" i="26"/>
  <c r="O86" i="26"/>
  <c r="L86" i="26"/>
  <c r="I86" i="26"/>
  <c r="F86" i="26"/>
  <c r="O85" i="26"/>
  <c r="L85" i="26"/>
  <c r="L84" i="26" s="1"/>
  <c r="I85" i="26"/>
  <c r="F85" i="26"/>
  <c r="N84" i="26"/>
  <c r="M84" i="26"/>
  <c r="K84" i="26"/>
  <c r="J84" i="26"/>
  <c r="H84" i="26"/>
  <c r="G84" i="26"/>
  <c r="E84" i="26"/>
  <c r="D84" i="26"/>
  <c r="O82" i="26"/>
  <c r="L82" i="26"/>
  <c r="I82" i="26"/>
  <c r="F82" i="26"/>
  <c r="O81" i="26"/>
  <c r="L81" i="26"/>
  <c r="I81" i="26"/>
  <c r="I80" i="26" s="1"/>
  <c r="F81" i="26"/>
  <c r="N80" i="26"/>
  <c r="M80" i="26"/>
  <c r="K80" i="26"/>
  <c r="J80" i="26"/>
  <c r="H80" i="26"/>
  <c r="G80" i="26"/>
  <c r="E80" i="26"/>
  <c r="D80" i="26"/>
  <c r="O79" i="26"/>
  <c r="L79" i="26"/>
  <c r="I79" i="26"/>
  <c r="F79" i="26"/>
  <c r="O78" i="26"/>
  <c r="O77" i="26" s="1"/>
  <c r="L78" i="26"/>
  <c r="L77" i="26" s="1"/>
  <c r="I78" i="26"/>
  <c r="I77" i="26" s="1"/>
  <c r="F78" i="26"/>
  <c r="N77" i="26"/>
  <c r="N76" i="26" s="1"/>
  <c r="M77" i="26"/>
  <c r="K77" i="26"/>
  <c r="K76" i="26" s="1"/>
  <c r="J77" i="26"/>
  <c r="H77" i="26"/>
  <c r="H76" i="26" s="1"/>
  <c r="G77" i="26"/>
  <c r="E77" i="26"/>
  <c r="D77" i="26"/>
  <c r="D76" i="26" s="1"/>
  <c r="O74" i="26"/>
  <c r="L74" i="26"/>
  <c r="I74" i="26"/>
  <c r="F74" i="26"/>
  <c r="O73" i="26"/>
  <c r="L73" i="26"/>
  <c r="I73" i="26"/>
  <c r="F73" i="26"/>
  <c r="O72" i="26"/>
  <c r="L72" i="26"/>
  <c r="I72" i="26"/>
  <c r="F72" i="26"/>
  <c r="O71" i="26"/>
  <c r="L71" i="26"/>
  <c r="I71" i="26"/>
  <c r="F71" i="26"/>
  <c r="O70" i="26"/>
  <c r="O69" i="26" s="1"/>
  <c r="L70" i="26"/>
  <c r="I70" i="26"/>
  <c r="F70" i="26"/>
  <c r="F69" i="26" s="1"/>
  <c r="N69" i="26"/>
  <c r="N67" i="26" s="1"/>
  <c r="M69" i="26"/>
  <c r="K69" i="26"/>
  <c r="J69" i="26"/>
  <c r="J67" i="26" s="1"/>
  <c r="H69" i="26"/>
  <c r="H67" i="26" s="1"/>
  <c r="G69" i="26"/>
  <c r="G67" i="26" s="1"/>
  <c r="E69" i="26"/>
  <c r="E67" i="26" s="1"/>
  <c r="D69" i="26"/>
  <c r="D67" i="26" s="1"/>
  <c r="O68" i="26"/>
  <c r="L68" i="26"/>
  <c r="I68" i="26"/>
  <c r="F68" i="26"/>
  <c r="O67" i="26"/>
  <c r="M67" i="26"/>
  <c r="K67" i="26"/>
  <c r="O66" i="26"/>
  <c r="L66" i="26"/>
  <c r="I66" i="26"/>
  <c r="F66" i="26"/>
  <c r="O65" i="26"/>
  <c r="L65" i="26"/>
  <c r="I65" i="26"/>
  <c r="F65" i="26"/>
  <c r="O64" i="26"/>
  <c r="L64" i="26"/>
  <c r="I64" i="26"/>
  <c r="F64" i="26"/>
  <c r="O63" i="26"/>
  <c r="L63" i="26"/>
  <c r="I63" i="26"/>
  <c r="F63" i="26"/>
  <c r="O62" i="26"/>
  <c r="L62" i="26"/>
  <c r="I62" i="26"/>
  <c r="F62" i="26"/>
  <c r="O61" i="26"/>
  <c r="L61" i="26"/>
  <c r="I61" i="26"/>
  <c r="F61" i="26"/>
  <c r="O60" i="26"/>
  <c r="L60" i="26"/>
  <c r="I60" i="26"/>
  <c r="F60" i="26"/>
  <c r="O59" i="26"/>
  <c r="L59" i="26"/>
  <c r="L58" i="26" s="1"/>
  <c r="I59" i="26"/>
  <c r="F59" i="26"/>
  <c r="N58" i="26"/>
  <c r="M58" i="26"/>
  <c r="K58" i="26"/>
  <c r="J58" i="26"/>
  <c r="H58" i="26"/>
  <c r="G58" i="26"/>
  <c r="E58" i="26"/>
  <c r="D58" i="26"/>
  <c r="O57" i="26"/>
  <c r="L57" i="26"/>
  <c r="I57" i="26"/>
  <c r="F57" i="26"/>
  <c r="O56" i="26"/>
  <c r="O55" i="26" s="1"/>
  <c r="L56" i="26"/>
  <c r="L55" i="26" s="1"/>
  <c r="I56" i="26"/>
  <c r="F56" i="26"/>
  <c r="F55" i="26" s="1"/>
  <c r="N55" i="26"/>
  <c r="N54" i="26" s="1"/>
  <c r="M55" i="26"/>
  <c r="K55" i="26"/>
  <c r="K54" i="26" s="1"/>
  <c r="K53" i="26" s="1"/>
  <c r="J55" i="26"/>
  <c r="J54" i="26" s="1"/>
  <c r="I55" i="26"/>
  <c r="H55" i="26"/>
  <c r="G55" i="26"/>
  <c r="E55" i="26"/>
  <c r="E54" i="26" s="1"/>
  <c r="E53" i="26" s="1"/>
  <c r="D55" i="26"/>
  <c r="M54" i="26"/>
  <c r="M53" i="26" s="1"/>
  <c r="O47" i="26"/>
  <c r="C47" i="26" s="1"/>
  <c r="O46" i="26"/>
  <c r="C46" i="26" s="1"/>
  <c r="N45" i="26"/>
  <c r="M45" i="26"/>
  <c r="L44" i="26"/>
  <c r="L43" i="26" s="1"/>
  <c r="I44" i="26"/>
  <c r="F44" i="26"/>
  <c r="F43" i="26" s="1"/>
  <c r="K43" i="26"/>
  <c r="J43" i="26"/>
  <c r="H43" i="26"/>
  <c r="G43" i="26"/>
  <c r="E43" i="26"/>
  <c r="D43" i="26"/>
  <c r="F42" i="26"/>
  <c r="C42" i="26" s="1"/>
  <c r="E41" i="26"/>
  <c r="D41" i="26"/>
  <c r="L40" i="26"/>
  <c r="C40" i="26" s="1"/>
  <c r="L39" i="26"/>
  <c r="C39" i="26" s="1"/>
  <c r="L38" i="26"/>
  <c r="C38" i="26" s="1"/>
  <c r="L37" i="26"/>
  <c r="C37" i="26" s="1"/>
  <c r="K36" i="26"/>
  <c r="J36" i="26"/>
  <c r="L35" i="26"/>
  <c r="C35" i="26" s="1"/>
  <c r="L34" i="26"/>
  <c r="C34" i="26" s="1"/>
  <c r="K33" i="26"/>
  <c r="J33" i="26"/>
  <c r="L32" i="26"/>
  <c r="L31" i="26" s="1"/>
  <c r="K31" i="26"/>
  <c r="J31" i="26"/>
  <c r="L30" i="26"/>
  <c r="C30" i="26" s="1"/>
  <c r="L29" i="26"/>
  <c r="C29" i="26" s="1"/>
  <c r="L28" i="26"/>
  <c r="C28" i="26" s="1"/>
  <c r="K27" i="26"/>
  <c r="J27" i="26"/>
  <c r="F25" i="26"/>
  <c r="C25" i="26" s="1"/>
  <c r="I24" i="26"/>
  <c r="F24" i="26"/>
  <c r="O23" i="26"/>
  <c r="L23" i="26"/>
  <c r="I23" i="26"/>
  <c r="F23" i="26"/>
  <c r="O22" i="26"/>
  <c r="L22" i="26"/>
  <c r="L21" i="26" s="1"/>
  <c r="L292" i="26" s="1"/>
  <c r="I22" i="26"/>
  <c r="I21" i="26" s="1"/>
  <c r="F22" i="26"/>
  <c r="N21" i="26"/>
  <c r="M21" i="26"/>
  <c r="M292" i="26" s="1"/>
  <c r="K21" i="26"/>
  <c r="K292" i="26" s="1"/>
  <c r="K291" i="26" s="1"/>
  <c r="J21" i="26"/>
  <c r="H21" i="26"/>
  <c r="G21" i="26"/>
  <c r="G292" i="26" s="1"/>
  <c r="E21" i="26"/>
  <c r="E292" i="26" s="1"/>
  <c r="E291" i="26" s="1"/>
  <c r="D21" i="26"/>
  <c r="G54" i="26" l="1"/>
  <c r="N187" i="26"/>
  <c r="C189" i="26"/>
  <c r="G53" i="26"/>
  <c r="G130" i="26"/>
  <c r="C200" i="26"/>
  <c r="C208" i="26"/>
  <c r="G291" i="26"/>
  <c r="J53" i="26"/>
  <c r="C106" i="26"/>
  <c r="C110" i="26"/>
  <c r="C134" i="26"/>
  <c r="K130" i="26"/>
  <c r="C138" i="26"/>
  <c r="C140" i="26"/>
  <c r="C169" i="26"/>
  <c r="K26" i="26"/>
  <c r="D54" i="26"/>
  <c r="K83" i="26"/>
  <c r="K75" i="26" s="1"/>
  <c r="C100" i="26"/>
  <c r="C114" i="26"/>
  <c r="C212" i="26"/>
  <c r="G204" i="26"/>
  <c r="G195" i="26" s="1"/>
  <c r="C228" i="26"/>
  <c r="G231" i="26"/>
  <c r="C248" i="26"/>
  <c r="C23" i="26"/>
  <c r="C56" i="26"/>
  <c r="C185" i="26"/>
  <c r="F67" i="26"/>
  <c r="M291" i="26"/>
  <c r="F41" i="26"/>
  <c r="C41" i="26" s="1"/>
  <c r="O112" i="26"/>
  <c r="C150" i="26"/>
  <c r="C177" i="26"/>
  <c r="C181" i="26"/>
  <c r="I184" i="26"/>
  <c r="D187" i="26"/>
  <c r="I188" i="26"/>
  <c r="I187" i="26" s="1"/>
  <c r="C267" i="26"/>
  <c r="K269" i="26"/>
  <c r="F272" i="26"/>
  <c r="C275" i="26"/>
  <c r="D270" i="26"/>
  <c r="D269" i="26" s="1"/>
  <c r="C288" i="26"/>
  <c r="D292" i="26"/>
  <c r="D291" i="26" s="1"/>
  <c r="N292" i="26"/>
  <c r="N291" i="26" s="1"/>
  <c r="C60" i="26"/>
  <c r="C62" i="26"/>
  <c r="C66" i="26"/>
  <c r="C70" i="26"/>
  <c r="L69" i="26"/>
  <c r="L67" i="26" s="1"/>
  <c r="O80" i="26"/>
  <c r="O76" i="26" s="1"/>
  <c r="O84" i="26"/>
  <c r="C133" i="26"/>
  <c r="C146" i="26"/>
  <c r="C157" i="26"/>
  <c r="I179" i="26"/>
  <c r="I174" i="26" s="1"/>
  <c r="I173" i="26" s="1"/>
  <c r="C223" i="26"/>
  <c r="C236" i="26"/>
  <c r="C256" i="26"/>
  <c r="C295" i="26"/>
  <c r="J292" i="26"/>
  <c r="J291" i="26" s="1"/>
  <c r="C24" i="26"/>
  <c r="N53" i="26"/>
  <c r="G76" i="26"/>
  <c r="I76" i="26"/>
  <c r="E76" i="26"/>
  <c r="J83" i="26"/>
  <c r="C86" i="26"/>
  <c r="C87" i="26"/>
  <c r="D83" i="26"/>
  <c r="C94" i="26"/>
  <c r="C98" i="26"/>
  <c r="C102" i="26"/>
  <c r="N83" i="26"/>
  <c r="L112" i="26"/>
  <c r="C126" i="26"/>
  <c r="C154" i="26"/>
  <c r="C161" i="26"/>
  <c r="C203" i="26"/>
  <c r="C211" i="26"/>
  <c r="N230" i="26"/>
  <c r="C240" i="26"/>
  <c r="H270" i="26"/>
  <c r="H269" i="26" s="1"/>
  <c r="N270" i="26"/>
  <c r="N269" i="26" s="1"/>
  <c r="C280" i="26"/>
  <c r="C90" i="26"/>
  <c r="O116" i="26"/>
  <c r="C22" i="26"/>
  <c r="O21" i="26"/>
  <c r="J26" i="26"/>
  <c r="J20" i="26" s="1"/>
  <c r="L36" i="26"/>
  <c r="C36" i="26" s="1"/>
  <c r="H54" i="26"/>
  <c r="H53" i="26" s="1"/>
  <c r="I58" i="26"/>
  <c r="I54" i="26" s="1"/>
  <c r="C61" i="26"/>
  <c r="C65" i="26"/>
  <c r="G83" i="26"/>
  <c r="G75" i="26" s="1"/>
  <c r="C88" i="26"/>
  <c r="L95" i="26"/>
  <c r="C105" i="26"/>
  <c r="C119" i="26"/>
  <c r="C121" i="26"/>
  <c r="C135" i="26"/>
  <c r="I136" i="26"/>
  <c r="C141" i="26"/>
  <c r="C143" i="26"/>
  <c r="O144" i="26"/>
  <c r="C153" i="26"/>
  <c r="C158" i="26"/>
  <c r="C163" i="26"/>
  <c r="C164" i="26"/>
  <c r="C170" i="26"/>
  <c r="D174" i="26"/>
  <c r="D173" i="26" s="1"/>
  <c r="H174" i="26"/>
  <c r="H173" i="26" s="1"/>
  <c r="M174" i="26"/>
  <c r="M173" i="26" s="1"/>
  <c r="E187" i="26"/>
  <c r="C201" i="26"/>
  <c r="C202" i="26"/>
  <c r="E204" i="26"/>
  <c r="E195" i="26" s="1"/>
  <c r="C209" i="26"/>
  <c r="C210" i="26"/>
  <c r="N204" i="26"/>
  <c r="N195" i="26" s="1"/>
  <c r="C220" i="26"/>
  <c r="C224" i="26"/>
  <c r="F227" i="26"/>
  <c r="C227" i="26" s="1"/>
  <c r="D231" i="26"/>
  <c r="D230" i="26" s="1"/>
  <c r="H231" i="26"/>
  <c r="H230" i="26" s="1"/>
  <c r="I235" i="26"/>
  <c r="C244" i="26"/>
  <c r="C255" i="26"/>
  <c r="G269" i="26"/>
  <c r="C279" i="26"/>
  <c r="C294" i="26"/>
  <c r="C82" i="26"/>
  <c r="N20" i="26"/>
  <c r="H292" i="26"/>
  <c r="H291" i="26" s="1"/>
  <c r="L27" i="26"/>
  <c r="C27" i="26" s="1"/>
  <c r="L33" i="26"/>
  <c r="C33" i="26" s="1"/>
  <c r="G20" i="26"/>
  <c r="O45" i="26"/>
  <c r="D53" i="26"/>
  <c r="C59" i="26"/>
  <c r="O58" i="26"/>
  <c r="O54" i="26" s="1"/>
  <c r="O53" i="26" s="1"/>
  <c r="C64" i="26"/>
  <c r="J76" i="26"/>
  <c r="M76" i="26"/>
  <c r="L80" i="26"/>
  <c r="L76" i="26" s="1"/>
  <c r="C92" i="26"/>
  <c r="C97" i="26"/>
  <c r="C107" i="26"/>
  <c r="C109" i="26"/>
  <c r="C120" i="26"/>
  <c r="C125" i="26"/>
  <c r="E130" i="26"/>
  <c r="O136" i="26"/>
  <c r="C149" i="26"/>
  <c r="C156" i="26"/>
  <c r="C168" i="26"/>
  <c r="O166" i="26"/>
  <c r="O165" i="26" s="1"/>
  <c r="E173" i="26"/>
  <c r="F179" i="26"/>
  <c r="C180" i="26"/>
  <c r="M187" i="26"/>
  <c r="C197" i="26"/>
  <c r="M204" i="26"/>
  <c r="M195" i="26" s="1"/>
  <c r="C215" i="26"/>
  <c r="C221" i="26"/>
  <c r="C222" i="26"/>
  <c r="E231" i="26"/>
  <c r="E230" i="26" s="1"/>
  <c r="M231" i="26"/>
  <c r="M230" i="26" s="1"/>
  <c r="C239" i="26"/>
  <c r="C243" i="26"/>
  <c r="I246" i="26"/>
  <c r="I231" i="26" s="1"/>
  <c r="C257" i="26"/>
  <c r="C258" i="26"/>
  <c r="O260" i="26"/>
  <c r="C268" i="26"/>
  <c r="C271" i="26"/>
  <c r="C298" i="26"/>
  <c r="C299" i="26"/>
  <c r="L103" i="26"/>
  <c r="I292" i="26"/>
  <c r="I291" i="26" s="1"/>
  <c r="C32" i="26"/>
  <c r="D20" i="26"/>
  <c r="H20" i="26"/>
  <c r="C44" i="26"/>
  <c r="C57" i="26"/>
  <c r="C63" i="26"/>
  <c r="C72" i="26"/>
  <c r="C74" i="26"/>
  <c r="C79" i="26"/>
  <c r="H83" i="26"/>
  <c r="L89" i="26"/>
  <c r="C99" i="26"/>
  <c r="C101" i="26"/>
  <c r="C108" i="26"/>
  <c r="C111" i="26"/>
  <c r="C127" i="26"/>
  <c r="H130" i="26"/>
  <c r="O131" i="26"/>
  <c r="L131" i="26"/>
  <c r="L144" i="26"/>
  <c r="C148" i="26"/>
  <c r="C159" i="26"/>
  <c r="C162" i="26"/>
  <c r="I166" i="26"/>
  <c r="I165" i="26" s="1"/>
  <c r="C171" i="26"/>
  <c r="C172" i="26"/>
  <c r="F175" i="26"/>
  <c r="C176" i="26"/>
  <c r="C190" i="26"/>
  <c r="J187" i="26"/>
  <c r="J195" i="26"/>
  <c r="K204" i="26"/>
  <c r="K195" i="26" s="1"/>
  <c r="D204" i="26"/>
  <c r="D195" i="26" s="1"/>
  <c r="H204" i="26"/>
  <c r="H195" i="26" s="1"/>
  <c r="C229" i="26"/>
  <c r="C232" i="26"/>
  <c r="J230" i="26"/>
  <c r="F235" i="26"/>
  <c r="C241" i="26"/>
  <c r="C242" i="26"/>
  <c r="L252" i="26"/>
  <c r="L251" i="26" s="1"/>
  <c r="C263" i="26"/>
  <c r="C265" i="26"/>
  <c r="C266" i="26"/>
  <c r="O264" i="26"/>
  <c r="F286" i="26"/>
  <c r="C31" i="26"/>
  <c r="C45" i="26"/>
  <c r="L54" i="26"/>
  <c r="C55" i="26"/>
  <c r="I131" i="26"/>
  <c r="C132" i="26"/>
  <c r="C191" i="26"/>
  <c r="F187" i="26"/>
  <c r="C233" i="26"/>
  <c r="I103" i="26"/>
  <c r="C104" i="26"/>
  <c r="C118" i="26"/>
  <c r="C219" i="26"/>
  <c r="F216" i="26"/>
  <c r="F58" i="26"/>
  <c r="M83" i="26"/>
  <c r="F95" i="26"/>
  <c r="I95" i="26"/>
  <c r="C96" i="26"/>
  <c r="C137" i="26"/>
  <c r="F136" i="26"/>
  <c r="I144" i="26"/>
  <c r="L175" i="26"/>
  <c r="C178" i="26"/>
  <c r="I43" i="26"/>
  <c r="C43" i="26" s="1"/>
  <c r="C68" i="26"/>
  <c r="C71" i="26"/>
  <c r="C81" i="26"/>
  <c r="F80" i="26"/>
  <c r="I84" i="26"/>
  <c r="C91" i="26"/>
  <c r="C93" i="26"/>
  <c r="F89" i="26"/>
  <c r="O103" i="26"/>
  <c r="C113" i="26"/>
  <c r="F112" i="26"/>
  <c r="C129" i="26"/>
  <c r="F128" i="26"/>
  <c r="C128" i="26" s="1"/>
  <c r="D130" i="26"/>
  <c r="N130" i="26"/>
  <c r="C139" i="26"/>
  <c r="C145" i="26"/>
  <c r="F144" i="26"/>
  <c r="J174" i="26"/>
  <c r="J173" i="26" s="1"/>
  <c r="C186" i="26"/>
  <c r="L184" i="26"/>
  <c r="F246" i="26"/>
  <c r="C247" i="26"/>
  <c r="C272" i="26"/>
  <c r="L270" i="26"/>
  <c r="L269" i="26" s="1"/>
  <c r="C117" i="26"/>
  <c r="F116" i="26"/>
  <c r="C124" i="26"/>
  <c r="I122" i="26"/>
  <c r="C122" i="26" s="1"/>
  <c r="C142" i="26"/>
  <c r="L179" i="26"/>
  <c r="C182" i="26"/>
  <c r="K20" i="26"/>
  <c r="F21" i="26"/>
  <c r="F198" i="26"/>
  <c r="C199" i="26"/>
  <c r="L231" i="26"/>
  <c r="E20" i="26"/>
  <c r="M20" i="26"/>
  <c r="I69" i="26"/>
  <c r="I67" i="26" s="1"/>
  <c r="C73" i="26"/>
  <c r="F77" i="26"/>
  <c r="C78" i="26"/>
  <c r="E83" i="26"/>
  <c r="C85" i="26"/>
  <c r="F84" i="26"/>
  <c r="O95" i="26"/>
  <c r="C115" i="26"/>
  <c r="I116" i="26"/>
  <c r="J130" i="26"/>
  <c r="M130" i="26"/>
  <c r="L136" i="26"/>
  <c r="C147" i="26"/>
  <c r="I151" i="26"/>
  <c r="C151" i="26" s="1"/>
  <c r="C152" i="26"/>
  <c r="F260" i="26"/>
  <c r="C261" i="26"/>
  <c r="I260" i="26"/>
  <c r="I259" i="26" s="1"/>
  <c r="C123" i="26"/>
  <c r="C155" i="26"/>
  <c r="C193" i="26"/>
  <c r="C207" i="26"/>
  <c r="F205" i="26"/>
  <c r="C217" i="26"/>
  <c r="I216" i="26"/>
  <c r="C237" i="26"/>
  <c r="G259" i="26"/>
  <c r="G230" i="26" s="1"/>
  <c r="J270" i="26"/>
  <c r="J269" i="26" s="1"/>
  <c r="C167" i="26"/>
  <c r="C183" i="26"/>
  <c r="G187" i="26"/>
  <c r="K187" i="26"/>
  <c r="O187" i="26"/>
  <c r="C192" i="26"/>
  <c r="I205" i="26"/>
  <c r="L216" i="26"/>
  <c r="C235" i="26"/>
  <c r="L293" i="26"/>
  <c r="L291" i="26" s="1"/>
  <c r="C296" i="26"/>
  <c r="L160" i="26"/>
  <c r="C160" i="26" s="1"/>
  <c r="O175" i="26"/>
  <c r="O179" i="26"/>
  <c r="L188" i="26"/>
  <c r="L187" i="26" s="1"/>
  <c r="O216" i="26"/>
  <c r="O246" i="26"/>
  <c r="C262" i="26"/>
  <c r="F264" i="26"/>
  <c r="M269" i="26"/>
  <c r="C282" i="26"/>
  <c r="F281" i="26"/>
  <c r="C281" i="26" s="1"/>
  <c r="C285" i="26"/>
  <c r="I284" i="26"/>
  <c r="I283" i="26" s="1"/>
  <c r="C283" i="26" s="1"/>
  <c r="O293" i="26"/>
  <c r="C301" i="26"/>
  <c r="I196" i="26"/>
  <c r="O238" i="26"/>
  <c r="C245" i="26"/>
  <c r="C249" i="26"/>
  <c r="C250" i="26"/>
  <c r="F252" i="26"/>
  <c r="C253" i="26"/>
  <c r="C254" i="26"/>
  <c r="L264" i="26"/>
  <c r="L259" i="26" s="1"/>
  <c r="O270" i="26"/>
  <c r="O269" i="26" s="1"/>
  <c r="C273" i="26"/>
  <c r="C274" i="26"/>
  <c r="F276" i="26"/>
  <c r="C276" i="26" s="1"/>
  <c r="C277" i="26"/>
  <c r="C278" i="26"/>
  <c r="C287" i="26"/>
  <c r="O286" i="26"/>
  <c r="L196" i="26"/>
  <c r="O198" i="26"/>
  <c r="O196" i="26" s="1"/>
  <c r="C206" i="26"/>
  <c r="O205" i="26"/>
  <c r="L205" i="26"/>
  <c r="L204" i="26" s="1"/>
  <c r="C213" i="26"/>
  <c r="C214" i="26"/>
  <c r="C218" i="26"/>
  <c r="C225" i="26"/>
  <c r="C226" i="26"/>
  <c r="K230" i="26"/>
  <c r="C234" i="26"/>
  <c r="F238" i="26"/>
  <c r="I251" i="26"/>
  <c r="C297" i="26"/>
  <c r="O301" i="25"/>
  <c r="L301" i="25"/>
  <c r="I301" i="25"/>
  <c r="F301" i="25"/>
  <c r="O300" i="25"/>
  <c r="L300" i="25"/>
  <c r="I300" i="25"/>
  <c r="F300" i="25"/>
  <c r="O299" i="25"/>
  <c r="L299" i="25"/>
  <c r="I299" i="25"/>
  <c r="F299" i="25"/>
  <c r="O298" i="25"/>
  <c r="L298" i="25"/>
  <c r="I298" i="25"/>
  <c r="F298" i="25"/>
  <c r="O297" i="25"/>
  <c r="L297" i="25"/>
  <c r="I297" i="25"/>
  <c r="F297" i="25"/>
  <c r="O296" i="25"/>
  <c r="L296" i="25"/>
  <c r="I296" i="25"/>
  <c r="F296" i="25"/>
  <c r="O295" i="25"/>
  <c r="L295" i="25"/>
  <c r="I295" i="25"/>
  <c r="F295" i="25"/>
  <c r="O294" i="25"/>
  <c r="L294" i="25"/>
  <c r="L293" i="25" s="1"/>
  <c r="I294" i="25"/>
  <c r="F294" i="25"/>
  <c r="O293" i="25"/>
  <c r="N293" i="25"/>
  <c r="M293" i="25"/>
  <c r="K293" i="25"/>
  <c r="J293" i="25"/>
  <c r="H293" i="25"/>
  <c r="G293" i="25"/>
  <c r="E293" i="25"/>
  <c r="D293" i="25"/>
  <c r="O288" i="25"/>
  <c r="L288" i="25"/>
  <c r="I288" i="25"/>
  <c r="F288" i="25"/>
  <c r="O287" i="25"/>
  <c r="L287" i="25"/>
  <c r="I287" i="25"/>
  <c r="F287" i="25"/>
  <c r="O286" i="25"/>
  <c r="N286" i="25"/>
  <c r="M286" i="25"/>
  <c r="K286" i="25"/>
  <c r="J286" i="25"/>
  <c r="H286" i="25"/>
  <c r="G286" i="25"/>
  <c r="F286" i="25"/>
  <c r="E286" i="25"/>
  <c r="D286" i="25"/>
  <c r="O285" i="25"/>
  <c r="O284" i="25" s="1"/>
  <c r="O283" i="25" s="1"/>
  <c r="L285" i="25"/>
  <c r="L284" i="25" s="1"/>
  <c r="L283" i="25" s="1"/>
  <c r="I285" i="25"/>
  <c r="F285" i="25"/>
  <c r="N284" i="25"/>
  <c r="N283" i="25" s="1"/>
  <c r="M284" i="25"/>
  <c r="M283" i="25" s="1"/>
  <c r="K284" i="25"/>
  <c r="K283" i="25" s="1"/>
  <c r="J284" i="25"/>
  <c r="J283" i="25" s="1"/>
  <c r="I284" i="25"/>
  <c r="I283" i="25" s="1"/>
  <c r="H284" i="25"/>
  <c r="G284" i="25"/>
  <c r="G283" i="25" s="1"/>
  <c r="E284" i="25"/>
  <c r="E283" i="25" s="1"/>
  <c r="D284" i="25"/>
  <c r="D283" i="25" s="1"/>
  <c r="H283" i="25"/>
  <c r="O282" i="25"/>
  <c r="O281" i="25" s="1"/>
  <c r="L282" i="25"/>
  <c r="L281" i="25" s="1"/>
  <c r="I282" i="25"/>
  <c r="I281" i="25" s="1"/>
  <c r="F282" i="25"/>
  <c r="N281" i="25"/>
  <c r="M281" i="25"/>
  <c r="K281" i="25"/>
  <c r="J281" i="25"/>
  <c r="H281" i="25"/>
  <c r="G281" i="25"/>
  <c r="F281" i="25"/>
  <c r="E281" i="25"/>
  <c r="D281" i="25"/>
  <c r="O280" i="25"/>
  <c r="L280" i="25"/>
  <c r="I280" i="25"/>
  <c r="F280" i="25"/>
  <c r="O279" i="25"/>
  <c r="L279" i="25"/>
  <c r="I279" i="25"/>
  <c r="F279" i="25"/>
  <c r="O278" i="25"/>
  <c r="L278" i="25"/>
  <c r="I278" i="25"/>
  <c r="F278" i="25"/>
  <c r="O277" i="25"/>
  <c r="L277" i="25"/>
  <c r="I277" i="25"/>
  <c r="I276" i="25" s="1"/>
  <c r="F277" i="25"/>
  <c r="N276" i="25"/>
  <c r="M276" i="25"/>
  <c r="K276" i="25"/>
  <c r="J276" i="25"/>
  <c r="H276" i="25"/>
  <c r="G276" i="25"/>
  <c r="E276" i="25"/>
  <c r="D276" i="25"/>
  <c r="O275" i="25"/>
  <c r="L275" i="25"/>
  <c r="I275" i="25"/>
  <c r="F275" i="25"/>
  <c r="O274" i="25"/>
  <c r="L274" i="25"/>
  <c r="I274" i="25"/>
  <c r="F274" i="25"/>
  <c r="O273" i="25"/>
  <c r="L273" i="25"/>
  <c r="L272" i="25" s="1"/>
  <c r="I273" i="25"/>
  <c r="I272" i="25" s="1"/>
  <c r="F273" i="25"/>
  <c r="N272" i="25"/>
  <c r="M272" i="25"/>
  <c r="K272" i="25"/>
  <c r="J272" i="25"/>
  <c r="H272" i="25"/>
  <c r="H270" i="25" s="1"/>
  <c r="G272" i="25"/>
  <c r="E272" i="25"/>
  <c r="D272" i="25"/>
  <c r="O271" i="25"/>
  <c r="L271" i="25"/>
  <c r="I271" i="25"/>
  <c r="F271" i="25"/>
  <c r="N270" i="25"/>
  <c r="N269" i="25" s="1"/>
  <c r="O268" i="25"/>
  <c r="L268" i="25"/>
  <c r="I268" i="25"/>
  <c r="F268" i="25"/>
  <c r="O267" i="25"/>
  <c r="L267" i="25"/>
  <c r="I267" i="25"/>
  <c r="F267" i="25"/>
  <c r="O266" i="25"/>
  <c r="L266" i="25"/>
  <c r="I266" i="25"/>
  <c r="F266" i="25"/>
  <c r="O265" i="25"/>
  <c r="L265" i="25"/>
  <c r="I265" i="25"/>
  <c r="F265" i="25"/>
  <c r="N264" i="25"/>
  <c r="M264" i="25"/>
  <c r="K264" i="25"/>
  <c r="J264" i="25"/>
  <c r="H264" i="25"/>
  <c r="G264" i="25"/>
  <c r="E264" i="25"/>
  <c r="D264" i="25"/>
  <c r="O263" i="25"/>
  <c r="L263" i="25"/>
  <c r="I263" i="25"/>
  <c r="F263" i="25"/>
  <c r="O262" i="25"/>
  <c r="L262" i="25"/>
  <c r="I262" i="25"/>
  <c r="F262" i="25"/>
  <c r="O261" i="25"/>
  <c r="L261" i="25"/>
  <c r="I261" i="25"/>
  <c r="I260" i="25" s="1"/>
  <c r="F261" i="25"/>
  <c r="N260" i="25"/>
  <c r="M260" i="25"/>
  <c r="M259" i="25" s="1"/>
  <c r="K260" i="25"/>
  <c r="J260" i="25"/>
  <c r="H260" i="25"/>
  <c r="H259" i="25" s="1"/>
  <c r="G260" i="25"/>
  <c r="G259" i="25" s="1"/>
  <c r="E260" i="25"/>
  <c r="D260" i="25"/>
  <c r="N259" i="25"/>
  <c r="J259" i="25"/>
  <c r="D259" i="25"/>
  <c r="O258" i="25"/>
  <c r="L258" i="25"/>
  <c r="I258" i="25"/>
  <c r="F258" i="25"/>
  <c r="O257" i="25"/>
  <c r="L257" i="25"/>
  <c r="I257" i="25"/>
  <c r="F257" i="25"/>
  <c r="O256" i="25"/>
  <c r="L256" i="25"/>
  <c r="I256" i="25"/>
  <c r="F256" i="25"/>
  <c r="O255" i="25"/>
  <c r="L255" i="25"/>
  <c r="I255" i="25"/>
  <c r="F255" i="25"/>
  <c r="O254" i="25"/>
  <c r="L254" i="25"/>
  <c r="I254" i="25"/>
  <c r="F254" i="25"/>
  <c r="O253" i="25"/>
  <c r="L253" i="25"/>
  <c r="I253" i="25"/>
  <c r="F253" i="25"/>
  <c r="N252" i="25"/>
  <c r="M252" i="25"/>
  <c r="M251" i="25" s="1"/>
  <c r="K252" i="25"/>
  <c r="J252" i="25"/>
  <c r="J251" i="25" s="1"/>
  <c r="H252" i="25"/>
  <c r="H251" i="25" s="1"/>
  <c r="G252" i="25"/>
  <c r="G251" i="25" s="1"/>
  <c r="E252" i="25"/>
  <c r="E251" i="25" s="1"/>
  <c r="D252" i="25"/>
  <c r="D251" i="25" s="1"/>
  <c r="N251" i="25"/>
  <c r="K251" i="25"/>
  <c r="O250" i="25"/>
  <c r="L250" i="25"/>
  <c r="I250" i="25"/>
  <c r="F250" i="25"/>
  <c r="O249" i="25"/>
  <c r="L249" i="25"/>
  <c r="I249" i="25"/>
  <c r="F249" i="25"/>
  <c r="O248" i="25"/>
  <c r="L248" i="25"/>
  <c r="I248" i="25"/>
  <c r="F248" i="25"/>
  <c r="O247" i="25"/>
  <c r="L247" i="25"/>
  <c r="I247" i="25"/>
  <c r="F247" i="25"/>
  <c r="O246" i="25"/>
  <c r="N246" i="25"/>
  <c r="M246" i="25"/>
  <c r="K246" i="25"/>
  <c r="J246" i="25"/>
  <c r="H246" i="25"/>
  <c r="G246" i="25"/>
  <c r="E246" i="25"/>
  <c r="D246" i="25"/>
  <c r="O245" i="25"/>
  <c r="L245" i="25"/>
  <c r="I245" i="25"/>
  <c r="F245" i="25"/>
  <c r="O244" i="25"/>
  <c r="L244" i="25"/>
  <c r="I244" i="25"/>
  <c r="F244" i="25"/>
  <c r="O243" i="25"/>
  <c r="L243" i="25"/>
  <c r="I243" i="25"/>
  <c r="F243" i="25"/>
  <c r="O242" i="25"/>
  <c r="L242" i="25"/>
  <c r="I242" i="25"/>
  <c r="F242" i="25"/>
  <c r="O241" i="25"/>
  <c r="L241" i="25"/>
  <c r="I241" i="25"/>
  <c r="F241" i="25"/>
  <c r="O240" i="25"/>
  <c r="L240" i="25"/>
  <c r="I240" i="25"/>
  <c r="F240" i="25"/>
  <c r="O239" i="25"/>
  <c r="L239" i="25"/>
  <c r="I239" i="25"/>
  <c r="F239" i="25"/>
  <c r="N238" i="25"/>
  <c r="M238" i="25"/>
  <c r="K238" i="25"/>
  <c r="J238" i="25"/>
  <c r="H238" i="25"/>
  <c r="G238" i="25"/>
  <c r="E238" i="25"/>
  <c r="D238" i="25"/>
  <c r="O237" i="25"/>
  <c r="L237" i="25"/>
  <c r="I237" i="25"/>
  <c r="F237" i="25"/>
  <c r="O236" i="25"/>
  <c r="L236" i="25"/>
  <c r="L235" i="25" s="1"/>
  <c r="I236" i="25"/>
  <c r="F236" i="25"/>
  <c r="O235" i="25"/>
  <c r="N235" i="25"/>
  <c r="M235" i="25"/>
  <c r="K235" i="25"/>
  <c r="J235" i="25"/>
  <c r="H235" i="25"/>
  <c r="G235" i="25"/>
  <c r="F235" i="25"/>
  <c r="E235" i="25"/>
  <c r="D235" i="25"/>
  <c r="O234" i="25"/>
  <c r="O233" i="25" s="1"/>
  <c r="L234" i="25"/>
  <c r="L233" i="25" s="1"/>
  <c r="I234" i="25"/>
  <c r="F234" i="25"/>
  <c r="F233" i="25" s="1"/>
  <c r="N233" i="25"/>
  <c r="M233" i="25"/>
  <c r="K233" i="25"/>
  <c r="J233" i="25"/>
  <c r="I233" i="25"/>
  <c r="H233" i="25"/>
  <c r="G233" i="25"/>
  <c r="E233" i="25"/>
  <c r="D233" i="25"/>
  <c r="O232" i="25"/>
  <c r="L232" i="25"/>
  <c r="I232" i="25"/>
  <c r="F232" i="25"/>
  <c r="O229" i="25"/>
  <c r="L229" i="25"/>
  <c r="I229" i="25"/>
  <c r="F229" i="25"/>
  <c r="O228" i="25"/>
  <c r="L228" i="25"/>
  <c r="L227" i="25" s="1"/>
  <c r="I228" i="25"/>
  <c r="I227" i="25" s="1"/>
  <c r="F228" i="25"/>
  <c r="O227" i="25"/>
  <c r="N227" i="25"/>
  <c r="M227" i="25"/>
  <c r="K227" i="25"/>
  <c r="J227" i="25"/>
  <c r="H227" i="25"/>
  <c r="G227" i="25"/>
  <c r="F227" i="25"/>
  <c r="E227" i="25"/>
  <c r="D227" i="25"/>
  <c r="O226" i="25"/>
  <c r="L226" i="25"/>
  <c r="I226" i="25"/>
  <c r="F226" i="25"/>
  <c r="O225" i="25"/>
  <c r="L225" i="25"/>
  <c r="I225" i="25"/>
  <c r="F225" i="25"/>
  <c r="O224" i="25"/>
  <c r="L224" i="25"/>
  <c r="I224" i="25"/>
  <c r="F224" i="25"/>
  <c r="O223" i="25"/>
  <c r="L223" i="25"/>
  <c r="I223" i="25"/>
  <c r="F223" i="25"/>
  <c r="O222" i="25"/>
  <c r="L222" i="25"/>
  <c r="I222" i="25"/>
  <c r="F222" i="25"/>
  <c r="O221" i="25"/>
  <c r="L221" i="25"/>
  <c r="I221" i="25"/>
  <c r="F221" i="25"/>
  <c r="O220" i="25"/>
  <c r="L220" i="25"/>
  <c r="I220" i="25"/>
  <c r="F220" i="25"/>
  <c r="O219" i="25"/>
  <c r="L219" i="25"/>
  <c r="I219" i="25"/>
  <c r="F219" i="25"/>
  <c r="O218" i="25"/>
  <c r="L218" i="25"/>
  <c r="I218" i="25"/>
  <c r="F218" i="25"/>
  <c r="O217" i="25"/>
  <c r="L217" i="25"/>
  <c r="I217" i="25"/>
  <c r="F217" i="25"/>
  <c r="N216" i="25"/>
  <c r="M216" i="25"/>
  <c r="K216" i="25"/>
  <c r="J216" i="25"/>
  <c r="H216" i="25"/>
  <c r="G216" i="25"/>
  <c r="E216" i="25"/>
  <c r="D216" i="25"/>
  <c r="O215" i="25"/>
  <c r="L215" i="25"/>
  <c r="I215" i="25"/>
  <c r="F215" i="25"/>
  <c r="O214" i="25"/>
  <c r="L214" i="25"/>
  <c r="I214" i="25"/>
  <c r="F214" i="25"/>
  <c r="O213" i="25"/>
  <c r="L213" i="25"/>
  <c r="I213" i="25"/>
  <c r="F213" i="25"/>
  <c r="O212" i="25"/>
  <c r="L212" i="25"/>
  <c r="I212" i="25"/>
  <c r="F212" i="25"/>
  <c r="O211" i="25"/>
  <c r="L211" i="25"/>
  <c r="I211" i="25"/>
  <c r="F211" i="25"/>
  <c r="O210" i="25"/>
  <c r="L210" i="25"/>
  <c r="I210" i="25"/>
  <c r="F210" i="25"/>
  <c r="O209" i="25"/>
  <c r="L209" i="25"/>
  <c r="I209" i="25"/>
  <c r="F209" i="25"/>
  <c r="O208" i="25"/>
  <c r="L208" i="25"/>
  <c r="I208" i="25"/>
  <c r="F208" i="25"/>
  <c r="O207" i="25"/>
  <c r="L207" i="25"/>
  <c r="I207" i="25"/>
  <c r="F207" i="25"/>
  <c r="O206" i="25"/>
  <c r="L206" i="25"/>
  <c r="L205" i="25" s="1"/>
  <c r="I206" i="25"/>
  <c r="F206" i="25"/>
  <c r="N205" i="25"/>
  <c r="M205" i="25"/>
  <c r="K205" i="25"/>
  <c r="J205" i="25"/>
  <c r="H205" i="25"/>
  <c r="G205" i="25"/>
  <c r="E205" i="25"/>
  <c r="E204" i="25" s="1"/>
  <c r="D205" i="25"/>
  <c r="O203" i="25"/>
  <c r="L203" i="25"/>
  <c r="I203" i="25"/>
  <c r="F203" i="25"/>
  <c r="O202" i="25"/>
  <c r="L202" i="25"/>
  <c r="I202" i="25"/>
  <c r="C202" i="25" s="1"/>
  <c r="F202" i="25"/>
  <c r="O201" i="25"/>
  <c r="L201" i="25"/>
  <c r="I201" i="25"/>
  <c r="F201" i="25"/>
  <c r="O200" i="25"/>
  <c r="L200" i="25"/>
  <c r="I200" i="25"/>
  <c r="F200" i="25"/>
  <c r="O199" i="25"/>
  <c r="L199" i="25"/>
  <c r="L198" i="25" s="1"/>
  <c r="I199" i="25"/>
  <c r="F199" i="25"/>
  <c r="F198" i="25" s="1"/>
  <c r="O198" i="25"/>
  <c r="N198" i="25"/>
  <c r="M198" i="25"/>
  <c r="K198" i="25"/>
  <c r="K196" i="25" s="1"/>
  <c r="J198" i="25"/>
  <c r="H198" i="25"/>
  <c r="H196" i="25" s="1"/>
  <c r="G198" i="25"/>
  <c r="G196" i="25" s="1"/>
  <c r="E198" i="25"/>
  <c r="E196" i="25" s="1"/>
  <c r="D198" i="25"/>
  <c r="D196" i="25" s="1"/>
  <c r="O197" i="25"/>
  <c r="L197" i="25"/>
  <c r="I197" i="25"/>
  <c r="F197" i="25"/>
  <c r="N196" i="25"/>
  <c r="M196" i="25"/>
  <c r="J196" i="25"/>
  <c r="O193" i="25"/>
  <c r="L193" i="25"/>
  <c r="L192" i="25" s="1"/>
  <c r="L191" i="25" s="1"/>
  <c r="I193" i="25"/>
  <c r="I192" i="25" s="1"/>
  <c r="I191" i="25" s="1"/>
  <c r="F193" i="25"/>
  <c r="O192" i="25"/>
  <c r="O191" i="25" s="1"/>
  <c r="N192" i="25"/>
  <c r="M192" i="25"/>
  <c r="M191" i="25" s="1"/>
  <c r="K192" i="25"/>
  <c r="K191" i="25" s="1"/>
  <c r="J192" i="25"/>
  <c r="J191" i="25" s="1"/>
  <c r="H192" i="25"/>
  <c r="H191" i="25" s="1"/>
  <c r="G192" i="25"/>
  <c r="E192" i="25"/>
  <c r="E191" i="25" s="1"/>
  <c r="D192" i="25"/>
  <c r="N191" i="25"/>
  <c r="G191" i="25"/>
  <c r="D191" i="25"/>
  <c r="O190" i="25"/>
  <c r="L190" i="25"/>
  <c r="I190" i="25"/>
  <c r="F190" i="25"/>
  <c r="O189" i="25"/>
  <c r="O188" i="25" s="1"/>
  <c r="L189" i="25"/>
  <c r="L188" i="25" s="1"/>
  <c r="L187" i="25" s="1"/>
  <c r="I189" i="25"/>
  <c r="I188" i="25" s="1"/>
  <c r="F189" i="25"/>
  <c r="F188" i="25" s="1"/>
  <c r="N188" i="25"/>
  <c r="N187" i="25" s="1"/>
  <c r="M188" i="25"/>
  <c r="M187" i="25" s="1"/>
  <c r="K188" i="25"/>
  <c r="J188" i="25"/>
  <c r="H188" i="25"/>
  <c r="G188" i="25"/>
  <c r="E188" i="25"/>
  <c r="D188" i="25"/>
  <c r="O186" i="25"/>
  <c r="L186" i="25"/>
  <c r="I186" i="25"/>
  <c r="F186" i="25"/>
  <c r="O185" i="25"/>
  <c r="O184" i="25" s="1"/>
  <c r="L185" i="25"/>
  <c r="L184" i="25" s="1"/>
  <c r="I185" i="25"/>
  <c r="I184" i="25" s="1"/>
  <c r="F185" i="25"/>
  <c r="N184" i="25"/>
  <c r="M184" i="25"/>
  <c r="K184" i="25"/>
  <c r="J184" i="25"/>
  <c r="H184" i="25"/>
  <c r="G184" i="25"/>
  <c r="E184" i="25"/>
  <c r="D184" i="25"/>
  <c r="O183" i="25"/>
  <c r="L183" i="25"/>
  <c r="I183" i="25"/>
  <c r="F183" i="25"/>
  <c r="O182" i="25"/>
  <c r="L182" i="25"/>
  <c r="I182" i="25"/>
  <c r="F182" i="25"/>
  <c r="O181" i="25"/>
  <c r="L181" i="25"/>
  <c r="I181" i="25"/>
  <c r="F181" i="25"/>
  <c r="O180" i="25"/>
  <c r="L180" i="25"/>
  <c r="L179" i="25" s="1"/>
  <c r="I180" i="25"/>
  <c r="I179" i="25" s="1"/>
  <c r="F180" i="25"/>
  <c r="N179" i="25"/>
  <c r="M179" i="25"/>
  <c r="K179" i="25"/>
  <c r="J179" i="25"/>
  <c r="H179" i="25"/>
  <c r="G179" i="25"/>
  <c r="E179" i="25"/>
  <c r="D179" i="25"/>
  <c r="O178" i="25"/>
  <c r="L178" i="25"/>
  <c r="I178" i="25"/>
  <c r="F178" i="25"/>
  <c r="O177" i="25"/>
  <c r="L177" i="25"/>
  <c r="I177" i="25"/>
  <c r="F177" i="25"/>
  <c r="O176" i="25"/>
  <c r="L176" i="25"/>
  <c r="I176" i="25"/>
  <c r="I175" i="25" s="1"/>
  <c r="F176" i="25"/>
  <c r="N175" i="25"/>
  <c r="N174" i="25" s="1"/>
  <c r="M175" i="25"/>
  <c r="K175" i="25"/>
  <c r="K174" i="25" s="1"/>
  <c r="K173" i="25" s="1"/>
  <c r="J175" i="25"/>
  <c r="H175" i="25"/>
  <c r="H174" i="25" s="1"/>
  <c r="H173" i="25" s="1"/>
  <c r="G175" i="25"/>
  <c r="G174" i="25" s="1"/>
  <c r="E175" i="25"/>
  <c r="D175" i="25"/>
  <c r="O172" i="25"/>
  <c r="L172" i="25"/>
  <c r="I172" i="25"/>
  <c r="F172" i="25"/>
  <c r="O171" i="25"/>
  <c r="L171" i="25"/>
  <c r="I171" i="25"/>
  <c r="F171" i="25"/>
  <c r="O170" i="25"/>
  <c r="L170" i="25"/>
  <c r="I170" i="25"/>
  <c r="F170" i="25"/>
  <c r="O169" i="25"/>
  <c r="L169" i="25"/>
  <c r="I169" i="25"/>
  <c r="F169" i="25"/>
  <c r="O168" i="25"/>
  <c r="L168" i="25"/>
  <c r="I168" i="25"/>
  <c r="F168" i="25"/>
  <c r="O167" i="25"/>
  <c r="O166" i="25" s="1"/>
  <c r="O165" i="25" s="1"/>
  <c r="L167" i="25"/>
  <c r="I167" i="25"/>
  <c r="F167" i="25"/>
  <c r="F166" i="25" s="1"/>
  <c r="N166" i="25"/>
  <c r="N165" i="25" s="1"/>
  <c r="M166" i="25"/>
  <c r="M165" i="25" s="1"/>
  <c r="K166" i="25"/>
  <c r="J166" i="25"/>
  <c r="J165" i="25" s="1"/>
  <c r="H166" i="25"/>
  <c r="H165" i="25" s="1"/>
  <c r="G166" i="25"/>
  <c r="G165" i="25" s="1"/>
  <c r="E166" i="25"/>
  <c r="E165" i="25" s="1"/>
  <c r="D166" i="25"/>
  <c r="D165" i="25" s="1"/>
  <c r="K165" i="25"/>
  <c r="O164" i="25"/>
  <c r="L164" i="25"/>
  <c r="I164" i="25"/>
  <c r="F164" i="25"/>
  <c r="O163" i="25"/>
  <c r="L163" i="25"/>
  <c r="I163" i="25"/>
  <c r="F163" i="25"/>
  <c r="O162" i="25"/>
  <c r="L162" i="25"/>
  <c r="I162" i="25"/>
  <c r="F162" i="25"/>
  <c r="O161" i="25"/>
  <c r="O160" i="25" s="1"/>
  <c r="L161" i="25"/>
  <c r="L160" i="25" s="1"/>
  <c r="I161" i="25"/>
  <c r="I160" i="25" s="1"/>
  <c r="F161" i="25"/>
  <c r="N160" i="25"/>
  <c r="M160" i="25"/>
  <c r="K160" i="25"/>
  <c r="J160" i="25"/>
  <c r="H160" i="25"/>
  <c r="G160" i="25"/>
  <c r="E160" i="25"/>
  <c r="D160" i="25"/>
  <c r="O159" i="25"/>
  <c r="L159" i="25"/>
  <c r="I159" i="25"/>
  <c r="F159" i="25"/>
  <c r="O158" i="25"/>
  <c r="L158" i="25"/>
  <c r="I158" i="25"/>
  <c r="F158" i="25"/>
  <c r="O157" i="25"/>
  <c r="L157" i="25"/>
  <c r="I157" i="25"/>
  <c r="F157" i="25"/>
  <c r="O156" i="25"/>
  <c r="L156" i="25"/>
  <c r="I156" i="25"/>
  <c r="F156" i="25"/>
  <c r="O155" i="25"/>
  <c r="L155" i="25"/>
  <c r="I155" i="25"/>
  <c r="F155" i="25"/>
  <c r="O154" i="25"/>
  <c r="L154" i="25"/>
  <c r="I154" i="25"/>
  <c r="F154" i="25"/>
  <c r="O153" i="25"/>
  <c r="L153" i="25"/>
  <c r="I153" i="25"/>
  <c r="F153" i="25"/>
  <c r="O152" i="25"/>
  <c r="L152" i="25"/>
  <c r="I152" i="25"/>
  <c r="F152" i="25"/>
  <c r="N151" i="25"/>
  <c r="M151" i="25"/>
  <c r="K151" i="25"/>
  <c r="J151" i="25"/>
  <c r="H151" i="25"/>
  <c r="G151" i="25"/>
  <c r="E151" i="25"/>
  <c r="D151" i="25"/>
  <c r="O150" i="25"/>
  <c r="L150" i="25"/>
  <c r="I150" i="25"/>
  <c r="F150" i="25"/>
  <c r="O149" i="25"/>
  <c r="L149" i="25"/>
  <c r="I149" i="25"/>
  <c r="F149" i="25"/>
  <c r="O148" i="25"/>
  <c r="L148" i="25"/>
  <c r="I148" i="25"/>
  <c r="F148" i="25"/>
  <c r="O147" i="25"/>
  <c r="L147" i="25"/>
  <c r="I147" i="25"/>
  <c r="F147" i="25"/>
  <c r="O146" i="25"/>
  <c r="L146" i="25"/>
  <c r="I146" i="25"/>
  <c r="F146" i="25"/>
  <c r="O145" i="25"/>
  <c r="L145" i="25"/>
  <c r="I145" i="25"/>
  <c r="F145" i="25"/>
  <c r="N144" i="25"/>
  <c r="M144" i="25"/>
  <c r="K144" i="25"/>
  <c r="J144" i="25"/>
  <c r="H144" i="25"/>
  <c r="G144" i="25"/>
  <c r="E144" i="25"/>
  <c r="D144" i="25"/>
  <c r="O143" i="25"/>
  <c r="L143" i="25"/>
  <c r="I143" i="25"/>
  <c r="F143" i="25"/>
  <c r="O142" i="25"/>
  <c r="L142" i="25"/>
  <c r="L141" i="25" s="1"/>
  <c r="I142" i="25"/>
  <c r="F142" i="25"/>
  <c r="F141" i="25" s="1"/>
  <c r="O141" i="25"/>
  <c r="N141" i="25"/>
  <c r="M141" i="25"/>
  <c r="K141" i="25"/>
  <c r="J141" i="25"/>
  <c r="H141" i="25"/>
  <c r="G141" i="25"/>
  <c r="E141" i="25"/>
  <c r="D141" i="25"/>
  <c r="O140" i="25"/>
  <c r="L140" i="25"/>
  <c r="I140" i="25"/>
  <c r="F140" i="25"/>
  <c r="O139" i="25"/>
  <c r="L139" i="25"/>
  <c r="I139" i="25"/>
  <c r="F139" i="25"/>
  <c r="O138" i="25"/>
  <c r="L138" i="25"/>
  <c r="I138" i="25"/>
  <c r="F138" i="25"/>
  <c r="O137" i="25"/>
  <c r="O136" i="25" s="1"/>
  <c r="L137" i="25"/>
  <c r="L136" i="25" s="1"/>
  <c r="I137" i="25"/>
  <c r="I136" i="25" s="1"/>
  <c r="F137" i="25"/>
  <c r="F136" i="25" s="1"/>
  <c r="N136" i="25"/>
  <c r="M136" i="25"/>
  <c r="K136" i="25"/>
  <c r="J136" i="25"/>
  <c r="H136" i="25"/>
  <c r="G136" i="25"/>
  <c r="E136" i="25"/>
  <c r="D136" i="25"/>
  <c r="O135" i="25"/>
  <c r="L135" i="25"/>
  <c r="I135" i="25"/>
  <c r="F135" i="25"/>
  <c r="O134" i="25"/>
  <c r="L134" i="25"/>
  <c r="I134" i="25"/>
  <c r="F134" i="25"/>
  <c r="O133" i="25"/>
  <c r="L133" i="25"/>
  <c r="I133" i="25"/>
  <c r="F133" i="25"/>
  <c r="O132" i="25"/>
  <c r="L132" i="25"/>
  <c r="I132" i="25"/>
  <c r="I131" i="25" s="1"/>
  <c r="F132" i="25"/>
  <c r="N131" i="25"/>
  <c r="M131" i="25"/>
  <c r="K131" i="25"/>
  <c r="K130" i="25" s="1"/>
  <c r="J131" i="25"/>
  <c r="H131" i="25"/>
  <c r="G131" i="25"/>
  <c r="E131" i="25"/>
  <c r="D131" i="25"/>
  <c r="O129" i="25"/>
  <c r="O128" i="25" s="1"/>
  <c r="L129" i="25"/>
  <c r="L128" i="25" s="1"/>
  <c r="I129" i="25"/>
  <c r="I128" i="25" s="1"/>
  <c r="F129" i="25"/>
  <c r="N128" i="25"/>
  <c r="M128" i="25"/>
  <c r="K128" i="25"/>
  <c r="J128" i="25"/>
  <c r="H128" i="25"/>
  <c r="G128" i="25"/>
  <c r="E128" i="25"/>
  <c r="D128" i="25"/>
  <c r="O127" i="25"/>
  <c r="L127" i="25"/>
  <c r="I127" i="25"/>
  <c r="F127" i="25"/>
  <c r="O126" i="25"/>
  <c r="L126" i="25"/>
  <c r="I126" i="25"/>
  <c r="F126" i="25"/>
  <c r="O125" i="25"/>
  <c r="L125" i="25"/>
  <c r="I125" i="25"/>
  <c r="F125" i="25"/>
  <c r="O124" i="25"/>
  <c r="L124" i="25"/>
  <c r="I124" i="25"/>
  <c r="F124" i="25"/>
  <c r="O123" i="25"/>
  <c r="L123" i="25"/>
  <c r="I123" i="25"/>
  <c r="F123" i="25"/>
  <c r="N122" i="25"/>
  <c r="M122" i="25"/>
  <c r="K122" i="25"/>
  <c r="J122" i="25"/>
  <c r="H122" i="25"/>
  <c r="G122" i="25"/>
  <c r="E122" i="25"/>
  <c r="D122" i="25"/>
  <c r="O121" i="25"/>
  <c r="L121" i="25"/>
  <c r="I121" i="25"/>
  <c r="F121" i="25"/>
  <c r="O120" i="25"/>
  <c r="L120" i="25"/>
  <c r="I120" i="25"/>
  <c r="F120" i="25"/>
  <c r="O119" i="25"/>
  <c r="L119" i="25"/>
  <c r="I119" i="25"/>
  <c r="F119" i="25"/>
  <c r="O118" i="25"/>
  <c r="L118" i="25"/>
  <c r="I118" i="25"/>
  <c r="F118" i="25"/>
  <c r="O117" i="25"/>
  <c r="O116" i="25" s="1"/>
  <c r="L117" i="25"/>
  <c r="I117" i="25"/>
  <c r="F117" i="25"/>
  <c r="N116" i="25"/>
  <c r="M116" i="25"/>
  <c r="K116" i="25"/>
  <c r="J116" i="25"/>
  <c r="H116" i="25"/>
  <c r="G116" i="25"/>
  <c r="E116" i="25"/>
  <c r="D116" i="25"/>
  <c r="O115" i="25"/>
  <c r="L115" i="25"/>
  <c r="I115" i="25"/>
  <c r="F115" i="25"/>
  <c r="O114" i="25"/>
  <c r="L114" i="25"/>
  <c r="I114" i="25"/>
  <c r="F114" i="25"/>
  <c r="O113" i="25"/>
  <c r="O112" i="25" s="1"/>
  <c r="L113" i="25"/>
  <c r="I113" i="25"/>
  <c r="I112" i="25" s="1"/>
  <c r="F113" i="25"/>
  <c r="F112" i="25" s="1"/>
  <c r="N112" i="25"/>
  <c r="M112" i="25"/>
  <c r="L112" i="25"/>
  <c r="K112" i="25"/>
  <c r="J112" i="25"/>
  <c r="H112" i="25"/>
  <c r="G112" i="25"/>
  <c r="E112" i="25"/>
  <c r="D112" i="25"/>
  <c r="O111" i="25"/>
  <c r="L111" i="25"/>
  <c r="I111" i="25"/>
  <c r="F111" i="25"/>
  <c r="O110" i="25"/>
  <c r="L110" i="25"/>
  <c r="I110" i="25"/>
  <c r="F110" i="25"/>
  <c r="O109" i="25"/>
  <c r="L109" i="25"/>
  <c r="I109" i="25"/>
  <c r="F109" i="25"/>
  <c r="O108" i="25"/>
  <c r="L108" i="25"/>
  <c r="I108" i="25"/>
  <c r="F108" i="25"/>
  <c r="O107" i="25"/>
  <c r="L107" i="25"/>
  <c r="I107" i="25"/>
  <c r="F107" i="25"/>
  <c r="O106" i="25"/>
  <c r="L106" i="25"/>
  <c r="I106" i="25"/>
  <c r="F106" i="25"/>
  <c r="O105" i="25"/>
  <c r="L105" i="25"/>
  <c r="I105" i="25"/>
  <c r="F105" i="25"/>
  <c r="O104" i="25"/>
  <c r="L104" i="25"/>
  <c r="I104" i="25"/>
  <c r="I103" i="25" s="1"/>
  <c r="F104" i="25"/>
  <c r="N103" i="25"/>
  <c r="M103" i="25"/>
  <c r="K103" i="25"/>
  <c r="J103" i="25"/>
  <c r="H103" i="25"/>
  <c r="G103" i="25"/>
  <c r="E103" i="25"/>
  <c r="D103" i="25"/>
  <c r="O102" i="25"/>
  <c r="L102" i="25"/>
  <c r="I102" i="25"/>
  <c r="F102" i="25"/>
  <c r="O101" i="25"/>
  <c r="L101" i="25"/>
  <c r="I101" i="25"/>
  <c r="F101" i="25"/>
  <c r="O100" i="25"/>
  <c r="L100" i="25"/>
  <c r="I100" i="25"/>
  <c r="F100" i="25"/>
  <c r="O99" i="25"/>
  <c r="L99" i="25"/>
  <c r="I99" i="25"/>
  <c r="F99" i="25"/>
  <c r="O98" i="25"/>
  <c r="L98" i="25"/>
  <c r="I98" i="25"/>
  <c r="F98" i="25"/>
  <c r="O97" i="25"/>
  <c r="L97" i="25"/>
  <c r="I97" i="25"/>
  <c r="F97" i="25"/>
  <c r="O96" i="25"/>
  <c r="L96" i="25"/>
  <c r="I96" i="25"/>
  <c r="F96" i="25"/>
  <c r="N95" i="25"/>
  <c r="M95" i="25"/>
  <c r="K95" i="25"/>
  <c r="J95" i="25"/>
  <c r="H95" i="25"/>
  <c r="G95" i="25"/>
  <c r="E95" i="25"/>
  <c r="D95" i="25"/>
  <c r="O94" i="25"/>
  <c r="L94" i="25"/>
  <c r="I94" i="25"/>
  <c r="F94" i="25"/>
  <c r="O93" i="25"/>
  <c r="L93" i="25"/>
  <c r="I93" i="25"/>
  <c r="F93" i="25"/>
  <c r="O92" i="25"/>
  <c r="L92" i="25"/>
  <c r="I92" i="25"/>
  <c r="F92" i="25"/>
  <c r="O91" i="25"/>
  <c r="L91" i="25"/>
  <c r="I91" i="25"/>
  <c r="F91" i="25"/>
  <c r="O90" i="25"/>
  <c r="L90" i="25"/>
  <c r="I90" i="25"/>
  <c r="F90" i="25"/>
  <c r="N89" i="25"/>
  <c r="M89" i="25"/>
  <c r="K89" i="25"/>
  <c r="J89" i="25"/>
  <c r="H89" i="25"/>
  <c r="G89" i="25"/>
  <c r="E89" i="25"/>
  <c r="D89" i="25"/>
  <c r="O88" i="25"/>
  <c r="L88" i="25"/>
  <c r="I88" i="25"/>
  <c r="F88" i="25"/>
  <c r="O87" i="25"/>
  <c r="L87" i="25"/>
  <c r="I87" i="25"/>
  <c r="F87" i="25"/>
  <c r="O86" i="25"/>
  <c r="L86" i="25"/>
  <c r="I86" i="25"/>
  <c r="F86" i="25"/>
  <c r="O85" i="25"/>
  <c r="O84" i="25" s="1"/>
  <c r="L85" i="25"/>
  <c r="L84" i="25" s="1"/>
  <c r="I85" i="25"/>
  <c r="I84" i="25" s="1"/>
  <c r="F85" i="25"/>
  <c r="N84" i="25"/>
  <c r="M84" i="25"/>
  <c r="K84" i="25"/>
  <c r="J84" i="25"/>
  <c r="H84" i="25"/>
  <c r="H83" i="25" s="1"/>
  <c r="G84" i="25"/>
  <c r="F84" i="25"/>
  <c r="E84" i="25"/>
  <c r="D84" i="25"/>
  <c r="O82" i="25"/>
  <c r="L82" i="25"/>
  <c r="I82" i="25"/>
  <c r="F82" i="25"/>
  <c r="O81" i="25"/>
  <c r="O80" i="25" s="1"/>
  <c r="L81" i="25"/>
  <c r="I81" i="25"/>
  <c r="I80" i="25" s="1"/>
  <c r="F81" i="25"/>
  <c r="N80" i="25"/>
  <c r="M80" i="25"/>
  <c r="L80" i="25"/>
  <c r="K80" i="25"/>
  <c r="J80" i="25"/>
  <c r="H80" i="25"/>
  <c r="G80" i="25"/>
  <c r="F80" i="25"/>
  <c r="E80" i="25"/>
  <c r="D80" i="25"/>
  <c r="O79" i="25"/>
  <c r="L79" i="25"/>
  <c r="I79" i="25"/>
  <c r="F79" i="25"/>
  <c r="O78" i="25"/>
  <c r="L78" i="25"/>
  <c r="L77" i="25" s="1"/>
  <c r="L76" i="25" s="1"/>
  <c r="I78" i="25"/>
  <c r="F78" i="25"/>
  <c r="N77" i="25"/>
  <c r="M77" i="25"/>
  <c r="M76" i="25" s="1"/>
  <c r="K77" i="25"/>
  <c r="J77" i="25"/>
  <c r="H77" i="25"/>
  <c r="H76" i="25" s="1"/>
  <c r="G77" i="25"/>
  <c r="G76" i="25" s="1"/>
  <c r="E77" i="25"/>
  <c r="D77" i="25"/>
  <c r="D76" i="25"/>
  <c r="O74" i="25"/>
  <c r="L74" i="25"/>
  <c r="I74" i="25"/>
  <c r="F74" i="25"/>
  <c r="O73" i="25"/>
  <c r="L73" i="25"/>
  <c r="I73" i="25"/>
  <c r="F73" i="25"/>
  <c r="O72" i="25"/>
  <c r="L72" i="25"/>
  <c r="I72" i="25"/>
  <c r="F72" i="25"/>
  <c r="O71" i="25"/>
  <c r="L71" i="25"/>
  <c r="I71" i="25"/>
  <c r="F71" i="25"/>
  <c r="O70" i="25"/>
  <c r="L70" i="25"/>
  <c r="L69" i="25" s="1"/>
  <c r="I70" i="25"/>
  <c r="I69" i="25" s="1"/>
  <c r="F70" i="25"/>
  <c r="N69" i="25"/>
  <c r="M69" i="25"/>
  <c r="M67" i="25" s="1"/>
  <c r="K69" i="25"/>
  <c r="K67" i="25" s="1"/>
  <c r="J69" i="25"/>
  <c r="J67" i="25" s="1"/>
  <c r="H69" i="25"/>
  <c r="H67" i="25" s="1"/>
  <c r="G69" i="25"/>
  <c r="E69" i="25"/>
  <c r="E67" i="25" s="1"/>
  <c r="D69" i="25"/>
  <c r="D67" i="25" s="1"/>
  <c r="O68" i="25"/>
  <c r="L68" i="25"/>
  <c r="I68" i="25"/>
  <c r="F68" i="25"/>
  <c r="N67" i="25"/>
  <c r="G67" i="25"/>
  <c r="O66" i="25"/>
  <c r="L66" i="25"/>
  <c r="I66" i="25"/>
  <c r="F66" i="25"/>
  <c r="O65" i="25"/>
  <c r="L65" i="25"/>
  <c r="I65" i="25"/>
  <c r="F65" i="25"/>
  <c r="O64" i="25"/>
  <c r="L64" i="25"/>
  <c r="I64" i="25"/>
  <c r="F64" i="25"/>
  <c r="O63" i="25"/>
  <c r="L63" i="25"/>
  <c r="I63" i="25"/>
  <c r="F63" i="25"/>
  <c r="O62" i="25"/>
  <c r="L62" i="25"/>
  <c r="I62" i="25"/>
  <c r="F62" i="25"/>
  <c r="O61" i="25"/>
  <c r="L61" i="25"/>
  <c r="I61" i="25"/>
  <c r="F61" i="25"/>
  <c r="O60" i="25"/>
  <c r="L60" i="25"/>
  <c r="I60" i="25"/>
  <c r="F60" i="25"/>
  <c r="O59" i="25"/>
  <c r="L59" i="25"/>
  <c r="L58" i="25" s="1"/>
  <c r="I59" i="25"/>
  <c r="I58" i="25" s="1"/>
  <c r="F59" i="25"/>
  <c r="N58" i="25"/>
  <c r="M58" i="25"/>
  <c r="K58" i="25"/>
  <c r="J58" i="25"/>
  <c r="H58" i="25"/>
  <c r="G58" i="25"/>
  <c r="E58" i="25"/>
  <c r="D58" i="25"/>
  <c r="O57" i="25"/>
  <c r="L57" i="25"/>
  <c r="I57" i="25"/>
  <c r="F57" i="25"/>
  <c r="O56" i="25"/>
  <c r="L56" i="25"/>
  <c r="L55" i="25" s="1"/>
  <c r="I56" i="25"/>
  <c r="F56" i="25"/>
  <c r="F55" i="25" s="1"/>
  <c r="O55" i="25"/>
  <c r="N55" i="25"/>
  <c r="M55" i="25"/>
  <c r="K55" i="25"/>
  <c r="K54" i="25" s="1"/>
  <c r="J55" i="25"/>
  <c r="H55" i="25"/>
  <c r="G55" i="25"/>
  <c r="E55" i="25"/>
  <c r="E54" i="25" s="1"/>
  <c r="D55" i="25"/>
  <c r="N54" i="25"/>
  <c r="N53" i="25" s="1"/>
  <c r="O47" i="25"/>
  <c r="C47" i="25" s="1"/>
  <c r="O46" i="25"/>
  <c r="C46" i="25" s="1"/>
  <c r="N45" i="25"/>
  <c r="M45" i="25"/>
  <c r="L44" i="25"/>
  <c r="L43" i="25" s="1"/>
  <c r="I44" i="25"/>
  <c r="I43" i="25" s="1"/>
  <c r="F44" i="25"/>
  <c r="K43" i="25"/>
  <c r="J43" i="25"/>
  <c r="H43" i="25"/>
  <c r="G43" i="25"/>
  <c r="E43" i="25"/>
  <c r="D43" i="25"/>
  <c r="F42" i="25"/>
  <c r="C42" i="25" s="1"/>
  <c r="E41" i="25"/>
  <c r="D41" i="25"/>
  <c r="L40" i="25"/>
  <c r="C40" i="25" s="1"/>
  <c r="L39" i="25"/>
  <c r="C39" i="25" s="1"/>
  <c r="L38" i="25"/>
  <c r="C38" i="25" s="1"/>
  <c r="L37" i="25"/>
  <c r="C37" i="25" s="1"/>
  <c r="K36" i="25"/>
  <c r="J36" i="25"/>
  <c r="L35" i="25"/>
  <c r="C35" i="25" s="1"/>
  <c r="L34" i="25"/>
  <c r="C34" i="25" s="1"/>
  <c r="K33" i="25"/>
  <c r="J33" i="25"/>
  <c r="L32" i="25"/>
  <c r="K31" i="25"/>
  <c r="J31" i="25"/>
  <c r="L30" i="25"/>
  <c r="C30" i="25" s="1"/>
  <c r="L29" i="25"/>
  <c r="C29" i="25" s="1"/>
  <c r="L28" i="25"/>
  <c r="C28" i="25" s="1"/>
  <c r="K27" i="25"/>
  <c r="J27" i="25"/>
  <c r="F25" i="25"/>
  <c r="C25" i="25" s="1"/>
  <c r="I24" i="25"/>
  <c r="F24" i="25"/>
  <c r="O23" i="25"/>
  <c r="L23" i="25"/>
  <c r="I23" i="25"/>
  <c r="F23" i="25"/>
  <c r="O22" i="25"/>
  <c r="O21" i="25" s="1"/>
  <c r="L22" i="25"/>
  <c r="L21" i="25" s="1"/>
  <c r="I22" i="25"/>
  <c r="F22" i="25"/>
  <c r="F21" i="25" s="1"/>
  <c r="N21" i="25"/>
  <c r="N292" i="25" s="1"/>
  <c r="M21" i="25"/>
  <c r="K21" i="25"/>
  <c r="J21" i="25"/>
  <c r="J292" i="25" s="1"/>
  <c r="H21" i="25"/>
  <c r="H292" i="25" s="1"/>
  <c r="H291" i="25" s="1"/>
  <c r="G21" i="25"/>
  <c r="E21" i="25"/>
  <c r="E292" i="25" s="1"/>
  <c r="D21" i="25"/>
  <c r="D292" i="25" s="1"/>
  <c r="N76" i="25" l="1"/>
  <c r="C201" i="25"/>
  <c r="I204" i="26"/>
  <c r="O204" i="26"/>
  <c r="D75" i="26"/>
  <c r="H75" i="26"/>
  <c r="I20" i="26"/>
  <c r="F270" i="26"/>
  <c r="G194" i="26"/>
  <c r="J75" i="26"/>
  <c r="J52" i="26" s="1"/>
  <c r="L83" i="26"/>
  <c r="N194" i="26"/>
  <c r="O20" i="26"/>
  <c r="C24" i="25"/>
  <c r="G187" i="25"/>
  <c r="E187" i="25"/>
  <c r="J174" i="25"/>
  <c r="J173" i="25" s="1"/>
  <c r="D291" i="25"/>
  <c r="J26" i="25"/>
  <c r="J54" i="25"/>
  <c r="C125" i="25"/>
  <c r="J130" i="25"/>
  <c r="D187" i="25"/>
  <c r="M204" i="25"/>
  <c r="N231" i="25"/>
  <c r="N230" i="25" s="1"/>
  <c r="M231" i="25"/>
  <c r="K270" i="25"/>
  <c r="K269" i="25" s="1"/>
  <c r="O69" i="25"/>
  <c r="O67" i="25" s="1"/>
  <c r="I174" i="25"/>
  <c r="I173" i="25" s="1"/>
  <c r="J53" i="25"/>
  <c r="C71" i="25"/>
  <c r="D83" i="25"/>
  <c r="C149" i="25"/>
  <c r="L196" i="25"/>
  <c r="I286" i="25"/>
  <c r="C295" i="25"/>
  <c r="C299" i="25"/>
  <c r="C300" i="25"/>
  <c r="K187" i="25"/>
  <c r="K292" i="25"/>
  <c r="I67" i="25"/>
  <c r="N173" i="25"/>
  <c r="G173" i="25"/>
  <c r="H187" i="25"/>
  <c r="K204" i="25"/>
  <c r="K195" i="25" s="1"/>
  <c r="C210" i="25"/>
  <c r="C213" i="25"/>
  <c r="C222" i="25"/>
  <c r="C225" i="25"/>
  <c r="F292" i="25"/>
  <c r="J76" i="25"/>
  <c r="C117" i="25"/>
  <c r="F122" i="25"/>
  <c r="C124" i="25"/>
  <c r="C242" i="25"/>
  <c r="J231" i="25"/>
  <c r="G270" i="25"/>
  <c r="G269" i="25" s="1"/>
  <c r="J270" i="25"/>
  <c r="J269" i="25" s="1"/>
  <c r="C278" i="25"/>
  <c r="O231" i="26"/>
  <c r="C89" i="26"/>
  <c r="L53" i="26"/>
  <c r="J194" i="26"/>
  <c r="L26" i="26"/>
  <c r="C26" i="26" s="1"/>
  <c r="C184" i="26"/>
  <c r="K194" i="26"/>
  <c r="O174" i="26"/>
  <c r="O173" i="26" s="1"/>
  <c r="M75" i="26"/>
  <c r="M52" i="26" s="1"/>
  <c r="C80" i="26"/>
  <c r="C58" i="26"/>
  <c r="O130" i="26"/>
  <c r="G289" i="26"/>
  <c r="C284" i="26"/>
  <c r="C264" i="26"/>
  <c r="C166" i="26"/>
  <c r="L130" i="26"/>
  <c r="E75" i="26"/>
  <c r="C179" i="26"/>
  <c r="N75" i="26"/>
  <c r="N52" i="26" s="1"/>
  <c r="C112" i="26"/>
  <c r="H194" i="26"/>
  <c r="H289" i="26"/>
  <c r="D194" i="26"/>
  <c r="D289" i="26"/>
  <c r="I130" i="26"/>
  <c r="I230" i="26"/>
  <c r="L230" i="26"/>
  <c r="C136" i="26"/>
  <c r="C95" i="26"/>
  <c r="C103" i="26"/>
  <c r="C238" i="26"/>
  <c r="M194" i="26"/>
  <c r="M51" i="26" s="1"/>
  <c r="G52" i="26"/>
  <c r="C246" i="26"/>
  <c r="C144" i="26"/>
  <c r="D52" i="26"/>
  <c r="K52" i="26"/>
  <c r="C69" i="26"/>
  <c r="O259" i="26"/>
  <c r="E194" i="26"/>
  <c r="C165" i="26"/>
  <c r="H52" i="26"/>
  <c r="H51" i="26" s="1"/>
  <c r="C188" i="26"/>
  <c r="C293" i="26"/>
  <c r="O83" i="26"/>
  <c r="F231" i="26"/>
  <c r="F174" i="26"/>
  <c r="F173" i="26" s="1"/>
  <c r="K291" i="25"/>
  <c r="K53" i="25"/>
  <c r="D54" i="25"/>
  <c r="D53" i="25" s="1"/>
  <c r="C63" i="25"/>
  <c r="C99" i="25"/>
  <c r="O103" i="25"/>
  <c r="C121" i="25"/>
  <c r="C145" i="25"/>
  <c r="C146" i="25"/>
  <c r="C177" i="25"/>
  <c r="D174" i="25"/>
  <c r="D173" i="25" s="1"/>
  <c r="O179" i="25"/>
  <c r="C206" i="25"/>
  <c r="C218" i="25"/>
  <c r="C220" i="25"/>
  <c r="E231" i="25"/>
  <c r="C250" i="25"/>
  <c r="O260" i="25"/>
  <c r="H269" i="25"/>
  <c r="I293" i="25"/>
  <c r="C297" i="25"/>
  <c r="E195" i="25"/>
  <c r="E20" i="25"/>
  <c r="K26" i="25"/>
  <c r="K20" i="25" s="1"/>
  <c r="C59" i="25"/>
  <c r="C60" i="25"/>
  <c r="C62" i="25"/>
  <c r="K83" i="25"/>
  <c r="I89" i="25"/>
  <c r="E83" i="25"/>
  <c r="C109" i="25"/>
  <c r="C129" i="25"/>
  <c r="N130" i="25"/>
  <c r="C161" i="25"/>
  <c r="H204" i="25"/>
  <c r="C254" i="25"/>
  <c r="C258" i="25"/>
  <c r="C266" i="25"/>
  <c r="C282" i="25"/>
  <c r="G20" i="25"/>
  <c r="H54" i="25"/>
  <c r="L54" i="25"/>
  <c r="C70" i="25"/>
  <c r="C79" i="25"/>
  <c r="G83" i="25"/>
  <c r="C111" i="25"/>
  <c r="C133" i="25"/>
  <c r="D130" i="25"/>
  <c r="D75" i="25" s="1"/>
  <c r="H130" i="25"/>
  <c r="C153" i="25"/>
  <c r="C155" i="25"/>
  <c r="C159" i="25"/>
  <c r="C169" i="25"/>
  <c r="C170" i="25"/>
  <c r="C172" i="25"/>
  <c r="M174" i="25"/>
  <c r="M173" i="25" s="1"/>
  <c r="C185" i="25"/>
  <c r="C186" i="25"/>
  <c r="D204" i="25"/>
  <c r="C214" i="25"/>
  <c r="C226" i="25"/>
  <c r="G204" i="25"/>
  <c r="C237" i="25"/>
  <c r="O238" i="25"/>
  <c r="O231" i="25" s="1"/>
  <c r="C262" i="25"/>
  <c r="K259" i="25"/>
  <c r="C274" i="25"/>
  <c r="D270" i="25"/>
  <c r="D269" i="25" s="1"/>
  <c r="I21" i="25"/>
  <c r="C22" i="25"/>
  <c r="M292" i="25"/>
  <c r="M291" i="25" s="1"/>
  <c r="M20" i="25"/>
  <c r="C32" i="25"/>
  <c r="L31" i="25"/>
  <c r="C31" i="25" s="1"/>
  <c r="H53" i="25"/>
  <c r="L116" i="25"/>
  <c r="E291" i="25"/>
  <c r="J291" i="25"/>
  <c r="N291" i="25"/>
  <c r="C61" i="25"/>
  <c r="C64" i="25"/>
  <c r="C66" i="25"/>
  <c r="C72" i="25"/>
  <c r="C74" i="25"/>
  <c r="I77" i="25"/>
  <c r="C82" i="25"/>
  <c r="J83" i="25"/>
  <c r="N83" i="25"/>
  <c r="N75" i="25" s="1"/>
  <c r="C101" i="25"/>
  <c r="C108" i="25"/>
  <c r="C114" i="25"/>
  <c r="M130" i="25"/>
  <c r="C135" i="25"/>
  <c r="I144" i="25"/>
  <c r="C147" i="25"/>
  <c r="I151" i="25"/>
  <c r="F160" i="25"/>
  <c r="C171" i="25"/>
  <c r="L175" i="25"/>
  <c r="L174" i="25" s="1"/>
  <c r="L173" i="25" s="1"/>
  <c r="C182" i="25"/>
  <c r="M195" i="25"/>
  <c r="G195" i="25"/>
  <c r="C207" i="25"/>
  <c r="I216" i="25"/>
  <c r="N204" i="25"/>
  <c r="N195" i="25" s="1"/>
  <c r="C234" i="25"/>
  <c r="K231" i="25"/>
  <c r="C245" i="25"/>
  <c r="O252" i="25"/>
  <c r="O251" i="25" s="1"/>
  <c r="I264" i="25"/>
  <c r="I259" i="25" s="1"/>
  <c r="O276" i="25"/>
  <c r="C301" i="25"/>
  <c r="M83" i="25"/>
  <c r="I187" i="25"/>
  <c r="C44" i="25"/>
  <c r="C65" i="25"/>
  <c r="C73" i="25"/>
  <c r="E76" i="25"/>
  <c r="C78" i="25"/>
  <c r="O77" i="25"/>
  <c r="O76" i="25" s="1"/>
  <c r="C88" i="25"/>
  <c r="C92" i="25"/>
  <c r="C93" i="25"/>
  <c r="O89" i="25"/>
  <c r="O95" i="25"/>
  <c r="C105" i="25"/>
  <c r="C107" i="25"/>
  <c r="C110" i="25"/>
  <c r="C115" i="25"/>
  <c r="C127" i="25"/>
  <c r="C138" i="25"/>
  <c r="C140" i="25"/>
  <c r="C157" i="25"/>
  <c r="C162" i="25"/>
  <c r="C164" i="25"/>
  <c r="L166" i="25"/>
  <c r="L165" i="25" s="1"/>
  <c r="C183" i="25"/>
  <c r="C189" i="25"/>
  <c r="O187" i="25"/>
  <c r="H195" i="25"/>
  <c r="C211" i="25"/>
  <c r="C223" i="25"/>
  <c r="J204" i="25"/>
  <c r="J195" i="25" s="1"/>
  <c r="H231" i="25"/>
  <c r="H230" i="25" s="1"/>
  <c r="C257" i="25"/>
  <c r="C275" i="25"/>
  <c r="F293" i="25"/>
  <c r="C293" i="25" s="1"/>
  <c r="G292" i="25"/>
  <c r="G291" i="25" s="1"/>
  <c r="C23" i="25"/>
  <c r="G54" i="25"/>
  <c r="G53" i="25" s="1"/>
  <c r="M54" i="25"/>
  <c r="C57" i="25"/>
  <c r="O58" i="25"/>
  <c r="O54" i="25" s="1"/>
  <c r="O53" i="25" s="1"/>
  <c r="K76" i="25"/>
  <c r="K75" i="25" s="1"/>
  <c r="C87" i="25"/>
  <c r="C91" i="25"/>
  <c r="C94" i="25"/>
  <c r="C98" i="25"/>
  <c r="L103" i="25"/>
  <c r="C119" i="25"/>
  <c r="O122" i="25"/>
  <c r="L122" i="25"/>
  <c r="F128" i="25"/>
  <c r="C128" i="25" s="1"/>
  <c r="E130" i="25"/>
  <c r="O131" i="25"/>
  <c r="C139" i="25"/>
  <c r="O144" i="25"/>
  <c r="L144" i="25"/>
  <c r="C154" i="25"/>
  <c r="C156" i="25"/>
  <c r="C163" i="25"/>
  <c r="C168" i="25"/>
  <c r="O175" i="25"/>
  <c r="O174" i="25" s="1"/>
  <c r="O173" i="25" s="1"/>
  <c r="F184" i="25"/>
  <c r="C190" i="25"/>
  <c r="F205" i="25"/>
  <c r="C209" i="25"/>
  <c r="C215" i="25"/>
  <c r="C221" i="25"/>
  <c r="C227" i="25"/>
  <c r="C228" i="25"/>
  <c r="C229" i="25"/>
  <c r="D231" i="25"/>
  <c r="D230" i="25" s="1"/>
  <c r="C243" i="25"/>
  <c r="C256" i="25"/>
  <c r="O264" i="25"/>
  <c r="O272" i="25"/>
  <c r="O270" i="25" s="1"/>
  <c r="O269" i="25" s="1"/>
  <c r="C288" i="25"/>
  <c r="C296" i="25"/>
  <c r="C298" i="25"/>
  <c r="E52" i="26"/>
  <c r="E289" i="26"/>
  <c r="C67" i="26"/>
  <c r="I53" i="26"/>
  <c r="C205" i="26"/>
  <c r="F204" i="26"/>
  <c r="C204" i="26" s="1"/>
  <c r="C84" i="26"/>
  <c r="F83" i="26"/>
  <c r="F292" i="26"/>
  <c r="C21" i="26"/>
  <c r="F20" i="26"/>
  <c r="I83" i="26"/>
  <c r="I75" i="26" s="1"/>
  <c r="C216" i="26"/>
  <c r="F54" i="26"/>
  <c r="C77" i="26"/>
  <c r="F76" i="26"/>
  <c r="C175" i="26"/>
  <c r="C286" i="26"/>
  <c r="O195" i="26"/>
  <c r="F251" i="26"/>
  <c r="C251" i="26" s="1"/>
  <c r="C252" i="26"/>
  <c r="J289" i="26"/>
  <c r="C116" i="26"/>
  <c r="L174" i="26"/>
  <c r="C187" i="26"/>
  <c r="O292" i="26"/>
  <c r="O291" i="26" s="1"/>
  <c r="F259" i="26"/>
  <c r="C260" i="26"/>
  <c r="F130" i="26"/>
  <c r="C270" i="26"/>
  <c r="F269" i="26"/>
  <c r="L195" i="26"/>
  <c r="K289" i="26"/>
  <c r="I195" i="26"/>
  <c r="G51" i="26"/>
  <c r="C198" i="26"/>
  <c r="F196" i="26"/>
  <c r="C131" i="26"/>
  <c r="I292" i="25"/>
  <c r="I291" i="25" s="1"/>
  <c r="I20" i="25"/>
  <c r="L67" i="25"/>
  <c r="I76" i="25"/>
  <c r="C80" i="25"/>
  <c r="O292" i="25"/>
  <c r="O291" i="25" s="1"/>
  <c r="H75" i="25"/>
  <c r="H52" i="25" s="1"/>
  <c r="E53" i="25"/>
  <c r="M53" i="25"/>
  <c r="F43" i="25"/>
  <c r="C43" i="25" s="1"/>
  <c r="C96" i="25"/>
  <c r="F95" i="25"/>
  <c r="C112" i="25"/>
  <c r="C113" i="25"/>
  <c r="I116" i="25"/>
  <c r="C137" i="25"/>
  <c r="F165" i="25"/>
  <c r="I166" i="25"/>
  <c r="I165" i="25" s="1"/>
  <c r="C167" i="25"/>
  <c r="J20" i="25"/>
  <c r="N20" i="25"/>
  <c r="C56" i="25"/>
  <c r="C68" i="25"/>
  <c r="F69" i="25"/>
  <c r="C69" i="25" s="1"/>
  <c r="F77" i="25"/>
  <c r="C84" i="25"/>
  <c r="L89" i="25"/>
  <c r="C132" i="25"/>
  <c r="F131" i="25"/>
  <c r="C148" i="25"/>
  <c r="F144" i="25"/>
  <c r="L151" i="25"/>
  <c r="C158" i="25"/>
  <c r="C233" i="25"/>
  <c r="C136" i="25"/>
  <c r="C143" i="25"/>
  <c r="I141" i="25"/>
  <c r="C141" i="25" s="1"/>
  <c r="C180" i="25"/>
  <c r="F179" i="25"/>
  <c r="C179" i="25" s="1"/>
  <c r="C253" i="25"/>
  <c r="F252" i="25"/>
  <c r="L27" i="25"/>
  <c r="L33" i="25"/>
  <c r="C33" i="25" s="1"/>
  <c r="L36" i="25"/>
  <c r="C36" i="25" s="1"/>
  <c r="F41" i="25"/>
  <c r="C41" i="25" s="1"/>
  <c r="O45" i="25"/>
  <c r="O20" i="25" s="1"/>
  <c r="I55" i="25"/>
  <c r="I54" i="25" s="1"/>
  <c r="F58" i="25"/>
  <c r="C81" i="25"/>
  <c r="C85" i="25"/>
  <c r="I95" i="25"/>
  <c r="L95" i="25"/>
  <c r="C100" i="25"/>
  <c r="C104" i="25"/>
  <c r="F103" i="25"/>
  <c r="I122" i="25"/>
  <c r="C123" i="25"/>
  <c r="C126" i="25"/>
  <c r="G130" i="25"/>
  <c r="G75" i="25" s="1"/>
  <c r="C134" i="25"/>
  <c r="C150" i="25"/>
  <c r="E174" i="25"/>
  <c r="E173" i="25" s="1"/>
  <c r="C176" i="25"/>
  <c r="F175" i="25"/>
  <c r="J187" i="25"/>
  <c r="C248" i="25"/>
  <c r="I246" i="25"/>
  <c r="C265" i="25"/>
  <c r="F264" i="25"/>
  <c r="C287" i="25"/>
  <c r="L286" i="25"/>
  <c r="L292" i="25" s="1"/>
  <c r="L291" i="25" s="1"/>
  <c r="C97" i="25"/>
  <c r="C181" i="25"/>
  <c r="D20" i="25"/>
  <c r="H20" i="25"/>
  <c r="C21" i="25"/>
  <c r="C86" i="25"/>
  <c r="F89" i="25"/>
  <c r="C90" i="25"/>
  <c r="C102" i="25"/>
  <c r="C106" i="25"/>
  <c r="C118" i="25"/>
  <c r="C120" i="25"/>
  <c r="F116" i="25"/>
  <c r="L131" i="25"/>
  <c r="C152" i="25"/>
  <c r="F151" i="25"/>
  <c r="O151" i="25"/>
  <c r="O130" i="25" s="1"/>
  <c r="C160" i="25"/>
  <c r="C178" i="25"/>
  <c r="C184" i="25"/>
  <c r="C188" i="25"/>
  <c r="C241" i="25"/>
  <c r="F238" i="25"/>
  <c r="C271" i="25"/>
  <c r="C273" i="25"/>
  <c r="F272" i="25"/>
  <c r="C142" i="25"/>
  <c r="C200" i="25"/>
  <c r="I198" i="25"/>
  <c r="I196" i="25" s="1"/>
  <c r="C203" i="25"/>
  <c r="C208" i="25"/>
  <c r="I205" i="25"/>
  <c r="C212" i="25"/>
  <c r="C224" i="25"/>
  <c r="C232" i="25"/>
  <c r="G231" i="25"/>
  <c r="G230" i="25" s="1"/>
  <c r="C240" i="25"/>
  <c r="I238" i="25"/>
  <c r="C244" i="25"/>
  <c r="C247" i="25"/>
  <c r="L246" i="25"/>
  <c r="L260" i="25"/>
  <c r="C263" i="25"/>
  <c r="C268" i="25"/>
  <c r="L276" i="25"/>
  <c r="L270" i="25" s="1"/>
  <c r="L269" i="25" s="1"/>
  <c r="C279" i="25"/>
  <c r="C193" i="25"/>
  <c r="F192" i="25"/>
  <c r="C197" i="25"/>
  <c r="F196" i="25"/>
  <c r="L216" i="25"/>
  <c r="L204" i="25" s="1"/>
  <c r="L195" i="25" s="1"/>
  <c r="C219" i="25"/>
  <c r="J230" i="25"/>
  <c r="C239" i="25"/>
  <c r="L238" i="25"/>
  <c r="M230" i="25"/>
  <c r="E259" i="25"/>
  <c r="E230" i="25" s="1"/>
  <c r="C261" i="25"/>
  <c r="F260" i="25"/>
  <c r="O259" i="25"/>
  <c r="I270" i="25"/>
  <c r="I269" i="25" s="1"/>
  <c r="M270" i="25"/>
  <c r="M269" i="25" s="1"/>
  <c r="C277" i="25"/>
  <c r="F276" i="25"/>
  <c r="D195" i="25"/>
  <c r="O196" i="25"/>
  <c r="O205" i="25"/>
  <c r="C217" i="25"/>
  <c r="F216" i="25"/>
  <c r="O216" i="25"/>
  <c r="I235" i="25"/>
  <c r="C235" i="25" s="1"/>
  <c r="C236" i="25"/>
  <c r="C249" i="25"/>
  <c r="F246" i="25"/>
  <c r="I252" i="25"/>
  <c r="I251" i="25" s="1"/>
  <c r="L252" i="25"/>
  <c r="L251" i="25" s="1"/>
  <c r="C255" i="25"/>
  <c r="L264" i="25"/>
  <c r="C267" i="25"/>
  <c r="E270" i="25"/>
  <c r="E269" i="25" s="1"/>
  <c r="C280" i="25"/>
  <c r="C281" i="25"/>
  <c r="C285" i="25"/>
  <c r="F284" i="25"/>
  <c r="C294" i="25"/>
  <c r="C199" i="25"/>
  <c r="O301" i="24"/>
  <c r="L301" i="24"/>
  <c r="I301" i="24"/>
  <c r="F301" i="24"/>
  <c r="O300" i="24"/>
  <c r="L300" i="24"/>
  <c r="I300" i="24"/>
  <c r="F300" i="24"/>
  <c r="O299" i="24"/>
  <c r="L299" i="24"/>
  <c r="I299" i="24"/>
  <c r="F299" i="24"/>
  <c r="O298" i="24"/>
  <c r="L298" i="24"/>
  <c r="I298" i="24"/>
  <c r="F298" i="24"/>
  <c r="O297" i="24"/>
  <c r="L297" i="24"/>
  <c r="I297" i="24"/>
  <c r="F297" i="24"/>
  <c r="O296" i="24"/>
  <c r="L296" i="24"/>
  <c r="I296" i="24"/>
  <c r="F296" i="24"/>
  <c r="O295" i="24"/>
  <c r="L295" i="24"/>
  <c r="I295" i="24"/>
  <c r="F295" i="24"/>
  <c r="O294" i="24"/>
  <c r="L294" i="24"/>
  <c r="I294" i="24"/>
  <c r="F294" i="24"/>
  <c r="N293" i="24"/>
  <c r="M293" i="24"/>
  <c r="L293" i="24"/>
  <c r="K293" i="24"/>
  <c r="J293" i="24"/>
  <c r="H293" i="24"/>
  <c r="G293" i="24"/>
  <c r="E293" i="24"/>
  <c r="D293" i="24"/>
  <c r="O288" i="24"/>
  <c r="L288" i="24"/>
  <c r="I288" i="24"/>
  <c r="F288" i="24"/>
  <c r="O287" i="24"/>
  <c r="L287" i="24"/>
  <c r="L286" i="24" s="1"/>
  <c r="I287" i="24"/>
  <c r="F287" i="24"/>
  <c r="O286" i="24"/>
  <c r="N286" i="24"/>
  <c r="M286" i="24"/>
  <c r="K286" i="24"/>
  <c r="J286" i="24"/>
  <c r="H286" i="24"/>
  <c r="G286" i="24"/>
  <c r="F286" i="24"/>
  <c r="E286" i="24"/>
  <c r="D286" i="24"/>
  <c r="O285" i="24"/>
  <c r="O284" i="24" s="1"/>
  <c r="O283" i="24" s="1"/>
  <c r="L285" i="24"/>
  <c r="L284" i="24" s="1"/>
  <c r="L283" i="24" s="1"/>
  <c r="I285" i="24"/>
  <c r="I284" i="24" s="1"/>
  <c r="I283" i="24" s="1"/>
  <c r="F285" i="24"/>
  <c r="N284" i="24"/>
  <c r="N283" i="24" s="1"/>
  <c r="M284" i="24"/>
  <c r="M283" i="24" s="1"/>
  <c r="K284" i="24"/>
  <c r="K283" i="24" s="1"/>
  <c r="J284" i="24"/>
  <c r="J283" i="24" s="1"/>
  <c r="H284" i="24"/>
  <c r="G284" i="24"/>
  <c r="E284" i="24"/>
  <c r="E283" i="24" s="1"/>
  <c r="D284" i="24"/>
  <c r="D283" i="24" s="1"/>
  <c r="H283" i="24"/>
  <c r="G283" i="24"/>
  <c r="O282" i="24"/>
  <c r="O281" i="24" s="1"/>
  <c r="L282" i="24"/>
  <c r="I282" i="24"/>
  <c r="F282" i="24"/>
  <c r="F281" i="24" s="1"/>
  <c r="N281" i="24"/>
  <c r="M281" i="24"/>
  <c r="L281" i="24"/>
  <c r="K281" i="24"/>
  <c r="J281" i="24"/>
  <c r="H281" i="24"/>
  <c r="G281" i="24"/>
  <c r="E281" i="24"/>
  <c r="D281" i="24"/>
  <c r="O280" i="24"/>
  <c r="L280" i="24"/>
  <c r="I280" i="24"/>
  <c r="F280" i="24"/>
  <c r="O279" i="24"/>
  <c r="L279" i="24"/>
  <c r="I279" i="24"/>
  <c r="F279" i="24"/>
  <c r="O278" i="24"/>
  <c r="L278" i="24"/>
  <c r="I278" i="24"/>
  <c r="F278" i="24"/>
  <c r="O277" i="24"/>
  <c r="L277" i="24"/>
  <c r="I277" i="24"/>
  <c r="F277" i="24"/>
  <c r="N276" i="24"/>
  <c r="M276" i="24"/>
  <c r="K276" i="24"/>
  <c r="J276" i="24"/>
  <c r="H276" i="24"/>
  <c r="H270" i="24" s="1"/>
  <c r="H269" i="24" s="1"/>
  <c r="G276" i="24"/>
  <c r="E276" i="24"/>
  <c r="D276" i="24"/>
  <c r="O275" i="24"/>
  <c r="L275" i="24"/>
  <c r="I275" i="24"/>
  <c r="F275" i="24"/>
  <c r="O274" i="24"/>
  <c r="L274" i="24"/>
  <c r="I274" i="24"/>
  <c r="F274" i="24"/>
  <c r="O273" i="24"/>
  <c r="L273" i="24"/>
  <c r="L272" i="24" s="1"/>
  <c r="I273" i="24"/>
  <c r="F273" i="24"/>
  <c r="N272" i="24"/>
  <c r="N270" i="24" s="1"/>
  <c r="N269" i="24" s="1"/>
  <c r="M272" i="24"/>
  <c r="K272" i="24"/>
  <c r="J272" i="24"/>
  <c r="I272" i="24"/>
  <c r="H272" i="24"/>
  <c r="G272" i="24"/>
  <c r="E272" i="24"/>
  <c r="D272" i="24"/>
  <c r="D270" i="24" s="1"/>
  <c r="D269" i="24" s="1"/>
  <c r="O271" i="24"/>
  <c r="L271" i="24"/>
  <c r="I271" i="24"/>
  <c r="F271" i="24"/>
  <c r="K270" i="24"/>
  <c r="G270" i="24"/>
  <c r="O268" i="24"/>
  <c r="L268" i="24"/>
  <c r="I268" i="24"/>
  <c r="F268" i="24"/>
  <c r="O267" i="24"/>
  <c r="L267" i="24"/>
  <c r="I267" i="24"/>
  <c r="F267" i="24"/>
  <c r="O266" i="24"/>
  <c r="L266" i="24"/>
  <c r="I266" i="24"/>
  <c r="F266" i="24"/>
  <c r="O265" i="24"/>
  <c r="L265" i="24"/>
  <c r="I265" i="24"/>
  <c r="F265" i="24"/>
  <c r="N264" i="24"/>
  <c r="M264" i="24"/>
  <c r="K264" i="24"/>
  <c r="J264" i="24"/>
  <c r="I264" i="24"/>
  <c r="H264" i="24"/>
  <c r="G264" i="24"/>
  <c r="E264" i="24"/>
  <c r="D264" i="24"/>
  <c r="O263" i="24"/>
  <c r="L263" i="24"/>
  <c r="I263" i="24"/>
  <c r="F263" i="24"/>
  <c r="O262" i="24"/>
  <c r="L262" i="24"/>
  <c r="I262" i="24"/>
  <c r="F262" i="24"/>
  <c r="O261" i="24"/>
  <c r="O260" i="24" s="1"/>
  <c r="L261" i="24"/>
  <c r="I261" i="24"/>
  <c r="I260" i="24" s="1"/>
  <c r="F261" i="24"/>
  <c r="N260" i="24"/>
  <c r="N259" i="24" s="1"/>
  <c r="M260" i="24"/>
  <c r="K260" i="24"/>
  <c r="J260" i="24"/>
  <c r="J259" i="24" s="1"/>
  <c r="H260" i="24"/>
  <c r="H259" i="24" s="1"/>
  <c r="G260" i="24"/>
  <c r="G259" i="24" s="1"/>
  <c r="E260" i="24"/>
  <c r="D260" i="24"/>
  <c r="D259" i="24" s="1"/>
  <c r="K259" i="24"/>
  <c r="O258" i="24"/>
  <c r="L258" i="24"/>
  <c r="I258" i="24"/>
  <c r="F258" i="24"/>
  <c r="O257" i="24"/>
  <c r="L257" i="24"/>
  <c r="I257" i="24"/>
  <c r="F257" i="24"/>
  <c r="O256" i="24"/>
  <c r="L256" i="24"/>
  <c r="I256" i="24"/>
  <c r="F256" i="24"/>
  <c r="O255" i="24"/>
  <c r="L255" i="24"/>
  <c r="I255" i="24"/>
  <c r="F255" i="24"/>
  <c r="O254" i="24"/>
  <c r="L254" i="24"/>
  <c r="I254" i="24"/>
  <c r="F254" i="24"/>
  <c r="O253" i="24"/>
  <c r="L253" i="24"/>
  <c r="I253" i="24"/>
  <c r="I252" i="24" s="1"/>
  <c r="I251" i="24" s="1"/>
  <c r="F253" i="24"/>
  <c r="N252" i="24"/>
  <c r="M252" i="24"/>
  <c r="M251" i="24" s="1"/>
  <c r="K252" i="24"/>
  <c r="K251" i="24" s="1"/>
  <c r="J252" i="24"/>
  <c r="H252" i="24"/>
  <c r="H251" i="24" s="1"/>
  <c r="G252" i="24"/>
  <c r="G251" i="24" s="1"/>
  <c r="E252" i="24"/>
  <c r="E251" i="24" s="1"/>
  <c r="D252" i="24"/>
  <c r="N251" i="24"/>
  <c r="J251" i="24"/>
  <c r="D251" i="24"/>
  <c r="O250" i="24"/>
  <c r="L250" i="24"/>
  <c r="I250" i="24"/>
  <c r="F250" i="24"/>
  <c r="O249" i="24"/>
  <c r="L249" i="24"/>
  <c r="I249" i="24"/>
  <c r="F249" i="24"/>
  <c r="O248" i="24"/>
  <c r="L248" i="24"/>
  <c r="I248" i="24"/>
  <c r="F248" i="24"/>
  <c r="O247" i="24"/>
  <c r="L247" i="24"/>
  <c r="L246" i="24" s="1"/>
  <c r="I247" i="24"/>
  <c r="F247" i="24"/>
  <c r="N246" i="24"/>
  <c r="M246" i="24"/>
  <c r="K246" i="24"/>
  <c r="J246" i="24"/>
  <c r="H246" i="24"/>
  <c r="G246" i="24"/>
  <c r="E246" i="24"/>
  <c r="D246" i="24"/>
  <c r="O245" i="24"/>
  <c r="L245" i="24"/>
  <c r="I245" i="24"/>
  <c r="F245" i="24"/>
  <c r="O244" i="24"/>
  <c r="L244" i="24"/>
  <c r="I244" i="24"/>
  <c r="F244" i="24"/>
  <c r="O243" i="24"/>
  <c r="L243" i="24"/>
  <c r="I243" i="24"/>
  <c r="F243" i="24"/>
  <c r="O242" i="24"/>
  <c r="L242" i="24"/>
  <c r="I242" i="24"/>
  <c r="F242" i="24"/>
  <c r="O241" i="24"/>
  <c r="L241" i="24"/>
  <c r="I241" i="24"/>
  <c r="F241" i="24"/>
  <c r="O240" i="24"/>
  <c r="L240" i="24"/>
  <c r="I240" i="24"/>
  <c r="F240" i="24"/>
  <c r="O239" i="24"/>
  <c r="L239" i="24"/>
  <c r="I239" i="24"/>
  <c r="F239" i="24"/>
  <c r="N238" i="24"/>
  <c r="M238" i="24"/>
  <c r="K238" i="24"/>
  <c r="J238" i="24"/>
  <c r="H238" i="24"/>
  <c r="G238" i="24"/>
  <c r="E238" i="24"/>
  <c r="D238" i="24"/>
  <c r="O237" i="24"/>
  <c r="L237" i="24"/>
  <c r="I237" i="24"/>
  <c r="F237" i="24"/>
  <c r="O236" i="24"/>
  <c r="O235" i="24" s="1"/>
  <c r="L236" i="24"/>
  <c r="L235" i="24" s="1"/>
  <c r="I236" i="24"/>
  <c r="F236" i="24"/>
  <c r="F235" i="24" s="1"/>
  <c r="N235" i="24"/>
  <c r="M235" i="24"/>
  <c r="K235" i="24"/>
  <c r="J235" i="24"/>
  <c r="J231" i="24" s="1"/>
  <c r="H235" i="24"/>
  <c r="G235" i="24"/>
  <c r="E235" i="24"/>
  <c r="D235" i="24"/>
  <c r="O234" i="24"/>
  <c r="O233" i="24" s="1"/>
  <c r="L234" i="24"/>
  <c r="I234" i="24"/>
  <c r="I233" i="24" s="1"/>
  <c r="F234" i="24"/>
  <c r="N233" i="24"/>
  <c r="M233" i="24"/>
  <c r="M231" i="24" s="1"/>
  <c r="L233" i="24"/>
  <c r="K233" i="24"/>
  <c r="J233" i="24"/>
  <c r="H233" i="24"/>
  <c r="G233" i="24"/>
  <c r="E233" i="24"/>
  <c r="D233" i="24"/>
  <c r="O232" i="24"/>
  <c r="L232" i="24"/>
  <c r="I232" i="24"/>
  <c r="F232" i="24"/>
  <c r="O229" i="24"/>
  <c r="L229" i="24"/>
  <c r="I229" i="24"/>
  <c r="F229" i="24"/>
  <c r="O228" i="24"/>
  <c r="L228" i="24"/>
  <c r="L227" i="24" s="1"/>
  <c r="I228" i="24"/>
  <c r="I227" i="24" s="1"/>
  <c r="F228" i="24"/>
  <c r="O227" i="24"/>
  <c r="N227" i="24"/>
  <c r="M227" i="24"/>
  <c r="K227" i="24"/>
  <c r="J227" i="24"/>
  <c r="H227" i="24"/>
  <c r="G227" i="24"/>
  <c r="F227" i="24"/>
  <c r="E227" i="24"/>
  <c r="D227" i="24"/>
  <c r="O226" i="24"/>
  <c r="L226" i="24"/>
  <c r="I226" i="24"/>
  <c r="F226" i="24"/>
  <c r="O225" i="24"/>
  <c r="L225" i="24"/>
  <c r="I225" i="24"/>
  <c r="F225" i="24"/>
  <c r="O224" i="24"/>
  <c r="L224" i="24"/>
  <c r="I224" i="24"/>
  <c r="F224" i="24"/>
  <c r="O223" i="24"/>
  <c r="L223" i="24"/>
  <c r="I223" i="24"/>
  <c r="F223" i="24"/>
  <c r="O222" i="24"/>
  <c r="L222" i="24"/>
  <c r="I222" i="24"/>
  <c r="F222" i="24"/>
  <c r="C222" i="24" s="1"/>
  <c r="O221" i="24"/>
  <c r="L221" i="24"/>
  <c r="I221" i="24"/>
  <c r="F221" i="24"/>
  <c r="O220" i="24"/>
  <c r="L220" i="24"/>
  <c r="I220" i="24"/>
  <c r="F220" i="24"/>
  <c r="O219" i="24"/>
  <c r="L219" i="24"/>
  <c r="I219" i="24"/>
  <c r="F219" i="24"/>
  <c r="O218" i="24"/>
  <c r="L218" i="24"/>
  <c r="I218" i="24"/>
  <c r="F218" i="24"/>
  <c r="O217" i="24"/>
  <c r="L217" i="24"/>
  <c r="I217" i="24"/>
  <c r="I216" i="24" s="1"/>
  <c r="F217" i="24"/>
  <c r="N216" i="24"/>
  <c r="M216" i="24"/>
  <c r="K216" i="24"/>
  <c r="J216" i="24"/>
  <c r="H216" i="24"/>
  <c r="G216" i="24"/>
  <c r="E216" i="24"/>
  <c r="D216" i="24"/>
  <c r="O215" i="24"/>
  <c r="L215" i="24"/>
  <c r="I215" i="24"/>
  <c r="F215" i="24"/>
  <c r="O214" i="24"/>
  <c r="L214" i="24"/>
  <c r="I214" i="24"/>
  <c r="F214" i="24"/>
  <c r="O213" i="24"/>
  <c r="L213" i="24"/>
  <c r="I213" i="24"/>
  <c r="F213" i="24"/>
  <c r="O212" i="24"/>
  <c r="L212" i="24"/>
  <c r="I212" i="24"/>
  <c r="F212" i="24"/>
  <c r="O211" i="24"/>
  <c r="L211" i="24"/>
  <c r="I211" i="24"/>
  <c r="F211" i="24"/>
  <c r="O210" i="24"/>
  <c r="L210" i="24"/>
  <c r="I210" i="24"/>
  <c r="F210" i="24"/>
  <c r="O209" i="24"/>
  <c r="L209" i="24"/>
  <c r="I209" i="24"/>
  <c r="F209" i="24"/>
  <c r="O208" i="24"/>
  <c r="L208" i="24"/>
  <c r="I208" i="24"/>
  <c r="F208" i="24"/>
  <c r="O207" i="24"/>
  <c r="L207" i="24"/>
  <c r="I207" i="24"/>
  <c r="F207" i="24"/>
  <c r="O206" i="24"/>
  <c r="L206" i="24"/>
  <c r="I206" i="24"/>
  <c r="F206" i="24"/>
  <c r="N205" i="24"/>
  <c r="M205" i="24"/>
  <c r="K205" i="24"/>
  <c r="K204" i="24" s="1"/>
  <c r="J205" i="24"/>
  <c r="H205" i="24"/>
  <c r="G205" i="24"/>
  <c r="G204" i="24" s="1"/>
  <c r="E205" i="24"/>
  <c r="D205" i="24"/>
  <c r="O203" i="24"/>
  <c r="L203" i="24"/>
  <c r="I203" i="24"/>
  <c r="F203" i="24"/>
  <c r="O202" i="24"/>
  <c r="L202" i="24"/>
  <c r="I202" i="24"/>
  <c r="F202" i="24"/>
  <c r="O201" i="24"/>
  <c r="L201" i="24"/>
  <c r="I201" i="24"/>
  <c r="F201" i="24"/>
  <c r="O200" i="24"/>
  <c r="L200" i="24"/>
  <c r="I200" i="24"/>
  <c r="F200" i="24"/>
  <c r="O199" i="24"/>
  <c r="L199" i="24"/>
  <c r="L198" i="24" s="1"/>
  <c r="I199" i="24"/>
  <c r="F199" i="24"/>
  <c r="F198" i="24" s="1"/>
  <c r="O198" i="24"/>
  <c r="N198" i="24"/>
  <c r="N196" i="24" s="1"/>
  <c r="M198" i="24"/>
  <c r="M196" i="24" s="1"/>
  <c r="K198" i="24"/>
  <c r="K196" i="24" s="1"/>
  <c r="J198" i="24"/>
  <c r="H198" i="24"/>
  <c r="H196" i="24" s="1"/>
  <c r="G198" i="24"/>
  <c r="G196" i="24" s="1"/>
  <c r="E198" i="24"/>
  <c r="E196" i="24" s="1"/>
  <c r="D198" i="24"/>
  <c r="O197" i="24"/>
  <c r="L197" i="24"/>
  <c r="I197" i="24"/>
  <c r="F197" i="24"/>
  <c r="J196" i="24"/>
  <c r="D196" i="24"/>
  <c r="O193" i="24"/>
  <c r="O192" i="24" s="1"/>
  <c r="O191" i="24" s="1"/>
  <c r="L193" i="24"/>
  <c r="I193" i="24"/>
  <c r="I192" i="24" s="1"/>
  <c r="I191" i="24" s="1"/>
  <c r="F193" i="24"/>
  <c r="N192" i="24"/>
  <c r="N191" i="24" s="1"/>
  <c r="M192" i="24"/>
  <c r="M191" i="24" s="1"/>
  <c r="L192" i="24"/>
  <c r="L191" i="24" s="1"/>
  <c r="K192" i="24"/>
  <c r="K191" i="24" s="1"/>
  <c r="J192" i="24"/>
  <c r="J191" i="24" s="1"/>
  <c r="H192" i="24"/>
  <c r="G192" i="24"/>
  <c r="G191" i="24" s="1"/>
  <c r="E192" i="24"/>
  <c r="E191" i="24" s="1"/>
  <c r="D192" i="24"/>
  <c r="D191" i="24" s="1"/>
  <c r="H191" i="24"/>
  <c r="O190" i="24"/>
  <c r="L190" i="24"/>
  <c r="I190" i="24"/>
  <c r="F190" i="24"/>
  <c r="O189" i="24"/>
  <c r="L189" i="24"/>
  <c r="L188" i="24" s="1"/>
  <c r="I189" i="24"/>
  <c r="F189" i="24"/>
  <c r="N188" i="24"/>
  <c r="N187" i="24" s="1"/>
  <c r="M188" i="24"/>
  <c r="K188" i="24"/>
  <c r="J188" i="24"/>
  <c r="I188" i="24"/>
  <c r="I187" i="24" s="1"/>
  <c r="H188" i="24"/>
  <c r="G188" i="24"/>
  <c r="E188" i="24"/>
  <c r="D188" i="24"/>
  <c r="H187" i="24"/>
  <c r="O186" i="24"/>
  <c r="L186" i="24"/>
  <c r="I186" i="24"/>
  <c r="F186" i="24"/>
  <c r="O185" i="24"/>
  <c r="O184" i="24" s="1"/>
  <c r="L185" i="24"/>
  <c r="L184" i="24" s="1"/>
  <c r="I185" i="24"/>
  <c r="I184" i="24" s="1"/>
  <c r="F185" i="24"/>
  <c r="N184" i="24"/>
  <c r="M184" i="24"/>
  <c r="K184" i="24"/>
  <c r="J184" i="24"/>
  <c r="H184" i="24"/>
  <c r="G184" i="24"/>
  <c r="E184" i="24"/>
  <c r="D184" i="24"/>
  <c r="O183" i="24"/>
  <c r="L183" i="24"/>
  <c r="I183" i="24"/>
  <c r="F183" i="24"/>
  <c r="O182" i="24"/>
  <c r="L182" i="24"/>
  <c r="I182" i="24"/>
  <c r="F182" i="24"/>
  <c r="C182" i="24" s="1"/>
  <c r="O181" i="24"/>
  <c r="L181" i="24"/>
  <c r="I181" i="24"/>
  <c r="F181" i="24"/>
  <c r="O180" i="24"/>
  <c r="L180" i="24"/>
  <c r="I180" i="24"/>
  <c r="F180" i="24"/>
  <c r="N179" i="24"/>
  <c r="M179" i="24"/>
  <c r="K179" i="24"/>
  <c r="J179" i="24"/>
  <c r="H179" i="24"/>
  <c r="G179" i="24"/>
  <c r="E179" i="24"/>
  <c r="D179" i="24"/>
  <c r="O178" i="24"/>
  <c r="L178" i="24"/>
  <c r="I178" i="24"/>
  <c r="F178" i="24"/>
  <c r="O177" i="24"/>
  <c r="L177" i="24"/>
  <c r="I177" i="24"/>
  <c r="F177" i="24"/>
  <c r="O176" i="24"/>
  <c r="L176" i="24"/>
  <c r="I176" i="24"/>
  <c r="I175" i="24" s="1"/>
  <c r="F176" i="24"/>
  <c r="N175" i="24"/>
  <c r="M175" i="24"/>
  <c r="M174" i="24" s="1"/>
  <c r="K175" i="24"/>
  <c r="K174" i="24" s="1"/>
  <c r="J175" i="24"/>
  <c r="J174" i="24" s="1"/>
  <c r="J173" i="24" s="1"/>
  <c r="H175" i="24"/>
  <c r="H174" i="24" s="1"/>
  <c r="G175" i="24"/>
  <c r="G174" i="24" s="1"/>
  <c r="G173" i="24" s="1"/>
  <c r="E175" i="24"/>
  <c r="E174" i="24" s="1"/>
  <c r="E173" i="24" s="1"/>
  <c r="D175" i="24"/>
  <c r="D174" i="24" s="1"/>
  <c r="D173" i="24" s="1"/>
  <c r="O172" i="24"/>
  <c r="L172" i="24"/>
  <c r="I172" i="24"/>
  <c r="F172" i="24"/>
  <c r="O171" i="24"/>
  <c r="L171" i="24"/>
  <c r="I171" i="24"/>
  <c r="F171" i="24"/>
  <c r="O170" i="24"/>
  <c r="L170" i="24"/>
  <c r="I170" i="24"/>
  <c r="F170" i="24"/>
  <c r="O169" i="24"/>
  <c r="L169" i="24"/>
  <c r="I169" i="24"/>
  <c r="F169" i="24"/>
  <c r="O168" i="24"/>
  <c r="L168" i="24"/>
  <c r="I168" i="24"/>
  <c r="F168" i="24"/>
  <c r="O167" i="24"/>
  <c r="L167" i="24"/>
  <c r="L166" i="24" s="1"/>
  <c r="I167" i="24"/>
  <c r="F167" i="24"/>
  <c r="O166" i="24"/>
  <c r="O165" i="24" s="1"/>
  <c r="N166" i="24"/>
  <c r="N165" i="24" s="1"/>
  <c r="M166" i="24"/>
  <c r="M165" i="24" s="1"/>
  <c r="K166" i="24"/>
  <c r="K165" i="24" s="1"/>
  <c r="J166" i="24"/>
  <c r="J165" i="24" s="1"/>
  <c r="H166" i="24"/>
  <c r="H165" i="24" s="1"/>
  <c r="G166" i="24"/>
  <c r="G165" i="24" s="1"/>
  <c r="E166" i="24"/>
  <c r="E165" i="24" s="1"/>
  <c r="D166" i="24"/>
  <c r="D165" i="24" s="1"/>
  <c r="L165" i="24"/>
  <c r="O164" i="24"/>
  <c r="L164" i="24"/>
  <c r="I164" i="24"/>
  <c r="F164" i="24"/>
  <c r="O163" i="24"/>
  <c r="L163" i="24"/>
  <c r="I163" i="24"/>
  <c r="F163" i="24"/>
  <c r="O162" i="24"/>
  <c r="L162" i="24"/>
  <c r="I162" i="24"/>
  <c r="F162" i="24"/>
  <c r="O161" i="24"/>
  <c r="O160" i="24" s="1"/>
  <c r="L161" i="24"/>
  <c r="L160" i="24" s="1"/>
  <c r="I161" i="24"/>
  <c r="I160" i="24" s="1"/>
  <c r="F161" i="24"/>
  <c r="N160" i="24"/>
  <c r="M160" i="24"/>
  <c r="K160" i="24"/>
  <c r="J160" i="24"/>
  <c r="H160" i="24"/>
  <c r="G160" i="24"/>
  <c r="E160" i="24"/>
  <c r="D160" i="24"/>
  <c r="O159" i="24"/>
  <c r="L159" i="24"/>
  <c r="I159" i="24"/>
  <c r="F159" i="24"/>
  <c r="O158" i="24"/>
  <c r="L158" i="24"/>
  <c r="I158" i="24"/>
  <c r="F158" i="24"/>
  <c r="O157" i="24"/>
  <c r="L157" i="24"/>
  <c r="I157" i="24"/>
  <c r="F157" i="24"/>
  <c r="O156" i="24"/>
  <c r="L156" i="24"/>
  <c r="I156" i="24"/>
  <c r="F156" i="24"/>
  <c r="O155" i="24"/>
  <c r="L155" i="24"/>
  <c r="I155" i="24"/>
  <c r="F155" i="24"/>
  <c r="O154" i="24"/>
  <c r="L154" i="24"/>
  <c r="I154" i="24"/>
  <c r="F154" i="24"/>
  <c r="O153" i="24"/>
  <c r="L153" i="24"/>
  <c r="I153" i="24"/>
  <c r="F153" i="24"/>
  <c r="O152" i="24"/>
  <c r="O151" i="24" s="1"/>
  <c r="L152" i="24"/>
  <c r="I152" i="24"/>
  <c r="F152" i="24"/>
  <c r="N151" i="24"/>
  <c r="M151" i="24"/>
  <c r="K151" i="24"/>
  <c r="J151" i="24"/>
  <c r="H151" i="24"/>
  <c r="G151" i="24"/>
  <c r="E151" i="24"/>
  <c r="D151" i="24"/>
  <c r="O150" i="24"/>
  <c r="L150" i="24"/>
  <c r="I150" i="24"/>
  <c r="F150" i="24"/>
  <c r="O149" i="24"/>
  <c r="L149" i="24"/>
  <c r="I149" i="24"/>
  <c r="F149" i="24"/>
  <c r="O148" i="24"/>
  <c r="L148" i="24"/>
  <c r="I148" i="24"/>
  <c r="F148" i="24"/>
  <c r="O147" i="24"/>
  <c r="L147" i="24"/>
  <c r="I147" i="24"/>
  <c r="F147" i="24"/>
  <c r="O146" i="24"/>
  <c r="L146" i="24"/>
  <c r="I146" i="24"/>
  <c r="F146" i="24"/>
  <c r="O145" i="24"/>
  <c r="L145" i="24"/>
  <c r="I145" i="24"/>
  <c r="F145" i="24"/>
  <c r="N144" i="24"/>
  <c r="M144" i="24"/>
  <c r="K144" i="24"/>
  <c r="J144" i="24"/>
  <c r="H144" i="24"/>
  <c r="G144" i="24"/>
  <c r="E144" i="24"/>
  <c r="D144" i="24"/>
  <c r="O143" i="24"/>
  <c r="L143" i="24"/>
  <c r="I143" i="24"/>
  <c r="F143" i="24"/>
  <c r="O142" i="24"/>
  <c r="O141" i="24" s="1"/>
  <c r="L142" i="24"/>
  <c r="I142" i="24"/>
  <c r="F142" i="24"/>
  <c r="N141" i="24"/>
  <c r="M141" i="24"/>
  <c r="L141" i="24"/>
  <c r="K141" i="24"/>
  <c r="J141" i="24"/>
  <c r="H141" i="24"/>
  <c r="G141" i="24"/>
  <c r="E141" i="24"/>
  <c r="D141" i="24"/>
  <c r="O140" i="24"/>
  <c r="L140" i="24"/>
  <c r="I140" i="24"/>
  <c r="F140" i="24"/>
  <c r="O139" i="24"/>
  <c r="L139" i="24"/>
  <c r="I139" i="24"/>
  <c r="F139" i="24"/>
  <c r="O138" i="24"/>
  <c r="L138" i="24"/>
  <c r="I138" i="24"/>
  <c r="F138" i="24"/>
  <c r="O137" i="24"/>
  <c r="L137" i="24"/>
  <c r="I137" i="24"/>
  <c r="I136" i="24" s="1"/>
  <c r="F137" i="24"/>
  <c r="N136" i="24"/>
  <c r="M136" i="24"/>
  <c r="K136" i="24"/>
  <c r="J136" i="24"/>
  <c r="H136" i="24"/>
  <c r="G136" i="24"/>
  <c r="E136" i="24"/>
  <c r="D136" i="24"/>
  <c r="O135" i="24"/>
  <c r="L135" i="24"/>
  <c r="I135" i="24"/>
  <c r="F135" i="24"/>
  <c r="O134" i="24"/>
  <c r="L134" i="24"/>
  <c r="I134" i="24"/>
  <c r="F134" i="24"/>
  <c r="O133" i="24"/>
  <c r="L133" i="24"/>
  <c r="I133" i="24"/>
  <c r="F133" i="24"/>
  <c r="O132" i="24"/>
  <c r="L132" i="24"/>
  <c r="I132" i="24"/>
  <c r="F132" i="24"/>
  <c r="F131" i="24" s="1"/>
  <c r="N131" i="24"/>
  <c r="M131" i="24"/>
  <c r="K131" i="24"/>
  <c r="J131" i="24"/>
  <c r="H131" i="24"/>
  <c r="G131" i="24"/>
  <c r="E131" i="24"/>
  <c r="D131" i="24"/>
  <c r="O129" i="24"/>
  <c r="O128" i="24" s="1"/>
  <c r="L129" i="24"/>
  <c r="I129" i="24"/>
  <c r="I128" i="24" s="1"/>
  <c r="F129" i="24"/>
  <c r="N128" i="24"/>
  <c r="M128" i="24"/>
  <c r="L128" i="24"/>
  <c r="K128" i="24"/>
  <c r="J128" i="24"/>
  <c r="H128" i="24"/>
  <c r="G128" i="24"/>
  <c r="E128" i="24"/>
  <c r="D128" i="24"/>
  <c r="O127" i="24"/>
  <c r="L127" i="24"/>
  <c r="I127" i="24"/>
  <c r="F127" i="24"/>
  <c r="O126" i="24"/>
  <c r="L126" i="24"/>
  <c r="C126" i="24" s="1"/>
  <c r="I126" i="24"/>
  <c r="F126" i="24"/>
  <c r="O125" i="24"/>
  <c r="L125" i="24"/>
  <c r="I125" i="24"/>
  <c r="F125" i="24"/>
  <c r="O124" i="24"/>
  <c r="L124" i="24"/>
  <c r="I124" i="24"/>
  <c r="F124" i="24"/>
  <c r="O123" i="24"/>
  <c r="L123" i="24"/>
  <c r="I123" i="24"/>
  <c r="F123" i="24"/>
  <c r="N122" i="24"/>
  <c r="M122" i="24"/>
  <c r="K122" i="24"/>
  <c r="J122" i="24"/>
  <c r="H122" i="24"/>
  <c r="G122" i="24"/>
  <c r="E122" i="24"/>
  <c r="D122" i="24"/>
  <c r="O121" i="24"/>
  <c r="L121" i="24"/>
  <c r="I121" i="24"/>
  <c r="F121" i="24"/>
  <c r="O120" i="24"/>
  <c r="L120" i="24"/>
  <c r="I120" i="24"/>
  <c r="F120" i="24"/>
  <c r="O119" i="24"/>
  <c r="L119" i="24"/>
  <c r="I119" i="24"/>
  <c r="F119" i="24"/>
  <c r="O118" i="24"/>
  <c r="L118" i="24"/>
  <c r="I118" i="24"/>
  <c r="F118" i="24"/>
  <c r="O117" i="24"/>
  <c r="L117" i="24"/>
  <c r="I117" i="24"/>
  <c r="F117" i="24"/>
  <c r="N116" i="24"/>
  <c r="M116" i="24"/>
  <c r="K116" i="24"/>
  <c r="J116" i="24"/>
  <c r="H116" i="24"/>
  <c r="G116" i="24"/>
  <c r="E116" i="24"/>
  <c r="D116" i="24"/>
  <c r="O115" i="24"/>
  <c r="L115" i="24"/>
  <c r="I115" i="24"/>
  <c r="F115" i="24"/>
  <c r="O114" i="24"/>
  <c r="L114" i="24"/>
  <c r="I114" i="24"/>
  <c r="F114" i="24"/>
  <c r="O113" i="24"/>
  <c r="O112" i="24" s="1"/>
  <c r="L113" i="24"/>
  <c r="I113" i="24"/>
  <c r="F113" i="24"/>
  <c r="N112" i="24"/>
  <c r="M112" i="24"/>
  <c r="K112" i="24"/>
  <c r="J112" i="24"/>
  <c r="H112" i="24"/>
  <c r="G112" i="24"/>
  <c r="E112" i="24"/>
  <c r="D112" i="24"/>
  <c r="O111" i="24"/>
  <c r="L111" i="24"/>
  <c r="I111" i="24"/>
  <c r="F111" i="24"/>
  <c r="O110" i="24"/>
  <c r="C110" i="24" s="1"/>
  <c r="L110" i="24"/>
  <c r="I110" i="24"/>
  <c r="F110" i="24"/>
  <c r="O109" i="24"/>
  <c r="L109" i="24"/>
  <c r="I109" i="24"/>
  <c r="F109" i="24"/>
  <c r="O108" i="24"/>
  <c r="L108" i="24"/>
  <c r="I108" i="24"/>
  <c r="F108" i="24"/>
  <c r="O107" i="24"/>
  <c r="L107" i="24"/>
  <c r="I107" i="24"/>
  <c r="F107" i="24"/>
  <c r="O106" i="24"/>
  <c r="L106" i="24"/>
  <c r="I106" i="24"/>
  <c r="F106" i="24"/>
  <c r="C106" i="24"/>
  <c r="O105" i="24"/>
  <c r="L105" i="24"/>
  <c r="I105" i="24"/>
  <c r="F105" i="24"/>
  <c r="C105" i="24" s="1"/>
  <c r="O104" i="24"/>
  <c r="L104" i="24"/>
  <c r="I104" i="24"/>
  <c r="I103" i="24" s="1"/>
  <c r="F104" i="24"/>
  <c r="F103" i="24" s="1"/>
  <c r="N103" i="24"/>
  <c r="M103" i="24"/>
  <c r="K103" i="24"/>
  <c r="J103" i="24"/>
  <c r="H103" i="24"/>
  <c r="G103" i="24"/>
  <c r="E103" i="24"/>
  <c r="D103" i="24"/>
  <c r="O102" i="24"/>
  <c r="L102" i="24"/>
  <c r="I102" i="24"/>
  <c r="F102" i="24"/>
  <c r="O101" i="24"/>
  <c r="L101" i="24"/>
  <c r="I101" i="24"/>
  <c r="F101" i="24"/>
  <c r="O100" i="24"/>
  <c r="L100" i="24"/>
  <c r="I100" i="24"/>
  <c r="F100" i="24"/>
  <c r="O99" i="24"/>
  <c r="L99" i="24"/>
  <c r="I99" i="24"/>
  <c r="F99" i="24"/>
  <c r="O98" i="24"/>
  <c r="L98" i="24"/>
  <c r="I98" i="24"/>
  <c r="F98" i="24"/>
  <c r="C98" i="24" s="1"/>
  <c r="O97" i="24"/>
  <c r="L97" i="24"/>
  <c r="I97" i="24"/>
  <c r="F97" i="24"/>
  <c r="O96" i="24"/>
  <c r="L96" i="24"/>
  <c r="I96" i="24"/>
  <c r="F96" i="24"/>
  <c r="N95" i="24"/>
  <c r="M95" i="24"/>
  <c r="K95" i="24"/>
  <c r="J95" i="24"/>
  <c r="H95" i="24"/>
  <c r="G95" i="24"/>
  <c r="E95" i="24"/>
  <c r="D95" i="24"/>
  <c r="O94" i="24"/>
  <c r="L94" i="24"/>
  <c r="I94" i="24"/>
  <c r="F94" i="24"/>
  <c r="O93" i="24"/>
  <c r="L93" i="24"/>
  <c r="I93" i="24"/>
  <c r="F93" i="24"/>
  <c r="O92" i="24"/>
  <c r="L92" i="24"/>
  <c r="I92" i="24"/>
  <c r="F92" i="24"/>
  <c r="O91" i="24"/>
  <c r="L91" i="24"/>
  <c r="I91" i="24"/>
  <c r="F91" i="24"/>
  <c r="O90" i="24"/>
  <c r="L90" i="24"/>
  <c r="I90" i="24"/>
  <c r="F90" i="24"/>
  <c r="O89" i="24"/>
  <c r="N89" i="24"/>
  <c r="M89" i="24"/>
  <c r="K89" i="24"/>
  <c r="J89" i="24"/>
  <c r="H89" i="24"/>
  <c r="G89" i="24"/>
  <c r="E89" i="24"/>
  <c r="D89" i="24"/>
  <c r="O88" i="24"/>
  <c r="L88" i="24"/>
  <c r="I88" i="24"/>
  <c r="F88" i="24"/>
  <c r="O87" i="24"/>
  <c r="L87" i="24"/>
  <c r="I87" i="24"/>
  <c r="F87" i="24"/>
  <c r="O86" i="24"/>
  <c r="L86" i="24"/>
  <c r="I86" i="24"/>
  <c r="F86" i="24"/>
  <c r="O85" i="24"/>
  <c r="L85" i="24"/>
  <c r="L84" i="24" s="1"/>
  <c r="I85" i="24"/>
  <c r="F85" i="24"/>
  <c r="F84" i="24" s="1"/>
  <c r="N84" i="24"/>
  <c r="M84" i="24"/>
  <c r="K84" i="24"/>
  <c r="J84" i="24"/>
  <c r="H84" i="24"/>
  <c r="G84" i="24"/>
  <c r="E84" i="24"/>
  <c r="D84" i="24"/>
  <c r="O82" i="24"/>
  <c r="L82" i="24"/>
  <c r="I82" i="24"/>
  <c r="F82" i="24"/>
  <c r="O81" i="24"/>
  <c r="O80" i="24" s="1"/>
  <c r="L81" i="24"/>
  <c r="I81" i="24"/>
  <c r="F81" i="24"/>
  <c r="F80" i="24" s="1"/>
  <c r="N80" i="24"/>
  <c r="M80" i="24"/>
  <c r="L80" i="24"/>
  <c r="K80" i="24"/>
  <c r="J80" i="24"/>
  <c r="I80" i="24"/>
  <c r="H80" i="24"/>
  <c r="G80" i="24"/>
  <c r="E80" i="24"/>
  <c r="D80" i="24"/>
  <c r="O79" i="24"/>
  <c r="L79" i="24"/>
  <c r="I79" i="24"/>
  <c r="F79" i="24"/>
  <c r="O78" i="24"/>
  <c r="L78" i="24"/>
  <c r="I78" i="24"/>
  <c r="F78" i="24"/>
  <c r="F77" i="24" s="1"/>
  <c r="O77" i="24"/>
  <c r="N77" i="24"/>
  <c r="M77" i="24"/>
  <c r="K77" i="24"/>
  <c r="J77" i="24"/>
  <c r="J76" i="24" s="1"/>
  <c r="H77" i="24"/>
  <c r="H76" i="24" s="1"/>
  <c r="G77" i="24"/>
  <c r="E77" i="24"/>
  <c r="D77" i="24"/>
  <c r="D76" i="24" s="1"/>
  <c r="N76" i="24"/>
  <c r="M76" i="24"/>
  <c r="E76" i="24"/>
  <c r="O74" i="24"/>
  <c r="L74" i="24"/>
  <c r="I74" i="24"/>
  <c r="F74" i="24"/>
  <c r="O73" i="24"/>
  <c r="L73" i="24"/>
  <c r="I73" i="24"/>
  <c r="F73" i="24"/>
  <c r="O72" i="24"/>
  <c r="L72" i="24"/>
  <c r="I72" i="24"/>
  <c r="F72" i="24"/>
  <c r="O71" i="24"/>
  <c r="L71" i="24"/>
  <c r="I71" i="24"/>
  <c r="F71" i="24"/>
  <c r="O70" i="24"/>
  <c r="L70" i="24"/>
  <c r="I70" i="24"/>
  <c r="F70" i="24"/>
  <c r="O69" i="24"/>
  <c r="O67" i="24" s="1"/>
  <c r="N69" i="24"/>
  <c r="M69" i="24"/>
  <c r="K69" i="24"/>
  <c r="K67" i="24" s="1"/>
  <c r="J69" i="24"/>
  <c r="J67" i="24" s="1"/>
  <c r="H69" i="24"/>
  <c r="G69" i="24"/>
  <c r="G67" i="24" s="1"/>
  <c r="E69" i="24"/>
  <c r="D69" i="24"/>
  <c r="D67" i="24" s="1"/>
  <c r="O68" i="24"/>
  <c r="L68" i="24"/>
  <c r="I68" i="24"/>
  <c r="F68" i="24"/>
  <c r="C68" i="24" s="1"/>
  <c r="N67" i="24"/>
  <c r="M67" i="24"/>
  <c r="H67" i="24"/>
  <c r="E67" i="24"/>
  <c r="O66" i="24"/>
  <c r="L66" i="24"/>
  <c r="I66" i="24"/>
  <c r="F66" i="24"/>
  <c r="O65" i="24"/>
  <c r="L65" i="24"/>
  <c r="I65" i="24"/>
  <c r="F65" i="24"/>
  <c r="O64" i="24"/>
  <c r="L64" i="24"/>
  <c r="I64" i="24"/>
  <c r="F64" i="24"/>
  <c r="O63" i="24"/>
  <c r="L63" i="24"/>
  <c r="I63" i="24"/>
  <c r="F63" i="24"/>
  <c r="O62" i="24"/>
  <c r="L62" i="24"/>
  <c r="I62" i="24"/>
  <c r="F62" i="24"/>
  <c r="O61" i="24"/>
  <c r="L61" i="24"/>
  <c r="I61" i="24"/>
  <c r="F61" i="24"/>
  <c r="C61" i="24" s="1"/>
  <c r="O60" i="24"/>
  <c r="L60" i="24"/>
  <c r="I60" i="24"/>
  <c r="F60" i="24"/>
  <c r="O59" i="24"/>
  <c r="L59" i="24"/>
  <c r="I59" i="24"/>
  <c r="F59" i="24"/>
  <c r="N58" i="24"/>
  <c r="M58" i="24"/>
  <c r="K58" i="24"/>
  <c r="J58" i="24"/>
  <c r="H58" i="24"/>
  <c r="G58" i="24"/>
  <c r="E58" i="24"/>
  <c r="D58" i="24"/>
  <c r="O57" i="24"/>
  <c r="L57" i="24"/>
  <c r="I57" i="24"/>
  <c r="F57" i="24"/>
  <c r="O56" i="24"/>
  <c r="L56" i="24"/>
  <c r="I56" i="24"/>
  <c r="I55" i="24" s="1"/>
  <c r="F56" i="24"/>
  <c r="N55" i="24"/>
  <c r="M55" i="24"/>
  <c r="M54" i="24" s="1"/>
  <c r="M53" i="24" s="1"/>
  <c r="L55" i="24"/>
  <c r="K55" i="24"/>
  <c r="J55" i="24"/>
  <c r="J54" i="24" s="1"/>
  <c r="H55" i="24"/>
  <c r="H54" i="24" s="1"/>
  <c r="H53" i="24" s="1"/>
  <c r="G55" i="24"/>
  <c r="E55" i="24"/>
  <c r="D55" i="24"/>
  <c r="N54" i="24"/>
  <c r="N53" i="24" s="1"/>
  <c r="G54" i="24"/>
  <c r="O47" i="24"/>
  <c r="C47" i="24" s="1"/>
  <c r="O46" i="24"/>
  <c r="C46" i="24" s="1"/>
  <c r="N45" i="24"/>
  <c r="M45" i="24"/>
  <c r="L44" i="24"/>
  <c r="L43" i="24" s="1"/>
  <c r="I44" i="24"/>
  <c r="I43" i="24" s="1"/>
  <c r="F44" i="24"/>
  <c r="C44" i="24" s="1"/>
  <c r="K43" i="24"/>
  <c r="J43" i="24"/>
  <c r="H43" i="24"/>
  <c r="G43" i="24"/>
  <c r="E43" i="24"/>
  <c r="D43" i="24"/>
  <c r="F42" i="24"/>
  <c r="C42" i="24" s="1"/>
  <c r="E41" i="24"/>
  <c r="D41" i="24"/>
  <c r="L40" i="24"/>
  <c r="C40" i="24" s="1"/>
  <c r="L39" i="24"/>
  <c r="C39" i="24" s="1"/>
  <c r="L38" i="24"/>
  <c r="C38" i="24" s="1"/>
  <c r="L37" i="24"/>
  <c r="C37" i="24" s="1"/>
  <c r="K36" i="24"/>
  <c r="J36" i="24"/>
  <c r="L35" i="24"/>
  <c r="C35" i="24" s="1"/>
  <c r="L34" i="24"/>
  <c r="C34" i="24" s="1"/>
  <c r="K33" i="24"/>
  <c r="J33" i="24"/>
  <c r="L32" i="24"/>
  <c r="C32" i="24" s="1"/>
  <c r="K31" i="24"/>
  <c r="J31" i="24"/>
  <c r="L30" i="24"/>
  <c r="C30" i="24" s="1"/>
  <c r="L29" i="24"/>
  <c r="C29" i="24" s="1"/>
  <c r="L28" i="24"/>
  <c r="C28" i="24" s="1"/>
  <c r="K27" i="24"/>
  <c r="J27" i="24"/>
  <c r="K26" i="24"/>
  <c r="K20" i="24" s="1"/>
  <c r="F25" i="24"/>
  <c r="C25" i="24" s="1"/>
  <c r="I24" i="24"/>
  <c r="E24" i="24"/>
  <c r="O23" i="24"/>
  <c r="L23" i="24"/>
  <c r="I23" i="24"/>
  <c r="F23" i="24"/>
  <c r="O22" i="24"/>
  <c r="O21" i="24" s="1"/>
  <c r="L22" i="24"/>
  <c r="L21" i="24" s="1"/>
  <c r="I22" i="24"/>
  <c r="I21" i="24" s="1"/>
  <c r="F22" i="24"/>
  <c r="C22" i="24"/>
  <c r="N21" i="24"/>
  <c r="M21" i="24"/>
  <c r="M292" i="24" s="1"/>
  <c r="M291" i="24" s="1"/>
  <c r="K21" i="24"/>
  <c r="K292" i="24" s="1"/>
  <c r="K291" i="24" s="1"/>
  <c r="J21" i="24"/>
  <c r="J292" i="24" s="1"/>
  <c r="J291" i="24" s="1"/>
  <c r="H21" i="24"/>
  <c r="G21" i="24"/>
  <c r="G292" i="24" s="1"/>
  <c r="F21" i="24"/>
  <c r="F292" i="24" s="1"/>
  <c r="E21" i="24"/>
  <c r="E292" i="24" s="1"/>
  <c r="E291" i="24" s="1"/>
  <c r="D21" i="24"/>
  <c r="C78" i="24" l="1"/>
  <c r="C81" i="24"/>
  <c r="C138" i="24"/>
  <c r="C140" i="24"/>
  <c r="K173" i="24"/>
  <c r="I179" i="24"/>
  <c r="I174" i="24" s="1"/>
  <c r="I173" i="24" s="1"/>
  <c r="M187" i="24"/>
  <c r="C210" i="24"/>
  <c r="C218" i="24"/>
  <c r="C221" i="24"/>
  <c r="J230" i="24"/>
  <c r="C298" i="24"/>
  <c r="K54" i="24"/>
  <c r="C282" i="24"/>
  <c r="C150" i="24"/>
  <c r="C176" i="24"/>
  <c r="C177" i="24"/>
  <c r="C180" i="24"/>
  <c r="C181" i="24"/>
  <c r="H173" i="24"/>
  <c r="J187" i="24"/>
  <c r="I259" i="24"/>
  <c r="C278" i="24"/>
  <c r="I281" i="24"/>
  <c r="L194" i="26"/>
  <c r="O75" i="26"/>
  <c r="O52" i="26" s="1"/>
  <c r="N289" i="26"/>
  <c r="D51" i="26"/>
  <c r="D290" i="26" s="1"/>
  <c r="L75" i="26"/>
  <c r="N51" i="26"/>
  <c r="L20" i="26"/>
  <c r="O230" i="26"/>
  <c r="O194" i="26" s="1"/>
  <c r="O51" i="26" s="1"/>
  <c r="O50" i="26" s="1"/>
  <c r="J51" i="26"/>
  <c r="C130" i="26"/>
  <c r="E51" i="26"/>
  <c r="C231" i="26"/>
  <c r="K51" i="26"/>
  <c r="D194" i="25"/>
  <c r="C103" i="25"/>
  <c r="I53" i="25"/>
  <c r="O83" i="25"/>
  <c r="O75" i="25" s="1"/>
  <c r="O52" i="25" s="1"/>
  <c r="D52" i="25"/>
  <c r="F291" i="25"/>
  <c r="N194" i="25"/>
  <c r="C276" i="25"/>
  <c r="L231" i="25"/>
  <c r="C122" i="25"/>
  <c r="C58" i="25"/>
  <c r="L53" i="25"/>
  <c r="H289" i="25"/>
  <c r="I83" i="25"/>
  <c r="K52" i="25"/>
  <c r="J75" i="25"/>
  <c r="J289" i="25" s="1"/>
  <c r="J50" i="26"/>
  <c r="J290" i="26"/>
  <c r="D50" i="26"/>
  <c r="M289" i="26"/>
  <c r="C83" i="26"/>
  <c r="H50" i="26"/>
  <c r="H290" i="26"/>
  <c r="C259" i="26"/>
  <c r="C216" i="25"/>
  <c r="H194" i="25"/>
  <c r="H51" i="25" s="1"/>
  <c r="G194" i="25"/>
  <c r="C116" i="25"/>
  <c r="E194" i="25"/>
  <c r="F67" i="25"/>
  <c r="C67" i="25" s="1"/>
  <c r="J194" i="25"/>
  <c r="M75" i="25"/>
  <c r="M52" i="25" s="1"/>
  <c r="C89" i="25"/>
  <c r="K230" i="25"/>
  <c r="N52" i="25"/>
  <c r="N51" i="25" s="1"/>
  <c r="N289" i="25"/>
  <c r="F20" i="25"/>
  <c r="I204" i="25"/>
  <c r="I195" i="25" s="1"/>
  <c r="E75" i="25"/>
  <c r="E289" i="25" s="1"/>
  <c r="L259" i="25"/>
  <c r="L230" i="25" s="1"/>
  <c r="L194" i="25" s="1"/>
  <c r="I130" i="25"/>
  <c r="C144" i="25"/>
  <c r="L83" i="25"/>
  <c r="C291" i="25"/>
  <c r="M194" i="25"/>
  <c r="C238" i="25"/>
  <c r="C165" i="25"/>
  <c r="I194" i="26"/>
  <c r="I289" i="26"/>
  <c r="N50" i="26"/>
  <c r="N290" i="26"/>
  <c r="F53" i="26"/>
  <c r="C54" i="26"/>
  <c r="M50" i="26"/>
  <c r="M290" i="26"/>
  <c r="F195" i="26"/>
  <c r="C196" i="26"/>
  <c r="K50" i="26"/>
  <c r="K290" i="26"/>
  <c r="F291" i="26"/>
  <c r="C291" i="26" s="1"/>
  <c r="C292" i="26"/>
  <c r="E290" i="26"/>
  <c r="E50" i="26"/>
  <c r="L173" i="26"/>
  <c r="C174" i="26"/>
  <c r="C76" i="26"/>
  <c r="F75" i="26"/>
  <c r="C75" i="26" s="1"/>
  <c r="I52" i="26"/>
  <c r="I51" i="26" s="1"/>
  <c r="G290" i="26"/>
  <c r="G50" i="26"/>
  <c r="C269" i="26"/>
  <c r="C20" i="26"/>
  <c r="F230" i="26"/>
  <c r="C230" i="26" s="1"/>
  <c r="G52" i="25"/>
  <c r="G289" i="25"/>
  <c r="I231" i="25"/>
  <c r="I230" i="25" s="1"/>
  <c r="C27" i="25"/>
  <c r="L26" i="25"/>
  <c r="F204" i="25"/>
  <c r="D51" i="25"/>
  <c r="M289" i="25"/>
  <c r="C246" i="25"/>
  <c r="O230" i="25"/>
  <c r="C260" i="25"/>
  <c r="F259" i="25"/>
  <c r="C196" i="25"/>
  <c r="C151" i="25"/>
  <c r="C292" i="25"/>
  <c r="D289" i="25"/>
  <c r="C175" i="25"/>
  <c r="F174" i="25"/>
  <c r="C252" i="25"/>
  <c r="F251" i="25"/>
  <c r="C251" i="25" s="1"/>
  <c r="C205" i="25"/>
  <c r="C95" i="25"/>
  <c r="C131" i="25"/>
  <c r="F130" i="25"/>
  <c r="O204" i="25"/>
  <c r="C286" i="25"/>
  <c r="C264" i="25"/>
  <c r="C198" i="25"/>
  <c r="F231" i="25"/>
  <c r="C55" i="25"/>
  <c r="C45" i="25"/>
  <c r="F76" i="25"/>
  <c r="C77" i="25"/>
  <c r="I75" i="25"/>
  <c r="I52" i="25" s="1"/>
  <c r="C284" i="25"/>
  <c r="F283" i="25"/>
  <c r="C283" i="25" s="1"/>
  <c r="O195" i="25"/>
  <c r="C192" i="25"/>
  <c r="F191" i="25"/>
  <c r="F270" i="25"/>
  <c r="C272" i="25"/>
  <c r="L130" i="25"/>
  <c r="C166" i="25"/>
  <c r="F83" i="25"/>
  <c r="F54" i="25"/>
  <c r="D187" i="24"/>
  <c r="G20" i="24"/>
  <c r="N20" i="24"/>
  <c r="C65" i="24"/>
  <c r="D83" i="24"/>
  <c r="C85" i="24"/>
  <c r="C90" i="24"/>
  <c r="E83" i="24"/>
  <c r="O122" i="24"/>
  <c r="K130" i="24"/>
  <c r="C146" i="24"/>
  <c r="C149" i="24"/>
  <c r="C190" i="24"/>
  <c r="M204" i="24"/>
  <c r="C214" i="24"/>
  <c r="N204" i="24"/>
  <c r="N195" i="24" s="1"/>
  <c r="C250" i="24"/>
  <c r="C258" i="24"/>
  <c r="C262" i="24"/>
  <c r="C263" i="24"/>
  <c r="I276" i="24"/>
  <c r="D130" i="24"/>
  <c r="J53" i="24"/>
  <c r="C66" i="24"/>
  <c r="C73" i="24"/>
  <c r="L95" i="24"/>
  <c r="I112" i="24"/>
  <c r="C143" i="24"/>
  <c r="C202" i="24"/>
  <c r="J204" i="24"/>
  <c r="J195" i="24" s="1"/>
  <c r="H231" i="24"/>
  <c r="H230" i="24" s="1"/>
  <c r="C242" i="24"/>
  <c r="J270" i="24"/>
  <c r="J269" i="24" s="1"/>
  <c r="D292" i="24"/>
  <c r="D291" i="24" s="1"/>
  <c r="H292" i="24"/>
  <c r="H291" i="24" s="1"/>
  <c r="N292" i="24"/>
  <c r="N291" i="24" s="1"/>
  <c r="L292" i="24"/>
  <c r="L291" i="24" s="1"/>
  <c r="L36" i="24"/>
  <c r="C36" i="24" s="1"/>
  <c r="F58" i="24"/>
  <c r="C60" i="24"/>
  <c r="O58" i="24"/>
  <c r="C93" i="24"/>
  <c r="C97" i="24"/>
  <c r="L187" i="24"/>
  <c r="G195" i="24"/>
  <c r="D204" i="24"/>
  <c r="C206" i="24"/>
  <c r="O216" i="24"/>
  <c r="D231" i="24"/>
  <c r="N231" i="24"/>
  <c r="N230" i="24" s="1"/>
  <c r="N289" i="24" s="1"/>
  <c r="M259" i="24"/>
  <c r="C294" i="24"/>
  <c r="L112" i="24"/>
  <c r="L264" i="24"/>
  <c r="M20" i="24"/>
  <c r="D54" i="24"/>
  <c r="D53" i="24" s="1"/>
  <c r="I58" i="24"/>
  <c r="C64" i="24"/>
  <c r="C70" i="24"/>
  <c r="C74" i="24"/>
  <c r="C108" i="24"/>
  <c r="C109" i="24"/>
  <c r="C111" i="24"/>
  <c r="G130" i="24"/>
  <c r="L131" i="24"/>
  <c r="C142" i="24"/>
  <c r="F141" i="24"/>
  <c r="C162" i="24"/>
  <c r="C186" i="24"/>
  <c r="K195" i="24"/>
  <c r="C201" i="24"/>
  <c r="I246" i="24"/>
  <c r="C274" i="24"/>
  <c r="J83" i="24"/>
  <c r="C96" i="24"/>
  <c r="F95" i="24"/>
  <c r="C114" i="24"/>
  <c r="O131" i="24"/>
  <c r="E204" i="24"/>
  <c r="E231" i="24"/>
  <c r="C266" i="24"/>
  <c r="O84" i="24"/>
  <c r="L116" i="24"/>
  <c r="E20" i="24"/>
  <c r="E54" i="24"/>
  <c r="E53" i="24" s="1"/>
  <c r="L27" i="24"/>
  <c r="C27" i="24" s="1"/>
  <c r="J26" i="24"/>
  <c r="J20" i="24" s="1"/>
  <c r="F41" i="24"/>
  <c r="C41" i="24" s="1"/>
  <c r="F43" i="24"/>
  <c r="C57" i="24"/>
  <c r="L58" i="24"/>
  <c r="L54" i="24" s="1"/>
  <c r="D75" i="24"/>
  <c r="O76" i="24"/>
  <c r="C80" i="24"/>
  <c r="N83" i="24"/>
  <c r="C86" i="24"/>
  <c r="G83" i="24"/>
  <c r="M83" i="24"/>
  <c r="C91" i="24"/>
  <c r="C102" i="24"/>
  <c r="C115" i="24"/>
  <c r="I116" i="24"/>
  <c r="C127" i="24"/>
  <c r="C134" i="24"/>
  <c r="H130" i="24"/>
  <c r="C154" i="24"/>
  <c r="C158" i="24"/>
  <c r="C170" i="24"/>
  <c r="C171" i="24"/>
  <c r="C172" i="24"/>
  <c r="D195" i="24"/>
  <c r="O205" i="24"/>
  <c r="C226" i="24"/>
  <c r="C234" i="24"/>
  <c r="K53" i="24"/>
  <c r="C72" i="24"/>
  <c r="K76" i="24"/>
  <c r="C88" i="24"/>
  <c r="C94" i="24"/>
  <c r="I95" i="24"/>
  <c r="C99" i="24"/>
  <c r="C100" i="24"/>
  <c r="C101" i="24"/>
  <c r="C107" i="24"/>
  <c r="C118" i="24"/>
  <c r="C133" i="24"/>
  <c r="I144" i="24"/>
  <c r="C152" i="24"/>
  <c r="C153" i="24"/>
  <c r="M173" i="24"/>
  <c r="L175" i="24"/>
  <c r="C213" i="24"/>
  <c r="C225" i="24"/>
  <c r="C229" i="24"/>
  <c r="F233" i="24"/>
  <c r="L252" i="24"/>
  <c r="L251" i="24" s="1"/>
  <c r="E270" i="24"/>
  <c r="E269" i="24" s="1"/>
  <c r="C281" i="24"/>
  <c r="C287" i="24"/>
  <c r="C288" i="24"/>
  <c r="I293" i="24"/>
  <c r="C299" i="24"/>
  <c r="C300" i="24"/>
  <c r="G291" i="24"/>
  <c r="C23" i="24"/>
  <c r="C43" i="24"/>
  <c r="C56" i="24"/>
  <c r="O55" i="24"/>
  <c r="O54" i="24" s="1"/>
  <c r="O53" i="24" s="1"/>
  <c r="C63" i="24"/>
  <c r="G53" i="24"/>
  <c r="C71" i="24"/>
  <c r="G76" i="24"/>
  <c r="C79" i="24"/>
  <c r="C82" i="24"/>
  <c r="H83" i="24"/>
  <c r="H75" i="24" s="1"/>
  <c r="C87" i="24"/>
  <c r="K83" i="24"/>
  <c r="F89" i="24"/>
  <c r="C92" i="24"/>
  <c r="L103" i="24"/>
  <c r="C119" i="24"/>
  <c r="C121" i="24"/>
  <c r="I131" i="24"/>
  <c r="C135" i="24"/>
  <c r="O136" i="24"/>
  <c r="L136" i="24"/>
  <c r="O144" i="24"/>
  <c r="L144" i="24"/>
  <c r="I151" i="24"/>
  <c r="C156" i="24"/>
  <c r="C157" i="24"/>
  <c r="C164" i="24"/>
  <c r="C178" i="24"/>
  <c r="O179" i="24"/>
  <c r="L179" i="24"/>
  <c r="G187" i="24"/>
  <c r="K187" i="24"/>
  <c r="C189" i="24"/>
  <c r="O188" i="24"/>
  <c r="O196" i="24"/>
  <c r="H204" i="24"/>
  <c r="H195" i="24" s="1"/>
  <c r="H194" i="24" s="1"/>
  <c r="L205" i="24"/>
  <c r="C215" i="24"/>
  <c r="C237" i="24"/>
  <c r="O238" i="24"/>
  <c r="O252" i="24"/>
  <c r="O251" i="24" s="1"/>
  <c r="L260" i="24"/>
  <c r="K269" i="24"/>
  <c r="C279" i="24"/>
  <c r="I286" i="24"/>
  <c r="C286" i="24" s="1"/>
  <c r="D230" i="24"/>
  <c r="K231" i="24"/>
  <c r="K230" i="24" s="1"/>
  <c r="C244" i="24"/>
  <c r="C245" i="24"/>
  <c r="C247" i="24"/>
  <c r="O246" i="24"/>
  <c r="C255" i="24"/>
  <c r="C256" i="24"/>
  <c r="C257" i="24"/>
  <c r="G269" i="24"/>
  <c r="C275" i="24"/>
  <c r="O276" i="24"/>
  <c r="L276" i="24"/>
  <c r="L270" i="24" s="1"/>
  <c r="L269" i="24" s="1"/>
  <c r="O293" i="24"/>
  <c r="F76" i="24"/>
  <c r="O292" i="24"/>
  <c r="C21" i="24"/>
  <c r="I20" i="24"/>
  <c r="D289" i="24"/>
  <c r="I54" i="24"/>
  <c r="O45" i="24"/>
  <c r="L151" i="24"/>
  <c r="C253" i="24"/>
  <c r="F252" i="24"/>
  <c r="C254" i="24"/>
  <c r="C301" i="24"/>
  <c r="F55" i="24"/>
  <c r="C62" i="24"/>
  <c r="L69" i="24"/>
  <c r="L67" i="24" s="1"/>
  <c r="L77" i="24"/>
  <c r="L76" i="24" s="1"/>
  <c r="I84" i="24"/>
  <c r="L89" i="24"/>
  <c r="C120" i="24"/>
  <c r="L122" i="24"/>
  <c r="M130" i="24"/>
  <c r="E130" i="24"/>
  <c r="C137" i="24"/>
  <c r="F136" i="24"/>
  <c r="C161" i="24"/>
  <c r="F160" i="24"/>
  <c r="C160" i="24" s="1"/>
  <c r="F175" i="24"/>
  <c r="C185" i="24"/>
  <c r="F184" i="24"/>
  <c r="C184" i="24" s="1"/>
  <c r="E187" i="24"/>
  <c r="C273" i="24"/>
  <c r="F272" i="24"/>
  <c r="L33" i="24"/>
  <c r="C33" i="24" s="1"/>
  <c r="I166" i="24"/>
  <c r="I165" i="24" s="1"/>
  <c r="L31" i="24"/>
  <c r="C59" i="24"/>
  <c r="I69" i="24"/>
  <c r="I67" i="24" s="1"/>
  <c r="I77" i="24"/>
  <c r="I76" i="24" s="1"/>
  <c r="I89" i="24"/>
  <c r="O103" i="24"/>
  <c r="C113" i="24"/>
  <c r="F112" i="24"/>
  <c r="C112" i="24" s="1"/>
  <c r="C129" i="24"/>
  <c r="F128" i="24"/>
  <c r="C128" i="24" s="1"/>
  <c r="N130" i="24"/>
  <c r="N75" i="24" s="1"/>
  <c r="C145" i="24"/>
  <c r="F144" i="24"/>
  <c r="F151" i="24"/>
  <c r="C155" i="24"/>
  <c r="C163" i="24"/>
  <c r="O187" i="24"/>
  <c r="C217" i="24"/>
  <c r="F216" i="24"/>
  <c r="J194" i="24"/>
  <c r="C117" i="24"/>
  <c r="F116" i="24"/>
  <c r="I122" i="24"/>
  <c r="C131" i="24"/>
  <c r="H20" i="24"/>
  <c r="F69" i="24"/>
  <c r="O95" i="24"/>
  <c r="C104" i="24"/>
  <c r="O116" i="24"/>
  <c r="C123" i="24"/>
  <c r="C124" i="24"/>
  <c r="C125" i="24"/>
  <c r="F122" i="24"/>
  <c r="J130" i="24"/>
  <c r="J75" i="24" s="1"/>
  <c r="C132" i="24"/>
  <c r="C139" i="24"/>
  <c r="C147" i="24"/>
  <c r="C148" i="24"/>
  <c r="C159" i="24"/>
  <c r="C167" i="24"/>
  <c r="C168" i="24"/>
  <c r="C169" i="24"/>
  <c r="F166" i="24"/>
  <c r="N174" i="24"/>
  <c r="N173" i="24" s="1"/>
  <c r="O175" i="24"/>
  <c r="O174" i="24" s="1"/>
  <c r="O173" i="24" s="1"/>
  <c r="L174" i="24"/>
  <c r="L173" i="24" s="1"/>
  <c r="F179" i="24"/>
  <c r="C183" i="24"/>
  <c r="C241" i="24"/>
  <c r="F238" i="24"/>
  <c r="C265" i="24"/>
  <c r="F264" i="24"/>
  <c r="I141" i="24"/>
  <c r="C141" i="24" s="1"/>
  <c r="F188" i="24"/>
  <c r="C193" i="24"/>
  <c r="F192" i="24"/>
  <c r="E195" i="24"/>
  <c r="M195" i="24"/>
  <c r="L196" i="24"/>
  <c r="C207" i="24"/>
  <c r="C208" i="24"/>
  <c r="C209" i="24"/>
  <c r="F205" i="24"/>
  <c r="C220" i="24"/>
  <c r="C227" i="24"/>
  <c r="G231" i="24"/>
  <c r="G230" i="24" s="1"/>
  <c r="G194" i="24" s="1"/>
  <c r="C240" i="24"/>
  <c r="I238" i="24"/>
  <c r="C243" i="24"/>
  <c r="L259" i="24"/>
  <c r="C267" i="24"/>
  <c r="C268" i="24"/>
  <c r="C285" i="24"/>
  <c r="F284" i="24"/>
  <c r="C200" i="24"/>
  <c r="I198" i="24"/>
  <c r="C203" i="24"/>
  <c r="I205" i="24"/>
  <c r="I204" i="24" s="1"/>
  <c r="C212" i="24"/>
  <c r="C219" i="24"/>
  <c r="C223" i="24"/>
  <c r="C224" i="24"/>
  <c r="C228" i="24"/>
  <c r="O231" i="24"/>
  <c r="C239" i="24"/>
  <c r="L238" i="24"/>
  <c r="L231" i="24" s="1"/>
  <c r="M230" i="24"/>
  <c r="E259" i="24"/>
  <c r="E230" i="24" s="1"/>
  <c r="C261" i="24"/>
  <c r="F260" i="24"/>
  <c r="C271" i="24"/>
  <c r="I270" i="24"/>
  <c r="I269" i="24" s="1"/>
  <c r="M270" i="24"/>
  <c r="M269" i="24" s="1"/>
  <c r="C277" i="24"/>
  <c r="F276" i="24"/>
  <c r="C197" i="24"/>
  <c r="F196" i="24"/>
  <c r="C211" i="24"/>
  <c r="L216" i="24"/>
  <c r="L204" i="24" s="1"/>
  <c r="C232" i="24"/>
  <c r="C233" i="24"/>
  <c r="I235" i="24"/>
  <c r="I231" i="24" s="1"/>
  <c r="I230" i="24" s="1"/>
  <c r="C236" i="24"/>
  <c r="C248" i="24"/>
  <c r="C249" i="24"/>
  <c r="F246" i="24"/>
  <c r="C246" i="24" s="1"/>
  <c r="O264" i="24"/>
  <c r="O259" i="24" s="1"/>
  <c r="O272" i="24"/>
  <c r="O270" i="24" s="1"/>
  <c r="O269" i="24" s="1"/>
  <c r="C280" i="24"/>
  <c r="C295" i="24"/>
  <c r="C296" i="24"/>
  <c r="C297" i="24"/>
  <c r="F293" i="24"/>
  <c r="C199" i="24"/>
  <c r="L130" i="24" l="1"/>
  <c r="N194" i="24"/>
  <c r="C122" i="24"/>
  <c r="O289" i="26"/>
  <c r="J52" i="25"/>
  <c r="J51" i="25" s="1"/>
  <c r="J50" i="25" s="1"/>
  <c r="E52" i="25"/>
  <c r="E51" i="25" s="1"/>
  <c r="M51" i="25"/>
  <c r="O290" i="26"/>
  <c r="O194" i="25"/>
  <c r="G51" i="25"/>
  <c r="G290" i="25" s="1"/>
  <c r="L75" i="25"/>
  <c r="L52" i="25" s="1"/>
  <c r="L51" i="25" s="1"/>
  <c r="L50" i="25" s="1"/>
  <c r="I194" i="25"/>
  <c r="K194" i="25"/>
  <c r="K51" i="25" s="1"/>
  <c r="K289" i="25"/>
  <c r="C259" i="25"/>
  <c r="C83" i="25"/>
  <c r="C204" i="25"/>
  <c r="I51" i="25"/>
  <c r="I290" i="25" s="1"/>
  <c r="N50" i="25"/>
  <c r="N290" i="25"/>
  <c r="F289" i="26"/>
  <c r="I290" i="26"/>
  <c r="I50" i="26"/>
  <c r="L52" i="26"/>
  <c r="L51" i="26" s="1"/>
  <c r="L289" i="26"/>
  <c r="C173" i="26"/>
  <c r="F194" i="26"/>
  <c r="C194" i="26" s="1"/>
  <c r="C195" i="26"/>
  <c r="F52" i="26"/>
  <c r="C53" i="26"/>
  <c r="O51" i="25"/>
  <c r="C191" i="25"/>
  <c r="F187" i="25"/>
  <c r="C187" i="25" s="1"/>
  <c r="F75" i="25"/>
  <c r="C76" i="25"/>
  <c r="F230" i="25"/>
  <c r="C230" i="25" s="1"/>
  <c r="C231" i="25"/>
  <c r="C130" i="25"/>
  <c r="F173" i="25"/>
  <c r="C173" i="25" s="1"/>
  <c r="C174" i="25"/>
  <c r="D290" i="25"/>
  <c r="D50" i="25"/>
  <c r="C26" i="25"/>
  <c r="L20" i="25"/>
  <c r="C20" i="25" s="1"/>
  <c r="F269" i="25"/>
  <c r="C270" i="25"/>
  <c r="C54" i="25"/>
  <c r="F53" i="25"/>
  <c r="F195" i="25"/>
  <c r="O289" i="25"/>
  <c r="G50" i="25"/>
  <c r="M50" i="25"/>
  <c r="M290" i="25"/>
  <c r="E290" i="25"/>
  <c r="E50" i="25"/>
  <c r="H290" i="25"/>
  <c r="H50" i="25"/>
  <c r="I289" i="25"/>
  <c r="F83" i="24"/>
  <c r="C276" i="24"/>
  <c r="C144" i="24"/>
  <c r="C103" i="24"/>
  <c r="C58" i="24"/>
  <c r="K194" i="24"/>
  <c r="O83" i="24"/>
  <c r="O204" i="24"/>
  <c r="O195" i="24" s="1"/>
  <c r="O230" i="24"/>
  <c r="C179" i="24"/>
  <c r="C89" i="24"/>
  <c r="L53" i="24"/>
  <c r="I130" i="24"/>
  <c r="E75" i="24"/>
  <c r="E52" i="24" s="1"/>
  <c r="L83" i="24"/>
  <c r="H52" i="24"/>
  <c r="H51" i="24" s="1"/>
  <c r="H289" i="24"/>
  <c r="O291" i="24"/>
  <c r="G75" i="24"/>
  <c r="G289" i="24" s="1"/>
  <c r="E289" i="24"/>
  <c r="K75" i="24"/>
  <c r="K289" i="24" s="1"/>
  <c r="C293" i="24"/>
  <c r="C264" i="24"/>
  <c r="M75" i="24"/>
  <c r="M52" i="24" s="1"/>
  <c r="I83" i="24"/>
  <c r="D194" i="24"/>
  <c r="D52" i="24"/>
  <c r="D51" i="24" s="1"/>
  <c r="O130" i="24"/>
  <c r="O75" i="24" s="1"/>
  <c r="C95" i="24"/>
  <c r="C151" i="24"/>
  <c r="N52" i="24"/>
  <c r="N51" i="24" s="1"/>
  <c r="N50" i="24" s="1"/>
  <c r="C136" i="24"/>
  <c r="I292" i="24"/>
  <c r="J289" i="24"/>
  <c r="J52" i="24"/>
  <c r="J51" i="24" s="1"/>
  <c r="C205" i="24"/>
  <c r="F204" i="24"/>
  <c r="L230" i="24"/>
  <c r="C198" i="24"/>
  <c r="I196" i="24"/>
  <c r="I195" i="24" s="1"/>
  <c r="I194" i="24" s="1"/>
  <c r="C235" i="24"/>
  <c r="M194" i="24"/>
  <c r="C188" i="24"/>
  <c r="F165" i="24"/>
  <c r="C165" i="24" s="1"/>
  <c r="C166" i="24"/>
  <c r="F130" i="24"/>
  <c r="C130" i="24" s="1"/>
  <c r="L75" i="24"/>
  <c r="L52" i="24" s="1"/>
  <c r="C55" i="24"/>
  <c r="F54" i="24"/>
  <c r="C252" i="24"/>
  <c r="F251" i="24"/>
  <c r="C251" i="24" s="1"/>
  <c r="I53" i="24"/>
  <c r="C84" i="24"/>
  <c r="L195" i="24"/>
  <c r="L194" i="24" s="1"/>
  <c r="C260" i="24"/>
  <c r="F259" i="24"/>
  <c r="C259" i="24" s="1"/>
  <c r="E194" i="24"/>
  <c r="E51" i="24" s="1"/>
  <c r="F231" i="24"/>
  <c r="C238" i="24"/>
  <c r="C69" i="24"/>
  <c r="F270" i="24"/>
  <c r="C272" i="24"/>
  <c r="F174" i="24"/>
  <c r="C175" i="24"/>
  <c r="F291" i="24"/>
  <c r="C45" i="24"/>
  <c r="O20" i="24"/>
  <c r="C76" i="24"/>
  <c r="C284" i="24"/>
  <c r="F283" i="24"/>
  <c r="C283" i="24" s="1"/>
  <c r="C192" i="24"/>
  <c r="F191" i="24"/>
  <c r="C191" i="24" s="1"/>
  <c r="C116" i="24"/>
  <c r="C216" i="24"/>
  <c r="I75" i="24"/>
  <c r="C31" i="24"/>
  <c r="L26" i="24"/>
  <c r="F67" i="24"/>
  <c r="C67" i="24" s="1"/>
  <c r="C77" i="24"/>
  <c r="C83" i="24" l="1"/>
  <c r="J290" i="25"/>
  <c r="C75" i="25"/>
  <c r="I50" i="25"/>
  <c r="L289" i="25"/>
  <c r="K50" i="25"/>
  <c r="K290" i="25"/>
  <c r="L290" i="25"/>
  <c r="L50" i="26"/>
  <c r="L290" i="26"/>
  <c r="F51" i="26"/>
  <c r="C52" i="26"/>
  <c r="C289" i="26"/>
  <c r="O50" i="25"/>
  <c r="O290" i="25"/>
  <c r="F194" i="25"/>
  <c r="C194" i="25" s="1"/>
  <c r="C195" i="25"/>
  <c r="C269" i="25"/>
  <c r="F289" i="25"/>
  <c r="C289" i="25" s="1"/>
  <c r="C53" i="25"/>
  <c r="F52" i="25"/>
  <c r="N290" i="24"/>
  <c r="G52" i="24"/>
  <c r="G51" i="24" s="1"/>
  <c r="G50" i="24" s="1"/>
  <c r="C204" i="24"/>
  <c r="M51" i="24"/>
  <c r="M290" i="24" s="1"/>
  <c r="O194" i="24"/>
  <c r="G290" i="24"/>
  <c r="O289" i="24"/>
  <c r="O52" i="24"/>
  <c r="O51" i="24" s="1"/>
  <c r="O50" i="24" s="1"/>
  <c r="D24" i="24"/>
  <c r="D50" i="24"/>
  <c r="D290" i="24"/>
  <c r="C292" i="24"/>
  <c r="I291" i="24"/>
  <c r="M289" i="24"/>
  <c r="K52" i="24"/>
  <c r="K51" i="24" s="1"/>
  <c r="H50" i="24"/>
  <c r="H290" i="24"/>
  <c r="F75" i="24"/>
  <c r="C75" i="24" s="1"/>
  <c r="C291" i="24"/>
  <c r="L51" i="24"/>
  <c r="L50" i="24" s="1"/>
  <c r="F187" i="24"/>
  <c r="C187" i="24" s="1"/>
  <c r="E290" i="24"/>
  <c r="E50" i="24"/>
  <c r="F230" i="24"/>
  <c r="C230" i="24" s="1"/>
  <c r="C231" i="24"/>
  <c r="J50" i="24"/>
  <c r="J290" i="24"/>
  <c r="F173" i="24"/>
  <c r="C173" i="24" s="1"/>
  <c r="C174" i="24"/>
  <c r="M50" i="24"/>
  <c r="F269" i="24"/>
  <c r="C270" i="24"/>
  <c r="F195" i="24"/>
  <c r="F53" i="24"/>
  <c r="C54" i="24"/>
  <c r="L289" i="24"/>
  <c r="L290" i="24"/>
  <c r="C26" i="24"/>
  <c r="L20" i="24"/>
  <c r="C196" i="24"/>
  <c r="I52" i="24"/>
  <c r="I51" i="24" s="1"/>
  <c r="I289" i="24"/>
  <c r="F290" i="26" l="1"/>
  <c r="C290" i="26" s="1"/>
  <c r="C51" i="26"/>
  <c r="F50" i="26"/>
  <c r="C50" i="26" s="1"/>
  <c r="F51" i="25"/>
  <c r="C52" i="25"/>
  <c r="K50" i="24"/>
  <c r="K290" i="24"/>
  <c r="O290" i="24"/>
  <c r="F24" i="24"/>
  <c r="D20" i="24"/>
  <c r="I290" i="24"/>
  <c r="I50" i="24"/>
  <c r="F194" i="24"/>
  <c r="C194" i="24" s="1"/>
  <c r="C195" i="24"/>
  <c r="C269" i="24"/>
  <c r="F289" i="24"/>
  <c r="C289" i="24" s="1"/>
  <c r="C53" i="24"/>
  <c r="F52" i="24"/>
  <c r="F290" i="25" l="1"/>
  <c r="C290" i="25" s="1"/>
  <c r="F50" i="25"/>
  <c r="C50" i="25" s="1"/>
  <c r="C51" i="25"/>
  <c r="F20" i="24"/>
  <c r="C20" i="24" s="1"/>
  <c r="C24" i="24"/>
  <c r="C52" i="24"/>
  <c r="F51" i="24"/>
  <c r="F290" i="24" l="1"/>
  <c r="C290" i="24" s="1"/>
  <c r="F50" i="24"/>
  <c r="C50" i="24" s="1"/>
  <c r="C51" i="24"/>
  <c r="O301" i="23" l="1"/>
  <c r="L301" i="23"/>
  <c r="I301" i="23"/>
  <c r="F301" i="23"/>
  <c r="O300" i="23"/>
  <c r="L300" i="23"/>
  <c r="I300" i="23"/>
  <c r="F300" i="23"/>
  <c r="C300" i="23" s="1"/>
  <c r="O299" i="23"/>
  <c r="L299" i="23"/>
  <c r="I299" i="23"/>
  <c r="F299" i="23"/>
  <c r="C299" i="23" s="1"/>
  <c r="O298" i="23"/>
  <c r="L298" i="23"/>
  <c r="I298" i="23"/>
  <c r="F298" i="23"/>
  <c r="C298" i="23" s="1"/>
  <c r="O297" i="23"/>
  <c r="L297" i="23"/>
  <c r="I297" i="23"/>
  <c r="F297" i="23"/>
  <c r="O296" i="23"/>
  <c r="L296" i="23"/>
  <c r="I296" i="23"/>
  <c r="F296" i="23"/>
  <c r="O295" i="23"/>
  <c r="L295" i="23"/>
  <c r="I295" i="23"/>
  <c r="F295" i="23"/>
  <c r="O294" i="23"/>
  <c r="O293" i="23" s="1"/>
  <c r="L294" i="23"/>
  <c r="I294" i="23"/>
  <c r="F294" i="23"/>
  <c r="N293" i="23"/>
  <c r="M293" i="23"/>
  <c r="K293" i="23"/>
  <c r="J293" i="23"/>
  <c r="H293" i="23"/>
  <c r="G293" i="23"/>
  <c r="E293" i="23"/>
  <c r="D293" i="23"/>
  <c r="O288" i="23"/>
  <c r="L288" i="23"/>
  <c r="I288" i="23"/>
  <c r="F288" i="23"/>
  <c r="O287" i="23"/>
  <c r="L287" i="23"/>
  <c r="L286" i="23" s="1"/>
  <c r="I287" i="23"/>
  <c r="F287" i="23"/>
  <c r="C287" i="23" s="1"/>
  <c r="O286" i="23"/>
  <c r="N286" i="23"/>
  <c r="M286" i="23"/>
  <c r="K286" i="23"/>
  <c r="J286" i="23"/>
  <c r="H286" i="23"/>
  <c r="G286" i="23"/>
  <c r="F286" i="23"/>
  <c r="E286" i="23"/>
  <c r="D286" i="23"/>
  <c r="O285" i="23"/>
  <c r="L285" i="23"/>
  <c r="L284" i="23" s="1"/>
  <c r="L283" i="23" s="1"/>
  <c r="I285" i="23"/>
  <c r="F285" i="23"/>
  <c r="O284" i="23"/>
  <c r="O283" i="23" s="1"/>
  <c r="N284" i="23"/>
  <c r="N283" i="23" s="1"/>
  <c r="M284" i="23"/>
  <c r="M283" i="23" s="1"/>
  <c r="K284" i="23"/>
  <c r="K283" i="23" s="1"/>
  <c r="J284" i="23"/>
  <c r="I284" i="23"/>
  <c r="I283" i="23" s="1"/>
  <c r="H284" i="23"/>
  <c r="H283" i="23" s="1"/>
  <c r="G284" i="23"/>
  <c r="G283" i="23" s="1"/>
  <c r="E284" i="23"/>
  <c r="E283" i="23" s="1"/>
  <c r="D284" i="23"/>
  <c r="D283" i="23" s="1"/>
  <c r="J283" i="23"/>
  <c r="O282" i="23"/>
  <c r="O281" i="23" s="1"/>
  <c r="L282" i="23"/>
  <c r="L281" i="23" s="1"/>
  <c r="I282" i="23"/>
  <c r="F282" i="23"/>
  <c r="F281" i="23" s="1"/>
  <c r="N281" i="23"/>
  <c r="M281" i="23"/>
  <c r="K281" i="23"/>
  <c r="J281" i="23"/>
  <c r="I281" i="23"/>
  <c r="H281" i="23"/>
  <c r="G281" i="23"/>
  <c r="E281" i="23"/>
  <c r="D281" i="23"/>
  <c r="O280" i="23"/>
  <c r="L280" i="23"/>
  <c r="I280" i="23"/>
  <c r="F280" i="23"/>
  <c r="O279" i="23"/>
  <c r="L279" i="23"/>
  <c r="I279" i="23"/>
  <c r="F279" i="23"/>
  <c r="O278" i="23"/>
  <c r="L278" i="23"/>
  <c r="I278" i="23"/>
  <c r="F278" i="23"/>
  <c r="O277" i="23"/>
  <c r="L277" i="23"/>
  <c r="I277" i="23"/>
  <c r="I276" i="23" s="1"/>
  <c r="F277" i="23"/>
  <c r="N276" i="23"/>
  <c r="M276" i="23"/>
  <c r="K276" i="23"/>
  <c r="J276" i="23"/>
  <c r="H276" i="23"/>
  <c r="G276" i="23"/>
  <c r="E276" i="23"/>
  <c r="D276" i="23"/>
  <c r="O275" i="23"/>
  <c r="L275" i="23"/>
  <c r="I275" i="23"/>
  <c r="F275" i="23"/>
  <c r="O274" i="23"/>
  <c r="L274" i="23"/>
  <c r="I274" i="23"/>
  <c r="F274" i="23"/>
  <c r="O273" i="23"/>
  <c r="O272" i="23" s="1"/>
  <c r="L273" i="23"/>
  <c r="L272" i="23" s="1"/>
  <c r="I273" i="23"/>
  <c r="F273" i="23"/>
  <c r="N272" i="23"/>
  <c r="N270" i="23" s="1"/>
  <c r="N269" i="23" s="1"/>
  <c r="M272" i="23"/>
  <c r="M270" i="23" s="1"/>
  <c r="K272" i="23"/>
  <c r="J272" i="23"/>
  <c r="I272" i="23"/>
  <c r="H272" i="23"/>
  <c r="G272" i="23"/>
  <c r="E272" i="23"/>
  <c r="D272" i="23"/>
  <c r="D270" i="23" s="1"/>
  <c r="O271" i="23"/>
  <c r="L271" i="23"/>
  <c r="I271" i="23"/>
  <c r="F271" i="23"/>
  <c r="J270" i="23"/>
  <c r="J269" i="23" s="1"/>
  <c r="O268" i="23"/>
  <c r="L268" i="23"/>
  <c r="I268" i="23"/>
  <c r="F268" i="23"/>
  <c r="O267" i="23"/>
  <c r="L267" i="23"/>
  <c r="I267" i="23"/>
  <c r="F267" i="23"/>
  <c r="O266" i="23"/>
  <c r="L266" i="23"/>
  <c r="I266" i="23"/>
  <c r="F266" i="23"/>
  <c r="O265" i="23"/>
  <c r="O264" i="23" s="1"/>
  <c r="L265" i="23"/>
  <c r="I265" i="23"/>
  <c r="I264" i="23" s="1"/>
  <c r="F265" i="23"/>
  <c r="N264" i="23"/>
  <c r="M264" i="23"/>
  <c r="K264" i="23"/>
  <c r="J264" i="23"/>
  <c r="H264" i="23"/>
  <c r="G264" i="23"/>
  <c r="E264" i="23"/>
  <c r="D264" i="23"/>
  <c r="O263" i="23"/>
  <c r="L263" i="23"/>
  <c r="I263" i="23"/>
  <c r="F263" i="23"/>
  <c r="O262" i="23"/>
  <c r="L262" i="23"/>
  <c r="I262" i="23"/>
  <c r="F262" i="23"/>
  <c r="O261" i="23"/>
  <c r="L261" i="23"/>
  <c r="I261" i="23"/>
  <c r="I260" i="23" s="1"/>
  <c r="F261" i="23"/>
  <c r="N260" i="23"/>
  <c r="N259" i="23" s="1"/>
  <c r="M260" i="23"/>
  <c r="K260" i="23"/>
  <c r="K259" i="23" s="1"/>
  <c r="J260" i="23"/>
  <c r="H260" i="23"/>
  <c r="G260" i="23"/>
  <c r="E260" i="23"/>
  <c r="D260" i="23"/>
  <c r="J259" i="23"/>
  <c r="D259" i="23"/>
  <c r="O258" i="23"/>
  <c r="L258" i="23"/>
  <c r="I258" i="23"/>
  <c r="F258" i="23"/>
  <c r="O257" i="23"/>
  <c r="L257" i="23"/>
  <c r="I257" i="23"/>
  <c r="F257" i="23"/>
  <c r="O256" i="23"/>
  <c r="L256" i="23"/>
  <c r="I256" i="23"/>
  <c r="F256" i="23"/>
  <c r="O255" i="23"/>
  <c r="L255" i="23"/>
  <c r="I255" i="23"/>
  <c r="F255" i="23"/>
  <c r="O254" i="23"/>
  <c r="L254" i="23"/>
  <c r="I254" i="23"/>
  <c r="F254" i="23"/>
  <c r="O253" i="23"/>
  <c r="O252" i="23" s="1"/>
  <c r="L253" i="23"/>
  <c r="I253" i="23"/>
  <c r="I252" i="23" s="1"/>
  <c r="I251" i="23" s="1"/>
  <c r="F253" i="23"/>
  <c r="N252" i="23"/>
  <c r="N251" i="23" s="1"/>
  <c r="M252" i="23"/>
  <c r="M251" i="23" s="1"/>
  <c r="K252" i="23"/>
  <c r="K251" i="23" s="1"/>
  <c r="J252" i="23"/>
  <c r="H252" i="23"/>
  <c r="G252" i="23"/>
  <c r="G251" i="23" s="1"/>
  <c r="E252" i="23"/>
  <c r="E251" i="23" s="1"/>
  <c r="D252" i="23"/>
  <c r="J251" i="23"/>
  <c r="H251" i="23"/>
  <c r="D251" i="23"/>
  <c r="O250" i="23"/>
  <c r="L250" i="23"/>
  <c r="I250" i="23"/>
  <c r="F250" i="23"/>
  <c r="O249" i="23"/>
  <c r="L249" i="23"/>
  <c r="I249" i="23"/>
  <c r="F249" i="23"/>
  <c r="O248" i="23"/>
  <c r="L248" i="23"/>
  <c r="I248" i="23"/>
  <c r="F248" i="23"/>
  <c r="O247" i="23"/>
  <c r="L247" i="23"/>
  <c r="L246" i="23" s="1"/>
  <c r="I247" i="23"/>
  <c r="I246" i="23" s="1"/>
  <c r="F247" i="23"/>
  <c r="O246" i="23"/>
  <c r="N246" i="23"/>
  <c r="M246" i="23"/>
  <c r="K246" i="23"/>
  <c r="J246" i="23"/>
  <c r="H246" i="23"/>
  <c r="G246" i="23"/>
  <c r="E246" i="23"/>
  <c r="D246" i="23"/>
  <c r="O245" i="23"/>
  <c r="L245" i="23"/>
  <c r="I245" i="23"/>
  <c r="F245" i="23"/>
  <c r="O244" i="23"/>
  <c r="L244" i="23"/>
  <c r="I244" i="23"/>
  <c r="F244" i="23"/>
  <c r="O243" i="23"/>
  <c r="L243" i="23"/>
  <c r="I243" i="23"/>
  <c r="F243" i="23"/>
  <c r="O242" i="23"/>
  <c r="L242" i="23"/>
  <c r="I242" i="23"/>
  <c r="F242" i="23"/>
  <c r="O241" i="23"/>
  <c r="L241" i="23"/>
  <c r="I241" i="23"/>
  <c r="F241" i="23"/>
  <c r="O240" i="23"/>
  <c r="L240" i="23"/>
  <c r="I240" i="23"/>
  <c r="F240" i="23"/>
  <c r="O239" i="23"/>
  <c r="L239" i="23"/>
  <c r="I239" i="23"/>
  <c r="F239" i="23"/>
  <c r="O238" i="23"/>
  <c r="N238" i="23"/>
  <c r="M238" i="23"/>
  <c r="K238" i="23"/>
  <c r="J238" i="23"/>
  <c r="H238" i="23"/>
  <c r="G238" i="23"/>
  <c r="E238" i="23"/>
  <c r="D238" i="23"/>
  <c r="O237" i="23"/>
  <c r="L237" i="23"/>
  <c r="I237" i="23"/>
  <c r="F237" i="23"/>
  <c r="O236" i="23"/>
  <c r="L236" i="23"/>
  <c r="L235" i="23" s="1"/>
  <c r="I236" i="23"/>
  <c r="I235" i="23" s="1"/>
  <c r="F236" i="23"/>
  <c r="O235" i="23"/>
  <c r="N235" i="23"/>
  <c r="M235" i="23"/>
  <c r="K235" i="23"/>
  <c r="J235" i="23"/>
  <c r="H235" i="23"/>
  <c r="G235" i="23"/>
  <c r="E235" i="23"/>
  <c r="D235" i="23"/>
  <c r="O234" i="23"/>
  <c r="O233" i="23" s="1"/>
  <c r="L234" i="23"/>
  <c r="L233" i="23" s="1"/>
  <c r="I234" i="23"/>
  <c r="I233" i="23" s="1"/>
  <c r="F234" i="23"/>
  <c r="N233" i="23"/>
  <c r="M233" i="23"/>
  <c r="K233" i="23"/>
  <c r="J233" i="23"/>
  <c r="J231" i="23" s="1"/>
  <c r="H233" i="23"/>
  <c r="G233" i="23"/>
  <c r="F233" i="23"/>
  <c r="E233" i="23"/>
  <c r="E231" i="23" s="1"/>
  <c r="D233" i="23"/>
  <c r="O232" i="23"/>
  <c r="L232" i="23"/>
  <c r="I232" i="23"/>
  <c r="F232" i="23"/>
  <c r="M231" i="23"/>
  <c r="O229" i="23"/>
  <c r="L229" i="23"/>
  <c r="I229" i="23"/>
  <c r="F229" i="23"/>
  <c r="O228" i="23"/>
  <c r="L228" i="23"/>
  <c r="L227" i="23" s="1"/>
  <c r="I228" i="23"/>
  <c r="I227" i="23" s="1"/>
  <c r="F228" i="23"/>
  <c r="O227" i="23"/>
  <c r="N227" i="23"/>
  <c r="M227" i="23"/>
  <c r="K227" i="23"/>
  <c r="J227" i="23"/>
  <c r="H227" i="23"/>
  <c r="G227" i="23"/>
  <c r="F227" i="23"/>
  <c r="E227" i="23"/>
  <c r="D227" i="23"/>
  <c r="O226" i="23"/>
  <c r="L226" i="23"/>
  <c r="I226" i="23"/>
  <c r="E226" i="23"/>
  <c r="F226" i="23" s="1"/>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O219" i="23"/>
  <c r="L219" i="23"/>
  <c r="I219" i="23"/>
  <c r="F219" i="23"/>
  <c r="C219" i="23" s="1"/>
  <c r="O218" i="23"/>
  <c r="L218" i="23"/>
  <c r="I218" i="23"/>
  <c r="F218" i="23"/>
  <c r="O217" i="23"/>
  <c r="L217" i="23"/>
  <c r="I217" i="23"/>
  <c r="F217" i="23"/>
  <c r="N216" i="23"/>
  <c r="M216" i="23"/>
  <c r="K216" i="23"/>
  <c r="J216" i="23"/>
  <c r="H216" i="23"/>
  <c r="G216" i="23"/>
  <c r="E216" i="23"/>
  <c r="D216" i="23"/>
  <c r="O215" i="23"/>
  <c r="L215" i="23"/>
  <c r="I215" i="23"/>
  <c r="F215" i="23"/>
  <c r="O214" i="23"/>
  <c r="L214" i="23"/>
  <c r="I214" i="23"/>
  <c r="F214" i="23"/>
  <c r="O213" i="23"/>
  <c r="L213" i="23"/>
  <c r="I213" i="23"/>
  <c r="F213" i="23"/>
  <c r="O212" i="23"/>
  <c r="L212" i="23"/>
  <c r="I212" i="23"/>
  <c r="F212" i="23"/>
  <c r="O211" i="23"/>
  <c r="L211" i="23"/>
  <c r="I211" i="23"/>
  <c r="F211" i="23"/>
  <c r="O210" i="23"/>
  <c r="L210" i="23"/>
  <c r="I210" i="23"/>
  <c r="F210" i="23"/>
  <c r="O209" i="23"/>
  <c r="L209" i="23"/>
  <c r="I209" i="23"/>
  <c r="F209" i="23"/>
  <c r="O208" i="23"/>
  <c r="L208" i="23"/>
  <c r="I208" i="23"/>
  <c r="F208" i="23"/>
  <c r="O207" i="23"/>
  <c r="L207" i="23"/>
  <c r="I207" i="23"/>
  <c r="F207" i="23"/>
  <c r="O206" i="23"/>
  <c r="L206" i="23"/>
  <c r="I206" i="23"/>
  <c r="F206" i="23"/>
  <c r="N205" i="23"/>
  <c r="M205" i="23"/>
  <c r="K205" i="23"/>
  <c r="K204" i="23" s="1"/>
  <c r="J205" i="23"/>
  <c r="H205" i="23"/>
  <c r="G205" i="23"/>
  <c r="E205" i="23"/>
  <c r="D205" i="23"/>
  <c r="N204" i="23"/>
  <c r="G204" i="23"/>
  <c r="D204" i="23"/>
  <c r="O203" i="23"/>
  <c r="L203" i="23"/>
  <c r="I203" i="23"/>
  <c r="F203" i="23"/>
  <c r="O202" i="23"/>
  <c r="L202" i="23"/>
  <c r="I202" i="23"/>
  <c r="F202" i="23"/>
  <c r="O201" i="23"/>
  <c r="L201" i="23"/>
  <c r="I201" i="23"/>
  <c r="F201" i="23"/>
  <c r="O200" i="23"/>
  <c r="L200" i="23"/>
  <c r="I200" i="23"/>
  <c r="F200" i="23"/>
  <c r="O199" i="23"/>
  <c r="O198" i="23" s="1"/>
  <c r="L199" i="23"/>
  <c r="I199" i="23"/>
  <c r="F199" i="23"/>
  <c r="C199" i="23" s="1"/>
  <c r="N198" i="23"/>
  <c r="N196" i="23" s="1"/>
  <c r="N195" i="23" s="1"/>
  <c r="M198" i="23"/>
  <c r="K198" i="23"/>
  <c r="J198" i="23"/>
  <c r="I198" i="23"/>
  <c r="H198" i="23"/>
  <c r="H196" i="23" s="1"/>
  <c r="G198" i="23"/>
  <c r="E198" i="23"/>
  <c r="E196" i="23" s="1"/>
  <c r="D198" i="23"/>
  <c r="D196" i="23" s="1"/>
  <c r="O197" i="23"/>
  <c r="L197" i="23"/>
  <c r="I197" i="23"/>
  <c r="F197" i="23"/>
  <c r="M196" i="23"/>
  <c r="K196" i="23"/>
  <c r="J196" i="23"/>
  <c r="G196" i="23"/>
  <c r="O193" i="23"/>
  <c r="L193" i="23"/>
  <c r="L192" i="23" s="1"/>
  <c r="L191" i="23" s="1"/>
  <c r="I193" i="23"/>
  <c r="I192" i="23" s="1"/>
  <c r="I191" i="23" s="1"/>
  <c r="F193" i="23"/>
  <c r="O192" i="23"/>
  <c r="O191" i="23" s="1"/>
  <c r="N192" i="23"/>
  <c r="N191" i="23" s="1"/>
  <c r="M192" i="23"/>
  <c r="M191" i="23" s="1"/>
  <c r="K192" i="23"/>
  <c r="J192" i="23"/>
  <c r="J191" i="23" s="1"/>
  <c r="H192" i="23"/>
  <c r="H191" i="23" s="1"/>
  <c r="G192" i="23"/>
  <c r="G191" i="23" s="1"/>
  <c r="F192" i="23"/>
  <c r="E192" i="23"/>
  <c r="E191" i="23" s="1"/>
  <c r="D192" i="23"/>
  <c r="D191" i="23" s="1"/>
  <c r="K191" i="23"/>
  <c r="O190" i="23"/>
  <c r="L190" i="23"/>
  <c r="I190" i="23"/>
  <c r="F190" i="23"/>
  <c r="O189" i="23"/>
  <c r="L189" i="23"/>
  <c r="I189" i="23"/>
  <c r="I188" i="23" s="1"/>
  <c r="I187" i="23" s="1"/>
  <c r="F189" i="23"/>
  <c r="N188" i="23"/>
  <c r="M188" i="23"/>
  <c r="L188" i="23"/>
  <c r="K188" i="23"/>
  <c r="J188" i="23"/>
  <c r="H188" i="23"/>
  <c r="G188" i="23"/>
  <c r="E188" i="23"/>
  <c r="D188" i="23"/>
  <c r="O186" i="23"/>
  <c r="L186" i="23"/>
  <c r="C186" i="23" s="1"/>
  <c r="I186" i="23"/>
  <c r="F186" i="23"/>
  <c r="O185" i="23"/>
  <c r="O184" i="23" s="1"/>
  <c r="L185" i="23"/>
  <c r="I185" i="23"/>
  <c r="F185" i="23"/>
  <c r="F184" i="23" s="1"/>
  <c r="N184" i="23"/>
  <c r="M184" i="23"/>
  <c r="K184" i="23"/>
  <c r="J184" i="23"/>
  <c r="I184" i="23"/>
  <c r="H184" i="23"/>
  <c r="G184" i="23"/>
  <c r="E184" i="23"/>
  <c r="D184" i="23"/>
  <c r="O183" i="23"/>
  <c r="L183" i="23"/>
  <c r="I183" i="23"/>
  <c r="F183" i="23"/>
  <c r="O182" i="23"/>
  <c r="L182" i="23"/>
  <c r="I182" i="23"/>
  <c r="F182" i="23"/>
  <c r="O181" i="23"/>
  <c r="L181" i="23"/>
  <c r="I181" i="23"/>
  <c r="F181" i="23"/>
  <c r="O180" i="23"/>
  <c r="L180" i="23"/>
  <c r="I180" i="23"/>
  <c r="I179" i="23" s="1"/>
  <c r="F180" i="23"/>
  <c r="F179" i="23" s="1"/>
  <c r="N179" i="23"/>
  <c r="M179" i="23"/>
  <c r="K179" i="23"/>
  <c r="J179" i="23"/>
  <c r="H179" i="23"/>
  <c r="G179" i="23"/>
  <c r="E179" i="23"/>
  <c r="D179" i="23"/>
  <c r="O178" i="23"/>
  <c r="L178" i="23"/>
  <c r="I178" i="23"/>
  <c r="F178" i="23"/>
  <c r="O177" i="23"/>
  <c r="L177" i="23"/>
  <c r="I177" i="23"/>
  <c r="F177" i="23"/>
  <c r="O176" i="23"/>
  <c r="L176" i="23"/>
  <c r="I176" i="23"/>
  <c r="I175" i="23" s="1"/>
  <c r="F176" i="23"/>
  <c r="F175" i="23" s="1"/>
  <c r="F174" i="23" s="1"/>
  <c r="F173" i="23" s="1"/>
  <c r="N175" i="23"/>
  <c r="M175" i="23"/>
  <c r="M174" i="23" s="1"/>
  <c r="K175" i="23"/>
  <c r="J175" i="23"/>
  <c r="J174" i="23" s="1"/>
  <c r="J173" i="23" s="1"/>
  <c r="H175" i="23"/>
  <c r="G175" i="23"/>
  <c r="E175" i="23"/>
  <c r="E174" i="23" s="1"/>
  <c r="E173" i="23" s="1"/>
  <c r="D175" i="23"/>
  <c r="G174" i="23"/>
  <c r="G173" i="23" s="1"/>
  <c r="O172" i="23"/>
  <c r="L172" i="23"/>
  <c r="I172" i="23"/>
  <c r="F172" i="23"/>
  <c r="O171" i="23"/>
  <c r="L171" i="23"/>
  <c r="I171" i="23"/>
  <c r="F171" i="23"/>
  <c r="O170" i="23"/>
  <c r="L170" i="23"/>
  <c r="I170" i="23"/>
  <c r="F170" i="23"/>
  <c r="O169" i="23"/>
  <c r="L169" i="23"/>
  <c r="I169" i="23"/>
  <c r="F169" i="23"/>
  <c r="O168" i="23"/>
  <c r="L168" i="23"/>
  <c r="I168" i="23"/>
  <c r="F168" i="23"/>
  <c r="O167" i="23"/>
  <c r="L167" i="23"/>
  <c r="I167" i="23"/>
  <c r="F167" i="23"/>
  <c r="O166" i="23"/>
  <c r="O165" i="23" s="1"/>
  <c r="N166" i="23"/>
  <c r="N165" i="23" s="1"/>
  <c r="M166" i="23"/>
  <c r="M165" i="23" s="1"/>
  <c r="K166" i="23"/>
  <c r="K165" i="23" s="1"/>
  <c r="J166" i="23"/>
  <c r="J165" i="23" s="1"/>
  <c r="H166" i="23"/>
  <c r="H165" i="23" s="1"/>
  <c r="G166" i="23"/>
  <c r="G165" i="23" s="1"/>
  <c r="E166" i="23"/>
  <c r="E165" i="23" s="1"/>
  <c r="D166" i="23"/>
  <c r="D165" i="23" s="1"/>
  <c r="O164" i="23"/>
  <c r="L164" i="23"/>
  <c r="I164" i="23"/>
  <c r="F164" i="23"/>
  <c r="O163" i="23"/>
  <c r="L163" i="23"/>
  <c r="I163" i="23"/>
  <c r="F163" i="23"/>
  <c r="O162" i="23"/>
  <c r="L162" i="23"/>
  <c r="I162" i="23"/>
  <c r="F162" i="23"/>
  <c r="O161" i="23"/>
  <c r="L161" i="23"/>
  <c r="L160" i="23" s="1"/>
  <c r="I161" i="23"/>
  <c r="F161" i="23"/>
  <c r="F160" i="23" s="1"/>
  <c r="N160" i="23"/>
  <c r="M160" i="23"/>
  <c r="K160" i="23"/>
  <c r="J160" i="23"/>
  <c r="H160" i="23"/>
  <c r="G160" i="23"/>
  <c r="E160" i="23"/>
  <c r="D160" i="23"/>
  <c r="O159" i="23"/>
  <c r="L159" i="23"/>
  <c r="I159" i="23"/>
  <c r="F159" i="23"/>
  <c r="O158" i="23"/>
  <c r="L158" i="23"/>
  <c r="I158" i="23"/>
  <c r="F158" i="23"/>
  <c r="O157" i="23"/>
  <c r="L157" i="23"/>
  <c r="I157" i="23"/>
  <c r="F157" i="23"/>
  <c r="O156" i="23"/>
  <c r="L156" i="23"/>
  <c r="I156" i="23"/>
  <c r="F156" i="23"/>
  <c r="O155" i="23"/>
  <c r="L155" i="23"/>
  <c r="I155" i="23"/>
  <c r="F155" i="23"/>
  <c r="O154" i="23"/>
  <c r="L154" i="23"/>
  <c r="I154" i="23"/>
  <c r="F154" i="23"/>
  <c r="O153" i="23"/>
  <c r="C153" i="23" s="1"/>
  <c r="L153" i="23"/>
  <c r="I153" i="23"/>
  <c r="F153" i="23"/>
  <c r="O152" i="23"/>
  <c r="L152" i="23"/>
  <c r="I152" i="23"/>
  <c r="I151" i="23" s="1"/>
  <c r="F152" i="23"/>
  <c r="N151" i="23"/>
  <c r="M151" i="23"/>
  <c r="K151" i="23"/>
  <c r="J151" i="23"/>
  <c r="H151" i="23"/>
  <c r="G151" i="23"/>
  <c r="E151" i="23"/>
  <c r="D151" i="23"/>
  <c r="O150" i="23"/>
  <c r="L150" i="23"/>
  <c r="I150" i="23"/>
  <c r="F150" i="23"/>
  <c r="O149" i="23"/>
  <c r="L149" i="23"/>
  <c r="I149" i="23"/>
  <c r="F149" i="23"/>
  <c r="O148" i="23"/>
  <c r="L148" i="23"/>
  <c r="I148" i="23"/>
  <c r="F148" i="23"/>
  <c r="O147" i="23"/>
  <c r="L147" i="23"/>
  <c r="I147" i="23"/>
  <c r="F147" i="23"/>
  <c r="O146" i="23"/>
  <c r="L146" i="23"/>
  <c r="I146" i="23"/>
  <c r="F146" i="23"/>
  <c r="O145" i="23"/>
  <c r="L145" i="23"/>
  <c r="I145" i="23"/>
  <c r="F145" i="23"/>
  <c r="N144" i="23"/>
  <c r="M144" i="23"/>
  <c r="K144" i="23"/>
  <c r="J144" i="23"/>
  <c r="I144" i="23"/>
  <c r="H144" i="23"/>
  <c r="G144" i="23"/>
  <c r="E144" i="23"/>
  <c r="D144" i="23"/>
  <c r="O143" i="23"/>
  <c r="L143" i="23"/>
  <c r="I143" i="23"/>
  <c r="F143" i="23"/>
  <c r="C143" i="23" s="1"/>
  <c r="O142" i="23"/>
  <c r="O141" i="23" s="1"/>
  <c r="L142" i="23"/>
  <c r="L141" i="23" s="1"/>
  <c r="I142" i="23"/>
  <c r="I141" i="23" s="1"/>
  <c r="F142" i="23"/>
  <c r="C142" i="23" s="1"/>
  <c r="N141" i="23"/>
  <c r="M141" i="23"/>
  <c r="K141" i="23"/>
  <c r="J141" i="23"/>
  <c r="H141" i="23"/>
  <c r="G141" i="23"/>
  <c r="E141" i="23"/>
  <c r="D141" i="23"/>
  <c r="O140" i="23"/>
  <c r="L140" i="23"/>
  <c r="I140" i="23"/>
  <c r="F140" i="23"/>
  <c r="O139" i="23"/>
  <c r="L139" i="23"/>
  <c r="I139" i="23"/>
  <c r="F139" i="23"/>
  <c r="O138" i="23"/>
  <c r="L138" i="23"/>
  <c r="I138" i="23"/>
  <c r="F138" i="23"/>
  <c r="O137" i="23"/>
  <c r="O136" i="23" s="1"/>
  <c r="L137" i="23"/>
  <c r="I137" i="23"/>
  <c r="F137" i="23"/>
  <c r="F136" i="23" s="1"/>
  <c r="N136" i="23"/>
  <c r="M136" i="23"/>
  <c r="K136" i="23"/>
  <c r="J136" i="23"/>
  <c r="H136" i="23"/>
  <c r="G136" i="23"/>
  <c r="E136" i="23"/>
  <c r="D136" i="23"/>
  <c r="O135" i="23"/>
  <c r="L135" i="23"/>
  <c r="I135" i="23"/>
  <c r="F135" i="23"/>
  <c r="O134" i="23"/>
  <c r="L134" i="23"/>
  <c r="I134" i="23"/>
  <c r="F134" i="23"/>
  <c r="O133" i="23"/>
  <c r="L133" i="23"/>
  <c r="I133" i="23"/>
  <c r="F133" i="23"/>
  <c r="O132" i="23"/>
  <c r="L132" i="23"/>
  <c r="I132" i="23"/>
  <c r="I131" i="23" s="1"/>
  <c r="F132" i="23"/>
  <c r="N131" i="23"/>
  <c r="M131" i="23"/>
  <c r="K131" i="23"/>
  <c r="J131" i="23"/>
  <c r="J130" i="23" s="1"/>
  <c r="H131" i="23"/>
  <c r="G131" i="23"/>
  <c r="F131" i="23"/>
  <c r="E131" i="23"/>
  <c r="D131" i="23"/>
  <c r="O129" i="23"/>
  <c r="O128" i="23" s="1"/>
  <c r="L129" i="23"/>
  <c r="L128" i="23" s="1"/>
  <c r="I129" i="23"/>
  <c r="I128" i="23" s="1"/>
  <c r="F129" i="23"/>
  <c r="F128" i="23" s="1"/>
  <c r="N128" i="23"/>
  <c r="M128" i="23"/>
  <c r="K128" i="23"/>
  <c r="J128" i="23"/>
  <c r="H128" i="23"/>
  <c r="G128" i="23"/>
  <c r="E128" i="23"/>
  <c r="D128" i="23"/>
  <c r="O127" i="23"/>
  <c r="L127" i="23"/>
  <c r="I127" i="23"/>
  <c r="F127" i="23"/>
  <c r="O126" i="23"/>
  <c r="L126" i="23"/>
  <c r="I126" i="23"/>
  <c r="F126" i="23"/>
  <c r="C126" i="23" s="1"/>
  <c r="O125" i="23"/>
  <c r="L125" i="23"/>
  <c r="I125" i="23"/>
  <c r="F125" i="23"/>
  <c r="O124" i="23"/>
  <c r="L124" i="23"/>
  <c r="I124" i="23"/>
  <c r="F124" i="23"/>
  <c r="O123" i="23"/>
  <c r="L123" i="23"/>
  <c r="L122" i="23" s="1"/>
  <c r="I123" i="23"/>
  <c r="I122" i="23" s="1"/>
  <c r="F123" i="23"/>
  <c r="N122" i="23"/>
  <c r="M122" i="23"/>
  <c r="K122" i="23"/>
  <c r="J122" i="23"/>
  <c r="H122" i="23"/>
  <c r="G122" i="23"/>
  <c r="E122" i="23"/>
  <c r="D122" i="23"/>
  <c r="O121" i="23"/>
  <c r="L121" i="23"/>
  <c r="I121" i="23"/>
  <c r="F121" i="23"/>
  <c r="O120" i="23"/>
  <c r="L120" i="23"/>
  <c r="I120" i="23"/>
  <c r="F120" i="23"/>
  <c r="O119" i="23"/>
  <c r="L119" i="23"/>
  <c r="I119" i="23"/>
  <c r="F119" i="23"/>
  <c r="O118" i="23"/>
  <c r="L118" i="23"/>
  <c r="I118" i="23"/>
  <c r="F118" i="23"/>
  <c r="O117" i="23"/>
  <c r="O116" i="23" s="1"/>
  <c r="L117" i="23"/>
  <c r="I117" i="23"/>
  <c r="F117" i="23"/>
  <c r="N116" i="23"/>
  <c r="M116" i="23"/>
  <c r="K116" i="23"/>
  <c r="J116" i="23"/>
  <c r="H116" i="23"/>
  <c r="G116" i="23"/>
  <c r="E116" i="23"/>
  <c r="D116" i="23"/>
  <c r="O115" i="23"/>
  <c r="L115" i="23"/>
  <c r="I115" i="23"/>
  <c r="F115" i="23"/>
  <c r="O114" i="23"/>
  <c r="L114" i="23"/>
  <c r="I114" i="23"/>
  <c r="F114" i="23"/>
  <c r="O113" i="23"/>
  <c r="O112" i="23" s="1"/>
  <c r="L113" i="23"/>
  <c r="I113" i="23"/>
  <c r="F113" i="23"/>
  <c r="F112" i="23" s="1"/>
  <c r="N112" i="23"/>
  <c r="M112" i="23"/>
  <c r="K112" i="23"/>
  <c r="J112" i="23"/>
  <c r="H112" i="23"/>
  <c r="G112" i="23"/>
  <c r="E112" i="23"/>
  <c r="D112" i="23"/>
  <c r="O111" i="23"/>
  <c r="L111" i="23"/>
  <c r="I111" i="23"/>
  <c r="F111" i="23"/>
  <c r="O110" i="23"/>
  <c r="L110" i="23"/>
  <c r="I110" i="23"/>
  <c r="F110" i="23"/>
  <c r="O109" i="23"/>
  <c r="L109" i="23"/>
  <c r="I109" i="23"/>
  <c r="F109" i="23"/>
  <c r="C109" i="23" s="1"/>
  <c r="O108" i="23"/>
  <c r="L108" i="23"/>
  <c r="I108" i="23"/>
  <c r="F108" i="23"/>
  <c r="O107" i="23"/>
  <c r="L107" i="23"/>
  <c r="I107" i="23"/>
  <c r="F107" i="23"/>
  <c r="O106" i="23"/>
  <c r="L106" i="23"/>
  <c r="I106" i="23"/>
  <c r="F106" i="23"/>
  <c r="O105" i="23"/>
  <c r="L105" i="23"/>
  <c r="I105" i="23"/>
  <c r="F105" i="23"/>
  <c r="O104" i="23"/>
  <c r="L104" i="23"/>
  <c r="I104" i="23"/>
  <c r="I103" i="23" s="1"/>
  <c r="E104" i="23"/>
  <c r="F104" i="23" s="1"/>
  <c r="F103" i="23" s="1"/>
  <c r="N103" i="23"/>
  <c r="M103" i="23"/>
  <c r="K103" i="23"/>
  <c r="J103" i="23"/>
  <c r="H103" i="23"/>
  <c r="G103" i="23"/>
  <c r="D103" i="23"/>
  <c r="O102" i="23"/>
  <c r="L102" i="23"/>
  <c r="I102" i="23"/>
  <c r="F102" i="23"/>
  <c r="O101" i="23"/>
  <c r="L101" i="23"/>
  <c r="I101" i="23"/>
  <c r="F101" i="23"/>
  <c r="O100" i="23"/>
  <c r="L100" i="23"/>
  <c r="I100" i="23"/>
  <c r="F100" i="23"/>
  <c r="O99" i="23"/>
  <c r="L99" i="23"/>
  <c r="I99" i="23"/>
  <c r="F99" i="23"/>
  <c r="O98" i="23"/>
  <c r="L98" i="23"/>
  <c r="I98" i="23"/>
  <c r="F98" i="23"/>
  <c r="O97" i="23"/>
  <c r="L97" i="23"/>
  <c r="I97" i="23"/>
  <c r="F97" i="23"/>
  <c r="O96" i="23"/>
  <c r="L96" i="23"/>
  <c r="I96" i="23"/>
  <c r="I95" i="23" s="1"/>
  <c r="F96" i="23"/>
  <c r="F95" i="23" s="1"/>
  <c r="N95" i="23"/>
  <c r="M95" i="23"/>
  <c r="K95" i="23"/>
  <c r="J95" i="23"/>
  <c r="H95" i="23"/>
  <c r="G95" i="23"/>
  <c r="E95" i="23"/>
  <c r="D95" i="23"/>
  <c r="O94" i="23"/>
  <c r="L94" i="23"/>
  <c r="I94" i="23"/>
  <c r="F94" i="23"/>
  <c r="O93" i="23"/>
  <c r="L93" i="23"/>
  <c r="I93" i="23"/>
  <c r="F93" i="23"/>
  <c r="O92" i="23"/>
  <c r="L92" i="23"/>
  <c r="I92" i="23"/>
  <c r="F92" i="23"/>
  <c r="O91" i="23"/>
  <c r="L91" i="23"/>
  <c r="I91" i="23"/>
  <c r="F91" i="23"/>
  <c r="O90" i="23"/>
  <c r="L90" i="23"/>
  <c r="I90" i="23"/>
  <c r="I89" i="23" s="1"/>
  <c r="F90" i="23"/>
  <c r="N89" i="23"/>
  <c r="M89" i="23"/>
  <c r="L89" i="23"/>
  <c r="K89" i="23"/>
  <c r="J89" i="23"/>
  <c r="H89" i="23"/>
  <c r="G89" i="23"/>
  <c r="E89" i="23"/>
  <c r="D89" i="23"/>
  <c r="O88" i="23"/>
  <c r="L88" i="23"/>
  <c r="I88" i="23"/>
  <c r="F88" i="23"/>
  <c r="O87" i="23"/>
  <c r="L87" i="23"/>
  <c r="I87" i="23"/>
  <c r="F87" i="23"/>
  <c r="O86" i="23"/>
  <c r="L86" i="23"/>
  <c r="I86" i="23"/>
  <c r="F86" i="23"/>
  <c r="O85" i="23"/>
  <c r="O84" i="23" s="1"/>
  <c r="L85" i="23"/>
  <c r="I85" i="23"/>
  <c r="F85" i="23"/>
  <c r="N84" i="23"/>
  <c r="M84" i="23"/>
  <c r="K84" i="23"/>
  <c r="J84" i="23"/>
  <c r="I84" i="23"/>
  <c r="H84" i="23"/>
  <c r="G84" i="23"/>
  <c r="E84" i="23"/>
  <c r="D84" i="23"/>
  <c r="O82" i="23"/>
  <c r="L82" i="23"/>
  <c r="I82" i="23"/>
  <c r="F82" i="23"/>
  <c r="O81" i="23"/>
  <c r="L81" i="23"/>
  <c r="I81" i="23"/>
  <c r="I80" i="23" s="1"/>
  <c r="F81" i="23"/>
  <c r="O80" i="23"/>
  <c r="N80" i="23"/>
  <c r="M80" i="23"/>
  <c r="K80" i="23"/>
  <c r="J80" i="23"/>
  <c r="H80" i="23"/>
  <c r="G80" i="23"/>
  <c r="F80" i="23"/>
  <c r="E80" i="23"/>
  <c r="D80" i="23"/>
  <c r="O79" i="23"/>
  <c r="L79" i="23"/>
  <c r="I79" i="23"/>
  <c r="F79" i="23"/>
  <c r="O78" i="23"/>
  <c r="L78" i="23"/>
  <c r="L77" i="23" s="1"/>
  <c r="I78" i="23"/>
  <c r="I77" i="23" s="1"/>
  <c r="F78" i="23"/>
  <c r="O77" i="23"/>
  <c r="O76" i="23" s="1"/>
  <c r="N77" i="23"/>
  <c r="M77" i="23"/>
  <c r="K77" i="23"/>
  <c r="J77" i="23"/>
  <c r="H77" i="23"/>
  <c r="G77" i="23"/>
  <c r="F77" i="23"/>
  <c r="F76" i="23" s="1"/>
  <c r="E77" i="23"/>
  <c r="D77" i="23"/>
  <c r="K76" i="23"/>
  <c r="D76" i="23"/>
  <c r="O74" i="23"/>
  <c r="L74" i="23"/>
  <c r="I74" i="23"/>
  <c r="F74" i="23"/>
  <c r="O73" i="23"/>
  <c r="L73" i="23"/>
  <c r="I73" i="23"/>
  <c r="F73" i="23"/>
  <c r="O72" i="23"/>
  <c r="L72" i="23"/>
  <c r="I72" i="23"/>
  <c r="F72" i="23"/>
  <c r="O71" i="23"/>
  <c r="L71" i="23"/>
  <c r="I71" i="23"/>
  <c r="F71" i="23"/>
  <c r="O70" i="23"/>
  <c r="L70" i="23"/>
  <c r="L69" i="23" s="1"/>
  <c r="I70" i="23"/>
  <c r="I69" i="23" s="1"/>
  <c r="F70" i="23"/>
  <c r="N69" i="23"/>
  <c r="N67" i="23" s="1"/>
  <c r="M69" i="23"/>
  <c r="M67" i="23" s="1"/>
  <c r="K69" i="23"/>
  <c r="K67" i="23" s="1"/>
  <c r="J69" i="23"/>
  <c r="J67" i="23" s="1"/>
  <c r="H69" i="23"/>
  <c r="H67" i="23" s="1"/>
  <c r="G69" i="23"/>
  <c r="G67" i="23" s="1"/>
  <c r="E69" i="23"/>
  <c r="D69" i="23"/>
  <c r="D67" i="23" s="1"/>
  <c r="O68" i="23"/>
  <c r="L68" i="23"/>
  <c r="I68" i="23"/>
  <c r="F68" i="23"/>
  <c r="E67"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O58" i="23" s="1"/>
  <c r="L59" i="23"/>
  <c r="I59" i="23"/>
  <c r="F59" i="23"/>
  <c r="N58" i="23"/>
  <c r="M58" i="23"/>
  <c r="K58" i="23"/>
  <c r="J58" i="23"/>
  <c r="I58" i="23"/>
  <c r="H58" i="23"/>
  <c r="G58" i="23"/>
  <c r="E58" i="23"/>
  <c r="D58" i="23"/>
  <c r="O57" i="23"/>
  <c r="L57" i="23"/>
  <c r="I57" i="23"/>
  <c r="F57" i="23"/>
  <c r="O56" i="23"/>
  <c r="O55" i="23" s="1"/>
  <c r="L56" i="23"/>
  <c r="I56" i="23"/>
  <c r="I55" i="23" s="1"/>
  <c r="I54" i="23" s="1"/>
  <c r="F56" i="23"/>
  <c r="N55" i="23"/>
  <c r="M55" i="23"/>
  <c r="L55" i="23"/>
  <c r="K55" i="23"/>
  <c r="K54" i="23" s="1"/>
  <c r="J55" i="23"/>
  <c r="H55" i="23"/>
  <c r="G55" i="23"/>
  <c r="G54" i="23" s="1"/>
  <c r="G53" i="23" s="1"/>
  <c r="E55" i="23"/>
  <c r="D55" i="23"/>
  <c r="O47" i="23"/>
  <c r="C47" i="23" s="1"/>
  <c r="O46" i="23"/>
  <c r="C46" i="23" s="1"/>
  <c r="N45" i="23"/>
  <c r="M45" i="23"/>
  <c r="L44" i="23"/>
  <c r="L43" i="23" s="1"/>
  <c r="I44" i="23"/>
  <c r="I43" i="23" s="1"/>
  <c r="F44" i="23"/>
  <c r="F43" i="23" s="1"/>
  <c r="K43" i="23"/>
  <c r="J43" i="23"/>
  <c r="H43" i="23"/>
  <c r="G43" i="23"/>
  <c r="E43" i="23"/>
  <c r="D43" i="23"/>
  <c r="F42" i="23"/>
  <c r="C42" i="23" s="1"/>
  <c r="E41" i="23"/>
  <c r="D41" i="23"/>
  <c r="L40" i="23"/>
  <c r="C40" i="23" s="1"/>
  <c r="L39" i="23"/>
  <c r="C39" i="23" s="1"/>
  <c r="L38" i="23"/>
  <c r="C38" i="23" s="1"/>
  <c r="L37" i="23"/>
  <c r="K36" i="23"/>
  <c r="J36" i="23"/>
  <c r="L35" i="23"/>
  <c r="C35" i="23" s="1"/>
  <c r="L34" i="23"/>
  <c r="C34" i="23" s="1"/>
  <c r="L33" i="23"/>
  <c r="C33" i="23" s="1"/>
  <c r="K33" i="23"/>
  <c r="J33" i="23"/>
  <c r="L32" i="23"/>
  <c r="L31" i="23" s="1"/>
  <c r="C32" i="23"/>
  <c r="K31" i="23"/>
  <c r="J31" i="23"/>
  <c r="C31" i="23"/>
  <c r="L30" i="23"/>
  <c r="C30" i="23" s="1"/>
  <c r="L29" i="23"/>
  <c r="C29" i="23" s="1"/>
  <c r="L28" i="23"/>
  <c r="C28" i="23" s="1"/>
  <c r="K27" i="23"/>
  <c r="J27" i="23"/>
  <c r="F25" i="23"/>
  <c r="C25" i="23" s="1"/>
  <c r="I24" i="23"/>
  <c r="E24" i="23"/>
  <c r="O23" i="23"/>
  <c r="L23" i="23"/>
  <c r="I23" i="23"/>
  <c r="F23" i="23"/>
  <c r="O22" i="23"/>
  <c r="O21" i="23" s="1"/>
  <c r="L22" i="23"/>
  <c r="I22" i="23"/>
  <c r="F22" i="23"/>
  <c r="N21" i="23"/>
  <c r="N292" i="23" s="1"/>
  <c r="N291" i="23" s="1"/>
  <c r="M21" i="23"/>
  <c r="M292" i="23" s="1"/>
  <c r="M291" i="23" s="1"/>
  <c r="K21" i="23"/>
  <c r="J21" i="23"/>
  <c r="J292" i="23" s="1"/>
  <c r="J291" i="23" s="1"/>
  <c r="H21" i="23"/>
  <c r="G21" i="23"/>
  <c r="F21" i="23"/>
  <c r="E21" i="23"/>
  <c r="E292" i="23" s="1"/>
  <c r="E291" i="23" s="1"/>
  <c r="D21" i="23"/>
  <c r="D292" i="23" s="1"/>
  <c r="M20" i="23"/>
  <c r="G187" i="23" l="1"/>
  <c r="C215" i="23"/>
  <c r="H270" i="23"/>
  <c r="C60" i="23"/>
  <c r="C65" i="23"/>
  <c r="C177" i="23"/>
  <c r="N187" i="23"/>
  <c r="G259" i="23"/>
  <c r="E54" i="23"/>
  <c r="E53" i="23" s="1"/>
  <c r="C94" i="23"/>
  <c r="C127" i="23"/>
  <c r="C162" i="23"/>
  <c r="C190" i="23"/>
  <c r="C223" i="23"/>
  <c r="C258" i="23"/>
  <c r="E259" i="23"/>
  <c r="C262" i="23"/>
  <c r="O45" i="23"/>
  <c r="C45" i="23" s="1"/>
  <c r="N54" i="23"/>
  <c r="H76" i="23"/>
  <c r="C91" i="23"/>
  <c r="C92" i="23"/>
  <c r="C93" i="23"/>
  <c r="O95" i="23"/>
  <c r="C113" i="23"/>
  <c r="G130" i="23"/>
  <c r="C146" i="23"/>
  <c r="C152" i="23"/>
  <c r="C158" i="23"/>
  <c r="C181" i="23"/>
  <c r="L187" i="23"/>
  <c r="J187" i="23"/>
  <c r="C203" i="23"/>
  <c r="G195" i="23"/>
  <c r="M204" i="23"/>
  <c r="H231" i="23"/>
  <c r="C236" i="23"/>
  <c r="H259" i="23"/>
  <c r="C274" i="23"/>
  <c r="C294" i="23"/>
  <c r="J54" i="23"/>
  <c r="J53" i="23" s="1"/>
  <c r="G76" i="23"/>
  <c r="M76" i="23"/>
  <c r="I76" i="23"/>
  <c r="L84" i="23"/>
  <c r="E130" i="23"/>
  <c r="C133" i="23"/>
  <c r="C149" i="23"/>
  <c r="K130" i="23"/>
  <c r="M173" i="23"/>
  <c r="L175" i="23"/>
  <c r="K174" i="23"/>
  <c r="K173" i="23" s="1"/>
  <c r="H187" i="23"/>
  <c r="L198" i="23"/>
  <c r="L196" i="23" s="1"/>
  <c r="H204" i="23"/>
  <c r="N231" i="23"/>
  <c r="N230" i="23" s="1"/>
  <c r="N194" i="23" s="1"/>
  <c r="C242" i="23"/>
  <c r="C266" i="23"/>
  <c r="K270" i="23"/>
  <c r="K269" i="23" s="1"/>
  <c r="D291" i="23"/>
  <c r="H54" i="23"/>
  <c r="H53" i="23" s="1"/>
  <c r="M54" i="23"/>
  <c r="M53" i="23" s="1"/>
  <c r="D83" i="23"/>
  <c r="N83" i="23"/>
  <c r="H83" i="23"/>
  <c r="E103" i="23"/>
  <c r="C105" i="23"/>
  <c r="C107" i="23"/>
  <c r="C108" i="23"/>
  <c r="C132" i="23"/>
  <c r="I160" i="23"/>
  <c r="C170" i="23"/>
  <c r="D174" i="23"/>
  <c r="D173" i="23" s="1"/>
  <c r="H174" i="23"/>
  <c r="N174" i="23"/>
  <c r="N173" i="23" s="1"/>
  <c r="D195" i="23"/>
  <c r="C207" i="23"/>
  <c r="J204" i="23"/>
  <c r="F216" i="23"/>
  <c r="C218" i="23"/>
  <c r="C234" i="23"/>
  <c r="C250" i="23"/>
  <c r="C254" i="23"/>
  <c r="C257" i="23"/>
  <c r="G270" i="23"/>
  <c r="G269" i="23" s="1"/>
  <c r="L58" i="23"/>
  <c r="L54" i="23" s="1"/>
  <c r="N53" i="23"/>
  <c r="G83" i="23"/>
  <c r="G75" i="23" s="1"/>
  <c r="C59" i="23"/>
  <c r="C68" i="23"/>
  <c r="C70" i="23"/>
  <c r="F69" i="23"/>
  <c r="C74" i="23"/>
  <c r="I112" i="23"/>
  <c r="I116" i="23"/>
  <c r="K195" i="23"/>
  <c r="H292" i="23"/>
  <c r="H291" i="23" s="1"/>
  <c r="H20" i="23"/>
  <c r="L27" i="23"/>
  <c r="C27" i="23" s="1"/>
  <c r="C37" i="23"/>
  <c r="L36" i="23"/>
  <c r="C36" i="23" s="1"/>
  <c r="F41" i="23"/>
  <c r="C41" i="23" s="1"/>
  <c r="C43" i="23"/>
  <c r="D54" i="23"/>
  <c r="D53" i="23" s="1"/>
  <c r="C64" i="23"/>
  <c r="C78" i="23"/>
  <c r="C79" i="23"/>
  <c r="C81" i="23"/>
  <c r="C98" i="23"/>
  <c r="C102" i="23"/>
  <c r="O103" i="23"/>
  <c r="C110" i="23"/>
  <c r="F55" i="23"/>
  <c r="C56" i="23"/>
  <c r="O69" i="23"/>
  <c r="I83" i="23"/>
  <c r="K26" i="23"/>
  <c r="C71" i="23"/>
  <c r="C86" i="23"/>
  <c r="C87" i="23"/>
  <c r="C90" i="23"/>
  <c r="K83" i="23"/>
  <c r="C118" i="23"/>
  <c r="F292" i="23"/>
  <c r="C57" i="23"/>
  <c r="C62" i="23"/>
  <c r="C63" i="23"/>
  <c r="I67" i="23"/>
  <c r="I53" i="23" s="1"/>
  <c r="N76" i="23"/>
  <c r="C82" i="23"/>
  <c r="C88" i="23"/>
  <c r="C99" i="23"/>
  <c r="O122" i="23"/>
  <c r="C128" i="23"/>
  <c r="C145" i="23"/>
  <c r="L144" i="23"/>
  <c r="F151" i="23"/>
  <c r="C157" i="23"/>
  <c r="C163" i="23"/>
  <c r="C164" i="23"/>
  <c r="C169" i="23"/>
  <c r="C176" i="23"/>
  <c r="C185" i="23"/>
  <c r="D187" i="23"/>
  <c r="M187" i="23"/>
  <c r="C193" i="23"/>
  <c r="F198" i="23"/>
  <c r="F196" i="23" s="1"/>
  <c r="O196" i="23"/>
  <c r="C211" i="23"/>
  <c r="I216" i="23"/>
  <c r="C220" i="23"/>
  <c r="C221" i="23"/>
  <c r="C222" i="23"/>
  <c r="C228" i="23"/>
  <c r="C229" i="23"/>
  <c r="C263" i="23"/>
  <c r="L264" i="23"/>
  <c r="L276" i="23"/>
  <c r="L270" i="23" s="1"/>
  <c r="L269" i="23" s="1"/>
  <c r="I286" i="23"/>
  <c r="C286" i="23" s="1"/>
  <c r="L293" i="23"/>
  <c r="C114" i="23"/>
  <c r="L174" i="23"/>
  <c r="I293" i="23"/>
  <c r="I21" i="23"/>
  <c r="J26" i="23"/>
  <c r="E20" i="23"/>
  <c r="C44" i="23"/>
  <c r="O54" i="23"/>
  <c r="C66" i="23"/>
  <c r="O67" i="23"/>
  <c r="L67" i="23"/>
  <c r="C73" i="23"/>
  <c r="E76" i="23"/>
  <c r="J76" i="23"/>
  <c r="M83" i="23"/>
  <c r="J83" i="23"/>
  <c r="C96" i="23"/>
  <c r="C97" i="23"/>
  <c r="E83" i="23"/>
  <c r="C121" i="23"/>
  <c r="C125" i="23"/>
  <c r="I136" i="23"/>
  <c r="I130" i="23" s="1"/>
  <c r="C147" i="23"/>
  <c r="C148" i="23"/>
  <c r="C159" i="23"/>
  <c r="I166" i="23"/>
  <c r="I165" i="23" s="1"/>
  <c r="C171" i="23"/>
  <c r="C172" i="23"/>
  <c r="L179" i="23"/>
  <c r="E187" i="23"/>
  <c r="C202" i="23"/>
  <c r="C208" i="23"/>
  <c r="C209" i="23"/>
  <c r="C210" i="23"/>
  <c r="C212" i="23"/>
  <c r="C213" i="23"/>
  <c r="C214" i="23"/>
  <c r="C224" i="23"/>
  <c r="C225" i="23"/>
  <c r="E230" i="23"/>
  <c r="C232" i="23"/>
  <c r="D231" i="23"/>
  <c r="D230" i="23" s="1"/>
  <c r="H230" i="23"/>
  <c r="G231" i="23"/>
  <c r="G230" i="23" s="1"/>
  <c r="I238" i="23"/>
  <c r="C245" i="23"/>
  <c r="O251" i="23"/>
  <c r="L252" i="23"/>
  <c r="L251" i="23" s="1"/>
  <c r="C278" i="23"/>
  <c r="N130" i="23"/>
  <c r="O131" i="23"/>
  <c r="L131" i="23"/>
  <c r="C138" i="23"/>
  <c r="F141" i="23"/>
  <c r="C141" i="23" s="1"/>
  <c r="L151" i="23"/>
  <c r="L166" i="23"/>
  <c r="L165" i="23" s="1"/>
  <c r="C180" i="23"/>
  <c r="H173" i="23"/>
  <c r="K187" i="23"/>
  <c r="F188" i="23"/>
  <c r="H195" i="23"/>
  <c r="C201" i="23"/>
  <c r="M195" i="23"/>
  <c r="I205" i="23"/>
  <c r="C247" i="23"/>
  <c r="C248" i="23"/>
  <c r="L260" i="23"/>
  <c r="L259" i="23" s="1"/>
  <c r="C271" i="23"/>
  <c r="I270" i="23"/>
  <c r="I269" i="23" s="1"/>
  <c r="M269" i="23"/>
  <c r="C275" i="23"/>
  <c r="C279" i="23"/>
  <c r="C280" i="23"/>
  <c r="D269" i="23"/>
  <c r="H269" i="23"/>
  <c r="G292" i="23"/>
  <c r="G291" i="23" s="1"/>
  <c r="G20" i="23"/>
  <c r="I20" i="23"/>
  <c r="J20" i="23"/>
  <c r="I174" i="23"/>
  <c r="I173" i="23" s="1"/>
  <c r="L21" i="23"/>
  <c r="C22" i="23"/>
  <c r="N20" i="23"/>
  <c r="O292" i="23"/>
  <c r="O291" i="23" s="1"/>
  <c r="O20" i="23"/>
  <c r="K53" i="23"/>
  <c r="K292" i="23"/>
  <c r="K291" i="23" s="1"/>
  <c r="K20" i="23"/>
  <c r="C23" i="23"/>
  <c r="C55" i="23"/>
  <c r="C106" i="23"/>
  <c r="C277" i="23"/>
  <c r="F276" i="23"/>
  <c r="C282" i="23"/>
  <c r="F58" i="23"/>
  <c r="C58" i="23" s="1"/>
  <c r="C77" i="23"/>
  <c r="L80" i="23"/>
  <c r="L76" i="23" s="1"/>
  <c r="C150" i="23"/>
  <c r="C154" i="23"/>
  <c r="C178" i="23"/>
  <c r="C182" i="23"/>
  <c r="L184" i="23"/>
  <c r="C184" i="23" s="1"/>
  <c r="F191" i="23"/>
  <c r="C192" i="23"/>
  <c r="I204" i="23"/>
  <c r="C239" i="23"/>
  <c r="L238" i="23"/>
  <c r="L231" i="23" s="1"/>
  <c r="C249" i="23"/>
  <c r="F246" i="23"/>
  <c r="C246" i="23" s="1"/>
  <c r="C281" i="23"/>
  <c r="F84" i="23"/>
  <c r="C85" i="23"/>
  <c r="O89" i="23"/>
  <c r="O83" i="23" s="1"/>
  <c r="L95" i="23"/>
  <c r="C95" i="23" s="1"/>
  <c r="C100" i="23"/>
  <c r="C101" i="23"/>
  <c r="L112" i="23"/>
  <c r="C112" i="23" s="1"/>
  <c r="L116" i="23"/>
  <c r="F116" i="23"/>
  <c r="C134" i="23"/>
  <c r="H130" i="23"/>
  <c r="L136" i="23"/>
  <c r="O144" i="23"/>
  <c r="C155" i="23"/>
  <c r="C156" i="23"/>
  <c r="C161" i="23"/>
  <c r="O160" i="23"/>
  <c r="C160" i="23" s="1"/>
  <c r="F166" i="23"/>
  <c r="C167" i="23"/>
  <c r="C168" i="23"/>
  <c r="C183" i="23"/>
  <c r="C189" i="23"/>
  <c r="O188" i="23"/>
  <c r="O187" i="23" s="1"/>
  <c r="C198" i="23"/>
  <c r="O231" i="23"/>
  <c r="C72" i="23"/>
  <c r="C285" i="23"/>
  <c r="F284" i="23"/>
  <c r="C301" i="23"/>
  <c r="C61" i="23"/>
  <c r="C117" i="23"/>
  <c r="C137" i="23"/>
  <c r="C226" i="23"/>
  <c r="C237" i="23"/>
  <c r="F235" i="23"/>
  <c r="E270" i="23"/>
  <c r="E269" i="23" s="1"/>
  <c r="F89" i="23"/>
  <c r="C89" i="23" s="1"/>
  <c r="C104" i="23"/>
  <c r="L103" i="23"/>
  <c r="C111" i="23"/>
  <c r="C115" i="23"/>
  <c r="C119" i="23"/>
  <c r="C120" i="23"/>
  <c r="F122" i="23"/>
  <c r="C122" i="23" s="1"/>
  <c r="C123" i="23"/>
  <c r="C124" i="23"/>
  <c r="C129" i="23"/>
  <c r="M130" i="23"/>
  <c r="C135" i="23"/>
  <c r="D130" i="23"/>
  <c r="D75" i="23" s="1"/>
  <c r="D52" i="23" s="1"/>
  <c r="C139" i="23"/>
  <c r="C140" i="23"/>
  <c r="F144" i="23"/>
  <c r="O151" i="23"/>
  <c r="C151" i="23" s="1"/>
  <c r="O175" i="23"/>
  <c r="C175" i="23" s="1"/>
  <c r="O179" i="23"/>
  <c r="C179" i="23" s="1"/>
  <c r="G194" i="23"/>
  <c r="C233" i="23"/>
  <c r="C261" i="23"/>
  <c r="F260" i="23"/>
  <c r="C288" i="23"/>
  <c r="J195" i="23"/>
  <c r="C200" i="23"/>
  <c r="O205" i="23"/>
  <c r="L205" i="23"/>
  <c r="L216" i="23"/>
  <c r="J230" i="23"/>
  <c r="I231" i="23"/>
  <c r="K231" i="23"/>
  <c r="K230" i="23" s="1"/>
  <c r="C240" i="23"/>
  <c r="C241" i="23"/>
  <c r="F238" i="23"/>
  <c r="C253" i="23"/>
  <c r="F252" i="23"/>
  <c r="M259" i="23"/>
  <c r="M230" i="23" s="1"/>
  <c r="C265" i="23"/>
  <c r="F264" i="23"/>
  <c r="C264" i="23" s="1"/>
  <c r="C273" i="23"/>
  <c r="F272" i="23"/>
  <c r="I196" i="23"/>
  <c r="C197" i="23"/>
  <c r="E204" i="23"/>
  <c r="E195" i="23" s="1"/>
  <c r="E194" i="23" s="1"/>
  <c r="C206" i="23"/>
  <c r="F205" i="23"/>
  <c r="C217" i="23"/>
  <c r="O216" i="23"/>
  <c r="C227" i="23"/>
  <c r="C243" i="23"/>
  <c r="C244" i="23"/>
  <c r="C255" i="23"/>
  <c r="C256" i="23"/>
  <c r="I259" i="23"/>
  <c r="O260" i="23"/>
  <c r="O259" i="23" s="1"/>
  <c r="C267" i="23"/>
  <c r="C268" i="23"/>
  <c r="O276" i="23"/>
  <c r="O270" i="23" s="1"/>
  <c r="O269" i="23" s="1"/>
  <c r="C295" i="23"/>
  <c r="C296" i="23"/>
  <c r="C297" i="23"/>
  <c r="F293" i="23"/>
  <c r="C80" i="23" l="1"/>
  <c r="C131" i="23"/>
  <c r="H194" i="23"/>
  <c r="D194" i="23"/>
  <c r="J75" i="23"/>
  <c r="H75" i="23"/>
  <c r="D289" i="23"/>
  <c r="L173" i="23"/>
  <c r="K75" i="23"/>
  <c r="M75" i="23"/>
  <c r="M52" i="23" s="1"/>
  <c r="E75" i="23"/>
  <c r="E52" i="23" s="1"/>
  <c r="I292" i="23"/>
  <c r="I291" i="23" s="1"/>
  <c r="C293" i="23"/>
  <c r="K194" i="23"/>
  <c r="C103" i="23"/>
  <c r="F291" i="23"/>
  <c r="L53" i="23"/>
  <c r="I75" i="23"/>
  <c r="I52" i="23" s="1"/>
  <c r="J52" i="23"/>
  <c r="J289" i="23"/>
  <c r="G52" i="23"/>
  <c r="G289" i="23"/>
  <c r="I230" i="23"/>
  <c r="C69" i="23"/>
  <c r="F67" i="23"/>
  <c r="C67" i="23" s="1"/>
  <c r="I195" i="23"/>
  <c r="C136" i="23"/>
  <c r="L230" i="23"/>
  <c r="C276" i="23"/>
  <c r="K52" i="23"/>
  <c r="O53" i="23"/>
  <c r="N75" i="23"/>
  <c r="C216" i="23"/>
  <c r="J194" i="23"/>
  <c r="D51" i="23"/>
  <c r="D24" i="23" s="1"/>
  <c r="D290" i="23" s="1"/>
  <c r="H52" i="23"/>
  <c r="H51" i="23" s="1"/>
  <c r="H290" i="23" s="1"/>
  <c r="L26" i="23"/>
  <c r="C26" i="23" s="1"/>
  <c r="C76" i="23"/>
  <c r="D50" i="23"/>
  <c r="I289" i="23"/>
  <c r="C284" i="23"/>
  <c r="F283" i="23"/>
  <c r="C283" i="23" s="1"/>
  <c r="C84" i="23"/>
  <c r="F83" i="23"/>
  <c r="L130" i="23"/>
  <c r="F54" i="23"/>
  <c r="F270" i="23"/>
  <c r="C272" i="23"/>
  <c r="C238" i="23"/>
  <c r="O204" i="23"/>
  <c r="O195" i="23" s="1"/>
  <c r="K289" i="23"/>
  <c r="C144" i="23"/>
  <c r="F130" i="23"/>
  <c r="O230" i="23"/>
  <c r="C196" i="23"/>
  <c r="C191" i="23"/>
  <c r="F187" i="23"/>
  <c r="C187" i="23" s="1"/>
  <c r="K51" i="23"/>
  <c r="C252" i="23"/>
  <c r="F251" i="23"/>
  <c r="C251" i="23" s="1"/>
  <c r="C260" i="23"/>
  <c r="F259" i="23"/>
  <c r="C259" i="23" s="1"/>
  <c r="C235" i="23"/>
  <c r="F231" i="23"/>
  <c r="E51" i="23"/>
  <c r="E289" i="23"/>
  <c r="L204" i="23"/>
  <c r="L195" i="23" s="1"/>
  <c r="O174" i="23"/>
  <c r="F165" i="23"/>
  <c r="C165" i="23" s="1"/>
  <c r="C166" i="23"/>
  <c r="L83" i="23"/>
  <c r="O130" i="23"/>
  <c r="O75" i="23" s="1"/>
  <c r="C205" i="23"/>
  <c r="F204" i="23"/>
  <c r="I194" i="23"/>
  <c r="C188" i="23"/>
  <c r="M194" i="23"/>
  <c r="M51" i="23" s="1"/>
  <c r="C116" i="23"/>
  <c r="H289" i="23"/>
  <c r="G51" i="23"/>
  <c r="L292" i="23"/>
  <c r="L20" i="23"/>
  <c r="C21" i="23"/>
  <c r="L75" i="23" l="1"/>
  <c r="L52" i="23" s="1"/>
  <c r="H50" i="23"/>
  <c r="M289" i="23"/>
  <c r="L194" i="23"/>
  <c r="N52" i="23"/>
  <c r="N51" i="23" s="1"/>
  <c r="N289" i="23"/>
  <c r="C130" i="23"/>
  <c r="J51" i="23"/>
  <c r="I51" i="23"/>
  <c r="M50" i="23"/>
  <c r="M290" i="23"/>
  <c r="E290" i="23"/>
  <c r="E50" i="23"/>
  <c r="K50" i="23"/>
  <c r="K290" i="23"/>
  <c r="C83" i="23"/>
  <c r="F75" i="23"/>
  <c r="C75" i="23" s="1"/>
  <c r="F230" i="23"/>
  <c r="C230" i="23" s="1"/>
  <c r="C231" i="23"/>
  <c r="F269" i="23"/>
  <c r="C270" i="23"/>
  <c r="L291" i="23"/>
  <c r="C291" i="23" s="1"/>
  <c r="C292" i="23"/>
  <c r="F24" i="23"/>
  <c r="D20" i="23"/>
  <c r="G290" i="23"/>
  <c r="G50" i="23"/>
  <c r="I290" i="23"/>
  <c r="I50" i="23"/>
  <c r="O173" i="23"/>
  <c r="C174" i="23"/>
  <c r="C204" i="23"/>
  <c r="F195" i="23"/>
  <c r="N50" i="23"/>
  <c r="N290" i="23"/>
  <c r="O194" i="23"/>
  <c r="C54" i="23"/>
  <c r="F53" i="23"/>
  <c r="L289" i="23"/>
  <c r="L51" i="23" l="1"/>
  <c r="J290" i="23"/>
  <c r="J50" i="23"/>
  <c r="F52" i="23"/>
  <c r="C53" i="23"/>
  <c r="C173" i="23"/>
  <c r="O289" i="23"/>
  <c r="F194" i="23"/>
  <c r="C194" i="23" s="1"/>
  <c r="C195" i="23"/>
  <c r="O52" i="23"/>
  <c r="O51" i="23" s="1"/>
  <c r="C24" i="23"/>
  <c r="F20" i="23"/>
  <c r="C20" i="23" s="1"/>
  <c r="C269" i="23"/>
  <c r="F289" i="23"/>
  <c r="L290" i="23" l="1"/>
  <c r="L50" i="23"/>
  <c r="C289" i="23"/>
  <c r="O50" i="23"/>
  <c r="O290" i="23"/>
  <c r="F51" i="23"/>
  <c r="C52" i="23"/>
  <c r="F290" i="23" l="1"/>
  <c r="C290" i="23" s="1"/>
  <c r="C51" i="23"/>
  <c r="F50" i="23"/>
  <c r="C50" i="23" s="1"/>
  <c r="O301" i="22" l="1"/>
  <c r="L301" i="22"/>
  <c r="I301" i="22"/>
  <c r="F301" i="22"/>
  <c r="O300" i="22"/>
  <c r="L300" i="22"/>
  <c r="I300" i="22"/>
  <c r="F300" i="22"/>
  <c r="C300" i="22" s="1"/>
  <c r="O299" i="22"/>
  <c r="L299" i="22"/>
  <c r="I299" i="22"/>
  <c r="F299" i="22"/>
  <c r="C299" i="22" s="1"/>
  <c r="O298" i="22"/>
  <c r="L298" i="22"/>
  <c r="I298" i="22"/>
  <c r="F298" i="22"/>
  <c r="C298" i="22" s="1"/>
  <c r="O297" i="22"/>
  <c r="L297" i="22"/>
  <c r="I297" i="22"/>
  <c r="F297" i="22"/>
  <c r="O296" i="22"/>
  <c r="L296" i="22"/>
  <c r="I296" i="22"/>
  <c r="F296" i="22"/>
  <c r="O295" i="22"/>
  <c r="L295" i="22"/>
  <c r="I295" i="22"/>
  <c r="F295" i="22"/>
  <c r="O294" i="22"/>
  <c r="O293" i="22" s="1"/>
  <c r="L294" i="22"/>
  <c r="I294" i="22"/>
  <c r="F294" i="22"/>
  <c r="N293" i="22"/>
  <c r="M293" i="22"/>
  <c r="K293" i="22"/>
  <c r="J293" i="22"/>
  <c r="H293" i="22"/>
  <c r="G293" i="22"/>
  <c r="E293" i="22"/>
  <c r="D293" i="22"/>
  <c r="O288" i="22"/>
  <c r="L288" i="22"/>
  <c r="I288" i="22"/>
  <c r="F288" i="22"/>
  <c r="O287" i="22"/>
  <c r="L287" i="22"/>
  <c r="L286" i="22" s="1"/>
  <c r="I287" i="22"/>
  <c r="F287" i="22"/>
  <c r="O286" i="22"/>
  <c r="N286" i="22"/>
  <c r="M286" i="22"/>
  <c r="K286" i="22"/>
  <c r="J286" i="22"/>
  <c r="H286" i="22"/>
  <c r="G286" i="22"/>
  <c r="F286" i="22"/>
  <c r="E286" i="22"/>
  <c r="D286" i="22"/>
  <c r="O285" i="22"/>
  <c r="O284" i="22" s="1"/>
  <c r="O283" i="22" s="1"/>
  <c r="L285" i="22"/>
  <c r="L284" i="22" s="1"/>
  <c r="L283" i="22" s="1"/>
  <c r="I285" i="22"/>
  <c r="F285" i="22"/>
  <c r="N284" i="22"/>
  <c r="N283" i="22" s="1"/>
  <c r="M284" i="22"/>
  <c r="M283" i="22" s="1"/>
  <c r="K284" i="22"/>
  <c r="J284" i="22"/>
  <c r="J283" i="22" s="1"/>
  <c r="I284" i="22"/>
  <c r="I283" i="22" s="1"/>
  <c r="H284" i="22"/>
  <c r="H283" i="22" s="1"/>
  <c r="G284" i="22"/>
  <c r="G283" i="22" s="1"/>
  <c r="E284" i="22"/>
  <c r="E283" i="22" s="1"/>
  <c r="D284" i="22"/>
  <c r="D283" i="22" s="1"/>
  <c r="K283" i="22"/>
  <c r="O282" i="22"/>
  <c r="O281" i="22" s="1"/>
  <c r="L282" i="22"/>
  <c r="L281" i="22" s="1"/>
  <c r="I282" i="22"/>
  <c r="I281" i="22" s="1"/>
  <c r="F282" i="22"/>
  <c r="N281" i="22"/>
  <c r="M281" i="22"/>
  <c r="K281" i="22"/>
  <c r="J281" i="22"/>
  <c r="H281" i="22"/>
  <c r="G281" i="22"/>
  <c r="E281" i="22"/>
  <c r="D281" i="22"/>
  <c r="O280" i="22"/>
  <c r="L280" i="22"/>
  <c r="I280" i="22"/>
  <c r="F280" i="22"/>
  <c r="O279" i="22"/>
  <c r="L279" i="22"/>
  <c r="I279" i="22"/>
  <c r="F279" i="22"/>
  <c r="O278" i="22"/>
  <c r="L278" i="22"/>
  <c r="I278" i="22"/>
  <c r="F278" i="22"/>
  <c r="C278" i="22" s="1"/>
  <c r="O277" i="22"/>
  <c r="L277" i="22"/>
  <c r="I277" i="22"/>
  <c r="I276" i="22" s="1"/>
  <c r="F277" i="22"/>
  <c r="N276" i="22"/>
  <c r="M276" i="22"/>
  <c r="K276" i="22"/>
  <c r="J276" i="22"/>
  <c r="H276" i="22"/>
  <c r="G276" i="22"/>
  <c r="E276" i="22"/>
  <c r="D276" i="22"/>
  <c r="O275" i="22"/>
  <c r="L275" i="22"/>
  <c r="I275" i="22"/>
  <c r="F275" i="22"/>
  <c r="O274" i="22"/>
  <c r="L274" i="22"/>
  <c r="I274" i="22"/>
  <c r="F274" i="22"/>
  <c r="C274" i="22" s="1"/>
  <c r="O273" i="22"/>
  <c r="L273" i="22"/>
  <c r="I273" i="22"/>
  <c r="I272" i="22" s="1"/>
  <c r="F273" i="22"/>
  <c r="N272" i="22"/>
  <c r="N270" i="22" s="1"/>
  <c r="M272" i="22"/>
  <c r="M270" i="22" s="1"/>
  <c r="K272" i="22"/>
  <c r="J272" i="22"/>
  <c r="J270" i="22" s="1"/>
  <c r="J269" i="22" s="1"/>
  <c r="H272" i="22"/>
  <c r="G272" i="22"/>
  <c r="E272" i="22"/>
  <c r="D272" i="22"/>
  <c r="D270" i="22" s="1"/>
  <c r="O271" i="22"/>
  <c r="L271" i="22"/>
  <c r="I271" i="22"/>
  <c r="F271" i="22"/>
  <c r="H270" i="22"/>
  <c r="O268" i="22"/>
  <c r="L268" i="22"/>
  <c r="I268" i="22"/>
  <c r="F268" i="22"/>
  <c r="O267" i="22"/>
  <c r="L267" i="22"/>
  <c r="I267" i="22"/>
  <c r="F267" i="22"/>
  <c r="O266" i="22"/>
  <c r="L266" i="22"/>
  <c r="I266" i="22"/>
  <c r="F266" i="22"/>
  <c r="O265" i="22"/>
  <c r="L265" i="22"/>
  <c r="I265" i="22"/>
  <c r="F265" i="22"/>
  <c r="N264" i="22"/>
  <c r="M264" i="22"/>
  <c r="K264" i="22"/>
  <c r="J264" i="22"/>
  <c r="H264" i="22"/>
  <c r="G264" i="22"/>
  <c r="E264" i="22"/>
  <c r="D264" i="22"/>
  <c r="O263" i="22"/>
  <c r="L263" i="22"/>
  <c r="I263" i="22"/>
  <c r="F263" i="22"/>
  <c r="O262" i="22"/>
  <c r="L262" i="22"/>
  <c r="I262" i="22"/>
  <c r="F262" i="22"/>
  <c r="O261" i="22"/>
  <c r="L261" i="22"/>
  <c r="L260" i="22" s="1"/>
  <c r="I261" i="22"/>
  <c r="I260" i="22" s="1"/>
  <c r="F261" i="22"/>
  <c r="N260" i="22"/>
  <c r="M260" i="22"/>
  <c r="K260" i="22"/>
  <c r="K259" i="22" s="1"/>
  <c r="J260" i="22"/>
  <c r="H260" i="22"/>
  <c r="G260" i="22"/>
  <c r="G259" i="22" s="1"/>
  <c r="E260" i="22"/>
  <c r="E259" i="22" s="1"/>
  <c r="D260" i="22"/>
  <c r="N259" i="22"/>
  <c r="H259" i="22"/>
  <c r="D259" i="22"/>
  <c r="O258" i="22"/>
  <c r="L258" i="22"/>
  <c r="I258" i="22"/>
  <c r="F258" i="22"/>
  <c r="O257" i="22"/>
  <c r="L257" i="22"/>
  <c r="I257" i="22"/>
  <c r="F257" i="22"/>
  <c r="O256" i="22"/>
  <c r="L256" i="22"/>
  <c r="I256" i="22"/>
  <c r="F256" i="22"/>
  <c r="O255" i="22"/>
  <c r="L255" i="22"/>
  <c r="I255" i="22"/>
  <c r="F255" i="22"/>
  <c r="O254" i="22"/>
  <c r="L254" i="22"/>
  <c r="I254" i="22"/>
  <c r="F254" i="22"/>
  <c r="O253" i="22"/>
  <c r="L253" i="22"/>
  <c r="L252" i="22" s="1"/>
  <c r="L251" i="22" s="1"/>
  <c r="I253" i="22"/>
  <c r="F253" i="22"/>
  <c r="N252" i="22"/>
  <c r="M252" i="22"/>
  <c r="M251" i="22" s="1"/>
  <c r="K252" i="22"/>
  <c r="K251" i="22" s="1"/>
  <c r="J252" i="22"/>
  <c r="J251" i="22" s="1"/>
  <c r="H252" i="22"/>
  <c r="G252" i="22"/>
  <c r="G251" i="22" s="1"/>
  <c r="E252" i="22"/>
  <c r="E251" i="22" s="1"/>
  <c r="D252" i="22"/>
  <c r="N251" i="22"/>
  <c r="H251" i="22"/>
  <c r="D251" i="22"/>
  <c r="O250" i="22"/>
  <c r="L250" i="22"/>
  <c r="I250" i="22"/>
  <c r="F250" i="22"/>
  <c r="O249" i="22"/>
  <c r="L249" i="22"/>
  <c r="I249" i="22"/>
  <c r="F249" i="22"/>
  <c r="O248" i="22"/>
  <c r="L248" i="22"/>
  <c r="I248" i="22"/>
  <c r="F248" i="22"/>
  <c r="O247" i="22"/>
  <c r="L247" i="22"/>
  <c r="I247" i="22"/>
  <c r="F247" i="22"/>
  <c r="O246" i="22"/>
  <c r="N246" i="22"/>
  <c r="M246" i="22"/>
  <c r="K246" i="22"/>
  <c r="J246" i="22"/>
  <c r="H246" i="22"/>
  <c r="G246" i="22"/>
  <c r="E246" i="22"/>
  <c r="D246" i="22"/>
  <c r="O245" i="22"/>
  <c r="L245" i="22"/>
  <c r="I245" i="22"/>
  <c r="F245" i="22"/>
  <c r="O244" i="22"/>
  <c r="L244" i="22"/>
  <c r="I244" i="22"/>
  <c r="F244" i="22"/>
  <c r="O243" i="22"/>
  <c r="L243" i="22"/>
  <c r="I243" i="22"/>
  <c r="F243" i="22"/>
  <c r="O242" i="22"/>
  <c r="L242" i="22"/>
  <c r="I242" i="22"/>
  <c r="F242" i="22"/>
  <c r="O241" i="22"/>
  <c r="L241" i="22"/>
  <c r="I241" i="22"/>
  <c r="F241" i="22"/>
  <c r="O240" i="22"/>
  <c r="L240" i="22"/>
  <c r="I240" i="22"/>
  <c r="F240" i="22"/>
  <c r="O239" i="22"/>
  <c r="L239" i="22"/>
  <c r="I239" i="22"/>
  <c r="F239" i="22"/>
  <c r="N238" i="22"/>
  <c r="M238" i="22"/>
  <c r="K238" i="22"/>
  <c r="J238" i="22"/>
  <c r="H238" i="22"/>
  <c r="G238" i="22"/>
  <c r="E238" i="22"/>
  <c r="D238" i="22"/>
  <c r="O237" i="22"/>
  <c r="L237" i="22"/>
  <c r="I237" i="22"/>
  <c r="F237" i="22"/>
  <c r="O236" i="22"/>
  <c r="O235" i="22" s="1"/>
  <c r="L236" i="22"/>
  <c r="L235" i="22" s="1"/>
  <c r="I236" i="22"/>
  <c r="F236" i="22"/>
  <c r="N235" i="22"/>
  <c r="M235" i="22"/>
  <c r="K235" i="22"/>
  <c r="J235" i="22"/>
  <c r="H235" i="22"/>
  <c r="G235" i="22"/>
  <c r="F235" i="22"/>
  <c r="E235" i="22"/>
  <c r="D235" i="22"/>
  <c r="O234" i="22"/>
  <c r="O233" i="22" s="1"/>
  <c r="L234" i="22"/>
  <c r="I234" i="22"/>
  <c r="I233" i="22" s="1"/>
  <c r="F234" i="22"/>
  <c r="F233" i="22" s="1"/>
  <c r="N233" i="22"/>
  <c r="M233" i="22"/>
  <c r="L233" i="22"/>
  <c r="K233" i="22"/>
  <c r="J233" i="22"/>
  <c r="H233" i="22"/>
  <c r="G233" i="22"/>
  <c r="E233" i="22"/>
  <c r="D233" i="22"/>
  <c r="O232" i="22"/>
  <c r="L232" i="22"/>
  <c r="I232" i="22"/>
  <c r="F232" i="22"/>
  <c r="J231" i="22"/>
  <c r="O229" i="22"/>
  <c r="L229" i="22"/>
  <c r="I229" i="22"/>
  <c r="F229" i="22"/>
  <c r="O228" i="22"/>
  <c r="L228" i="22"/>
  <c r="I228" i="22"/>
  <c r="F228" i="22"/>
  <c r="F227" i="22" s="1"/>
  <c r="O227" i="22"/>
  <c r="N227" i="22"/>
  <c r="M227" i="22"/>
  <c r="L227" i="22"/>
  <c r="K227" i="22"/>
  <c r="J227" i="22"/>
  <c r="H227" i="22"/>
  <c r="G227" i="22"/>
  <c r="E227" i="22"/>
  <c r="D227" i="22"/>
  <c r="O226" i="22"/>
  <c r="L226" i="22"/>
  <c r="I226" i="22"/>
  <c r="F226" i="22"/>
  <c r="O225" i="22"/>
  <c r="L225" i="22"/>
  <c r="I225" i="22"/>
  <c r="F225" i="22"/>
  <c r="O224" i="22"/>
  <c r="L224" i="22"/>
  <c r="I224" i="22"/>
  <c r="F224" i="22"/>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L217" i="22"/>
  <c r="I217" i="22"/>
  <c r="F217" i="22"/>
  <c r="N216" i="22"/>
  <c r="M216" i="22"/>
  <c r="K216" i="22"/>
  <c r="J216" i="22"/>
  <c r="I216" i="22"/>
  <c r="H216" i="22"/>
  <c r="G216" i="22"/>
  <c r="E216" i="22"/>
  <c r="D216" i="22"/>
  <c r="O215" i="22"/>
  <c r="L215" i="22"/>
  <c r="I215" i="22"/>
  <c r="F215" i="22"/>
  <c r="O214" i="22"/>
  <c r="L214" i="22"/>
  <c r="I214" i="22"/>
  <c r="F214" i="22"/>
  <c r="O213" i="22"/>
  <c r="L213" i="22"/>
  <c r="I213" i="22"/>
  <c r="F213" i="22"/>
  <c r="O212" i="22"/>
  <c r="L212" i="22"/>
  <c r="I212" i="22"/>
  <c r="F212" i="22"/>
  <c r="O211" i="22"/>
  <c r="L211" i="22"/>
  <c r="I211" i="22"/>
  <c r="F211" i="22"/>
  <c r="O210" i="22"/>
  <c r="L210" i="22"/>
  <c r="I210" i="22"/>
  <c r="F210" i="22"/>
  <c r="O209" i="22"/>
  <c r="L209" i="22"/>
  <c r="I209" i="22"/>
  <c r="F209" i="22"/>
  <c r="O208" i="22"/>
  <c r="L208" i="22"/>
  <c r="I208" i="22"/>
  <c r="F208" i="22"/>
  <c r="O207" i="22"/>
  <c r="L207" i="22"/>
  <c r="I207" i="22"/>
  <c r="F207" i="22"/>
  <c r="O206" i="22"/>
  <c r="L206" i="22"/>
  <c r="L205" i="22" s="1"/>
  <c r="I206" i="22"/>
  <c r="F206" i="22"/>
  <c r="N205" i="22"/>
  <c r="M205" i="22"/>
  <c r="K205" i="22"/>
  <c r="J205" i="22"/>
  <c r="H205" i="22"/>
  <c r="G205" i="22"/>
  <c r="E205" i="22"/>
  <c r="D205" i="22"/>
  <c r="D204" i="22" s="1"/>
  <c r="K204" i="22"/>
  <c r="E204" i="22"/>
  <c r="O203" i="22"/>
  <c r="L203" i="22"/>
  <c r="I203" i="22"/>
  <c r="F203" i="22"/>
  <c r="O202" i="22"/>
  <c r="L202" i="22"/>
  <c r="I202" i="22"/>
  <c r="F202" i="22"/>
  <c r="O201" i="22"/>
  <c r="L201" i="22"/>
  <c r="I201" i="22"/>
  <c r="F201" i="22"/>
  <c r="O200" i="22"/>
  <c r="L200" i="22"/>
  <c r="I200" i="22"/>
  <c r="F200" i="22"/>
  <c r="O199" i="22"/>
  <c r="L199" i="22"/>
  <c r="L198" i="22" s="1"/>
  <c r="I199" i="22"/>
  <c r="F199" i="22"/>
  <c r="F198" i="22" s="1"/>
  <c r="O198" i="22"/>
  <c r="N198" i="22"/>
  <c r="M198" i="22"/>
  <c r="K198" i="22"/>
  <c r="K196" i="22" s="1"/>
  <c r="J198" i="22"/>
  <c r="H198" i="22"/>
  <c r="H196" i="22" s="1"/>
  <c r="G198" i="22"/>
  <c r="G196" i="22" s="1"/>
  <c r="E198" i="22"/>
  <c r="E196" i="22" s="1"/>
  <c r="E195" i="22" s="1"/>
  <c r="D198" i="22"/>
  <c r="O197" i="22"/>
  <c r="L197" i="22"/>
  <c r="L196" i="22" s="1"/>
  <c r="I197" i="22"/>
  <c r="F197" i="22"/>
  <c r="N196" i="22"/>
  <c r="M196" i="22"/>
  <c r="J196" i="22"/>
  <c r="D196" i="22"/>
  <c r="O193" i="22"/>
  <c r="L193" i="22"/>
  <c r="L192" i="22" s="1"/>
  <c r="L191" i="22" s="1"/>
  <c r="I193" i="22"/>
  <c r="I192" i="22" s="1"/>
  <c r="I191" i="22" s="1"/>
  <c r="F193" i="22"/>
  <c r="O192" i="22"/>
  <c r="O191" i="22" s="1"/>
  <c r="N192" i="22"/>
  <c r="M192" i="22"/>
  <c r="M191" i="22" s="1"/>
  <c r="K192" i="22"/>
  <c r="K191" i="22" s="1"/>
  <c r="J192" i="22"/>
  <c r="J191" i="22" s="1"/>
  <c r="H192" i="22"/>
  <c r="H191" i="22" s="1"/>
  <c r="G192" i="22"/>
  <c r="G191" i="22" s="1"/>
  <c r="E192" i="22"/>
  <c r="E191" i="22" s="1"/>
  <c r="D192" i="22"/>
  <c r="D191" i="22" s="1"/>
  <c r="N191" i="22"/>
  <c r="O190" i="22"/>
  <c r="L190" i="22"/>
  <c r="I190" i="22"/>
  <c r="F190" i="22"/>
  <c r="O189" i="22"/>
  <c r="O188" i="22" s="1"/>
  <c r="O187" i="22" s="1"/>
  <c r="L189" i="22"/>
  <c r="L188" i="22" s="1"/>
  <c r="L187" i="22" s="1"/>
  <c r="I189" i="22"/>
  <c r="F189" i="22"/>
  <c r="F188" i="22" s="1"/>
  <c r="N188" i="22"/>
  <c r="M188" i="22"/>
  <c r="K188" i="22"/>
  <c r="K187" i="22" s="1"/>
  <c r="J188" i="22"/>
  <c r="H188" i="22"/>
  <c r="G188" i="22"/>
  <c r="G187" i="22" s="1"/>
  <c r="E188" i="22"/>
  <c r="E187" i="22" s="1"/>
  <c r="D188" i="22"/>
  <c r="O186" i="22"/>
  <c r="L186" i="22"/>
  <c r="I186" i="22"/>
  <c r="F186" i="22"/>
  <c r="O185" i="22"/>
  <c r="L185" i="22"/>
  <c r="L184" i="22" s="1"/>
  <c r="I185" i="22"/>
  <c r="F185" i="22"/>
  <c r="F184" i="22" s="1"/>
  <c r="O184" i="22"/>
  <c r="N184" i="22"/>
  <c r="M184" i="22"/>
  <c r="K184" i="22"/>
  <c r="J184" i="22"/>
  <c r="H184" i="22"/>
  <c r="G184" i="22"/>
  <c r="E184" i="22"/>
  <c r="D184" i="22"/>
  <c r="O183" i="22"/>
  <c r="L183" i="22"/>
  <c r="I183" i="22"/>
  <c r="F183" i="22"/>
  <c r="O182" i="22"/>
  <c r="L182" i="22"/>
  <c r="I182" i="22"/>
  <c r="F182" i="22"/>
  <c r="O181" i="22"/>
  <c r="L181" i="22"/>
  <c r="I181" i="22"/>
  <c r="F181" i="22"/>
  <c r="O180" i="22"/>
  <c r="O179" i="22" s="1"/>
  <c r="L180" i="22"/>
  <c r="I180" i="22"/>
  <c r="I179" i="22" s="1"/>
  <c r="F180" i="22"/>
  <c r="N179" i="22"/>
  <c r="M179" i="22"/>
  <c r="K179" i="22"/>
  <c r="J179" i="22"/>
  <c r="H179" i="22"/>
  <c r="G179" i="22"/>
  <c r="E179" i="22"/>
  <c r="D179" i="22"/>
  <c r="O178" i="22"/>
  <c r="L178" i="22"/>
  <c r="I178" i="22"/>
  <c r="F178" i="22"/>
  <c r="O177" i="22"/>
  <c r="L177" i="22"/>
  <c r="I177" i="22"/>
  <c r="F177" i="22"/>
  <c r="O176" i="22"/>
  <c r="O175" i="22" s="1"/>
  <c r="O174" i="22" s="1"/>
  <c r="L176" i="22"/>
  <c r="L175" i="22" s="1"/>
  <c r="I176" i="22"/>
  <c r="I175" i="22" s="1"/>
  <c r="I174" i="22" s="1"/>
  <c r="F176" i="22"/>
  <c r="F175" i="22" s="1"/>
  <c r="N175" i="22"/>
  <c r="N174" i="22" s="1"/>
  <c r="N173" i="22" s="1"/>
  <c r="M175" i="22"/>
  <c r="M174" i="22" s="1"/>
  <c r="M173" i="22" s="1"/>
  <c r="K175" i="22"/>
  <c r="J175" i="22"/>
  <c r="J174" i="22" s="1"/>
  <c r="H175" i="22"/>
  <c r="G175" i="22"/>
  <c r="E175" i="22"/>
  <c r="E174" i="22" s="1"/>
  <c r="E173" i="22" s="1"/>
  <c r="D175" i="22"/>
  <c r="G174" i="22"/>
  <c r="G173" i="22" s="1"/>
  <c r="O172" i="22"/>
  <c r="L172" i="22"/>
  <c r="C172" i="22" s="1"/>
  <c r="I172" i="22"/>
  <c r="F172" i="22"/>
  <c r="O171" i="22"/>
  <c r="L171" i="22"/>
  <c r="I171" i="22"/>
  <c r="F171" i="22"/>
  <c r="O170" i="22"/>
  <c r="L170" i="22"/>
  <c r="I170" i="22"/>
  <c r="F170" i="22"/>
  <c r="O169" i="22"/>
  <c r="L169" i="22"/>
  <c r="I169" i="22"/>
  <c r="F169" i="22"/>
  <c r="O168" i="22"/>
  <c r="L168" i="22"/>
  <c r="I168" i="22"/>
  <c r="F168" i="22"/>
  <c r="O167" i="22"/>
  <c r="L167" i="22"/>
  <c r="I167" i="22"/>
  <c r="I166" i="22" s="1"/>
  <c r="I165" i="22" s="1"/>
  <c r="F167" i="22"/>
  <c r="N166" i="22"/>
  <c r="M166" i="22"/>
  <c r="M165" i="22" s="1"/>
  <c r="K166" i="22"/>
  <c r="K165" i="22" s="1"/>
  <c r="J166" i="22"/>
  <c r="J165" i="22" s="1"/>
  <c r="H166" i="22"/>
  <c r="H165" i="22" s="1"/>
  <c r="G166" i="22"/>
  <c r="G165" i="22" s="1"/>
  <c r="E166" i="22"/>
  <c r="E165" i="22" s="1"/>
  <c r="D166" i="22"/>
  <c r="N165" i="22"/>
  <c r="D165" i="22"/>
  <c r="O164" i="22"/>
  <c r="L164" i="22"/>
  <c r="I164" i="22"/>
  <c r="F164" i="22"/>
  <c r="O163" i="22"/>
  <c r="L163" i="22"/>
  <c r="I163" i="22"/>
  <c r="F163" i="22"/>
  <c r="O162" i="22"/>
  <c r="L162" i="22"/>
  <c r="I162" i="22"/>
  <c r="F162" i="22"/>
  <c r="O161" i="22"/>
  <c r="O160" i="22" s="1"/>
  <c r="L161" i="22"/>
  <c r="L160" i="22" s="1"/>
  <c r="I161" i="22"/>
  <c r="F161" i="22"/>
  <c r="F160" i="22" s="1"/>
  <c r="N160" i="22"/>
  <c r="M160" i="22"/>
  <c r="K160" i="22"/>
  <c r="J160" i="22"/>
  <c r="H160" i="22"/>
  <c r="G160" i="22"/>
  <c r="E160" i="22"/>
  <c r="D160" i="22"/>
  <c r="O159" i="22"/>
  <c r="L159" i="22"/>
  <c r="I159" i="22"/>
  <c r="F159" i="22"/>
  <c r="O158" i="22"/>
  <c r="L158" i="22"/>
  <c r="I158" i="22"/>
  <c r="F158" i="22"/>
  <c r="O157" i="22"/>
  <c r="L157" i="22"/>
  <c r="I157" i="22"/>
  <c r="F157" i="22"/>
  <c r="O156" i="22"/>
  <c r="L156" i="22"/>
  <c r="I156" i="22"/>
  <c r="F156" i="22"/>
  <c r="O155" i="22"/>
  <c r="L155" i="22"/>
  <c r="I155" i="22"/>
  <c r="F155" i="22"/>
  <c r="O154" i="22"/>
  <c r="L154" i="22"/>
  <c r="I154" i="22"/>
  <c r="F154" i="22"/>
  <c r="O153" i="22"/>
  <c r="L153" i="22"/>
  <c r="I153" i="22"/>
  <c r="F153" i="22"/>
  <c r="O152" i="22"/>
  <c r="O151" i="22" s="1"/>
  <c r="L152" i="22"/>
  <c r="I152" i="22"/>
  <c r="I151" i="22" s="1"/>
  <c r="F152" i="22"/>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F147" i="22"/>
  <c r="O146" i="22"/>
  <c r="L146" i="22"/>
  <c r="I146" i="22"/>
  <c r="F146" i="22"/>
  <c r="O145" i="22"/>
  <c r="L145" i="22"/>
  <c r="L144" i="22" s="1"/>
  <c r="I145" i="22"/>
  <c r="F145" i="22"/>
  <c r="F144" i="22" s="1"/>
  <c r="N144" i="22"/>
  <c r="M144" i="22"/>
  <c r="K144" i="22"/>
  <c r="J144" i="22"/>
  <c r="H144" i="22"/>
  <c r="G144" i="22"/>
  <c r="E144" i="22"/>
  <c r="D144" i="22"/>
  <c r="O143" i="22"/>
  <c r="L143" i="22"/>
  <c r="I143" i="22"/>
  <c r="F143" i="22"/>
  <c r="O142" i="22"/>
  <c r="O141" i="22" s="1"/>
  <c r="L142" i="22"/>
  <c r="L141" i="22" s="1"/>
  <c r="I142" i="22"/>
  <c r="F142" i="22"/>
  <c r="F141" i="22" s="1"/>
  <c r="N141" i="22"/>
  <c r="M141" i="22"/>
  <c r="K141" i="22"/>
  <c r="J141" i="22"/>
  <c r="H141" i="22"/>
  <c r="G141" i="22"/>
  <c r="E141" i="22"/>
  <c r="D141" i="22"/>
  <c r="O140" i="22"/>
  <c r="L140" i="22"/>
  <c r="I140" i="22"/>
  <c r="F140" i="22"/>
  <c r="C140" i="22" s="1"/>
  <c r="O139" i="22"/>
  <c r="L139" i="22"/>
  <c r="I139" i="22"/>
  <c r="F139" i="22"/>
  <c r="O138" i="22"/>
  <c r="L138" i="22"/>
  <c r="I138" i="22"/>
  <c r="F138" i="22"/>
  <c r="O137" i="22"/>
  <c r="L137" i="22"/>
  <c r="L136" i="22" s="1"/>
  <c r="I137" i="22"/>
  <c r="F137" i="22"/>
  <c r="F136" i="22" s="1"/>
  <c r="O136" i="22"/>
  <c r="N136" i="22"/>
  <c r="M136" i="22"/>
  <c r="K136" i="22"/>
  <c r="J136" i="22"/>
  <c r="H136" i="22"/>
  <c r="G136" i="22"/>
  <c r="E136" i="22"/>
  <c r="D136" i="22"/>
  <c r="O135" i="22"/>
  <c r="L135" i="22"/>
  <c r="I135" i="22"/>
  <c r="F135" i="22"/>
  <c r="O134" i="22"/>
  <c r="L134" i="22"/>
  <c r="I134" i="22"/>
  <c r="F134" i="22"/>
  <c r="O133" i="22"/>
  <c r="L133" i="22"/>
  <c r="I133" i="22"/>
  <c r="F133" i="22"/>
  <c r="O132" i="22"/>
  <c r="O131" i="22" s="1"/>
  <c r="L132" i="22"/>
  <c r="L131" i="22" s="1"/>
  <c r="I132" i="22"/>
  <c r="F132" i="22"/>
  <c r="N131" i="22"/>
  <c r="M131" i="22"/>
  <c r="K131" i="22"/>
  <c r="J131" i="22"/>
  <c r="H131" i="22"/>
  <c r="G131" i="22"/>
  <c r="E131" i="22"/>
  <c r="D131" i="22"/>
  <c r="O129" i="22"/>
  <c r="L129" i="22"/>
  <c r="L128" i="22" s="1"/>
  <c r="I129" i="22"/>
  <c r="I128" i="22" s="1"/>
  <c r="F129" i="22"/>
  <c r="F128" i="22" s="1"/>
  <c r="O128" i="22"/>
  <c r="N128" i="22"/>
  <c r="M128" i="22"/>
  <c r="K128" i="22"/>
  <c r="J128" i="22"/>
  <c r="H128" i="22"/>
  <c r="G128" i="22"/>
  <c r="E128" i="22"/>
  <c r="D128" i="22"/>
  <c r="O127" i="22"/>
  <c r="L127" i="22"/>
  <c r="I127" i="22"/>
  <c r="F127" i="22"/>
  <c r="O126" i="22"/>
  <c r="L126" i="22"/>
  <c r="I126" i="22"/>
  <c r="F126" i="22"/>
  <c r="O125" i="22"/>
  <c r="L125" i="22"/>
  <c r="I125" i="22"/>
  <c r="F125" i="22"/>
  <c r="O124" i="22"/>
  <c r="L124" i="22"/>
  <c r="I124" i="22"/>
  <c r="F124" i="22"/>
  <c r="O123" i="22"/>
  <c r="L123" i="22"/>
  <c r="I123" i="22"/>
  <c r="F123" i="22"/>
  <c r="N122" i="22"/>
  <c r="M122" i="22"/>
  <c r="K122" i="22"/>
  <c r="J122" i="22"/>
  <c r="H122" i="22"/>
  <c r="G122" i="22"/>
  <c r="E122" i="22"/>
  <c r="D122" i="22"/>
  <c r="O121" i="22"/>
  <c r="L121" i="22"/>
  <c r="I121" i="22"/>
  <c r="F121" i="22"/>
  <c r="O120" i="22"/>
  <c r="L120" i="22"/>
  <c r="I120" i="22"/>
  <c r="F120" i="22"/>
  <c r="O119" i="22"/>
  <c r="L119" i="22"/>
  <c r="I119" i="22"/>
  <c r="F119" i="22"/>
  <c r="O118" i="22"/>
  <c r="L118" i="22"/>
  <c r="I118" i="22"/>
  <c r="F118" i="22"/>
  <c r="O117" i="22"/>
  <c r="L117" i="22"/>
  <c r="L116" i="22" s="1"/>
  <c r="I117" i="22"/>
  <c r="F117" i="22"/>
  <c r="F116" i="22" s="1"/>
  <c r="N116" i="22"/>
  <c r="M116" i="22"/>
  <c r="K116" i="22"/>
  <c r="J116" i="22"/>
  <c r="H116" i="22"/>
  <c r="G116" i="22"/>
  <c r="E116" i="22"/>
  <c r="D116" i="22"/>
  <c r="O115" i="22"/>
  <c r="L115" i="22"/>
  <c r="I115" i="22"/>
  <c r="F115" i="22"/>
  <c r="O114" i="22"/>
  <c r="L114" i="22"/>
  <c r="I114" i="22"/>
  <c r="F114" i="22"/>
  <c r="O113" i="22"/>
  <c r="L113" i="22"/>
  <c r="L112" i="22" s="1"/>
  <c r="I113" i="22"/>
  <c r="F113" i="22"/>
  <c r="F112" i="22" s="1"/>
  <c r="O112" i="22"/>
  <c r="N112" i="22"/>
  <c r="M112" i="22"/>
  <c r="K112" i="22"/>
  <c r="J112" i="22"/>
  <c r="H112" i="22"/>
  <c r="G112" i="22"/>
  <c r="E112" i="22"/>
  <c r="D112" i="22"/>
  <c r="O111" i="22"/>
  <c r="L111" i="22"/>
  <c r="I111" i="22"/>
  <c r="F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O103" i="22" s="1"/>
  <c r="L104" i="22"/>
  <c r="I104" i="22"/>
  <c r="I103" i="22" s="1"/>
  <c r="F104" i="22"/>
  <c r="N103" i="22"/>
  <c r="M103" i="22"/>
  <c r="K103" i="22"/>
  <c r="J103" i="22"/>
  <c r="H103" i="22"/>
  <c r="G103" i="22"/>
  <c r="E103" i="22"/>
  <c r="D103" i="22"/>
  <c r="O102" i="22"/>
  <c r="L102" i="22"/>
  <c r="I102" i="22"/>
  <c r="F102" i="22"/>
  <c r="O101" i="22"/>
  <c r="L101" i="22"/>
  <c r="I101" i="22"/>
  <c r="F101" i="22"/>
  <c r="O100" i="22"/>
  <c r="L100" i="22"/>
  <c r="I100" i="22"/>
  <c r="F100" i="22"/>
  <c r="O99" i="22"/>
  <c r="L99" i="22"/>
  <c r="I99" i="22"/>
  <c r="F99" i="22"/>
  <c r="C99" i="22" s="1"/>
  <c r="O98" i="22"/>
  <c r="L98" i="22"/>
  <c r="I98" i="22"/>
  <c r="F98" i="22"/>
  <c r="O97" i="22"/>
  <c r="L97" i="22"/>
  <c r="I97" i="22"/>
  <c r="F97" i="22"/>
  <c r="C97" i="22" s="1"/>
  <c r="O96" i="22"/>
  <c r="L96" i="22"/>
  <c r="I96" i="22"/>
  <c r="F96" i="22"/>
  <c r="C96" i="22" s="1"/>
  <c r="N95" i="22"/>
  <c r="M95" i="22"/>
  <c r="L95" i="22"/>
  <c r="K95" i="22"/>
  <c r="J95" i="22"/>
  <c r="H95" i="22"/>
  <c r="G95" i="22"/>
  <c r="E95" i="22"/>
  <c r="D95" i="22"/>
  <c r="O94" i="22"/>
  <c r="L94" i="22"/>
  <c r="I94" i="22"/>
  <c r="F94" i="22"/>
  <c r="O93" i="22"/>
  <c r="L93" i="22"/>
  <c r="I93" i="22"/>
  <c r="F93" i="22"/>
  <c r="O92" i="22"/>
  <c r="L92" i="22"/>
  <c r="I92" i="22"/>
  <c r="F92" i="22"/>
  <c r="O91" i="22"/>
  <c r="L91" i="22"/>
  <c r="I91" i="22"/>
  <c r="F91" i="22"/>
  <c r="O90" i="22"/>
  <c r="L90" i="22"/>
  <c r="I90" i="22"/>
  <c r="I89" i="22" s="1"/>
  <c r="F90" i="22"/>
  <c r="N89" i="22"/>
  <c r="M89" i="22"/>
  <c r="K89" i="22"/>
  <c r="J89" i="22"/>
  <c r="H89" i="22"/>
  <c r="G89" i="22"/>
  <c r="E89" i="22"/>
  <c r="D89" i="22"/>
  <c r="O88" i="22"/>
  <c r="L88" i="22"/>
  <c r="I88" i="22"/>
  <c r="F88" i="22"/>
  <c r="O87" i="22"/>
  <c r="L87" i="22"/>
  <c r="I87" i="22"/>
  <c r="F87" i="22"/>
  <c r="O86" i="22"/>
  <c r="L86" i="22"/>
  <c r="I86" i="22"/>
  <c r="F86" i="22"/>
  <c r="O85" i="22"/>
  <c r="L85" i="22"/>
  <c r="L84" i="22" s="1"/>
  <c r="I85" i="22"/>
  <c r="F85" i="22"/>
  <c r="N84" i="22"/>
  <c r="M84" i="22"/>
  <c r="K84" i="22"/>
  <c r="J84" i="22"/>
  <c r="H84" i="22"/>
  <c r="G84" i="22"/>
  <c r="E84" i="22"/>
  <c r="D84" i="22"/>
  <c r="O82" i="22"/>
  <c r="L82" i="22"/>
  <c r="I82" i="22"/>
  <c r="F82" i="22"/>
  <c r="O81" i="22"/>
  <c r="L81" i="22"/>
  <c r="L80" i="22" s="1"/>
  <c r="I81" i="22"/>
  <c r="F81" i="22"/>
  <c r="F80" i="22" s="1"/>
  <c r="O80" i="22"/>
  <c r="N80" i="22"/>
  <c r="M80" i="22"/>
  <c r="K80" i="22"/>
  <c r="J80" i="22"/>
  <c r="H80" i="22"/>
  <c r="G80" i="22"/>
  <c r="E80" i="22"/>
  <c r="D80" i="22"/>
  <c r="O79" i="22"/>
  <c r="L79" i="22"/>
  <c r="I79" i="22"/>
  <c r="F79" i="22"/>
  <c r="O78" i="22"/>
  <c r="O77" i="22" s="1"/>
  <c r="L78" i="22"/>
  <c r="L77" i="22" s="1"/>
  <c r="L76" i="22" s="1"/>
  <c r="I78" i="22"/>
  <c r="I77" i="22" s="1"/>
  <c r="F78" i="22"/>
  <c r="F77" i="22" s="1"/>
  <c r="F76" i="22" s="1"/>
  <c r="N77" i="22"/>
  <c r="N76" i="22" s="1"/>
  <c r="M77" i="22"/>
  <c r="M76" i="22" s="1"/>
  <c r="K77" i="22"/>
  <c r="K76" i="22" s="1"/>
  <c r="J77" i="22"/>
  <c r="J76" i="22" s="1"/>
  <c r="H77" i="22"/>
  <c r="H76" i="22" s="1"/>
  <c r="G77" i="22"/>
  <c r="E77" i="22"/>
  <c r="E76" i="22" s="1"/>
  <c r="D77" i="22"/>
  <c r="O74" i="22"/>
  <c r="L74" i="22"/>
  <c r="I74" i="22"/>
  <c r="F74" i="22"/>
  <c r="O73" i="22"/>
  <c r="L73" i="22"/>
  <c r="I73" i="22"/>
  <c r="F73" i="22"/>
  <c r="O72" i="22"/>
  <c r="L72" i="22"/>
  <c r="I72" i="22"/>
  <c r="F72" i="22"/>
  <c r="O71" i="22"/>
  <c r="L71" i="22"/>
  <c r="I71" i="22"/>
  <c r="F71" i="22"/>
  <c r="O70" i="22"/>
  <c r="O69" i="22" s="1"/>
  <c r="L70" i="22"/>
  <c r="I70" i="22"/>
  <c r="I69" i="22" s="1"/>
  <c r="F70" i="22"/>
  <c r="F69" i="22" s="1"/>
  <c r="N69" i="22"/>
  <c r="N67" i="22" s="1"/>
  <c r="M69" i="22"/>
  <c r="M67" i="22" s="1"/>
  <c r="K69" i="22"/>
  <c r="K67" i="22" s="1"/>
  <c r="J69" i="22"/>
  <c r="J67" i="22" s="1"/>
  <c r="H69" i="22"/>
  <c r="H67" i="22" s="1"/>
  <c r="G69" i="22"/>
  <c r="G67" i="22" s="1"/>
  <c r="E69" i="22"/>
  <c r="E67" i="22" s="1"/>
  <c r="D69" i="22"/>
  <c r="D67" i="22" s="1"/>
  <c r="O68" i="22"/>
  <c r="L68" i="22"/>
  <c r="I68" i="22"/>
  <c r="F68"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L59" i="22"/>
  <c r="I59" i="22"/>
  <c r="F59" i="22"/>
  <c r="N58" i="22"/>
  <c r="M58" i="22"/>
  <c r="K58" i="22"/>
  <c r="J58" i="22"/>
  <c r="I58" i="22"/>
  <c r="H58" i="22"/>
  <c r="G58" i="22"/>
  <c r="E58" i="22"/>
  <c r="D58" i="22"/>
  <c r="O57" i="22"/>
  <c r="L57" i="22"/>
  <c r="I57" i="22"/>
  <c r="F57" i="22"/>
  <c r="O56" i="22"/>
  <c r="O55" i="22" s="1"/>
  <c r="L56" i="22"/>
  <c r="I56" i="22"/>
  <c r="I55" i="22" s="1"/>
  <c r="F56" i="22"/>
  <c r="N55" i="22"/>
  <c r="M55" i="22"/>
  <c r="L55" i="22"/>
  <c r="K55" i="22"/>
  <c r="K54" i="22" s="1"/>
  <c r="J55" i="22"/>
  <c r="J54" i="22" s="1"/>
  <c r="J53" i="22" s="1"/>
  <c r="H55" i="22"/>
  <c r="G55" i="22"/>
  <c r="G54" i="22" s="1"/>
  <c r="G53" i="22" s="1"/>
  <c r="E55" i="22"/>
  <c r="E54" i="22" s="1"/>
  <c r="E53" i="22" s="1"/>
  <c r="D55" i="22"/>
  <c r="O47" i="22"/>
  <c r="C47" i="22" s="1"/>
  <c r="O46" i="22"/>
  <c r="C46" i="22" s="1"/>
  <c r="N45" i="22"/>
  <c r="M45" i="22"/>
  <c r="L44" i="22"/>
  <c r="L43" i="22" s="1"/>
  <c r="I44" i="22"/>
  <c r="F44" i="22"/>
  <c r="K43" i="22"/>
  <c r="J43" i="22"/>
  <c r="H43" i="22"/>
  <c r="G43" i="22"/>
  <c r="F43" i="22"/>
  <c r="E43" i="22"/>
  <c r="D43" i="22"/>
  <c r="F42" i="22"/>
  <c r="F41" i="22" s="1"/>
  <c r="C41" i="22" s="1"/>
  <c r="C42" i="22"/>
  <c r="E41" i="22"/>
  <c r="D41" i="22"/>
  <c r="L40" i="22"/>
  <c r="C40" i="22"/>
  <c r="L39" i="22"/>
  <c r="C39" i="22" s="1"/>
  <c r="L38" i="22"/>
  <c r="C38" i="22"/>
  <c r="L37" i="22"/>
  <c r="L36" i="22" s="1"/>
  <c r="C36" i="22" s="1"/>
  <c r="K36" i="22"/>
  <c r="J36" i="22"/>
  <c r="L35" i="22"/>
  <c r="C35" i="22" s="1"/>
  <c r="L34" i="22"/>
  <c r="C34" i="22" s="1"/>
  <c r="K33" i="22"/>
  <c r="J33" i="22"/>
  <c r="L32" i="22"/>
  <c r="L31" i="22" s="1"/>
  <c r="K31" i="22"/>
  <c r="J31" i="22"/>
  <c r="L30" i="22"/>
  <c r="C30" i="22" s="1"/>
  <c r="L29" i="22"/>
  <c r="C29" i="22" s="1"/>
  <c r="L28" i="22"/>
  <c r="K27" i="22"/>
  <c r="K26" i="22" s="1"/>
  <c r="J27" i="22"/>
  <c r="J26" i="22" s="1"/>
  <c r="F25" i="22"/>
  <c r="C25" i="22"/>
  <c r="I24" i="22"/>
  <c r="O23" i="22"/>
  <c r="L23" i="22"/>
  <c r="I23" i="22"/>
  <c r="F23" i="22"/>
  <c r="O22" i="22"/>
  <c r="O21" i="22" s="1"/>
  <c r="L22" i="22"/>
  <c r="I22" i="22"/>
  <c r="I21" i="22" s="1"/>
  <c r="F22" i="22"/>
  <c r="N21" i="22"/>
  <c r="N292" i="22" s="1"/>
  <c r="N291" i="22" s="1"/>
  <c r="M21" i="22"/>
  <c r="L21" i="22"/>
  <c r="K21" i="22"/>
  <c r="J21" i="22"/>
  <c r="J292" i="22" s="1"/>
  <c r="J291" i="22" s="1"/>
  <c r="H21" i="22"/>
  <c r="G21" i="22"/>
  <c r="F21" i="22"/>
  <c r="E21" i="22"/>
  <c r="E292" i="22" s="1"/>
  <c r="E291" i="22" s="1"/>
  <c r="D21" i="22"/>
  <c r="G20" i="22"/>
  <c r="L27" i="22" l="1"/>
  <c r="C27" i="22" s="1"/>
  <c r="N231" i="22"/>
  <c r="C266" i="22"/>
  <c r="L33" i="22"/>
  <c r="C33" i="22" s="1"/>
  <c r="F67" i="22"/>
  <c r="N187" i="22"/>
  <c r="H187" i="22"/>
  <c r="C254" i="22"/>
  <c r="C279" i="22"/>
  <c r="M20" i="22"/>
  <c r="M54" i="22"/>
  <c r="M53" i="22" s="1"/>
  <c r="I84" i="22"/>
  <c r="E83" i="22"/>
  <c r="D83" i="22"/>
  <c r="C108" i="22"/>
  <c r="D195" i="22"/>
  <c r="F292" i="22"/>
  <c r="C56" i="22"/>
  <c r="C73" i="22"/>
  <c r="C125" i="22"/>
  <c r="C127" i="22"/>
  <c r="M130" i="22"/>
  <c r="C156" i="22"/>
  <c r="C164" i="22"/>
  <c r="C168" i="22"/>
  <c r="J173" i="22"/>
  <c r="C214" i="22"/>
  <c r="D231" i="22"/>
  <c r="D230" i="22" s="1"/>
  <c r="K270" i="22"/>
  <c r="K269" i="22" s="1"/>
  <c r="C294" i="22"/>
  <c r="G292" i="22"/>
  <c r="K20" i="22"/>
  <c r="C60" i="22"/>
  <c r="G76" i="22"/>
  <c r="C82" i="22"/>
  <c r="J83" i="22"/>
  <c r="C87" i="22"/>
  <c r="C88" i="22"/>
  <c r="H83" i="22"/>
  <c r="N83" i="22"/>
  <c r="L103" i="22"/>
  <c r="C148" i="22"/>
  <c r="C150" i="22"/>
  <c r="E130" i="22"/>
  <c r="E75" i="22" s="1"/>
  <c r="C154" i="22"/>
  <c r="C178" i="22"/>
  <c r="K174" i="22"/>
  <c r="D187" i="22"/>
  <c r="J187" i="22"/>
  <c r="C212" i="22"/>
  <c r="C218" i="22"/>
  <c r="C222" i="22"/>
  <c r="C226" i="22"/>
  <c r="E231" i="22"/>
  <c r="M231" i="22"/>
  <c r="C242" i="22"/>
  <c r="O252" i="22"/>
  <c r="O251" i="22" s="1"/>
  <c r="M269" i="22"/>
  <c r="L272" i="22"/>
  <c r="G270" i="22"/>
  <c r="G269" i="22" s="1"/>
  <c r="C282" i="22"/>
  <c r="D269" i="22"/>
  <c r="K292" i="22"/>
  <c r="K291" i="22" s="1"/>
  <c r="C57" i="22"/>
  <c r="C72" i="22"/>
  <c r="L89" i="22"/>
  <c r="C124" i="22"/>
  <c r="G130" i="22"/>
  <c r="C159" i="22"/>
  <c r="C169" i="22"/>
  <c r="C171" i="22"/>
  <c r="C180" i="22"/>
  <c r="C206" i="22"/>
  <c r="C210" i="22"/>
  <c r="M204" i="22"/>
  <c r="C234" i="22"/>
  <c r="M292" i="22"/>
  <c r="C28" i="22"/>
  <c r="C32" i="22"/>
  <c r="C37" i="22"/>
  <c r="O45" i="22"/>
  <c r="C45" i="22" s="1"/>
  <c r="H54" i="22"/>
  <c r="O67" i="22"/>
  <c r="D76" i="22"/>
  <c r="D75" i="22" s="1"/>
  <c r="O76" i="22"/>
  <c r="C92" i="22"/>
  <c r="D130" i="22"/>
  <c r="C132" i="22"/>
  <c r="K195" i="22"/>
  <c r="C201" i="22"/>
  <c r="C203" i="22"/>
  <c r="G204" i="22"/>
  <c r="G195" i="22" s="1"/>
  <c r="C224" i="22"/>
  <c r="C250" i="22"/>
  <c r="C258" i="22"/>
  <c r="C262" i="22"/>
  <c r="C263" i="22"/>
  <c r="J259" i="22"/>
  <c r="O264" i="22"/>
  <c r="N269" i="22"/>
  <c r="H269" i="22"/>
  <c r="C104" i="22"/>
  <c r="C23" i="22"/>
  <c r="D54" i="22"/>
  <c r="D53" i="22" s="1"/>
  <c r="H53" i="22"/>
  <c r="I54" i="22"/>
  <c r="C59" i="22"/>
  <c r="O58" i="22"/>
  <c r="O54" i="22" s="1"/>
  <c r="C64" i="22"/>
  <c r="C74" i="22"/>
  <c r="G83" i="22"/>
  <c r="C86" i="22"/>
  <c r="C91" i="22"/>
  <c r="C94" i="22"/>
  <c r="C98" i="22"/>
  <c r="C102" i="22"/>
  <c r="C105" i="22"/>
  <c r="L122" i="22"/>
  <c r="L83" i="22" s="1"/>
  <c r="C126" i="22"/>
  <c r="L151" i="22"/>
  <c r="C158" i="22"/>
  <c r="C163" i="22"/>
  <c r="C170" i="22"/>
  <c r="C182" i="22"/>
  <c r="M195" i="22"/>
  <c r="J204" i="22"/>
  <c r="J195" i="22" s="1"/>
  <c r="N204" i="22"/>
  <c r="N195" i="22" s="1"/>
  <c r="C233" i="22"/>
  <c r="C237" i="22"/>
  <c r="O238" i="22"/>
  <c r="L246" i="22"/>
  <c r="O272" i="22"/>
  <c r="C280" i="22"/>
  <c r="L293" i="22"/>
  <c r="G291" i="22"/>
  <c r="L292" i="22"/>
  <c r="E20" i="22"/>
  <c r="N54" i="22"/>
  <c r="N53" i="22" s="1"/>
  <c r="C61" i="22"/>
  <c r="C63" i="22"/>
  <c r="C65" i="22"/>
  <c r="L69" i="22"/>
  <c r="L67" i="22" s="1"/>
  <c r="C79" i="22"/>
  <c r="C93" i="22"/>
  <c r="C106" i="22"/>
  <c r="C109" i="22"/>
  <c r="C111" i="22"/>
  <c r="O116" i="22"/>
  <c r="C128" i="22"/>
  <c r="C133" i="22"/>
  <c r="C143" i="22"/>
  <c r="C147" i="22"/>
  <c r="O144" i="22"/>
  <c r="C176" i="22"/>
  <c r="O173" i="22"/>
  <c r="L179" i="22"/>
  <c r="L174" i="22" s="1"/>
  <c r="L173" i="22" s="1"/>
  <c r="M187" i="22"/>
  <c r="C207" i="22"/>
  <c r="C219" i="22"/>
  <c r="C221" i="22"/>
  <c r="K231" i="22"/>
  <c r="K230" i="22" s="1"/>
  <c r="K194" i="22" s="1"/>
  <c r="C245" i="22"/>
  <c r="L276" i="22"/>
  <c r="L270" i="22" s="1"/>
  <c r="L269" i="22" s="1"/>
  <c r="F281" i="22"/>
  <c r="C281" i="22" s="1"/>
  <c r="C287" i="22"/>
  <c r="C288" i="22"/>
  <c r="D292" i="22"/>
  <c r="D291" i="22" s="1"/>
  <c r="H292" i="22"/>
  <c r="H291" i="22" s="1"/>
  <c r="M291" i="22"/>
  <c r="C44" i="22"/>
  <c r="K53" i="22"/>
  <c r="F55" i="22"/>
  <c r="L58" i="22"/>
  <c r="L54" i="22" s="1"/>
  <c r="L53" i="22" s="1"/>
  <c r="C62" i="22"/>
  <c r="C66" i="22"/>
  <c r="C71" i="22"/>
  <c r="O84" i="22"/>
  <c r="C100" i="22"/>
  <c r="C110" i="22"/>
  <c r="C115" i="22"/>
  <c r="C119" i="22"/>
  <c r="O122" i="22"/>
  <c r="H130" i="22"/>
  <c r="H75" i="22" s="1"/>
  <c r="H289" i="22" s="1"/>
  <c r="C134" i="22"/>
  <c r="C139" i="22"/>
  <c r="C149" i="22"/>
  <c r="O166" i="22"/>
  <c r="O165" i="22" s="1"/>
  <c r="C177" i="22"/>
  <c r="C202" i="22"/>
  <c r="H204" i="22"/>
  <c r="H195" i="22" s="1"/>
  <c r="H194" i="22" s="1"/>
  <c r="C211" i="22"/>
  <c r="C213" i="22"/>
  <c r="C220" i="22"/>
  <c r="C223" i="22"/>
  <c r="C225" i="22"/>
  <c r="C229" i="22"/>
  <c r="H231" i="22"/>
  <c r="H230" i="22" s="1"/>
  <c r="L238" i="22"/>
  <c r="C244" i="22"/>
  <c r="C247" i="22"/>
  <c r="C257" i="22"/>
  <c r="O260" i="22"/>
  <c r="O259" i="22" s="1"/>
  <c r="L264" i="22"/>
  <c r="L259" i="22" s="1"/>
  <c r="C271" i="22"/>
  <c r="I270" i="22"/>
  <c r="I269" i="22" s="1"/>
  <c r="O276" i="22"/>
  <c r="I286" i="22"/>
  <c r="I292" i="22" s="1"/>
  <c r="O292" i="22"/>
  <c r="O291" i="22" s="1"/>
  <c r="O20" i="22"/>
  <c r="C31" i="22"/>
  <c r="L26" i="22"/>
  <c r="L20" i="22" s="1"/>
  <c r="C55" i="22"/>
  <c r="I67" i="22"/>
  <c r="C296" i="22"/>
  <c r="I293" i="22"/>
  <c r="C301" i="22"/>
  <c r="H20" i="22"/>
  <c r="C21" i="22"/>
  <c r="F58" i="22"/>
  <c r="C77" i="22"/>
  <c r="C81" i="22"/>
  <c r="I95" i="22"/>
  <c r="C101" i="22"/>
  <c r="C118" i="22"/>
  <c r="I116" i="22"/>
  <c r="C121" i="22"/>
  <c r="I122" i="22"/>
  <c r="J130" i="22"/>
  <c r="N130" i="22"/>
  <c r="K130" i="22"/>
  <c r="I141" i="22"/>
  <c r="C141" i="22" s="1"/>
  <c r="C142" i="22"/>
  <c r="C153" i="22"/>
  <c r="C155" i="22"/>
  <c r="F151" i="22"/>
  <c r="C162" i="22"/>
  <c r="I160" i="22"/>
  <c r="C160" i="22" s="1"/>
  <c r="L166" i="22"/>
  <c r="L165" i="22" s="1"/>
  <c r="D174" i="22"/>
  <c r="D173" i="22" s="1"/>
  <c r="H174" i="22"/>
  <c r="H173" i="22" s="1"/>
  <c r="C186" i="22"/>
  <c r="I184" i="22"/>
  <c r="C184" i="22" s="1"/>
  <c r="C193" i="22"/>
  <c r="F192" i="22"/>
  <c r="C268" i="22"/>
  <c r="I264" i="22"/>
  <c r="C68" i="22"/>
  <c r="C152" i="22"/>
  <c r="C22" i="22"/>
  <c r="I43" i="22"/>
  <c r="C43" i="22" s="1"/>
  <c r="C70" i="22"/>
  <c r="C78" i="22"/>
  <c r="I80" i="22"/>
  <c r="I76" i="22" s="1"/>
  <c r="K83" i="22"/>
  <c r="K75" i="22" s="1"/>
  <c r="F84" i="22"/>
  <c r="C85" i="22"/>
  <c r="F89" i="22"/>
  <c r="C90" i="22"/>
  <c r="O89" i="22"/>
  <c r="C123" i="22"/>
  <c r="F122" i="22"/>
  <c r="O130" i="22"/>
  <c r="C138" i="22"/>
  <c r="I136" i="22"/>
  <c r="C136" i="22" s="1"/>
  <c r="C157" i="22"/>
  <c r="I173" i="22"/>
  <c r="C181" i="22"/>
  <c r="C183" i="22"/>
  <c r="F179" i="22"/>
  <c r="C261" i="22"/>
  <c r="F260" i="22"/>
  <c r="C120" i="22"/>
  <c r="I131" i="22"/>
  <c r="J20" i="22"/>
  <c r="N20" i="22"/>
  <c r="M83" i="22"/>
  <c r="M75" i="22" s="1"/>
  <c r="M52" i="22" s="1"/>
  <c r="F95" i="22"/>
  <c r="O95" i="22"/>
  <c r="C107" i="22"/>
  <c r="F103" i="22"/>
  <c r="C103" i="22" s="1"/>
  <c r="C114" i="22"/>
  <c r="I112" i="22"/>
  <c r="C112" i="22" s="1"/>
  <c r="L130" i="22"/>
  <c r="C135" i="22"/>
  <c r="F131" i="22"/>
  <c r="C146" i="22"/>
  <c r="I144" i="22"/>
  <c r="C144" i="22" s="1"/>
  <c r="C167" i="22"/>
  <c r="F166" i="22"/>
  <c r="K173" i="22"/>
  <c r="K289" i="22" s="1"/>
  <c r="C175" i="22"/>
  <c r="C190" i="22"/>
  <c r="I188" i="22"/>
  <c r="C209" i="22"/>
  <c r="F205" i="22"/>
  <c r="C256" i="22"/>
  <c r="I252" i="22"/>
  <c r="I251" i="22" s="1"/>
  <c r="C277" i="22"/>
  <c r="F276" i="22"/>
  <c r="C113" i="22"/>
  <c r="C117" i="22"/>
  <c r="C129" i="22"/>
  <c r="C137" i="22"/>
  <c r="C145" i="22"/>
  <c r="C161" i="22"/>
  <c r="F174" i="22"/>
  <c r="C185" i="22"/>
  <c r="C189" i="22"/>
  <c r="C200" i="22"/>
  <c r="I198" i="22"/>
  <c r="I196" i="22" s="1"/>
  <c r="C208" i="22"/>
  <c r="I205" i="22"/>
  <c r="L216" i="22"/>
  <c r="L204" i="22" s="1"/>
  <c r="L195" i="22" s="1"/>
  <c r="N230" i="22"/>
  <c r="O231" i="22"/>
  <c r="I235" i="22"/>
  <c r="C235" i="22" s="1"/>
  <c r="C236" i="22"/>
  <c r="C249" i="22"/>
  <c r="F246" i="22"/>
  <c r="E270" i="22"/>
  <c r="E269" i="22" s="1"/>
  <c r="C285" i="22"/>
  <c r="F284" i="22"/>
  <c r="C197" i="22"/>
  <c r="F196" i="22"/>
  <c r="C215" i="22"/>
  <c r="I227" i="22"/>
  <c r="C227" i="22" s="1"/>
  <c r="C228" i="22"/>
  <c r="C239" i="22"/>
  <c r="C241" i="22"/>
  <c r="F238" i="22"/>
  <c r="C248" i="22"/>
  <c r="I246" i="22"/>
  <c r="E230" i="22"/>
  <c r="E194" i="22" s="1"/>
  <c r="C253" i="22"/>
  <c r="F252" i="22"/>
  <c r="M259" i="22"/>
  <c r="M230" i="22" s="1"/>
  <c r="C265" i="22"/>
  <c r="F264" i="22"/>
  <c r="C273" i="22"/>
  <c r="F272" i="22"/>
  <c r="O196" i="22"/>
  <c r="O205" i="22"/>
  <c r="C217" i="22"/>
  <c r="F216" i="22"/>
  <c r="O216" i="22"/>
  <c r="J230" i="22"/>
  <c r="C232" i="22"/>
  <c r="G231" i="22"/>
  <c r="G230" i="22" s="1"/>
  <c r="C240" i="22"/>
  <c r="I238" i="22"/>
  <c r="C243" i="22"/>
  <c r="C255" i="22"/>
  <c r="I259" i="22"/>
  <c r="C267" i="22"/>
  <c r="C275" i="22"/>
  <c r="C295" i="22"/>
  <c r="C297" i="22"/>
  <c r="F293" i="22"/>
  <c r="C199" i="22"/>
  <c r="D194" i="22" l="1"/>
  <c r="L291" i="22"/>
  <c r="E52" i="22"/>
  <c r="E289" i="22"/>
  <c r="G194" i="22"/>
  <c r="C95" i="22"/>
  <c r="O230" i="22"/>
  <c r="C179" i="22"/>
  <c r="C122" i="22"/>
  <c r="C89" i="22"/>
  <c r="N75" i="22"/>
  <c r="N52" i="22" s="1"/>
  <c r="C116" i="22"/>
  <c r="L231" i="22"/>
  <c r="O53" i="22"/>
  <c r="I231" i="22"/>
  <c r="I230" i="22" s="1"/>
  <c r="J194" i="22"/>
  <c r="O204" i="22"/>
  <c r="C264" i="22"/>
  <c r="C276" i="22"/>
  <c r="J75" i="22"/>
  <c r="J52" i="22" s="1"/>
  <c r="J51" i="22" s="1"/>
  <c r="G75" i="22"/>
  <c r="G52" i="22" s="1"/>
  <c r="G51" i="22" s="1"/>
  <c r="C292" i="22"/>
  <c r="I291" i="22"/>
  <c r="L230" i="22"/>
  <c r="L194" i="22" s="1"/>
  <c r="H52" i="22"/>
  <c r="H51" i="22" s="1"/>
  <c r="H50" i="22" s="1"/>
  <c r="C67" i="22"/>
  <c r="O270" i="22"/>
  <c r="O269" i="22" s="1"/>
  <c r="C238" i="22"/>
  <c r="C293" i="22"/>
  <c r="O83" i="22"/>
  <c r="O75" i="22" s="1"/>
  <c r="D52" i="22"/>
  <c r="D51" i="22" s="1"/>
  <c r="D50" i="22" s="1"/>
  <c r="C151" i="22"/>
  <c r="C69" i="22"/>
  <c r="C286" i="22"/>
  <c r="N194" i="22"/>
  <c r="K52" i="22"/>
  <c r="K51" i="22" s="1"/>
  <c r="K50" i="22" s="1"/>
  <c r="L75" i="22"/>
  <c r="L52" i="22" s="1"/>
  <c r="I83" i="22"/>
  <c r="C58" i="22"/>
  <c r="H290" i="22"/>
  <c r="J50" i="22"/>
  <c r="J290" i="22"/>
  <c r="M289" i="22"/>
  <c r="M194" i="22"/>
  <c r="M51" i="22" s="1"/>
  <c r="D24" i="22"/>
  <c r="D290" i="22" s="1"/>
  <c r="C76" i="22"/>
  <c r="N51" i="22"/>
  <c r="C284" i="22"/>
  <c r="F283" i="22"/>
  <c r="C283" i="22" s="1"/>
  <c r="E51" i="22"/>
  <c r="O195" i="22"/>
  <c r="C196" i="22"/>
  <c r="C205" i="22"/>
  <c r="F204" i="22"/>
  <c r="F195" i="22" s="1"/>
  <c r="I130" i="22"/>
  <c r="I75" i="22" s="1"/>
  <c r="C260" i="22"/>
  <c r="F259" i="22"/>
  <c r="C259" i="22" s="1"/>
  <c r="F54" i="22"/>
  <c r="I20" i="22"/>
  <c r="I53" i="22"/>
  <c r="D289" i="22"/>
  <c r="C252" i="22"/>
  <c r="F251" i="22"/>
  <c r="C251" i="22" s="1"/>
  <c r="I187" i="22"/>
  <c r="C188" i="22"/>
  <c r="C131" i="22"/>
  <c r="F130" i="22"/>
  <c r="C130" i="22" s="1"/>
  <c r="C216" i="22"/>
  <c r="N289" i="22"/>
  <c r="I204" i="22"/>
  <c r="I195" i="22" s="1"/>
  <c r="I194" i="22" s="1"/>
  <c r="C174" i="22"/>
  <c r="F173" i="22"/>
  <c r="C173" i="22" s="1"/>
  <c r="F231" i="22"/>
  <c r="C198" i="22"/>
  <c r="C192" i="22"/>
  <c r="F191" i="22"/>
  <c r="C80" i="22"/>
  <c r="C26" i="22"/>
  <c r="C166" i="22"/>
  <c r="F165" i="22"/>
  <c r="C165" i="22" s="1"/>
  <c r="G290" i="22"/>
  <c r="G50" i="22"/>
  <c r="J289" i="22"/>
  <c r="F270" i="22"/>
  <c r="C272" i="22"/>
  <c r="G289" i="22"/>
  <c r="C246" i="22"/>
  <c r="C84" i="22"/>
  <c r="F83" i="22"/>
  <c r="F291" i="22"/>
  <c r="C291" i="22" s="1"/>
  <c r="O52" i="22" l="1"/>
  <c r="L51" i="22"/>
  <c r="L50" i="22" s="1"/>
  <c r="K290" i="22"/>
  <c r="L289" i="22"/>
  <c r="L290" i="22"/>
  <c r="C195" i="22"/>
  <c r="C191" i="22"/>
  <c r="F187" i="22"/>
  <c r="C187" i="22" s="1"/>
  <c r="E290" i="22"/>
  <c r="E50" i="22"/>
  <c r="I52" i="22"/>
  <c r="I51" i="22" s="1"/>
  <c r="C83" i="22"/>
  <c r="F75" i="22"/>
  <c r="C75" i="22" s="1"/>
  <c r="F53" i="22"/>
  <c r="C54" i="22"/>
  <c r="C204" i="22"/>
  <c r="I289" i="22"/>
  <c r="M50" i="22"/>
  <c r="M290" i="22"/>
  <c r="F269" i="22"/>
  <c r="C270" i="22"/>
  <c r="F230" i="22"/>
  <c r="C230" i="22" s="1"/>
  <c r="C231" i="22"/>
  <c r="O194" i="22"/>
  <c r="O51" i="22" s="1"/>
  <c r="O289" i="22"/>
  <c r="N50" i="22"/>
  <c r="N290" i="22"/>
  <c r="F24" i="22"/>
  <c r="D20" i="22"/>
  <c r="O50" i="22" l="1"/>
  <c r="O290" i="22"/>
  <c r="I290" i="22"/>
  <c r="I50" i="22"/>
  <c r="F52" i="22"/>
  <c r="C53" i="22"/>
  <c r="C24" i="22"/>
  <c r="F20" i="22"/>
  <c r="C20" i="22" s="1"/>
  <c r="C269" i="22"/>
  <c r="F289" i="22"/>
  <c r="C289" i="22" s="1"/>
  <c r="F194" i="22"/>
  <c r="C194" i="22" s="1"/>
  <c r="F51" i="22" l="1"/>
  <c r="C52" i="22"/>
  <c r="F290" i="22" l="1"/>
  <c r="C290" i="22" s="1"/>
  <c r="C51" i="22"/>
  <c r="F50" i="22"/>
  <c r="C50" i="22" s="1"/>
  <c r="O301" i="21" l="1"/>
  <c r="L301" i="21"/>
  <c r="I301" i="21"/>
  <c r="F301" i="21"/>
  <c r="O300" i="21"/>
  <c r="L300" i="21"/>
  <c r="I300" i="21"/>
  <c r="F300" i="21"/>
  <c r="C300" i="21" s="1"/>
  <c r="O299" i="21"/>
  <c r="L299" i="21"/>
  <c r="I299" i="21"/>
  <c r="F299" i="21"/>
  <c r="C299" i="21" s="1"/>
  <c r="O298" i="21"/>
  <c r="L298" i="21"/>
  <c r="I298" i="21"/>
  <c r="F298" i="21"/>
  <c r="C298" i="21" s="1"/>
  <c r="O297" i="21"/>
  <c r="L297" i="21"/>
  <c r="I297" i="21"/>
  <c r="F297" i="21"/>
  <c r="O296" i="21"/>
  <c r="L296" i="21"/>
  <c r="I296" i="21"/>
  <c r="F296" i="21"/>
  <c r="O295" i="21"/>
  <c r="L295" i="21"/>
  <c r="I295" i="21"/>
  <c r="F295" i="21"/>
  <c r="O294" i="21"/>
  <c r="O293" i="21" s="1"/>
  <c r="L294" i="21"/>
  <c r="I294" i="21"/>
  <c r="F294" i="21"/>
  <c r="N293" i="21"/>
  <c r="M293" i="21"/>
  <c r="L293" i="21"/>
  <c r="K293" i="21"/>
  <c r="J293" i="21"/>
  <c r="H293" i="21"/>
  <c r="G293" i="21"/>
  <c r="E293" i="21"/>
  <c r="D293" i="21"/>
  <c r="O288" i="21"/>
  <c r="L288" i="21"/>
  <c r="I288" i="21"/>
  <c r="F288" i="21"/>
  <c r="O287" i="21"/>
  <c r="L287" i="21"/>
  <c r="L286" i="21" s="1"/>
  <c r="I287" i="21"/>
  <c r="F287" i="21"/>
  <c r="O286" i="21"/>
  <c r="N286" i="21"/>
  <c r="M286" i="21"/>
  <c r="K286" i="21"/>
  <c r="J286" i="21"/>
  <c r="H286" i="21"/>
  <c r="G286" i="21"/>
  <c r="F286" i="21"/>
  <c r="E286" i="21"/>
  <c r="D286" i="21"/>
  <c r="O285" i="21"/>
  <c r="O284" i="21" s="1"/>
  <c r="O283" i="21" s="1"/>
  <c r="L285" i="21"/>
  <c r="L284" i="21" s="1"/>
  <c r="L283" i="21" s="1"/>
  <c r="I285" i="21"/>
  <c r="F285" i="21"/>
  <c r="N284" i="21"/>
  <c r="N283" i="21" s="1"/>
  <c r="M284" i="21"/>
  <c r="M283" i="21" s="1"/>
  <c r="K284" i="21"/>
  <c r="J284" i="21"/>
  <c r="J283" i="21" s="1"/>
  <c r="I284" i="21"/>
  <c r="I283" i="21" s="1"/>
  <c r="H284" i="21"/>
  <c r="H283" i="21" s="1"/>
  <c r="G284" i="21"/>
  <c r="E284" i="21"/>
  <c r="E283" i="21" s="1"/>
  <c r="D284" i="21"/>
  <c r="D283" i="21" s="1"/>
  <c r="K283" i="21"/>
  <c r="G283" i="21"/>
  <c r="O282" i="21"/>
  <c r="O281" i="21" s="1"/>
  <c r="L282" i="21"/>
  <c r="L281" i="21" s="1"/>
  <c r="I282" i="21"/>
  <c r="F282" i="21"/>
  <c r="N281" i="21"/>
  <c r="M281" i="21"/>
  <c r="K281" i="21"/>
  <c r="J281" i="21"/>
  <c r="H281" i="21"/>
  <c r="G281" i="21"/>
  <c r="F281" i="21"/>
  <c r="E281" i="21"/>
  <c r="D281" i="21"/>
  <c r="O280" i="21"/>
  <c r="L280" i="21"/>
  <c r="I280" i="21"/>
  <c r="F280" i="21"/>
  <c r="O279" i="21"/>
  <c r="L279" i="21"/>
  <c r="I279" i="21"/>
  <c r="F279" i="21"/>
  <c r="O278" i="21"/>
  <c r="L278" i="21"/>
  <c r="I278" i="21"/>
  <c r="F278" i="21"/>
  <c r="O277" i="21"/>
  <c r="L277" i="21"/>
  <c r="I277" i="21"/>
  <c r="F277" i="21"/>
  <c r="N276" i="21"/>
  <c r="M276" i="21"/>
  <c r="K276" i="21"/>
  <c r="J276" i="21"/>
  <c r="H276" i="21"/>
  <c r="H270" i="21" s="1"/>
  <c r="H269" i="21" s="1"/>
  <c r="G276" i="21"/>
  <c r="E276" i="21"/>
  <c r="D276" i="21"/>
  <c r="O275" i="21"/>
  <c r="L275" i="21"/>
  <c r="I275" i="21"/>
  <c r="F275" i="21"/>
  <c r="O274" i="21"/>
  <c r="L274" i="21"/>
  <c r="I274" i="21"/>
  <c r="I272" i="21" s="1"/>
  <c r="F274" i="21"/>
  <c r="C274" i="21"/>
  <c r="O273" i="21"/>
  <c r="L273" i="21"/>
  <c r="L272" i="21" s="1"/>
  <c r="I273" i="21"/>
  <c r="F273" i="21"/>
  <c r="N272" i="21"/>
  <c r="M272" i="21"/>
  <c r="K272" i="21"/>
  <c r="J272" i="21"/>
  <c r="H272" i="21"/>
  <c r="G272" i="21"/>
  <c r="G270" i="21" s="1"/>
  <c r="E272" i="21"/>
  <c r="D272" i="21"/>
  <c r="D270" i="21" s="1"/>
  <c r="D269" i="21" s="1"/>
  <c r="O271" i="21"/>
  <c r="L271" i="21"/>
  <c r="I271" i="21"/>
  <c r="F271" i="21"/>
  <c r="K270" i="21"/>
  <c r="K269" i="21" s="1"/>
  <c r="J270" i="21"/>
  <c r="J269" i="21" s="1"/>
  <c r="O268" i="21"/>
  <c r="L268" i="21"/>
  <c r="I268" i="21"/>
  <c r="F268" i="21"/>
  <c r="O267" i="21"/>
  <c r="L267" i="21"/>
  <c r="I267" i="21"/>
  <c r="F267" i="21"/>
  <c r="O266" i="21"/>
  <c r="L266" i="21"/>
  <c r="I266" i="21"/>
  <c r="F266" i="21"/>
  <c r="O265" i="21"/>
  <c r="L265" i="21"/>
  <c r="I265" i="21"/>
  <c r="F265" i="21"/>
  <c r="N264" i="21"/>
  <c r="M264" i="21"/>
  <c r="K264" i="21"/>
  <c r="J264" i="21"/>
  <c r="H264" i="21"/>
  <c r="G264" i="21"/>
  <c r="E264" i="21"/>
  <c r="D264" i="21"/>
  <c r="O263" i="21"/>
  <c r="L263" i="21"/>
  <c r="I263" i="21"/>
  <c r="F263" i="21"/>
  <c r="O262" i="21"/>
  <c r="L262" i="21"/>
  <c r="I262" i="21"/>
  <c r="F262" i="21"/>
  <c r="O261" i="21"/>
  <c r="L261" i="21"/>
  <c r="I261" i="21"/>
  <c r="F261" i="21"/>
  <c r="N260" i="21"/>
  <c r="M260" i="21"/>
  <c r="K260" i="21"/>
  <c r="J260" i="21"/>
  <c r="J259" i="21" s="1"/>
  <c r="H260" i="21"/>
  <c r="H259" i="21" s="1"/>
  <c r="G260" i="21"/>
  <c r="E260" i="21"/>
  <c r="D260" i="21"/>
  <c r="N259" i="21"/>
  <c r="G259" i="21"/>
  <c r="D259" i="21"/>
  <c r="O258" i="21"/>
  <c r="L258" i="21"/>
  <c r="I258" i="21"/>
  <c r="F258" i="21"/>
  <c r="O257" i="21"/>
  <c r="L257" i="21"/>
  <c r="I257" i="21"/>
  <c r="F257" i="21"/>
  <c r="O256" i="21"/>
  <c r="L256" i="21"/>
  <c r="I256" i="21"/>
  <c r="F256" i="21"/>
  <c r="O255" i="21"/>
  <c r="L255" i="21"/>
  <c r="I255" i="21"/>
  <c r="F255" i="21"/>
  <c r="O254" i="21"/>
  <c r="L254" i="21"/>
  <c r="I254" i="21"/>
  <c r="F254" i="21"/>
  <c r="O253" i="21"/>
  <c r="L253" i="21"/>
  <c r="I253" i="21"/>
  <c r="F253" i="21"/>
  <c r="N252" i="21"/>
  <c r="M252" i="21"/>
  <c r="M251" i="21" s="1"/>
  <c r="K252" i="21"/>
  <c r="K251" i="21" s="1"/>
  <c r="J252" i="21"/>
  <c r="H252" i="21"/>
  <c r="H251" i="21" s="1"/>
  <c r="G252" i="21"/>
  <c r="G251" i="21" s="1"/>
  <c r="E252" i="21"/>
  <c r="E251" i="21" s="1"/>
  <c r="D252" i="21"/>
  <c r="N251" i="21"/>
  <c r="J251" i="21"/>
  <c r="D251" i="21"/>
  <c r="O250" i="21"/>
  <c r="L250" i="21"/>
  <c r="I250" i="21"/>
  <c r="F250" i="21"/>
  <c r="O249" i="21"/>
  <c r="L249" i="21"/>
  <c r="I249" i="21"/>
  <c r="F249" i="21"/>
  <c r="O248" i="21"/>
  <c r="L248" i="21"/>
  <c r="I248" i="21"/>
  <c r="F248" i="21"/>
  <c r="O247" i="21"/>
  <c r="L247" i="21"/>
  <c r="L246" i="21" s="1"/>
  <c r="I247" i="21"/>
  <c r="F247" i="21"/>
  <c r="N246" i="21"/>
  <c r="M246" i="21"/>
  <c r="K246" i="21"/>
  <c r="J246" i="21"/>
  <c r="H246" i="21"/>
  <c r="G246" i="21"/>
  <c r="E246" i="21"/>
  <c r="D246" i="21"/>
  <c r="O245" i="21"/>
  <c r="L245" i="21"/>
  <c r="I245" i="21"/>
  <c r="F245" i="21"/>
  <c r="O244" i="21"/>
  <c r="L244" i="21"/>
  <c r="I244" i="21"/>
  <c r="F244" i="21"/>
  <c r="O243" i="21"/>
  <c r="L243" i="21"/>
  <c r="I243" i="21"/>
  <c r="F243" i="21"/>
  <c r="O242" i="21"/>
  <c r="L242" i="21"/>
  <c r="I242" i="21"/>
  <c r="F242" i="21"/>
  <c r="C242" i="21" s="1"/>
  <c r="O241" i="21"/>
  <c r="L241" i="21"/>
  <c r="I241" i="21"/>
  <c r="F241" i="21"/>
  <c r="O240" i="21"/>
  <c r="L240" i="21"/>
  <c r="I240" i="21"/>
  <c r="F240" i="21"/>
  <c r="O239" i="21"/>
  <c r="L239" i="21"/>
  <c r="L238" i="21" s="1"/>
  <c r="I239" i="21"/>
  <c r="F239" i="21"/>
  <c r="N238" i="21"/>
  <c r="M238" i="21"/>
  <c r="K238" i="21"/>
  <c r="J238" i="21"/>
  <c r="H238" i="21"/>
  <c r="G238" i="21"/>
  <c r="E238" i="21"/>
  <c r="D238" i="21"/>
  <c r="O237" i="21"/>
  <c r="L237" i="21"/>
  <c r="I237" i="21"/>
  <c r="F237" i="21"/>
  <c r="O236" i="21"/>
  <c r="L236" i="21"/>
  <c r="I236" i="21"/>
  <c r="I235" i="21" s="1"/>
  <c r="F236" i="21"/>
  <c r="C236" i="21" s="1"/>
  <c r="O235" i="21"/>
  <c r="N235" i="21"/>
  <c r="M235" i="21"/>
  <c r="L235" i="21"/>
  <c r="K235" i="21"/>
  <c r="J235" i="21"/>
  <c r="H235" i="21"/>
  <c r="G235" i="21"/>
  <c r="E235" i="21"/>
  <c r="D235" i="21"/>
  <c r="O234" i="21"/>
  <c r="O233" i="21" s="1"/>
  <c r="L234" i="21"/>
  <c r="L233" i="21" s="1"/>
  <c r="I234" i="21"/>
  <c r="F234" i="21"/>
  <c r="N233" i="21"/>
  <c r="M233" i="21"/>
  <c r="M231" i="21" s="1"/>
  <c r="K233" i="21"/>
  <c r="J233" i="21"/>
  <c r="I233" i="21"/>
  <c r="H233" i="21"/>
  <c r="G233" i="21"/>
  <c r="F233" i="21"/>
  <c r="E233" i="21"/>
  <c r="D233" i="21"/>
  <c r="O232" i="21"/>
  <c r="L232" i="21"/>
  <c r="I232" i="21"/>
  <c r="F232" i="21"/>
  <c r="E231" i="21"/>
  <c r="O229" i="21"/>
  <c r="L229" i="21"/>
  <c r="I229" i="21"/>
  <c r="F229" i="21"/>
  <c r="O228" i="21"/>
  <c r="L228" i="21"/>
  <c r="L227" i="21" s="1"/>
  <c r="I228" i="21"/>
  <c r="I227" i="21" s="1"/>
  <c r="F228" i="21"/>
  <c r="O227" i="21"/>
  <c r="N227" i="21"/>
  <c r="M227" i="21"/>
  <c r="K227" i="21"/>
  <c r="J227" i="21"/>
  <c r="H227" i="21"/>
  <c r="G227" i="21"/>
  <c r="E227" i="21"/>
  <c r="D227" i="21"/>
  <c r="O226" i="21"/>
  <c r="L226" i="21"/>
  <c r="I226" i="21"/>
  <c r="F226" i="2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F220" i="21"/>
  <c r="O219" i="21"/>
  <c r="L219" i="21"/>
  <c r="I219" i="21"/>
  <c r="F219" i="21"/>
  <c r="O218" i="21"/>
  <c r="L218" i="21"/>
  <c r="I218" i="21"/>
  <c r="F218" i="21"/>
  <c r="O217" i="21"/>
  <c r="L217" i="21"/>
  <c r="I217" i="21"/>
  <c r="F217" i="21"/>
  <c r="N216" i="21"/>
  <c r="M216" i="21"/>
  <c r="K216" i="21"/>
  <c r="J216" i="21"/>
  <c r="H216" i="21"/>
  <c r="G216" i="21"/>
  <c r="E216" i="21"/>
  <c r="D216" i="21"/>
  <c r="O215" i="21"/>
  <c r="L215" i="21"/>
  <c r="I215" i="21"/>
  <c r="F215" i="21"/>
  <c r="O214" i="21"/>
  <c r="L214" i="21"/>
  <c r="I214" i="21"/>
  <c r="F214" i="21"/>
  <c r="O213" i="21"/>
  <c r="L213" i="21"/>
  <c r="I213" i="21"/>
  <c r="F213" i="21"/>
  <c r="O212" i="21"/>
  <c r="L212" i="21"/>
  <c r="I212" i="21"/>
  <c r="F212" i="21"/>
  <c r="O211" i="21"/>
  <c r="L211" i="21"/>
  <c r="I211" i="21"/>
  <c r="F211" i="21"/>
  <c r="O210" i="21"/>
  <c r="L210" i="21"/>
  <c r="I210" i="21"/>
  <c r="F210" i="21"/>
  <c r="O209" i="21"/>
  <c r="L209" i="21"/>
  <c r="I209" i="21"/>
  <c r="F209" i="21"/>
  <c r="O208" i="21"/>
  <c r="L208" i="21"/>
  <c r="I208" i="21"/>
  <c r="F208" i="21"/>
  <c r="O207" i="21"/>
  <c r="L207" i="21"/>
  <c r="I207" i="21"/>
  <c r="F207" i="21"/>
  <c r="O206" i="21"/>
  <c r="L206" i="21"/>
  <c r="I206" i="21"/>
  <c r="F206" i="21"/>
  <c r="N205" i="21"/>
  <c r="M205" i="21"/>
  <c r="K205" i="21"/>
  <c r="J205" i="21"/>
  <c r="H205" i="21"/>
  <c r="H204" i="21" s="1"/>
  <c r="G205" i="21"/>
  <c r="E205" i="21"/>
  <c r="D205" i="21"/>
  <c r="O203" i="21"/>
  <c r="L203" i="21"/>
  <c r="I203" i="21"/>
  <c r="F203" i="21"/>
  <c r="O202" i="21"/>
  <c r="L202" i="21"/>
  <c r="I202" i="21"/>
  <c r="F202" i="21"/>
  <c r="O201" i="21"/>
  <c r="L201" i="21"/>
  <c r="I201" i="21"/>
  <c r="F201" i="21"/>
  <c r="O200" i="21"/>
  <c r="L200" i="21"/>
  <c r="I200" i="21"/>
  <c r="F200" i="21"/>
  <c r="O199" i="21"/>
  <c r="L199" i="21"/>
  <c r="L198" i="21" s="1"/>
  <c r="I199" i="21"/>
  <c r="F199" i="21"/>
  <c r="F198" i="21" s="1"/>
  <c r="O198" i="21"/>
  <c r="N198" i="21"/>
  <c r="M198" i="21"/>
  <c r="K198" i="21"/>
  <c r="K196" i="21" s="1"/>
  <c r="J198" i="21"/>
  <c r="J196" i="21" s="1"/>
  <c r="H198" i="21"/>
  <c r="H196" i="21" s="1"/>
  <c r="G198" i="21"/>
  <c r="G196" i="21" s="1"/>
  <c r="E198" i="21"/>
  <c r="E196" i="21" s="1"/>
  <c r="D198" i="21"/>
  <c r="O197" i="21"/>
  <c r="L197" i="21"/>
  <c r="I197" i="21"/>
  <c r="F197" i="21"/>
  <c r="N196" i="21"/>
  <c r="M196" i="21"/>
  <c r="D196" i="21"/>
  <c r="O193" i="21"/>
  <c r="O192" i="21" s="1"/>
  <c r="O191" i="21" s="1"/>
  <c r="L193" i="21"/>
  <c r="I193" i="21"/>
  <c r="I192" i="21" s="1"/>
  <c r="I191" i="21" s="1"/>
  <c r="F193" i="21"/>
  <c r="N192" i="21"/>
  <c r="N191" i="21" s="1"/>
  <c r="M192" i="21"/>
  <c r="M191" i="21" s="1"/>
  <c r="L192" i="21"/>
  <c r="L191" i="21" s="1"/>
  <c r="K192" i="21"/>
  <c r="K191" i="21" s="1"/>
  <c r="J192" i="21"/>
  <c r="J191" i="21" s="1"/>
  <c r="J187" i="21" s="1"/>
  <c r="H192" i="21"/>
  <c r="H191" i="21" s="1"/>
  <c r="G192" i="21"/>
  <c r="E192" i="21"/>
  <c r="E191" i="21" s="1"/>
  <c r="D192" i="21"/>
  <c r="G191" i="21"/>
  <c r="D191" i="21"/>
  <c r="O190" i="21"/>
  <c r="L190" i="21"/>
  <c r="I190" i="21"/>
  <c r="F190" i="21"/>
  <c r="O189" i="21"/>
  <c r="L189" i="21"/>
  <c r="I189" i="21"/>
  <c r="I188" i="21" s="1"/>
  <c r="I187" i="21" s="1"/>
  <c r="F189" i="21"/>
  <c r="N188" i="21"/>
  <c r="N187" i="21" s="1"/>
  <c r="M188" i="21"/>
  <c r="M187" i="21" s="1"/>
  <c r="K188" i="21"/>
  <c r="K187" i="21" s="1"/>
  <c r="J188" i="21"/>
  <c r="H188" i="21"/>
  <c r="G188" i="21"/>
  <c r="E188" i="21"/>
  <c r="E187" i="21" s="1"/>
  <c r="D188" i="21"/>
  <c r="O186" i="21"/>
  <c r="L186" i="21"/>
  <c r="I186" i="21"/>
  <c r="F186" i="21"/>
  <c r="O185" i="21"/>
  <c r="L185" i="21"/>
  <c r="L184" i="21" s="1"/>
  <c r="I185" i="21"/>
  <c r="F185" i="21"/>
  <c r="N184" i="21"/>
  <c r="M184" i="21"/>
  <c r="K184" i="21"/>
  <c r="J184" i="21"/>
  <c r="H184" i="21"/>
  <c r="G184" i="21"/>
  <c r="E184" i="21"/>
  <c r="D184" i="21"/>
  <c r="O183" i="21"/>
  <c r="L183" i="21"/>
  <c r="I183" i="21"/>
  <c r="F183" i="21"/>
  <c r="O182" i="21"/>
  <c r="L182" i="21"/>
  <c r="I182" i="21"/>
  <c r="F182" i="21"/>
  <c r="C182" i="21" s="1"/>
  <c r="O181" i="21"/>
  <c r="L181" i="21"/>
  <c r="I181" i="21"/>
  <c r="F181" i="21"/>
  <c r="O180" i="21"/>
  <c r="L180" i="21"/>
  <c r="I180" i="21"/>
  <c r="F180" i="21"/>
  <c r="N179" i="21"/>
  <c r="M179" i="21"/>
  <c r="K179" i="21"/>
  <c r="J179" i="21"/>
  <c r="H179" i="21"/>
  <c r="G179" i="21"/>
  <c r="E179" i="21"/>
  <c r="D179" i="21"/>
  <c r="O178" i="21"/>
  <c r="L178" i="21"/>
  <c r="I178" i="21"/>
  <c r="F178" i="21"/>
  <c r="O177" i="21"/>
  <c r="L177" i="21"/>
  <c r="I177" i="21"/>
  <c r="F177" i="21"/>
  <c r="O176" i="21"/>
  <c r="O175" i="21" s="1"/>
  <c r="L176" i="21"/>
  <c r="L175" i="21" s="1"/>
  <c r="I176" i="21"/>
  <c r="F176" i="21"/>
  <c r="N175" i="21"/>
  <c r="M175" i="21"/>
  <c r="K175" i="21"/>
  <c r="K174" i="21" s="1"/>
  <c r="K173" i="21" s="1"/>
  <c r="J175" i="21"/>
  <c r="H175" i="21"/>
  <c r="H174" i="21" s="1"/>
  <c r="H173" i="21" s="1"/>
  <c r="G175" i="21"/>
  <c r="E175" i="21"/>
  <c r="E174" i="21" s="1"/>
  <c r="D175" i="21"/>
  <c r="G174" i="21"/>
  <c r="G173" i="21" s="1"/>
  <c r="O172" i="21"/>
  <c r="L172" i="21"/>
  <c r="I172" i="21"/>
  <c r="F172" i="21"/>
  <c r="O171" i="21"/>
  <c r="L171" i="21"/>
  <c r="I171" i="21"/>
  <c r="F171" i="21"/>
  <c r="O170" i="21"/>
  <c r="L170" i="21"/>
  <c r="I170" i="21"/>
  <c r="F170" i="21"/>
  <c r="O169" i="21"/>
  <c r="L169" i="21"/>
  <c r="I169" i="21"/>
  <c r="F169" i="21"/>
  <c r="O168" i="21"/>
  <c r="L168" i="21"/>
  <c r="I168" i="21"/>
  <c r="F168" i="21"/>
  <c r="O167" i="21"/>
  <c r="L167" i="21"/>
  <c r="L166" i="21" s="1"/>
  <c r="L165" i="21" s="1"/>
  <c r="I167" i="21"/>
  <c r="F167" i="21"/>
  <c r="F166" i="21" s="1"/>
  <c r="F165" i="21" s="1"/>
  <c r="N166" i="21"/>
  <c r="M166" i="21"/>
  <c r="K166" i="21"/>
  <c r="K165" i="21" s="1"/>
  <c r="J166" i="21"/>
  <c r="J165" i="21" s="1"/>
  <c r="H166" i="21"/>
  <c r="G166" i="21"/>
  <c r="G165" i="21" s="1"/>
  <c r="E166" i="21"/>
  <c r="E165" i="21" s="1"/>
  <c r="D166" i="21"/>
  <c r="D165" i="21" s="1"/>
  <c r="N165" i="21"/>
  <c r="M165" i="21"/>
  <c r="H165" i="21"/>
  <c r="O164" i="21"/>
  <c r="L164" i="21"/>
  <c r="I164" i="21"/>
  <c r="F164" i="21"/>
  <c r="O163" i="21"/>
  <c r="L163" i="21"/>
  <c r="I163" i="21"/>
  <c r="F163" i="21"/>
  <c r="O162" i="21"/>
  <c r="L162" i="21"/>
  <c r="I162" i="21"/>
  <c r="F162" i="21"/>
  <c r="O161" i="21"/>
  <c r="L161" i="21"/>
  <c r="I161" i="21"/>
  <c r="F161" i="21"/>
  <c r="N160" i="21"/>
  <c r="M160" i="21"/>
  <c r="K160" i="21"/>
  <c r="J160" i="21"/>
  <c r="I160" i="21"/>
  <c r="H160" i="21"/>
  <c r="G160" i="21"/>
  <c r="E160" i="21"/>
  <c r="D160" i="21"/>
  <c r="O159" i="21"/>
  <c r="L159" i="21"/>
  <c r="I159" i="21"/>
  <c r="F159" i="21"/>
  <c r="O158" i="21"/>
  <c r="L158" i="21"/>
  <c r="I158" i="21"/>
  <c r="F158" i="21"/>
  <c r="O157" i="21"/>
  <c r="L157" i="21"/>
  <c r="I157" i="21"/>
  <c r="F157" i="21"/>
  <c r="O156" i="21"/>
  <c r="L156" i="21"/>
  <c r="I156" i="21"/>
  <c r="F156" i="21"/>
  <c r="O155" i="21"/>
  <c r="L155" i="21"/>
  <c r="I155" i="21"/>
  <c r="F155" i="21"/>
  <c r="O154" i="21"/>
  <c r="L154" i="21"/>
  <c r="I154" i="21"/>
  <c r="F154" i="21"/>
  <c r="O153" i="21"/>
  <c r="L153" i="21"/>
  <c r="I153" i="21"/>
  <c r="F153" i="21"/>
  <c r="O152" i="21"/>
  <c r="L152" i="21"/>
  <c r="I152" i="21"/>
  <c r="F152" i="21"/>
  <c r="N151" i="21"/>
  <c r="M151" i="21"/>
  <c r="K151" i="21"/>
  <c r="J151" i="21"/>
  <c r="H151" i="21"/>
  <c r="G151" i="21"/>
  <c r="E151" i="21"/>
  <c r="D151" i="21"/>
  <c r="O150" i="21"/>
  <c r="L150" i="21"/>
  <c r="I150" i="21"/>
  <c r="F150" i="21"/>
  <c r="O149" i="21"/>
  <c r="L149" i="21"/>
  <c r="I149" i="21"/>
  <c r="F149" i="21"/>
  <c r="O148" i="21"/>
  <c r="L148" i="21"/>
  <c r="I148" i="21"/>
  <c r="F148" i="21"/>
  <c r="O147" i="21"/>
  <c r="L147" i="21"/>
  <c r="I147" i="21"/>
  <c r="F147" i="21"/>
  <c r="O146" i="21"/>
  <c r="L146" i="21"/>
  <c r="I146" i="21"/>
  <c r="F146" i="21"/>
  <c r="C146" i="21" s="1"/>
  <c r="O145" i="21"/>
  <c r="L145" i="21"/>
  <c r="I145" i="21"/>
  <c r="F145" i="21"/>
  <c r="N144" i="21"/>
  <c r="M144" i="21"/>
  <c r="K144" i="21"/>
  <c r="J144" i="21"/>
  <c r="H144" i="21"/>
  <c r="G144" i="21"/>
  <c r="E144" i="21"/>
  <c r="D144" i="21"/>
  <c r="O143" i="21"/>
  <c r="L143" i="21"/>
  <c r="I143" i="21"/>
  <c r="F143" i="21"/>
  <c r="O142" i="21"/>
  <c r="O141" i="21" s="1"/>
  <c r="L142" i="21"/>
  <c r="L141" i="21" s="1"/>
  <c r="I142" i="21"/>
  <c r="F142" i="21"/>
  <c r="N141" i="21"/>
  <c r="M141" i="21"/>
  <c r="K141" i="21"/>
  <c r="J141" i="21"/>
  <c r="H141" i="21"/>
  <c r="G141" i="21"/>
  <c r="F141" i="21"/>
  <c r="E141" i="21"/>
  <c r="D141" i="21"/>
  <c r="O140" i="21"/>
  <c r="L140" i="21"/>
  <c r="I140" i="21"/>
  <c r="F140" i="21"/>
  <c r="O139" i="21"/>
  <c r="L139" i="21"/>
  <c r="I139" i="21"/>
  <c r="F139" i="21"/>
  <c r="O138" i="21"/>
  <c r="L138" i="21"/>
  <c r="I138" i="21"/>
  <c r="F138" i="21"/>
  <c r="O137" i="21"/>
  <c r="L137" i="21"/>
  <c r="I137" i="21"/>
  <c r="I136" i="21" s="1"/>
  <c r="F137" i="21"/>
  <c r="N136" i="21"/>
  <c r="M136" i="21"/>
  <c r="K136" i="21"/>
  <c r="J136" i="21"/>
  <c r="H136" i="21"/>
  <c r="G136" i="21"/>
  <c r="E136" i="21"/>
  <c r="D136" i="21"/>
  <c r="O135" i="21"/>
  <c r="L135" i="21"/>
  <c r="I135" i="21"/>
  <c r="F135" i="21"/>
  <c r="O134" i="21"/>
  <c r="L134" i="21"/>
  <c r="I134" i="21"/>
  <c r="F134" i="21"/>
  <c r="O133" i="21"/>
  <c r="L133" i="21"/>
  <c r="I133" i="21"/>
  <c r="F133" i="21"/>
  <c r="O132" i="21"/>
  <c r="L132" i="21"/>
  <c r="I132" i="21"/>
  <c r="F132" i="21"/>
  <c r="N131" i="21"/>
  <c r="M131" i="21"/>
  <c r="K131" i="21"/>
  <c r="J131" i="21"/>
  <c r="H131" i="21"/>
  <c r="G131" i="21"/>
  <c r="E131" i="21"/>
  <c r="D131" i="21"/>
  <c r="O129" i="21"/>
  <c r="L129" i="21"/>
  <c r="L128" i="21" s="1"/>
  <c r="I129" i="21"/>
  <c r="F129" i="21"/>
  <c r="O128" i="21"/>
  <c r="N128" i="21"/>
  <c r="M128" i="21"/>
  <c r="K128" i="21"/>
  <c r="J128" i="21"/>
  <c r="I128" i="21"/>
  <c r="H128" i="21"/>
  <c r="G128" i="21"/>
  <c r="E128" i="21"/>
  <c r="D128" i="21"/>
  <c r="O127" i="21"/>
  <c r="L127" i="21"/>
  <c r="I127" i="21"/>
  <c r="F127" i="21"/>
  <c r="O126" i="21"/>
  <c r="L126" i="21"/>
  <c r="I126" i="21"/>
  <c r="F126" i="21"/>
  <c r="O125" i="21"/>
  <c r="L125" i="21"/>
  <c r="I125" i="21"/>
  <c r="F125" i="21"/>
  <c r="O124" i="21"/>
  <c r="L124" i="21"/>
  <c r="I124" i="21"/>
  <c r="F124" i="21"/>
  <c r="O123" i="21"/>
  <c r="L123" i="21"/>
  <c r="L122" i="21" s="1"/>
  <c r="I123" i="21"/>
  <c r="F123" i="21"/>
  <c r="N122" i="21"/>
  <c r="M122" i="21"/>
  <c r="K122" i="21"/>
  <c r="J122" i="21"/>
  <c r="H122" i="21"/>
  <c r="G122" i="21"/>
  <c r="E122" i="21"/>
  <c r="D122" i="21"/>
  <c r="O121" i="21"/>
  <c r="L121" i="21"/>
  <c r="I121" i="21"/>
  <c r="F121" i="21"/>
  <c r="O120" i="21"/>
  <c r="L120" i="21"/>
  <c r="I120" i="21"/>
  <c r="F120" i="21"/>
  <c r="O119" i="21"/>
  <c r="L119" i="21"/>
  <c r="I119" i="21"/>
  <c r="F119" i="21"/>
  <c r="O118" i="21"/>
  <c r="L118" i="21"/>
  <c r="I118" i="21"/>
  <c r="F118" i="21"/>
  <c r="O117" i="21"/>
  <c r="L117" i="21"/>
  <c r="I117" i="21"/>
  <c r="F117" i="21"/>
  <c r="N116" i="21"/>
  <c r="M116" i="21"/>
  <c r="K116" i="21"/>
  <c r="J116" i="21"/>
  <c r="H116" i="21"/>
  <c r="G116" i="21"/>
  <c r="E116" i="21"/>
  <c r="D116" i="21"/>
  <c r="O115" i="21"/>
  <c r="L115" i="21"/>
  <c r="I115" i="21"/>
  <c r="F115" i="21"/>
  <c r="O114" i="21"/>
  <c r="L114" i="21"/>
  <c r="I114" i="21"/>
  <c r="F114" i="21"/>
  <c r="O113" i="21"/>
  <c r="L113" i="21"/>
  <c r="I113" i="21"/>
  <c r="F113" i="21"/>
  <c r="N112" i="21"/>
  <c r="M112" i="21"/>
  <c r="K112" i="21"/>
  <c r="J112" i="21"/>
  <c r="H112" i="21"/>
  <c r="G112" i="21"/>
  <c r="E112" i="21"/>
  <c r="D112" i="21"/>
  <c r="O111" i="21"/>
  <c r="L111" i="21"/>
  <c r="I111" i="21"/>
  <c r="F111" i="21"/>
  <c r="O110" i="21"/>
  <c r="L110" i="21"/>
  <c r="I110" i="21"/>
  <c r="F110" i="21"/>
  <c r="O109" i="21"/>
  <c r="L109" i="21"/>
  <c r="I109" i="21"/>
  <c r="F109" i="21"/>
  <c r="O108" i="21"/>
  <c r="L108" i="21"/>
  <c r="I108" i="21"/>
  <c r="F108" i="21"/>
  <c r="O107" i="21"/>
  <c r="L107" i="21"/>
  <c r="I107" i="21"/>
  <c r="F107" i="21"/>
  <c r="O106" i="21"/>
  <c r="L106" i="21"/>
  <c r="I106" i="21"/>
  <c r="F106" i="21"/>
  <c r="O105" i="21"/>
  <c r="L105" i="21"/>
  <c r="I105" i="21"/>
  <c r="F105" i="21"/>
  <c r="O104" i="21"/>
  <c r="L104" i="21"/>
  <c r="I104" i="21"/>
  <c r="F104" i="21"/>
  <c r="N103" i="21"/>
  <c r="M103" i="21"/>
  <c r="K103" i="21"/>
  <c r="J103" i="21"/>
  <c r="H103" i="21"/>
  <c r="G103" i="21"/>
  <c r="E103" i="21"/>
  <c r="D103" i="21"/>
  <c r="O102" i="21"/>
  <c r="L102" i="21"/>
  <c r="I102" i="21"/>
  <c r="F102" i="21"/>
  <c r="O101" i="21"/>
  <c r="L101" i="21"/>
  <c r="I101" i="21"/>
  <c r="F101" i="21"/>
  <c r="O100" i="21"/>
  <c r="L100" i="21"/>
  <c r="I100" i="21"/>
  <c r="F100" i="21"/>
  <c r="O99" i="21"/>
  <c r="L99" i="21"/>
  <c r="I99" i="21"/>
  <c r="F99" i="21"/>
  <c r="O98" i="21"/>
  <c r="L98" i="21"/>
  <c r="I98" i="21"/>
  <c r="F98" i="21"/>
  <c r="O97" i="21"/>
  <c r="L97" i="21"/>
  <c r="I97" i="21"/>
  <c r="F97" i="21"/>
  <c r="O96" i="21"/>
  <c r="L96" i="21"/>
  <c r="I96" i="21"/>
  <c r="F96" i="21"/>
  <c r="N95" i="21"/>
  <c r="M95" i="21"/>
  <c r="K95" i="21"/>
  <c r="J95" i="21"/>
  <c r="H95" i="21"/>
  <c r="G95" i="21"/>
  <c r="E95" i="21"/>
  <c r="D95" i="21"/>
  <c r="O94" i="21"/>
  <c r="L94" i="21"/>
  <c r="I94" i="21"/>
  <c r="F94" i="21"/>
  <c r="O93" i="21"/>
  <c r="L93" i="21"/>
  <c r="I93" i="21"/>
  <c r="F93" i="21"/>
  <c r="O92" i="21"/>
  <c r="L92" i="21"/>
  <c r="I92" i="21"/>
  <c r="F92" i="21"/>
  <c r="O91" i="21"/>
  <c r="L91" i="21"/>
  <c r="I91" i="21"/>
  <c r="F91" i="21"/>
  <c r="O90" i="21"/>
  <c r="O89" i="21" s="1"/>
  <c r="L90" i="21"/>
  <c r="I90" i="21"/>
  <c r="F90" i="21"/>
  <c r="N89" i="21"/>
  <c r="M89" i="21"/>
  <c r="K89" i="21"/>
  <c r="J89" i="21"/>
  <c r="H89" i="21"/>
  <c r="G89" i="21"/>
  <c r="E89" i="21"/>
  <c r="D89" i="21"/>
  <c r="O88" i="21"/>
  <c r="L88" i="21"/>
  <c r="I88" i="21"/>
  <c r="F88" i="21"/>
  <c r="O87" i="21"/>
  <c r="L87" i="21"/>
  <c r="I87" i="21"/>
  <c r="F87" i="21"/>
  <c r="O86" i="21"/>
  <c r="L86" i="21"/>
  <c r="I86" i="21"/>
  <c r="F86" i="21"/>
  <c r="O85" i="21"/>
  <c r="L85" i="21"/>
  <c r="I85" i="21"/>
  <c r="F85" i="21"/>
  <c r="N84" i="21"/>
  <c r="M84" i="21"/>
  <c r="K84" i="21"/>
  <c r="J84" i="21"/>
  <c r="H84" i="21"/>
  <c r="G84" i="21"/>
  <c r="E84" i="21"/>
  <c r="D84" i="21"/>
  <c r="O82" i="21"/>
  <c r="C82" i="21" s="1"/>
  <c r="L82" i="21"/>
  <c r="I82" i="21"/>
  <c r="F82" i="21"/>
  <c r="O81" i="21"/>
  <c r="L81" i="21"/>
  <c r="L80" i="21" s="1"/>
  <c r="I81" i="21"/>
  <c r="F81" i="21"/>
  <c r="N80" i="21"/>
  <c r="M80" i="21"/>
  <c r="K80" i="21"/>
  <c r="J80" i="21"/>
  <c r="I80" i="21"/>
  <c r="H80" i="21"/>
  <c r="G80" i="21"/>
  <c r="E80" i="21"/>
  <c r="D80" i="21"/>
  <c r="O79" i="21"/>
  <c r="L79" i="21"/>
  <c r="I79" i="21"/>
  <c r="F79" i="21"/>
  <c r="O78" i="21"/>
  <c r="O77" i="21" s="1"/>
  <c r="L78" i="21"/>
  <c r="L77" i="21" s="1"/>
  <c r="I78" i="21"/>
  <c r="F78" i="21"/>
  <c r="F77" i="21" s="1"/>
  <c r="N77" i="21"/>
  <c r="M77" i="21"/>
  <c r="K77" i="21"/>
  <c r="J77" i="21"/>
  <c r="J76" i="21" s="1"/>
  <c r="I77" i="21"/>
  <c r="I76" i="21" s="1"/>
  <c r="H77" i="21"/>
  <c r="H76" i="21" s="1"/>
  <c r="G77" i="21"/>
  <c r="E77" i="21"/>
  <c r="E76" i="21" s="1"/>
  <c r="D77" i="21"/>
  <c r="K76" i="21"/>
  <c r="O74" i="21"/>
  <c r="L74" i="21"/>
  <c r="I74" i="21"/>
  <c r="F74" i="21"/>
  <c r="O73" i="21"/>
  <c r="L73" i="21"/>
  <c r="I73" i="21"/>
  <c r="F73" i="21"/>
  <c r="O72" i="21"/>
  <c r="L72" i="21"/>
  <c r="I72" i="21"/>
  <c r="F72" i="21"/>
  <c r="O71" i="21"/>
  <c r="L71" i="21"/>
  <c r="I71" i="21"/>
  <c r="F71" i="21"/>
  <c r="O70" i="21"/>
  <c r="O69" i="21" s="1"/>
  <c r="L70" i="21"/>
  <c r="L69" i="21" s="1"/>
  <c r="I70" i="21"/>
  <c r="F70" i="21"/>
  <c r="F69" i="21" s="1"/>
  <c r="N69" i="21"/>
  <c r="M69" i="21"/>
  <c r="M67" i="21" s="1"/>
  <c r="K69" i="21"/>
  <c r="K67" i="21" s="1"/>
  <c r="J69" i="21"/>
  <c r="H69" i="21"/>
  <c r="H67" i="21" s="1"/>
  <c r="G69" i="21"/>
  <c r="E69" i="21"/>
  <c r="E67" i="21" s="1"/>
  <c r="D69" i="21"/>
  <c r="D67" i="21" s="1"/>
  <c r="O68" i="21"/>
  <c r="L68" i="21"/>
  <c r="I68" i="21"/>
  <c r="F68" i="21"/>
  <c r="N67" i="21"/>
  <c r="J67" i="21"/>
  <c r="G67" i="21"/>
  <c r="O66" i="21"/>
  <c r="L66" i="21"/>
  <c r="I66" i="21"/>
  <c r="F66" i="21"/>
  <c r="O65" i="21"/>
  <c r="L65" i="21"/>
  <c r="I65" i="21"/>
  <c r="F65" i="21"/>
  <c r="O64" i="21"/>
  <c r="L64" i="21"/>
  <c r="I64" i="21"/>
  <c r="F64" i="21"/>
  <c r="O63" i="21"/>
  <c r="L63" i="21"/>
  <c r="I63" i="21"/>
  <c r="F63" i="21"/>
  <c r="O62" i="21"/>
  <c r="L62" i="21"/>
  <c r="I62" i="21"/>
  <c r="F62" i="21"/>
  <c r="O61" i="21"/>
  <c r="L61" i="21"/>
  <c r="I61" i="21"/>
  <c r="F61" i="21"/>
  <c r="O60" i="21"/>
  <c r="L60" i="21"/>
  <c r="I60" i="21"/>
  <c r="C60" i="21" s="1"/>
  <c r="F60" i="21"/>
  <c r="O59" i="21"/>
  <c r="L59" i="21"/>
  <c r="I59" i="21"/>
  <c r="F59" i="21"/>
  <c r="O58" i="21"/>
  <c r="N58" i="21"/>
  <c r="M58" i="21"/>
  <c r="K58" i="21"/>
  <c r="J58" i="21"/>
  <c r="H58" i="21"/>
  <c r="G58" i="21"/>
  <c r="G54" i="21" s="1"/>
  <c r="G53" i="21" s="1"/>
  <c r="E58" i="21"/>
  <c r="D58" i="21"/>
  <c r="O57" i="21"/>
  <c r="L57" i="21"/>
  <c r="I57" i="21"/>
  <c r="F57" i="21"/>
  <c r="O56" i="21"/>
  <c r="L56" i="21"/>
  <c r="L55" i="21" s="1"/>
  <c r="I56" i="21"/>
  <c r="I55" i="21" s="1"/>
  <c r="F56" i="21"/>
  <c r="O55" i="21"/>
  <c r="N55" i="21"/>
  <c r="N54" i="21" s="1"/>
  <c r="N53" i="21" s="1"/>
  <c r="M55" i="21"/>
  <c r="K55" i="21"/>
  <c r="K54" i="21" s="1"/>
  <c r="J55" i="21"/>
  <c r="H55" i="21"/>
  <c r="H54" i="21" s="1"/>
  <c r="G55" i="21"/>
  <c r="F55" i="21"/>
  <c r="E55" i="21"/>
  <c r="D55" i="21"/>
  <c r="D54" i="21" s="1"/>
  <c r="E54" i="21"/>
  <c r="O47" i="21"/>
  <c r="C47" i="21" s="1"/>
  <c r="O46" i="21"/>
  <c r="C46" i="21" s="1"/>
  <c r="N45" i="21"/>
  <c r="M45" i="21"/>
  <c r="L44" i="21"/>
  <c r="L43" i="21" s="1"/>
  <c r="I44" i="21"/>
  <c r="I43" i="21" s="1"/>
  <c r="F44" i="21"/>
  <c r="K43" i="21"/>
  <c r="J43" i="21"/>
  <c r="H43" i="21"/>
  <c r="G43" i="21"/>
  <c r="E43" i="21"/>
  <c r="D43" i="21"/>
  <c r="F42" i="21"/>
  <c r="F41" i="21" s="1"/>
  <c r="C41" i="21" s="1"/>
  <c r="E41" i="21"/>
  <c r="D41" i="21"/>
  <c r="L40" i="21"/>
  <c r="C40" i="21" s="1"/>
  <c r="L39" i="21"/>
  <c r="C39" i="21" s="1"/>
  <c r="L38" i="21"/>
  <c r="C38" i="21" s="1"/>
  <c r="L37" i="21"/>
  <c r="C37" i="21" s="1"/>
  <c r="K36" i="21"/>
  <c r="J36" i="21"/>
  <c r="L35" i="21"/>
  <c r="C35" i="21" s="1"/>
  <c r="L34" i="21"/>
  <c r="K33" i="21"/>
  <c r="J33" i="21"/>
  <c r="L32" i="21"/>
  <c r="K31" i="21"/>
  <c r="J31" i="21"/>
  <c r="L30" i="21"/>
  <c r="C30" i="21" s="1"/>
  <c r="L29" i="21"/>
  <c r="C29" i="21" s="1"/>
  <c r="L28" i="21"/>
  <c r="C28" i="21" s="1"/>
  <c r="K27" i="21"/>
  <c r="J27" i="21"/>
  <c r="F25" i="21"/>
  <c r="C25" i="21" s="1"/>
  <c r="I24" i="21"/>
  <c r="E24" i="21"/>
  <c r="O23" i="21"/>
  <c r="L23" i="21"/>
  <c r="I23" i="21"/>
  <c r="F23" i="21"/>
  <c r="O22" i="21"/>
  <c r="L22" i="21"/>
  <c r="L21" i="21" s="1"/>
  <c r="L292" i="21" s="1"/>
  <c r="L291" i="21" s="1"/>
  <c r="I22" i="21"/>
  <c r="I21" i="21" s="1"/>
  <c r="F22" i="21"/>
  <c r="N21" i="21"/>
  <c r="M21" i="21"/>
  <c r="M20" i="21" s="1"/>
  <c r="K21" i="21"/>
  <c r="K292" i="21" s="1"/>
  <c r="K291" i="21" s="1"/>
  <c r="J21" i="21"/>
  <c r="H21" i="21"/>
  <c r="H292" i="21" s="1"/>
  <c r="G21" i="21"/>
  <c r="E21" i="21"/>
  <c r="E292" i="21" s="1"/>
  <c r="E291" i="21" s="1"/>
  <c r="D21" i="21"/>
  <c r="D292" i="21" s="1"/>
  <c r="D291" i="21" s="1"/>
  <c r="H20" i="21"/>
  <c r="G20" i="21"/>
  <c r="O54" i="21" l="1"/>
  <c r="C98" i="21"/>
  <c r="K130" i="21"/>
  <c r="C66" i="21"/>
  <c r="I112" i="21"/>
  <c r="C118" i="21"/>
  <c r="I144" i="21"/>
  <c r="C226" i="21"/>
  <c r="M54" i="21"/>
  <c r="C210" i="21"/>
  <c r="C218" i="21"/>
  <c r="C219" i="21"/>
  <c r="N270" i="21"/>
  <c r="N269" i="21" s="1"/>
  <c r="C282" i="21"/>
  <c r="O112" i="21"/>
  <c r="O144" i="21"/>
  <c r="C170" i="21"/>
  <c r="C172" i="21"/>
  <c r="C178" i="21"/>
  <c r="D174" i="21"/>
  <c r="D173" i="21" s="1"/>
  <c r="C181" i="21"/>
  <c r="C240" i="21"/>
  <c r="O238" i="21"/>
  <c r="K83" i="21"/>
  <c r="M130" i="21"/>
  <c r="O184" i="21"/>
  <c r="G292" i="21"/>
  <c r="G291" i="21" s="1"/>
  <c r="C42" i="21"/>
  <c r="L67" i="21"/>
  <c r="C70" i="21"/>
  <c r="C72" i="21"/>
  <c r="C86" i="21"/>
  <c r="C94" i="21"/>
  <c r="C96" i="21"/>
  <c r="C97" i="21"/>
  <c r="O95" i="21"/>
  <c r="O131" i="21"/>
  <c r="O136" i="21"/>
  <c r="C142" i="21"/>
  <c r="C150" i="21"/>
  <c r="C158" i="21"/>
  <c r="G187" i="21"/>
  <c r="L188" i="21"/>
  <c r="L187" i="21" s="1"/>
  <c r="O196" i="21"/>
  <c r="G204" i="21"/>
  <c r="M204" i="21"/>
  <c r="N231" i="21"/>
  <c r="N230" i="21" s="1"/>
  <c r="C254" i="21"/>
  <c r="C266" i="21"/>
  <c r="G269" i="21"/>
  <c r="C294" i="21"/>
  <c r="C295" i="21"/>
  <c r="K26" i="21"/>
  <c r="K53" i="21"/>
  <c r="M53" i="21"/>
  <c r="G76" i="21"/>
  <c r="C90" i="21"/>
  <c r="C102" i="21"/>
  <c r="C114" i="21"/>
  <c r="O116" i="21"/>
  <c r="C132" i="21"/>
  <c r="C133" i="21"/>
  <c r="C154" i="21"/>
  <c r="C156" i="21"/>
  <c r="C162" i="21"/>
  <c r="O166" i="21"/>
  <c r="O165" i="21" s="1"/>
  <c r="M174" i="21"/>
  <c r="M173" i="21" s="1"/>
  <c r="C186" i="21"/>
  <c r="C202" i="21"/>
  <c r="C203" i="21"/>
  <c r="C206" i="21"/>
  <c r="C228" i="21"/>
  <c r="C229" i="21"/>
  <c r="J231" i="21"/>
  <c r="C234" i="21"/>
  <c r="C250" i="21"/>
  <c r="C258" i="21"/>
  <c r="C262" i="21"/>
  <c r="C263" i="21"/>
  <c r="K259" i="21"/>
  <c r="C278" i="21"/>
  <c r="O151" i="21"/>
  <c r="O246" i="21"/>
  <c r="O231" i="21" s="1"/>
  <c r="O260" i="21"/>
  <c r="J26" i="21"/>
  <c r="C44" i="21"/>
  <c r="C62" i="21"/>
  <c r="C65" i="21"/>
  <c r="N76" i="21"/>
  <c r="M76" i="21"/>
  <c r="C110" i="21"/>
  <c r="C138" i="21"/>
  <c r="G130" i="21"/>
  <c r="C190" i="21"/>
  <c r="D187" i="21"/>
  <c r="E204" i="21"/>
  <c r="K204" i="21"/>
  <c r="C214" i="21"/>
  <c r="C222" i="21"/>
  <c r="C223" i="21"/>
  <c r="C224" i="21"/>
  <c r="C225" i="21"/>
  <c r="L252" i="21"/>
  <c r="L251" i="21" s="1"/>
  <c r="L33" i="21"/>
  <c r="C33" i="21" s="1"/>
  <c r="C34" i="21"/>
  <c r="J292" i="21"/>
  <c r="J291" i="21" s="1"/>
  <c r="J20" i="21"/>
  <c r="N292" i="21"/>
  <c r="N291" i="21" s="1"/>
  <c r="N20" i="21"/>
  <c r="O21" i="21"/>
  <c r="C32" i="21"/>
  <c r="L31" i="21"/>
  <c r="C31" i="21" s="1"/>
  <c r="H53" i="21"/>
  <c r="L76" i="21"/>
  <c r="F43" i="21"/>
  <c r="C43" i="21" s="1"/>
  <c r="L84" i="21"/>
  <c r="I122" i="21"/>
  <c r="C134" i="21"/>
  <c r="G195" i="21"/>
  <c r="I216" i="21"/>
  <c r="I281" i="21"/>
  <c r="C281" i="21" s="1"/>
  <c r="I293" i="21"/>
  <c r="C22" i="21"/>
  <c r="L27" i="21"/>
  <c r="L36" i="21"/>
  <c r="C36" i="21" s="1"/>
  <c r="J54" i="21"/>
  <c r="J53" i="21" s="1"/>
  <c r="C59" i="21"/>
  <c r="C64" i="21"/>
  <c r="D53" i="21"/>
  <c r="C71" i="21"/>
  <c r="C78" i="21"/>
  <c r="O84" i="21"/>
  <c r="H83" i="21"/>
  <c r="L89" i="21"/>
  <c r="I95" i="21"/>
  <c r="C100" i="21"/>
  <c r="C101" i="21"/>
  <c r="O103" i="21"/>
  <c r="I116" i="21"/>
  <c r="L116" i="21"/>
  <c r="G83" i="21"/>
  <c r="G75" i="21" s="1"/>
  <c r="C127" i="21"/>
  <c r="I131" i="21"/>
  <c r="L136" i="21"/>
  <c r="C149" i="21"/>
  <c r="L151" i="21"/>
  <c r="O160" i="21"/>
  <c r="I184" i="21"/>
  <c r="C189" i="21"/>
  <c r="I205" i="21"/>
  <c r="C212" i="21"/>
  <c r="C213" i="21"/>
  <c r="K231" i="21"/>
  <c r="K230" i="21" s="1"/>
  <c r="I238" i="21"/>
  <c r="C245" i="21"/>
  <c r="O252" i="21"/>
  <c r="O251" i="21" s="1"/>
  <c r="I260" i="21"/>
  <c r="L260" i="21"/>
  <c r="I264" i="21"/>
  <c r="I276" i="21"/>
  <c r="L276" i="21"/>
  <c r="L270" i="21" s="1"/>
  <c r="L269" i="21" s="1"/>
  <c r="C287" i="21"/>
  <c r="C288" i="21"/>
  <c r="I141" i="21"/>
  <c r="O45" i="21"/>
  <c r="O20" i="21" s="1"/>
  <c r="C57" i="21"/>
  <c r="C63" i="21"/>
  <c r="E53" i="21"/>
  <c r="O67" i="21"/>
  <c r="O53" i="21" s="1"/>
  <c r="C74" i="21"/>
  <c r="C79" i="21"/>
  <c r="E83" i="21"/>
  <c r="C87" i="21"/>
  <c r="C88" i="21"/>
  <c r="D83" i="21"/>
  <c r="J83" i="21"/>
  <c r="C104" i="21"/>
  <c r="C105" i="21"/>
  <c r="C108" i="21"/>
  <c r="C109" i="21"/>
  <c r="O122" i="21"/>
  <c r="O83" i="21" s="1"/>
  <c r="C148" i="21"/>
  <c r="C153" i="21"/>
  <c r="C163" i="21"/>
  <c r="C169" i="21"/>
  <c r="E173" i="21"/>
  <c r="H187" i="21"/>
  <c r="H195" i="21"/>
  <c r="C207" i="21"/>
  <c r="J204" i="21"/>
  <c r="J195" i="21" s="1"/>
  <c r="N204" i="21"/>
  <c r="N195" i="21" s="1"/>
  <c r="C232" i="21"/>
  <c r="D231" i="21"/>
  <c r="D230" i="21" s="1"/>
  <c r="H231" i="21"/>
  <c r="H230" i="21" s="1"/>
  <c r="G231" i="21"/>
  <c r="G230" i="21" s="1"/>
  <c r="C243" i="21"/>
  <c r="C255" i="21"/>
  <c r="C257" i="21"/>
  <c r="E259" i="21"/>
  <c r="E230" i="21" s="1"/>
  <c r="L264" i="21"/>
  <c r="I270" i="21"/>
  <c r="M270" i="21"/>
  <c r="M269" i="21" s="1"/>
  <c r="C275" i="21"/>
  <c r="I286" i="21"/>
  <c r="C286" i="21" s="1"/>
  <c r="I89" i="21"/>
  <c r="K75" i="21"/>
  <c r="O130" i="21"/>
  <c r="C61" i="21"/>
  <c r="C73" i="21"/>
  <c r="D76" i="21"/>
  <c r="O80" i="21"/>
  <c r="O76" i="21" s="1"/>
  <c r="M83" i="21"/>
  <c r="M75" i="21" s="1"/>
  <c r="I84" i="21"/>
  <c r="N83" i="21"/>
  <c r="L95" i="21"/>
  <c r="I103" i="21"/>
  <c r="C107" i="21"/>
  <c r="C120" i="21"/>
  <c r="C121" i="21"/>
  <c r="C123" i="21"/>
  <c r="C124" i="21"/>
  <c r="N130" i="21"/>
  <c r="L131" i="21"/>
  <c r="C139" i="21"/>
  <c r="C140" i="21"/>
  <c r="D130" i="21"/>
  <c r="H130" i="21"/>
  <c r="C141" i="21"/>
  <c r="C143" i="21"/>
  <c r="C155" i="21"/>
  <c r="C157" i="21"/>
  <c r="L160" i="21"/>
  <c r="C164" i="21"/>
  <c r="F175" i="21"/>
  <c r="C177" i="21"/>
  <c r="O179" i="21"/>
  <c r="O174" i="21" s="1"/>
  <c r="O173" i="21" s="1"/>
  <c r="L179" i="21"/>
  <c r="L174" i="21" s="1"/>
  <c r="L173" i="21" s="1"/>
  <c r="K195" i="21"/>
  <c r="C201" i="21"/>
  <c r="D204" i="21"/>
  <c r="D195" i="21" s="1"/>
  <c r="C215" i="21"/>
  <c r="C221" i="21"/>
  <c r="F227" i="21"/>
  <c r="C247" i="21"/>
  <c r="I246" i="21"/>
  <c r="I252" i="21"/>
  <c r="I251" i="21" s="1"/>
  <c r="O264" i="21"/>
  <c r="O259" i="21" s="1"/>
  <c r="C271" i="21"/>
  <c r="O272" i="21"/>
  <c r="C279" i="21"/>
  <c r="C280" i="21"/>
  <c r="L26" i="21"/>
  <c r="C27" i="21"/>
  <c r="K52" i="21"/>
  <c r="O292" i="21"/>
  <c r="O291" i="21" s="1"/>
  <c r="K20" i="21"/>
  <c r="C77" i="21"/>
  <c r="F67" i="21"/>
  <c r="C23" i="21"/>
  <c r="C125" i="21"/>
  <c r="F122" i="21"/>
  <c r="L144" i="21"/>
  <c r="C147" i="21"/>
  <c r="F21" i="21"/>
  <c r="C55" i="21"/>
  <c r="L58" i="21"/>
  <c r="L54" i="21" s="1"/>
  <c r="L53" i="21" s="1"/>
  <c r="I69" i="21"/>
  <c r="C69" i="21" s="1"/>
  <c r="F103" i="21"/>
  <c r="C117" i="21"/>
  <c r="F116" i="21"/>
  <c r="C116" i="21" s="1"/>
  <c r="J130" i="21"/>
  <c r="C145" i="21"/>
  <c r="F144" i="21"/>
  <c r="F151" i="21"/>
  <c r="I151" i="21"/>
  <c r="C152" i="21"/>
  <c r="C261" i="21"/>
  <c r="F260" i="21"/>
  <c r="K289" i="21"/>
  <c r="C106" i="21"/>
  <c r="M292" i="21"/>
  <c r="M291" i="21" s="1"/>
  <c r="C301" i="21"/>
  <c r="C56" i="21"/>
  <c r="I58" i="21"/>
  <c r="I54" i="21" s="1"/>
  <c r="C68" i="21"/>
  <c r="F95" i="21"/>
  <c r="C95" i="21" s="1"/>
  <c r="L112" i="21"/>
  <c r="C115" i="21"/>
  <c r="F131" i="21"/>
  <c r="I130" i="21"/>
  <c r="C135" i="21"/>
  <c r="C159" i="21"/>
  <c r="C168" i="21"/>
  <c r="I166" i="21"/>
  <c r="I165" i="21" s="1"/>
  <c r="C165" i="21" s="1"/>
  <c r="C171" i="21"/>
  <c r="J174" i="21"/>
  <c r="J173" i="21" s="1"/>
  <c r="N174" i="21"/>
  <c r="N173" i="21" s="1"/>
  <c r="F179" i="21"/>
  <c r="I179" i="21"/>
  <c r="C180" i="21"/>
  <c r="C183" i="21"/>
  <c r="I204" i="21"/>
  <c r="C237" i="21"/>
  <c r="F235" i="21"/>
  <c r="C277" i="21"/>
  <c r="F276" i="21"/>
  <c r="C85" i="21"/>
  <c r="F84" i="21"/>
  <c r="C126" i="21"/>
  <c r="C129" i="21"/>
  <c r="F128" i="21"/>
  <c r="C128" i="21" s="1"/>
  <c r="I175" i="21"/>
  <c r="C175" i="21" s="1"/>
  <c r="C176" i="21"/>
  <c r="C200" i="21"/>
  <c r="I198" i="21"/>
  <c r="E20" i="21"/>
  <c r="I20" i="21"/>
  <c r="H291" i="21"/>
  <c r="F58" i="21"/>
  <c r="C81" i="21"/>
  <c r="F80" i="21"/>
  <c r="C80" i="21" s="1"/>
  <c r="C91" i="21"/>
  <c r="C92" i="21"/>
  <c r="C93" i="21"/>
  <c r="F89" i="21"/>
  <c r="C89" i="21" s="1"/>
  <c r="C99" i="21"/>
  <c r="L103" i="21"/>
  <c r="C111" i="21"/>
  <c r="C113" i="21"/>
  <c r="F112" i="21"/>
  <c r="C119" i="21"/>
  <c r="E130" i="21"/>
  <c r="C137" i="21"/>
  <c r="F136" i="21"/>
  <c r="C136" i="21" s="1"/>
  <c r="C161" i="21"/>
  <c r="F160" i="21"/>
  <c r="C185" i="21"/>
  <c r="F184" i="21"/>
  <c r="C184" i="21" s="1"/>
  <c r="C167" i="21"/>
  <c r="F188" i="21"/>
  <c r="O188" i="21"/>
  <c r="O187" i="21" s="1"/>
  <c r="C197" i="21"/>
  <c r="F196" i="21"/>
  <c r="L196" i="21"/>
  <c r="C211" i="21"/>
  <c r="O216" i="21"/>
  <c r="L216" i="21"/>
  <c r="C233" i="21"/>
  <c r="L231" i="21"/>
  <c r="C248" i="21"/>
  <c r="C249" i="21"/>
  <c r="F246" i="21"/>
  <c r="E270" i="21"/>
  <c r="E269" i="21" s="1"/>
  <c r="C285" i="21"/>
  <c r="F284" i="21"/>
  <c r="O205" i="21"/>
  <c r="C217" i="21"/>
  <c r="F216" i="21"/>
  <c r="J230" i="21"/>
  <c r="C239" i="21"/>
  <c r="C241" i="21"/>
  <c r="F238" i="21"/>
  <c r="C253" i="21"/>
  <c r="F252" i="21"/>
  <c r="M259" i="21"/>
  <c r="M230" i="21" s="1"/>
  <c r="C265" i="21"/>
  <c r="F264" i="21"/>
  <c r="C273" i="21"/>
  <c r="F272" i="21"/>
  <c r="C193" i="21"/>
  <c r="F192" i="21"/>
  <c r="E195" i="21"/>
  <c r="M195" i="21"/>
  <c r="L205" i="21"/>
  <c r="C208" i="21"/>
  <c r="C209" i="21"/>
  <c r="F205" i="21"/>
  <c r="C220" i="21"/>
  <c r="C227" i="21"/>
  <c r="C244" i="21"/>
  <c r="C256" i="21"/>
  <c r="C267" i="21"/>
  <c r="C268" i="21"/>
  <c r="O276" i="21"/>
  <c r="O270" i="21" s="1"/>
  <c r="O269" i="21" s="1"/>
  <c r="C296" i="21"/>
  <c r="C297" i="21"/>
  <c r="F293" i="21"/>
  <c r="C293" i="21" s="1"/>
  <c r="C199" i="21"/>
  <c r="O204" i="21" l="1"/>
  <c r="O195" i="21" s="1"/>
  <c r="N194" i="21"/>
  <c r="I259" i="21"/>
  <c r="M52" i="21"/>
  <c r="M289" i="21"/>
  <c r="H75" i="21"/>
  <c r="O75" i="21"/>
  <c r="C160" i="21"/>
  <c r="C122" i="21"/>
  <c r="K194" i="21"/>
  <c r="K51" i="21" s="1"/>
  <c r="H194" i="21"/>
  <c r="J194" i="21"/>
  <c r="G194" i="21"/>
  <c r="L204" i="21"/>
  <c r="C264" i="21"/>
  <c r="C58" i="21"/>
  <c r="C45" i="21"/>
  <c r="I83" i="21"/>
  <c r="I75" i="21" s="1"/>
  <c r="I269" i="21"/>
  <c r="L259" i="21"/>
  <c r="I231" i="21"/>
  <c r="O52" i="21"/>
  <c r="D194" i="21"/>
  <c r="G289" i="21"/>
  <c r="G52" i="21"/>
  <c r="G51" i="21" s="1"/>
  <c r="C246" i="21"/>
  <c r="E75" i="21"/>
  <c r="I174" i="21"/>
  <c r="I173" i="21" s="1"/>
  <c r="C179" i="21"/>
  <c r="J75" i="21"/>
  <c r="H289" i="21"/>
  <c r="H52" i="21"/>
  <c r="H51" i="21" s="1"/>
  <c r="O230" i="21"/>
  <c r="O289" i="21" s="1"/>
  <c r="E194" i="21"/>
  <c r="C238" i="21"/>
  <c r="L83" i="21"/>
  <c r="C112" i="21"/>
  <c r="L130" i="21"/>
  <c r="N75" i="21"/>
  <c r="N52" i="21" s="1"/>
  <c r="N51" i="21" s="1"/>
  <c r="D75" i="21"/>
  <c r="D52" i="21" s="1"/>
  <c r="I292" i="21"/>
  <c r="I291" i="21" s="1"/>
  <c r="E289" i="21"/>
  <c r="E52" i="21"/>
  <c r="E51" i="21" s="1"/>
  <c r="J52" i="21"/>
  <c r="J51" i="21" s="1"/>
  <c r="J289" i="21"/>
  <c r="C252" i="21"/>
  <c r="F251" i="21"/>
  <c r="C251" i="21" s="1"/>
  <c r="C84" i="21"/>
  <c r="F83" i="21"/>
  <c r="C205" i="21"/>
  <c r="F204" i="21"/>
  <c r="C204" i="21" s="1"/>
  <c r="M194" i="21"/>
  <c r="M51" i="21" s="1"/>
  <c r="I230" i="21"/>
  <c r="F174" i="21"/>
  <c r="C198" i="21"/>
  <c r="I196" i="21"/>
  <c r="I195" i="21" s="1"/>
  <c r="C235" i="21"/>
  <c r="F231" i="21"/>
  <c r="F130" i="21"/>
  <c r="C131" i="21"/>
  <c r="C151" i="21"/>
  <c r="F292" i="21"/>
  <c r="C21" i="21"/>
  <c r="F76" i="21"/>
  <c r="L20" i="21"/>
  <c r="C26" i="21"/>
  <c r="I53" i="21"/>
  <c r="F270" i="21"/>
  <c r="C272" i="21"/>
  <c r="O194" i="21"/>
  <c r="L230" i="21"/>
  <c r="C166" i="21"/>
  <c r="C276" i="21"/>
  <c r="C144" i="21"/>
  <c r="C67" i="21"/>
  <c r="G50" i="21"/>
  <c r="G290" i="21"/>
  <c r="I67" i="21"/>
  <c r="C188" i="21"/>
  <c r="C260" i="21"/>
  <c r="F259" i="21"/>
  <c r="C259" i="21" s="1"/>
  <c r="C192" i="21"/>
  <c r="F191" i="21"/>
  <c r="C191" i="21" s="1"/>
  <c r="C216" i="21"/>
  <c r="C284" i="21"/>
  <c r="F283" i="21"/>
  <c r="C283" i="21" s="1"/>
  <c r="L195" i="21"/>
  <c r="C103" i="21"/>
  <c r="F54" i="21"/>
  <c r="L75" i="21" l="1"/>
  <c r="L52" i="21" s="1"/>
  <c r="K50" i="21"/>
  <c r="K290" i="21"/>
  <c r="O51" i="21"/>
  <c r="O50" i="21" s="1"/>
  <c r="I52" i="21"/>
  <c r="C83" i="21"/>
  <c r="H290" i="21"/>
  <c r="H50" i="21"/>
  <c r="N290" i="21"/>
  <c r="N50" i="21"/>
  <c r="I194" i="21"/>
  <c r="L289" i="21"/>
  <c r="D51" i="21"/>
  <c r="N289" i="21"/>
  <c r="C130" i="21"/>
  <c r="D289" i="21"/>
  <c r="M50" i="21"/>
  <c r="M290" i="21"/>
  <c r="E290" i="21"/>
  <c r="E50" i="21"/>
  <c r="C54" i="21"/>
  <c r="F53" i="21"/>
  <c r="F195" i="21"/>
  <c r="C292" i="21"/>
  <c r="F291" i="21"/>
  <c r="C291" i="21" s="1"/>
  <c r="F230" i="21"/>
  <c r="C230" i="21" s="1"/>
  <c r="C231" i="21"/>
  <c r="F173" i="21"/>
  <c r="C173" i="21" s="1"/>
  <c r="C174" i="21"/>
  <c r="C196" i="21"/>
  <c r="L194" i="21"/>
  <c r="L51" i="21" s="1"/>
  <c r="F187" i="21"/>
  <c r="C187" i="21" s="1"/>
  <c r="F269" i="21"/>
  <c r="C270" i="21"/>
  <c r="C76" i="21"/>
  <c r="F75" i="21"/>
  <c r="C75" i="21" s="1"/>
  <c r="I289" i="21"/>
  <c r="J50" i="21"/>
  <c r="J290" i="21"/>
  <c r="O290" i="21" l="1"/>
  <c r="I51" i="21"/>
  <c r="I50" i="21"/>
  <c r="I290" i="21"/>
  <c r="D50" i="21"/>
  <c r="D24" i="21"/>
  <c r="C53" i="21"/>
  <c r="F52" i="21"/>
  <c r="F194" i="21"/>
  <c r="C194" i="21" s="1"/>
  <c r="C195" i="21"/>
  <c r="L50" i="21"/>
  <c r="L290" i="21"/>
  <c r="C269" i="21"/>
  <c r="F289" i="21"/>
  <c r="C289" i="21" s="1"/>
  <c r="D20" i="21" l="1"/>
  <c r="F24" i="21"/>
  <c r="D290" i="21"/>
  <c r="F51" i="21"/>
  <c r="C52" i="21"/>
  <c r="C24" i="21" l="1"/>
  <c r="F20" i="21"/>
  <c r="C20" i="21" s="1"/>
  <c r="F290" i="21"/>
  <c r="C290" i="21" s="1"/>
  <c r="F50" i="21"/>
  <c r="C50" i="21" s="1"/>
  <c r="C51" i="21"/>
  <c r="O301" i="20" l="1"/>
  <c r="L301" i="20"/>
  <c r="I301" i="20"/>
  <c r="F301" i="20"/>
  <c r="O300" i="20"/>
  <c r="L300" i="20"/>
  <c r="I300" i="20"/>
  <c r="F300" i="20"/>
  <c r="C300" i="20" s="1"/>
  <c r="O299" i="20"/>
  <c r="L299" i="20"/>
  <c r="I299" i="20"/>
  <c r="F299" i="20"/>
  <c r="C299" i="20" s="1"/>
  <c r="O298" i="20"/>
  <c r="L298" i="20"/>
  <c r="I298" i="20"/>
  <c r="F298" i="20"/>
  <c r="C298" i="20" s="1"/>
  <c r="O297" i="20"/>
  <c r="L297" i="20"/>
  <c r="I297" i="20"/>
  <c r="F297" i="20"/>
  <c r="O296" i="20"/>
  <c r="L296" i="20"/>
  <c r="I296" i="20"/>
  <c r="F296" i="20"/>
  <c r="O295" i="20"/>
  <c r="L295" i="20"/>
  <c r="I295" i="20"/>
  <c r="F295" i="20"/>
  <c r="O294" i="20"/>
  <c r="O293" i="20" s="1"/>
  <c r="L294" i="20"/>
  <c r="I294" i="20"/>
  <c r="F294" i="20"/>
  <c r="N293" i="20"/>
  <c r="M293" i="20"/>
  <c r="L293" i="20"/>
  <c r="K293" i="20"/>
  <c r="J293" i="20"/>
  <c r="H293" i="20"/>
  <c r="G293" i="20"/>
  <c r="E293" i="20"/>
  <c r="D293" i="20"/>
  <c r="O288" i="20"/>
  <c r="L288" i="20"/>
  <c r="I288" i="20"/>
  <c r="F288" i="20"/>
  <c r="O287" i="20"/>
  <c r="L287" i="20"/>
  <c r="L286" i="20" s="1"/>
  <c r="I287" i="20"/>
  <c r="F287" i="20"/>
  <c r="O286" i="20"/>
  <c r="N286" i="20"/>
  <c r="M286" i="20"/>
  <c r="K286" i="20"/>
  <c r="J286" i="20"/>
  <c r="H286" i="20"/>
  <c r="G286" i="20"/>
  <c r="F286" i="20"/>
  <c r="E286" i="20"/>
  <c r="D286" i="20"/>
  <c r="O285" i="20"/>
  <c r="O284" i="20" s="1"/>
  <c r="O283" i="20" s="1"/>
  <c r="L285" i="20"/>
  <c r="L284" i="20" s="1"/>
  <c r="L283" i="20" s="1"/>
  <c r="I285" i="20"/>
  <c r="F285" i="20"/>
  <c r="N284" i="20"/>
  <c r="N283" i="20" s="1"/>
  <c r="M284" i="20"/>
  <c r="M283" i="20" s="1"/>
  <c r="K284" i="20"/>
  <c r="K283" i="20" s="1"/>
  <c r="J284" i="20"/>
  <c r="I284" i="20"/>
  <c r="I283" i="20" s="1"/>
  <c r="H284" i="20"/>
  <c r="G284" i="20"/>
  <c r="G283" i="20" s="1"/>
  <c r="E284" i="20"/>
  <c r="E283" i="20" s="1"/>
  <c r="D284" i="20"/>
  <c r="D283" i="20" s="1"/>
  <c r="J283" i="20"/>
  <c r="H283" i="20"/>
  <c r="O282" i="20"/>
  <c r="O281" i="20" s="1"/>
  <c r="L282" i="20"/>
  <c r="L281" i="20" s="1"/>
  <c r="I282" i="20"/>
  <c r="F282" i="20"/>
  <c r="N281" i="20"/>
  <c r="M281" i="20"/>
  <c r="K281" i="20"/>
  <c r="J281" i="20"/>
  <c r="I281" i="20"/>
  <c r="H281" i="20"/>
  <c r="G281" i="20"/>
  <c r="F281" i="20"/>
  <c r="E281" i="20"/>
  <c r="D281" i="20"/>
  <c r="O280" i="20"/>
  <c r="L280" i="20"/>
  <c r="I280" i="20"/>
  <c r="F280" i="20"/>
  <c r="O279" i="20"/>
  <c r="L279" i="20"/>
  <c r="I279" i="20"/>
  <c r="F279" i="20"/>
  <c r="O278" i="20"/>
  <c r="L278" i="20"/>
  <c r="I278" i="20"/>
  <c r="F278" i="20"/>
  <c r="O277" i="20"/>
  <c r="L277" i="20"/>
  <c r="I277" i="20"/>
  <c r="I276" i="20" s="1"/>
  <c r="F277" i="20"/>
  <c r="N276" i="20"/>
  <c r="M276" i="20"/>
  <c r="K276" i="20"/>
  <c r="J276" i="20"/>
  <c r="H276" i="20"/>
  <c r="G276" i="20"/>
  <c r="E276" i="20"/>
  <c r="D276" i="20"/>
  <c r="O275" i="20"/>
  <c r="L275" i="20"/>
  <c r="I275" i="20"/>
  <c r="F275" i="20"/>
  <c r="O274" i="20"/>
  <c r="L274" i="20"/>
  <c r="I274" i="20"/>
  <c r="F274" i="20"/>
  <c r="O273" i="20"/>
  <c r="O272" i="20" s="1"/>
  <c r="L273" i="20"/>
  <c r="L272" i="20" s="1"/>
  <c r="I273" i="20"/>
  <c r="I272" i="20" s="1"/>
  <c r="F273" i="20"/>
  <c r="N272" i="20"/>
  <c r="M272" i="20"/>
  <c r="M270" i="20" s="1"/>
  <c r="M269" i="20" s="1"/>
  <c r="K272" i="20"/>
  <c r="J272" i="20"/>
  <c r="H272" i="20"/>
  <c r="H270" i="20" s="1"/>
  <c r="H269" i="20" s="1"/>
  <c r="G272" i="20"/>
  <c r="E272" i="20"/>
  <c r="D272" i="20"/>
  <c r="O271" i="20"/>
  <c r="L271" i="20"/>
  <c r="I271" i="20"/>
  <c r="F271" i="20"/>
  <c r="N270" i="20"/>
  <c r="N269" i="20" s="1"/>
  <c r="J270" i="20"/>
  <c r="O268" i="20"/>
  <c r="L268" i="20"/>
  <c r="I268" i="20"/>
  <c r="F268" i="20"/>
  <c r="O267" i="20"/>
  <c r="L267" i="20"/>
  <c r="I267" i="20"/>
  <c r="F267" i="20"/>
  <c r="O266" i="20"/>
  <c r="L266" i="20"/>
  <c r="I266" i="20"/>
  <c r="F266" i="20"/>
  <c r="O265" i="20"/>
  <c r="O264" i="20" s="1"/>
  <c r="L265" i="20"/>
  <c r="I265" i="20"/>
  <c r="F265" i="20"/>
  <c r="N264" i="20"/>
  <c r="M264" i="20"/>
  <c r="K264" i="20"/>
  <c r="J264" i="20"/>
  <c r="H264" i="20"/>
  <c r="G264" i="20"/>
  <c r="E264" i="20"/>
  <c r="D264" i="20"/>
  <c r="O263" i="20"/>
  <c r="L263" i="20"/>
  <c r="I263" i="20"/>
  <c r="F263" i="20"/>
  <c r="O262" i="20"/>
  <c r="L262" i="20"/>
  <c r="I262" i="20"/>
  <c r="F262" i="20"/>
  <c r="O261" i="20"/>
  <c r="L261" i="20"/>
  <c r="I261" i="20"/>
  <c r="F261" i="20"/>
  <c r="N260" i="20"/>
  <c r="N259" i="20" s="1"/>
  <c r="M260" i="20"/>
  <c r="K260" i="20"/>
  <c r="K259" i="20" s="1"/>
  <c r="J260" i="20"/>
  <c r="I260" i="20"/>
  <c r="H260" i="20"/>
  <c r="G260" i="20"/>
  <c r="E260" i="20"/>
  <c r="E259" i="20" s="1"/>
  <c r="D260" i="20"/>
  <c r="D259" i="20" s="1"/>
  <c r="J259" i="20"/>
  <c r="O258" i="20"/>
  <c r="L258" i="20"/>
  <c r="I258" i="20"/>
  <c r="F258" i="20"/>
  <c r="O257" i="20"/>
  <c r="L257" i="20"/>
  <c r="I257" i="20"/>
  <c r="F257" i="20"/>
  <c r="O256" i="20"/>
  <c r="L256" i="20"/>
  <c r="I256" i="20"/>
  <c r="F256" i="20"/>
  <c r="O255" i="20"/>
  <c r="L255" i="20"/>
  <c r="I255" i="20"/>
  <c r="F255" i="20"/>
  <c r="O254" i="20"/>
  <c r="O252" i="20" s="1"/>
  <c r="O251" i="20" s="1"/>
  <c r="L254" i="20"/>
  <c r="I254" i="20"/>
  <c r="F254" i="20"/>
  <c r="C254" i="20"/>
  <c r="O253" i="20"/>
  <c r="L253" i="20"/>
  <c r="I253" i="20"/>
  <c r="F253" i="20"/>
  <c r="N252" i="20"/>
  <c r="M252" i="20"/>
  <c r="M251" i="20" s="1"/>
  <c r="K252" i="20"/>
  <c r="K251" i="20" s="1"/>
  <c r="J252" i="20"/>
  <c r="J251" i="20" s="1"/>
  <c r="H252" i="20"/>
  <c r="G252" i="20"/>
  <c r="E252" i="20"/>
  <c r="E251" i="20" s="1"/>
  <c r="D252" i="20"/>
  <c r="D251" i="20" s="1"/>
  <c r="N251" i="20"/>
  <c r="H251" i="20"/>
  <c r="G251" i="20"/>
  <c r="O250" i="20"/>
  <c r="L250" i="20"/>
  <c r="I250" i="20"/>
  <c r="F250" i="20"/>
  <c r="C250" i="20" s="1"/>
  <c r="O249" i="20"/>
  <c r="L249" i="20"/>
  <c r="I249" i="20"/>
  <c r="F249" i="20"/>
  <c r="O248" i="20"/>
  <c r="L248" i="20"/>
  <c r="I248" i="20"/>
  <c r="F248" i="20"/>
  <c r="O247" i="20"/>
  <c r="O246" i="20" s="1"/>
  <c r="L247" i="20"/>
  <c r="I247" i="20"/>
  <c r="F247" i="20"/>
  <c r="N246" i="20"/>
  <c r="M246" i="20"/>
  <c r="K246" i="20"/>
  <c r="J246" i="20"/>
  <c r="H246" i="20"/>
  <c r="G246" i="20"/>
  <c r="E246" i="20"/>
  <c r="D246" i="20"/>
  <c r="O245" i="20"/>
  <c r="L245" i="20"/>
  <c r="I245" i="20"/>
  <c r="F245" i="20"/>
  <c r="C245" i="20" s="1"/>
  <c r="O244" i="20"/>
  <c r="L244" i="20"/>
  <c r="I244" i="20"/>
  <c r="F244" i="20"/>
  <c r="O243" i="20"/>
  <c r="L243" i="20"/>
  <c r="I243" i="20"/>
  <c r="F243" i="20"/>
  <c r="O242" i="20"/>
  <c r="L242" i="20"/>
  <c r="I242" i="20"/>
  <c r="F242" i="20"/>
  <c r="C242" i="20" s="1"/>
  <c r="O241" i="20"/>
  <c r="L241" i="20"/>
  <c r="I241" i="20"/>
  <c r="F241" i="20"/>
  <c r="O240" i="20"/>
  <c r="L240" i="20"/>
  <c r="I240" i="20"/>
  <c r="F240" i="20"/>
  <c r="O239" i="20"/>
  <c r="L239" i="20"/>
  <c r="L238" i="20" s="1"/>
  <c r="I239" i="20"/>
  <c r="F239" i="20"/>
  <c r="O238" i="20"/>
  <c r="N238" i="20"/>
  <c r="M238" i="20"/>
  <c r="K238" i="20"/>
  <c r="J238" i="20"/>
  <c r="H238" i="20"/>
  <c r="G238" i="20"/>
  <c r="E238" i="20"/>
  <c r="D238" i="20"/>
  <c r="O237" i="20"/>
  <c r="L237" i="20"/>
  <c r="I237" i="20"/>
  <c r="F237" i="20"/>
  <c r="O236" i="20"/>
  <c r="L236" i="20"/>
  <c r="L235" i="20" s="1"/>
  <c r="I236" i="20"/>
  <c r="F236" i="20"/>
  <c r="O235" i="20"/>
  <c r="N235" i="20"/>
  <c r="M235" i="20"/>
  <c r="K235" i="20"/>
  <c r="J235" i="20"/>
  <c r="H235" i="20"/>
  <c r="G235" i="20"/>
  <c r="E235" i="20"/>
  <c r="D235" i="20"/>
  <c r="O234" i="20"/>
  <c r="O233" i="20" s="1"/>
  <c r="L234" i="20"/>
  <c r="L233" i="20" s="1"/>
  <c r="I234" i="20"/>
  <c r="F234" i="20"/>
  <c r="N233" i="20"/>
  <c r="M233" i="20"/>
  <c r="K233" i="20"/>
  <c r="J233" i="20"/>
  <c r="I233" i="20"/>
  <c r="H233" i="20"/>
  <c r="G233" i="20"/>
  <c r="E233" i="20"/>
  <c r="D233" i="20"/>
  <c r="D231" i="20" s="1"/>
  <c r="O232" i="20"/>
  <c r="L232" i="20"/>
  <c r="I232" i="20"/>
  <c r="F232" i="20"/>
  <c r="C232" i="20" s="1"/>
  <c r="O229" i="20"/>
  <c r="L229" i="20"/>
  <c r="I229" i="20"/>
  <c r="F229" i="20"/>
  <c r="O228" i="20"/>
  <c r="L228" i="20"/>
  <c r="L227" i="20" s="1"/>
  <c r="I228" i="20"/>
  <c r="I227" i="20" s="1"/>
  <c r="F228" i="20"/>
  <c r="F227" i="20" s="1"/>
  <c r="O227" i="20"/>
  <c r="N227" i="20"/>
  <c r="M227" i="20"/>
  <c r="K227" i="20"/>
  <c r="J227" i="20"/>
  <c r="H227" i="20"/>
  <c r="G227" i="20"/>
  <c r="E227" i="20"/>
  <c r="D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L220" i="20"/>
  <c r="I220" i="20"/>
  <c r="F220" i="20"/>
  <c r="O219" i="20"/>
  <c r="L219" i="20"/>
  <c r="I219" i="20"/>
  <c r="F219" i="20"/>
  <c r="O218" i="20"/>
  <c r="L218" i="20"/>
  <c r="I218" i="20"/>
  <c r="F218" i="20"/>
  <c r="O217" i="20"/>
  <c r="L217" i="20"/>
  <c r="I217" i="20"/>
  <c r="F217" i="20"/>
  <c r="N216" i="20"/>
  <c r="M216" i="20"/>
  <c r="K216" i="20"/>
  <c r="J216" i="20"/>
  <c r="H216" i="20"/>
  <c r="G216" i="20"/>
  <c r="E216" i="20"/>
  <c r="D216" i="20"/>
  <c r="O215" i="20"/>
  <c r="L215" i="20"/>
  <c r="I215" i="20"/>
  <c r="F215" i="20"/>
  <c r="O214" i="20"/>
  <c r="L214" i="20"/>
  <c r="I214" i="20"/>
  <c r="F214" i="20"/>
  <c r="O213" i="20"/>
  <c r="L213" i="20"/>
  <c r="I213" i="20"/>
  <c r="F213" i="20"/>
  <c r="O212" i="20"/>
  <c r="L212" i="20"/>
  <c r="I212" i="20"/>
  <c r="F212" i="20"/>
  <c r="O211" i="20"/>
  <c r="L211" i="20"/>
  <c r="I211" i="20"/>
  <c r="F211" i="20"/>
  <c r="O210" i="20"/>
  <c r="L210" i="20"/>
  <c r="I210" i="20"/>
  <c r="F210" i="20"/>
  <c r="O209" i="20"/>
  <c r="L209" i="20"/>
  <c r="I209" i="20"/>
  <c r="F209" i="20"/>
  <c r="O208" i="20"/>
  <c r="L208" i="20"/>
  <c r="I208" i="20"/>
  <c r="F208" i="20"/>
  <c r="O207" i="20"/>
  <c r="L207" i="20"/>
  <c r="I207" i="20"/>
  <c r="F207" i="20"/>
  <c r="O206" i="20"/>
  <c r="L206" i="20"/>
  <c r="I206" i="20"/>
  <c r="F206" i="20"/>
  <c r="N205" i="20"/>
  <c r="M205" i="20"/>
  <c r="K205" i="20"/>
  <c r="J205" i="20"/>
  <c r="H205" i="20"/>
  <c r="H204" i="20" s="1"/>
  <c r="G205" i="20"/>
  <c r="E205" i="20"/>
  <c r="D205" i="20"/>
  <c r="K204" i="20"/>
  <c r="G204" i="20"/>
  <c r="O203" i="20"/>
  <c r="L203" i="20"/>
  <c r="I203" i="20"/>
  <c r="F203" i="20"/>
  <c r="O202" i="20"/>
  <c r="L202" i="20"/>
  <c r="I202" i="20"/>
  <c r="F202" i="20"/>
  <c r="O201" i="20"/>
  <c r="L201" i="20"/>
  <c r="I201" i="20"/>
  <c r="F201" i="20"/>
  <c r="O200" i="20"/>
  <c r="L200" i="20"/>
  <c r="I200" i="20"/>
  <c r="F200" i="20"/>
  <c r="O199" i="20"/>
  <c r="L199" i="20"/>
  <c r="L198" i="20" s="1"/>
  <c r="I199" i="20"/>
  <c r="F199" i="20"/>
  <c r="O198" i="20"/>
  <c r="N198" i="20"/>
  <c r="M198" i="20"/>
  <c r="K198" i="20"/>
  <c r="K196" i="20" s="1"/>
  <c r="J198" i="20"/>
  <c r="H198" i="20"/>
  <c r="G198" i="20"/>
  <c r="G196" i="20" s="1"/>
  <c r="F198" i="20"/>
  <c r="E198" i="20"/>
  <c r="E196" i="20" s="1"/>
  <c r="D198" i="20"/>
  <c r="O197" i="20"/>
  <c r="L197" i="20"/>
  <c r="I197" i="20"/>
  <c r="F197" i="20"/>
  <c r="N196" i="20"/>
  <c r="M196" i="20"/>
  <c r="J196" i="20"/>
  <c r="H196" i="20"/>
  <c r="D196" i="20"/>
  <c r="O193" i="20"/>
  <c r="O192" i="20" s="1"/>
  <c r="O191" i="20" s="1"/>
  <c r="L193" i="20"/>
  <c r="L192" i="20" s="1"/>
  <c r="L191" i="20" s="1"/>
  <c r="I193" i="20"/>
  <c r="F193" i="20"/>
  <c r="N192" i="20"/>
  <c r="N191" i="20" s="1"/>
  <c r="M192" i="20"/>
  <c r="M191" i="20" s="1"/>
  <c r="K192" i="20"/>
  <c r="J192" i="20"/>
  <c r="J191" i="20" s="1"/>
  <c r="I192" i="20"/>
  <c r="I191" i="20" s="1"/>
  <c r="H192" i="20"/>
  <c r="H191" i="20" s="1"/>
  <c r="G192" i="20"/>
  <c r="E192" i="20"/>
  <c r="E191" i="20" s="1"/>
  <c r="D192" i="20"/>
  <c r="D191" i="20" s="1"/>
  <c r="K191" i="20"/>
  <c r="G191" i="20"/>
  <c r="O190" i="20"/>
  <c r="L190" i="20"/>
  <c r="I190" i="20"/>
  <c r="F190" i="20"/>
  <c r="O189" i="20"/>
  <c r="O188" i="20" s="1"/>
  <c r="L189" i="20"/>
  <c r="L188" i="20" s="1"/>
  <c r="I189" i="20"/>
  <c r="F189" i="20"/>
  <c r="N188" i="20"/>
  <c r="M188" i="20"/>
  <c r="K188" i="20"/>
  <c r="J188" i="20"/>
  <c r="I188" i="20"/>
  <c r="H188" i="20"/>
  <c r="G188" i="20"/>
  <c r="E188" i="20"/>
  <c r="E187" i="20" s="1"/>
  <c r="D188" i="20"/>
  <c r="K187" i="20"/>
  <c r="G187" i="20"/>
  <c r="O186" i="20"/>
  <c r="L186" i="20"/>
  <c r="I186" i="20"/>
  <c r="F186" i="20"/>
  <c r="O185" i="20"/>
  <c r="L185" i="20"/>
  <c r="I185" i="20"/>
  <c r="F185" i="20"/>
  <c r="F184" i="20" s="1"/>
  <c r="O184" i="20"/>
  <c r="N184" i="20"/>
  <c r="M184" i="20"/>
  <c r="K184" i="20"/>
  <c r="J184" i="20"/>
  <c r="H184" i="20"/>
  <c r="G184" i="20"/>
  <c r="E184" i="20"/>
  <c r="D184" i="20"/>
  <c r="O183" i="20"/>
  <c r="L183" i="20"/>
  <c r="I183" i="20"/>
  <c r="F183" i="20"/>
  <c r="O182" i="20"/>
  <c r="L182" i="20"/>
  <c r="I182" i="20"/>
  <c r="F182" i="20"/>
  <c r="O181" i="20"/>
  <c r="L181" i="20"/>
  <c r="I181" i="20"/>
  <c r="F181" i="20"/>
  <c r="O180" i="20"/>
  <c r="O179" i="20" s="1"/>
  <c r="L180" i="20"/>
  <c r="L179" i="20" s="1"/>
  <c r="I180" i="20"/>
  <c r="F180" i="20"/>
  <c r="N179" i="20"/>
  <c r="M179" i="20"/>
  <c r="K179" i="20"/>
  <c r="J179" i="20"/>
  <c r="H179" i="20"/>
  <c r="G179" i="20"/>
  <c r="E179" i="20"/>
  <c r="D179" i="20"/>
  <c r="O178" i="20"/>
  <c r="L178" i="20"/>
  <c r="I178" i="20"/>
  <c r="F178" i="20"/>
  <c r="O177" i="20"/>
  <c r="L177" i="20"/>
  <c r="I177" i="20"/>
  <c r="F177" i="20"/>
  <c r="O176" i="20"/>
  <c r="O175" i="20" s="1"/>
  <c r="O174" i="20" s="1"/>
  <c r="O173" i="20" s="1"/>
  <c r="L176" i="20"/>
  <c r="I176" i="20"/>
  <c r="F176" i="20"/>
  <c r="N175" i="20"/>
  <c r="N174" i="20" s="1"/>
  <c r="N173" i="20" s="1"/>
  <c r="M175" i="20"/>
  <c r="L175" i="20"/>
  <c r="K175" i="20"/>
  <c r="J175" i="20"/>
  <c r="H175" i="20"/>
  <c r="G175" i="20"/>
  <c r="G174" i="20" s="1"/>
  <c r="E175" i="20"/>
  <c r="D175" i="20"/>
  <c r="M174" i="20"/>
  <c r="O172" i="20"/>
  <c r="L172" i="20"/>
  <c r="I172" i="20"/>
  <c r="F172" i="20"/>
  <c r="O171" i="20"/>
  <c r="L171" i="20"/>
  <c r="I171" i="20"/>
  <c r="F171" i="20"/>
  <c r="O170" i="20"/>
  <c r="L170" i="20"/>
  <c r="I170" i="20"/>
  <c r="F170" i="20"/>
  <c r="O169" i="20"/>
  <c r="L169" i="20"/>
  <c r="I169" i="20"/>
  <c r="F169" i="20"/>
  <c r="O168" i="20"/>
  <c r="L168" i="20"/>
  <c r="I168" i="20"/>
  <c r="F168" i="20"/>
  <c r="O167" i="20"/>
  <c r="L167" i="20"/>
  <c r="I167" i="20"/>
  <c r="F167" i="20"/>
  <c r="N166" i="20"/>
  <c r="M166" i="20"/>
  <c r="M165" i="20" s="1"/>
  <c r="K166" i="20"/>
  <c r="K165" i="20" s="1"/>
  <c r="J166" i="20"/>
  <c r="H166" i="20"/>
  <c r="G166" i="20"/>
  <c r="G165" i="20" s="1"/>
  <c r="E166" i="20"/>
  <c r="E165" i="20" s="1"/>
  <c r="D166" i="20"/>
  <c r="D165" i="20" s="1"/>
  <c r="N165" i="20"/>
  <c r="J165" i="20"/>
  <c r="H165" i="20"/>
  <c r="O164" i="20"/>
  <c r="L164" i="20"/>
  <c r="I164" i="20"/>
  <c r="F164" i="20"/>
  <c r="C164" i="20" s="1"/>
  <c r="O163" i="20"/>
  <c r="L163" i="20"/>
  <c r="I163" i="20"/>
  <c r="F163" i="20"/>
  <c r="O162" i="20"/>
  <c r="L162" i="20"/>
  <c r="I162" i="20"/>
  <c r="F162" i="20"/>
  <c r="O161" i="20"/>
  <c r="L161" i="20"/>
  <c r="L160" i="20" s="1"/>
  <c r="I161" i="20"/>
  <c r="F161" i="20"/>
  <c r="O160" i="20"/>
  <c r="N160" i="20"/>
  <c r="M160" i="20"/>
  <c r="K160" i="20"/>
  <c r="J160" i="20"/>
  <c r="H160" i="20"/>
  <c r="G160" i="20"/>
  <c r="F160" i="20"/>
  <c r="E160" i="20"/>
  <c r="D160" i="20"/>
  <c r="O159" i="20"/>
  <c r="L159" i="20"/>
  <c r="I159" i="20"/>
  <c r="F159" i="20"/>
  <c r="O158" i="20"/>
  <c r="L158" i="20"/>
  <c r="I158" i="20"/>
  <c r="F158" i="20"/>
  <c r="O157" i="20"/>
  <c r="L157" i="20"/>
  <c r="I157" i="20"/>
  <c r="F157" i="20"/>
  <c r="O156" i="20"/>
  <c r="L156" i="20"/>
  <c r="I156" i="20"/>
  <c r="F156" i="20"/>
  <c r="O155" i="20"/>
  <c r="L155" i="20"/>
  <c r="I155" i="20"/>
  <c r="F155" i="20"/>
  <c r="O154" i="20"/>
  <c r="L154" i="20"/>
  <c r="I154" i="20"/>
  <c r="F154" i="20"/>
  <c r="O153" i="20"/>
  <c r="L153" i="20"/>
  <c r="I153" i="20"/>
  <c r="F153" i="20"/>
  <c r="O152" i="20"/>
  <c r="O151" i="20" s="1"/>
  <c r="L152" i="20"/>
  <c r="I152" i="20"/>
  <c r="C152" i="20" s="1"/>
  <c r="F152" i="20"/>
  <c r="N151" i="20"/>
  <c r="M151" i="20"/>
  <c r="K151" i="20"/>
  <c r="J151" i="20"/>
  <c r="H151" i="20"/>
  <c r="G151" i="20"/>
  <c r="E151" i="20"/>
  <c r="D151" i="20"/>
  <c r="O150" i="20"/>
  <c r="L150" i="20"/>
  <c r="I150" i="20"/>
  <c r="F150" i="20"/>
  <c r="O149" i="20"/>
  <c r="L149" i="20"/>
  <c r="I149" i="20"/>
  <c r="F149" i="20"/>
  <c r="O148" i="20"/>
  <c r="L148" i="20"/>
  <c r="I148" i="20"/>
  <c r="F148" i="20"/>
  <c r="O147" i="20"/>
  <c r="L147" i="20"/>
  <c r="I147" i="20"/>
  <c r="F147" i="20"/>
  <c r="O146" i="20"/>
  <c r="L146" i="20"/>
  <c r="I146" i="20"/>
  <c r="F146" i="20"/>
  <c r="O145" i="20"/>
  <c r="L145" i="20"/>
  <c r="L144" i="20" s="1"/>
  <c r="I145" i="20"/>
  <c r="F145" i="20"/>
  <c r="N144" i="20"/>
  <c r="M144" i="20"/>
  <c r="K144" i="20"/>
  <c r="J144" i="20"/>
  <c r="H144" i="20"/>
  <c r="G144" i="20"/>
  <c r="E144" i="20"/>
  <c r="D144" i="20"/>
  <c r="O143" i="20"/>
  <c r="L143" i="20"/>
  <c r="I143" i="20"/>
  <c r="F143" i="20"/>
  <c r="O142" i="20"/>
  <c r="L142" i="20"/>
  <c r="L141" i="20" s="1"/>
  <c r="I142" i="20"/>
  <c r="I141" i="20" s="1"/>
  <c r="F142" i="20"/>
  <c r="O141" i="20"/>
  <c r="N141" i="20"/>
  <c r="M141" i="20"/>
  <c r="K141" i="20"/>
  <c r="J141" i="20"/>
  <c r="H141" i="20"/>
  <c r="G141" i="20"/>
  <c r="E141" i="20"/>
  <c r="D141" i="20"/>
  <c r="O140" i="20"/>
  <c r="L140" i="20"/>
  <c r="I140" i="20"/>
  <c r="F140" i="20"/>
  <c r="O139" i="20"/>
  <c r="L139" i="20"/>
  <c r="I139" i="20"/>
  <c r="F139" i="20"/>
  <c r="O138" i="20"/>
  <c r="L138" i="20"/>
  <c r="I138" i="20"/>
  <c r="F138" i="20"/>
  <c r="O137" i="20"/>
  <c r="L137" i="20"/>
  <c r="L136" i="20" s="1"/>
  <c r="I137" i="20"/>
  <c r="F137" i="20"/>
  <c r="O136" i="20"/>
  <c r="N136" i="20"/>
  <c r="M136" i="20"/>
  <c r="K136" i="20"/>
  <c r="J136" i="20"/>
  <c r="H136" i="20"/>
  <c r="G136" i="20"/>
  <c r="E136" i="20"/>
  <c r="D136" i="20"/>
  <c r="O135" i="20"/>
  <c r="L135" i="20"/>
  <c r="I135" i="20"/>
  <c r="F135" i="20"/>
  <c r="O134" i="20"/>
  <c r="L134" i="20"/>
  <c r="I134" i="20"/>
  <c r="F134" i="20"/>
  <c r="O133" i="20"/>
  <c r="L133" i="20"/>
  <c r="I133" i="20"/>
  <c r="F133" i="20"/>
  <c r="O132" i="20"/>
  <c r="O131" i="20" s="1"/>
  <c r="L132" i="20"/>
  <c r="I132" i="20"/>
  <c r="F132" i="20"/>
  <c r="N131" i="20"/>
  <c r="M131" i="20"/>
  <c r="M130" i="20" s="1"/>
  <c r="K131" i="20"/>
  <c r="J131" i="20"/>
  <c r="H131" i="20"/>
  <c r="G131" i="20"/>
  <c r="E131" i="20"/>
  <c r="E130" i="20" s="1"/>
  <c r="D131" i="20"/>
  <c r="O129" i="20"/>
  <c r="L129" i="20"/>
  <c r="L128" i="20" s="1"/>
  <c r="I129" i="20"/>
  <c r="I128" i="20" s="1"/>
  <c r="F129" i="20"/>
  <c r="O128" i="20"/>
  <c r="N128" i="20"/>
  <c r="M128" i="20"/>
  <c r="K128" i="20"/>
  <c r="J128" i="20"/>
  <c r="H128" i="20"/>
  <c r="G128" i="20"/>
  <c r="F128" i="20"/>
  <c r="E128" i="20"/>
  <c r="D128" i="20"/>
  <c r="O127" i="20"/>
  <c r="L127" i="20"/>
  <c r="I127" i="20"/>
  <c r="F127" i="20"/>
  <c r="O126" i="20"/>
  <c r="L126" i="20"/>
  <c r="I126" i="20"/>
  <c r="F126" i="20"/>
  <c r="O125" i="20"/>
  <c r="L125" i="20"/>
  <c r="I125" i="20"/>
  <c r="F125" i="20"/>
  <c r="O124" i="20"/>
  <c r="L124" i="20"/>
  <c r="I124" i="20"/>
  <c r="F124" i="20"/>
  <c r="O123" i="20"/>
  <c r="L123" i="20"/>
  <c r="I123" i="20"/>
  <c r="I122" i="20" s="1"/>
  <c r="F123" i="20"/>
  <c r="N122" i="20"/>
  <c r="M122" i="20"/>
  <c r="K122" i="20"/>
  <c r="J122" i="20"/>
  <c r="H122" i="20"/>
  <c r="G122" i="20"/>
  <c r="E122" i="20"/>
  <c r="D122" i="20"/>
  <c r="O121" i="20"/>
  <c r="L121" i="20"/>
  <c r="I121" i="20"/>
  <c r="F121" i="20"/>
  <c r="O120" i="20"/>
  <c r="L120" i="20"/>
  <c r="I120" i="20"/>
  <c r="F120" i="20"/>
  <c r="O119" i="20"/>
  <c r="L119" i="20"/>
  <c r="I119" i="20"/>
  <c r="F119" i="20"/>
  <c r="O118" i="20"/>
  <c r="L118" i="20"/>
  <c r="I118" i="20"/>
  <c r="F118" i="20"/>
  <c r="O117" i="20"/>
  <c r="L117" i="20"/>
  <c r="I117" i="20"/>
  <c r="F117" i="20"/>
  <c r="O116" i="20"/>
  <c r="N116" i="20"/>
  <c r="M116" i="20"/>
  <c r="K116" i="20"/>
  <c r="J116" i="20"/>
  <c r="H116" i="20"/>
  <c r="G116" i="20"/>
  <c r="E116" i="20"/>
  <c r="D116" i="20"/>
  <c r="O115" i="20"/>
  <c r="L115" i="20"/>
  <c r="I115" i="20"/>
  <c r="F115" i="20"/>
  <c r="O114" i="20"/>
  <c r="L114" i="20"/>
  <c r="I114" i="20"/>
  <c r="F114" i="20"/>
  <c r="O113" i="20"/>
  <c r="L113" i="20"/>
  <c r="L112" i="20" s="1"/>
  <c r="I113" i="20"/>
  <c r="F113" i="20"/>
  <c r="O112" i="20"/>
  <c r="N112" i="20"/>
  <c r="M112" i="20"/>
  <c r="K112" i="20"/>
  <c r="J112" i="20"/>
  <c r="H112" i="20"/>
  <c r="G112" i="20"/>
  <c r="E112" i="20"/>
  <c r="D112" i="20"/>
  <c r="O111" i="20"/>
  <c r="L111" i="20"/>
  <c r="I111" i="20"/>
  <c r="F111" i="20"/>
  <c r="O110" i="20"/>
  <c r="L110" i="20"/>
  <c r="I110" i="20"/>
  <c r="F110" i="20"/>
  <c r="O109" i="20"/>
  <c r="L109" i="20"/>
  <c r="I109" i="20"/>
  <c r="F109" i="20"/>
  <c r="O108" i="20"/>
  <c r="L108" i="20"/>
  <c r="I108" i="20"/>
  <c r="F108" i="20"/>
  <c r="O107" i="20"/>
  <c r="L107" i="20"/>
  <c r="I107" i="20"/>
  <c r="F107" i="20"/>
  <c r="E107" i="20"/>
  <c r="O106" i="20"/>
  <c r="L106" i="20"/>
  <c r="I106" i="20"/>
  <c r="F106" i="20"/>
  <c r="O105" i="20"/>
  <c r="L105" i="20"/>
  <c r="I105" i="20"/>
  <c r="F105" i="20"/>
  <c r="O104" i="20"/>
  <c r="L104" i="20"/>
  <c r="I104" i="20"/>
  <c r="E104" i="20"/>
  <c r="F104" i="20" s="1"/>
  <c r="N103" i="20"/>
  <c r="M103" i="20"/>
  <c r="K103" i="20"/>
  <c r="J103" i="20"/>
  <c r="H103" i="20"/>
  <c r="G103" i="20"/>
  <c r="E103" i="20"/>
  <c r="D103" i="20"/>
  <c r="O102" i="20"/>
  <c r="L102" i="20"/>
  <c r="I102" i="20"/>
  <c r="F102" i="20"/>
  <c r="O101" i="20"/>
  <c r="L101" i="20"/>
  <c r="I101" i="20"/>
  <c r="F101" i="20"/>
  <c r="O100" i="20"/>
  <c r="L100" i="20"/>
  <c r="I100" i="20"/>
  <c r="F100" i="20"/>
  <c r="O99" i="20"/>
  <c r="L99" i="20"/>
  <c r="I99" i="20"/>
  <c r="F99" i="20"/>
  <c r="O98" i="20"/>
  <c r="L98" i="20"/>
  <c r="I98" i="20"/>
  <c r="F98" i="20"/>
  <c r="O97" i="20"/>
  <c r="L97" i="20"/>
  <c r="I97" i="20"/>
  <c r="F97" i="20"/>
  <c r="O96" i="20"/>
  <c r="L96" i="20"/>
  <c r="I96" i="20"/>
  <c r="F96" i="20"/>
  <c r="N95" i="20"/>
  <c r="M95" i="20"/>
  <c r="K95" i="20"/>
  <c r="J95" i="20"/>
  <c r="H95" i="20"/>
  <c r="G95" i="20"/>
  <c r="E95" i="20"/>
  <c r="D95" i="20"/>
  <c r="O94" i="20"/>
  <c r="L94" i="20"/>
  <c r="I94" i="20"/>
  <c r="F94" i="20"/>
  <c r="O93" i="20"/>
  <c r="L93" i="20"/>
  <c r="I93" i="20"/>
  <c r="F93" i="20"/>
  <c r="O92" i="20"/>
  <c r="L92" i="20"/>
  <c r="I92" i="20"/>
  <c r="F92" i="20"/>
  <c r="O91" i="20"/>
  <c r="L91" i="20"/>
  <c r="I91" i="20"/>
  <c r="F91" i="20"/>
  <c r="O90" i="20"/>
  <c r="L90" i="20"/>
  <c r="I90" i="20"/>
  <c r="F90" i="20"/>
  <c r="N89" i="20"/>
  <c r="M89" i="20"/>
  <c r="K89" i="20"/>
  <c r="J89" i="20"/>
  <c r="H89" i="20"/>
  <c r="G89" i="20"/>
  <c r="E89" i="20"/>
  <c r="D89" i="20"/>
  <c r="O88" i="20"/>
  <c r="L88" i="20"/>
  <c r="I88" i="20"/>
  <c r="F88" i="20"/>
  <c r="O87" i="20"/>
  <c r="L87" i="20"/>
  <c r="I87" i="20"/>
  <c r="F87" i="20"/>
  <c r="O86" i="20"/>
  <c r="O84" i="20" s="1"/>
  <c r="L86" i="20"/>
  <c r="I86" i="20"/>
  <c r="I84" i="20" s="1"/>
  <c r="F86" i="20"/>
  <c r="C86" i="20"/>
  <c r="O85" i="20"/>
  <c r="L85" i="20"/>
  <c r="I85" i="20"/>
  <c r="F85" i="20"/>
  <c r="N84" i="20"/>
  <c r="M84" i="20"/>
  <c r="K84" i="20"/>
  <c r="J84" i="20"/>
  <c r="J83" i="20" s="1"/>
  <c r="H84" i="20"/>
  <c r="G84" i="20"/>
  <c r="E84" i="20"/>
  <c r="E83" i="20" s="1"/>
  <c r="D84" i="20"/>
  <c r="O82" i="20"/>
  <c r="L82" i="20"/>
  <c r="I82" i="20"/>
  <c r="F82" i="20"/>
  <c r="O81" i="20"/>
  <c r="L81" i="20"/>
  <c r="L80" i="20" s="1"/>
  <c r="I81" i="20"/>
  <c r="F81" i="20"/>
  <c r="N80" i="20"/>
  <c r="M80" i="20"/>
  <c r="K80" i="20"/>
  <c r="J80" i="20"/>
  <c r="H80" i="20"/>
  <c r="G80" i="20"/>
  <c r="E80" i="20"/>
  <c r="D80" i="20"/>
  <c r="O79" i="20"/>
  <c r="L79" i="20"/>
  <c r="I79" i="20"/>
  <c r="F79" i="20"/>
  <c r="O78" i="20"/>
  <c r="O77" i="20" s="1"/>
  <c r="L78" i="20"/>
  <c r="L77" i="20" s="1"/>
  <c r="I78" i="20"/>
  <c r="F78" i="20"/>
  <c r="F77" i="20" s="1"/>
  <c r="N77" i="20"/>
  <c r="N76" i="20" s="1"/>
  <c r="M77" i="20"/>
  <c r="K77" i="20"/>
  <c r="J77" i="20"/>
  <c r="J76" i="20" s="1"/>
  <c r="I77" i="20"/>
  <c r="H77" i="20"/>
  <c r="G77" i="20"/>
  <c r="E77" i="20"/>
  <c r="E76" i="20" s="1"/>
  <c r="D77" i="20"/>
  <c r="O74" i="20"/>
  <c r="L74" i="20"/>
  <c r="I74" i="20"/>
  <c r="F74" i="20"/>
  <c r="O73" i="20"/>
  <c r="L73" i="20"/>
  <c r="I73" i="20"/>
  <c r="F73" i="20"/>
  <c r="O72" i="20"/>
  <c r="L72" i="20"/>
  <c r="I72" i="20"/>
  <c r="F72" i="20"/>
  <c r="O71" i="20"/>
  <c r="L71" i="20"/>
  <c r="I71" i="20"/>
  <c r="F71" i="20"/>
  <c r="O70" i="20"/>
  <c r="L70" i="20"/>
  <c r="L69" i="20" s="1"/>
  <c r="I70" i="20"/>
  <c r="I69" i="20" s="1"/>
  <c r="F70" i="20"/>
  <c r="O69" i="20"/>
  <c r="N69" i="20"/>
  <c r="M69" i="20"/>
  <c r="M67" i="20" s="1"/>
  <c r="K69" i="20"/>
  <c r="K67" i="20" s="1"/>
  <c r="J69" i="20"/>
  <c r="H69" i="20"/>
  <c r="H67" i="20" s="1"/>
  <c r="G69" i="20"/>
  <c r="G67" i="20" s="1"/>
  <c r="E69" i="20"/>
  <c r="D69" i="20"/>
  <c r="D67" i="20" s="1"/>
  <c r="O68" i="20"/>
  <c r="L68" i="20"/>
  <c r="I68" i="20"/>
  <c r="F68" i="20"/>
  <c r="N67" i="20"/>
  <c r="J67" i="20"/>
  <c r="E67" i="20"/>
  <c r="O66" i="20"/>
  <c r="L66" i="20"/>
  <c r="I66" i="20"/>
  <c r="F66" i="20"/>
  <c r="O65" i="20"/>
  <c r="L65" i="20"/>
  <c r="I65" i="20"/>
  <c r="F65" i="20"/>
  <c r="O64" i="20"/>
  <c r="L64" i="20"/>
  <c r="I64" i="20"/>
  <c r="F64" i="20"/>
  <c r="O63" i="20"/>
  <c r="L63" i="20"/>
  <c r="I63" i="20"/>
  <c r="C63" i="20" s="1"/>
  <c r="F63" i="20"/>
  <c r="O62" i="20"/>
  <c r="L62" i="20"/>
  <c r="I62" i="20"/>
  <c r="F62" i="20"/>
  <c r="O61" i="20"/>
  <c r="L61" i="20"/>
  <c r="I61" i="20"/>
  <c r="F61" i="20"/>
  <c r="O60" i="20"/>
  <c r="L60" i="20"/>
  <c r="I60" i="20"/>
  <c r="F60" i="20"/>
  <c r="O59" i="20"/>
  <c r="O58" i="20" s="1"/>
  <c r="L59" i="20"/>
  <c r="I59" i="20"/>
  <c r="I58" i="20" s="1"/>
  <c r="F59" i="20"/>
  <c r="N58" i="20"/>
  <c r="M58" i="20"/>
  <c r="K58" i="20"/>
  <c r="J58" i="20"/>
  <c r="H58" i="20"/>
  <c r="G58" i="20"/>
  <c r="F58" i="20"/>
  <c r="E58" i="20"/>
  <c r="D58" i="20"/>
  <c r="O57" i="20"/>
  <c r="L57" i="20"/>
  <c r="I57" i="20"/>
  <c r="F57" i="20"/>
  <c r="O56" i="20"/>
  <c r="L56" i="20"/>
  <c r="I56" i="20"/>
  <c r="F56" i="20"/>
  <c r="N55" i="20"/>
  <c r="N54" i="20" s="1"/>
  <c r="N53" i="20" s="1"/>
  <c r="M55" i="20"/>
  <c r="M54" i="20" s="1"/>
  <c r="K55" i="20"/>
  <c r="J55" i="20"/>
  <c r="I55" i="20"/>
  <c r="H55" i="20"/>
  <c r="H54" i="20" s="1"/>
  <c r="G55" i="20"/>
  <c r="G54" i="20" s="1"/>
  <c r="E55" i="20"/>
  <c r="E54" i="20" s="1"/>
  <c r="D55" i="20"/>
  <c r="D54" i="20" s="1"/>
  <c r="D53" i="20" s="1"/>
  <c r="J54" i="20"/>
  <c r="J53" i="20" s="1"/>
  <c r="O47" i="20"/>
  <c r="C47" i="20" s="1"/>
  <c r="O46" i="20"/>
  <c r="C46" i="20" s="1"/>
  <c r="N45" i="20"/>
  <c r="M45" i="20"/>
  <c r="L44" i="20"/>
  <c r="L43" i="20" s="1"/>
  <c r="I44" i="20"/>
  <c r="I43" i="20" s="1"/>
  <c r="F44" i="20"/>
  <c r="K43" i="20"/>
  <c r="J43" i="20"/>
  <c r="H43" i="20"/>
  <c r="G43" i="20"/>
  <c r="E43" i="20"/>
  <c r="D43" i="20"/>
  <c r="F42" i="20"/>
  <c r="C42" i="20" s="1"/>
  <c r="E41" i="20"/>
  <c r="D41" i="20"/>
  <c r="L40" i="20"/>
  <c r="C40" i="20" s="1"/>
  <c r="L39" i="20"/>
  <c r="C39" i="20" s="1"/>
  <c r="L38" i="20"/>
  <c r="C38" i="20" s="1"/>
  <c r="L37" i="20"/>
  <c r="C37" i="20" s="1"/>
  <c r="K36" i="20"/>
  <c r="J36" i="20"/>
  <c r="L35" i="20"/>
  <c r="C35" i="20" s="1"/>
  <c r="L34" i="20"/>
  <c r="C34" i="20" s="1"/>
  <c r="K33" i="20"/>
  <c r="J33" i="20"/>
  <c r="L32" i="20"/>
  <c r="C32" i="20" s="1"/>
  <c r="K31" i="20"/>
  <c r="J31" i="20"/>
  <c r="L30" i="20"/>
  <c r="C30" i="20" s="1"/>
  <c r="L29" i="20"/>
  <c r="C29" i="20" s="1"/>
  <c r="L28" i="20"/>
  <c r="C28" i="20" s="1"/>
  <c r="K27" i="20"/>
  <c r="J27" i="20"/>
  <c r="F25" i="20"/>
  <c r="C25" i="20" s="1"/>
  <c r="I24" i="20"/>
  <c r="E24" i="20"/>
  <c r="O23" i="20"/>
  <c r="L23" i="20"/>
  <c r="I23" i="20"/>
  <c r="F23" i="20"/>
  <c r="O22" i="20"/>
  <c r="O21" i="20" s="1"/>
  <c r="L22" i="20"/>
  <c r="L21" i="20" s="1"/>
  <c r="I22" i="20"/>
  <c r="I21" i="20" s="1"/>
  <c r="F22" i="20"/>
  <c r="N21" i="20"/>
  <c r="M21" i="20"/>
  <c r="M292" i="20" s="1"/>
  <c r="M291" i="20" s="1"/>
  <c r="K21" i="20"/>
  <c r="J21" i="20"/>
  <c r="J292" i="20" s="1"/>
  <c r="J291" i="20" s="1"/>
  <c r="H21" i="20"/>
  <c r="G21" i="20"/>
  <c r="G292" i="20" s="1"/>
  <c r="G291" i="20" s="1"/>
  <c r="E21" i="20"/>
  <c r="E292" i="20" s="1"/>
  <c r="E291" i="20" s="1"/>
  <c r="D21" i="20"/>
  <c r="M20" i="20"/>
  <c r="H83" i="20" l="1"/>
  <c r="N83" i="20"/>
  <c r="C140" i="20"/>
  <c r="J187" i="20"/>
  <c r="H259" i="20"/>
  <c r="K270" i="20"/>
  <c r="K269" i="20" s="1"/>
  <c r="C82" i="20"/>
  <c r="E174" i="20"/>
  <c r="E173" i="20" s="1"/>
  <c r="G270" i="20"/>
  <c r="G269" i="20" s="1"/>
  <c r="M76" i="20"/>
  <c r="C108" i="20"/>
  <c r="C202" i="20"/>
  <c r="L205" i="20"/>
  <c r="E231" i="20"/>
  <c r="E20" i="20"/>
  <c r="L292" i="20"/>
  <c r="L291" i="20" s="1"/>
  <c r="I54" i="20"/>
  <c r="E75" i="20"/>
  <c r="I80" i="20"/>
  <c r="I76" i="20" s="1"/>
  <c r="C90" i="20"/>
  <c r="C102" i="20"/>
  <c r="C124" i="20"/>
  <c r="L122" i="20"/>
  <c r="L151" i="20"/>
  <c r="C161" i="20"/>
  <c r="C163" i="20"/>
  <c r="O166" i="20"/>
  <c r="O165" i="20" s="1"/>
  <c r="C172" i="20"/>
  <c r="C181" i="20"/>
  <c r="C190" i="20"/>
  <c r="G195" i="20"/>
  <c r="H195" i="20"/>
  <c r="C218" i="20"/>
  <c r="N231" i="20"/>
  <c r="N230" i="20" s="1"/>
  <c r="G231" i="20"/>
  <c r="M231" i="20"/>
  <c r="I238" i="20"/>
  <c r="C258" i="20"/>
  <c r="C262" i="20"/>
  <c r="L276" i="20"/>
  <c r="J269" i="20"/>
  <c r="C282" i="20"/>
  <c r="C294" i="20"/>
  <c r="H292" i="20"/>
  <c r="N292" i="20"/>
  <c r="N291" i="20" s="1"/>
  <c r="F41" i="20"/>
  <c r="C41" i="20" s="1"/>
  <c r="C57" i="20"/>
  <c r="C94" i="20"/>
  <c r="C99" i="20"/>
  <c r="C120" i="20"/>
  <c r="C121" i="20"/>
  <c r="C148" i="20"/>
  <c r="C168" i="20"/>
  <c r="C169" i="20"/>
  <c r="C171" i="20"/>
  <c r="C206" i="20"/>
  <c r="C214" i="20"/>
  <c r="C215" i="20"/>
  <c r="C222" i="20"/>
  <c r="C234" i="20"/>
  <c r="J231" i="20"/>
  <c r="C266" i="20"/>
  <c r="C274" i="20"/>
  <c r="D270" i="20"/>
  <c r="D269" i="20" s="1"/>
  <c r="C287" i="20"/>
  <c r="C288" i="20"/>
  <c r="D292" i="20"/>
  <c r="D291" i="20" s="1"/>
  <c r="C22" i="20"/>
  <c r="J26" i="20"/>
  <c r="C44" i="20"/>
  <c r="G53" i="20"/>
  <c r="C65" i="20"/>
  <c r="C66" i="20"/>
  <c r="C74" i="20"/>
  <c r="H76" i="20"/>
  <c r="G76" i="20"/>
  <c r="K76" i="20"/>
  <c r="C105" i="20"/>
  <c r="C106" i="20"/>
  <c r="C107" i="20"/>
  <c r="I116" i="20"/>
  <c r="C132" i="20"/>
  <c r="K130" i="20"/>
  <c r="C137" i="20"/>
  <c r="C138" i="20"/>
  <c r="C156" i="20"/>
  <c r="K174" i="20"/>
  <c r="C176" i="20"/>
  <c r="J174" i="20"/>
  <c r="J173" i="20" s="1"/>
  <c r="N187" i="20"/>
  <c r="O187" i="20"/>
  <c r="O196" i="20"/>
  <c r="C210" i="20"/>
  <c r="C226" i="20"/>
  <c r="E204" i="20"/>
  <c r="H231" i="20"/>
  <c r="H230" i="20" s="1"/>
  <c r="L260" i="20"/>
  <c r="G259" i="20"/>
  <c r="I270" i="20"/>
  <c r="I269" i="20" s="1"/>
  <c r="C278" i="20"/>
  <c r="I67" i="20"/>
  <c r="L76" i="20"/>
  <c r="D187" i="20"/>
  <c r="L187" i="20"/>
  <c r="I53" i="20"/>
  <c r="G173" i="20"/>
  <c r="I187" i="20"/>
  <c r="J204" i="20"/>
  <c r="J195" i="20" s="1"/>
  <c r="I264" i="20"/>
  <c r="G20" i="20"/>
  <c r="F21" i="20"/>
  <c r="F292" i="20" s="1"/>
  <c r="K292" i="20"/>
  <c r="K291" i="20" s="1"/>
  <c r="O45" i="20"/>
  <c r="C45" i="20" s="1"/>
  <c r="E53" i="20"/>
  <c r="C56" i="20"/>
  <c r="O55" i="20"/>
  <c r="O54" i="20" s="1"/>
  <c r="L58" i="20"/>
  <c r="C68" i="20"/>
  <c r="C78" i="20"/>
  <c r="C87" i="20"/>
  <c r="C88" i="20"/>
  <c r="D83" i="20"/>
  <c r="L95" i="20"/>
  <c r="C111" i="20"/>
  <c r="O122" i="20"/>
  <c r="L131" i="20"/>
  <c r="G130" i="20"/>
  <c r="I136" i="20"/>
  <c r="J130" i="20"/>
  <c r="J75" i="20" s="1"/>
  <c r="J52" i="20" s="1"/>
  <c r="N130" i="20"/>
  <c r="C153" i="20"/>
  <c r="I166" i="20"/>
  <c r="I165" i="20" s="1"/>
  <c r="D174" i="20"/>
  <c r="D173" i="20" s="1"/>
  <c r="C180" i="20"/>
  <c r="K195" i="20"/>
  <c r="C201" i="20"/>
  <c r="D204" i="20"/>
  <c r="D195" i="20" s="1"/>
  <c r="C221" i="20"/>
  <c r="C247" i="20"/>
  <c r="C257" i="20"/>
  <c r="L264" i="20"/>
  <c r="C271" i="20"/>
  <c r="C275" i="20"/>
  <c r="O276" i="20"/>
  <c r="I286" i="20"/>
  <c r="C286" i="20" s="1"/>
  <c r="L89" i="20"/>
  <c r="D230" i="20"/>
  <c r="C23" i="20"/>
  <c r="F43" i="20"/>
  <c r="C43" i="20" s="1"/>
  <c r="K54" i="20"/>
  <c r="K53" i="20" s="1"/>
  <c r="C61" i="20"/>
  <c r="O67" i="20"/>
  <c r="M83" i="20"/>
  <c r="M75" i="20" s="1"/>
  <c r="C92" i="20"/>
  <c r="O95" i="20"/>
  <c r="F103" i="20"/>
  <c r="C104" i="20"/>
  <c r="C109" i="20"/>
  <c r="I103" i="20"/>
  <c r="K83" i="20"/>
  <c r="K75" i="20" s="1"/>
  <c r="C113" i="20"/>
  <c r="C126" i="20"/>
  <c r="C127" i="20"/>
  <c r="D130" i="20"/>
  <c r="I151" i="20"/>
  <c r="C158" i="20"/>
  <c r="C159" i="20"/>
  <c r="N75" i="20"/>
  <c r="L166" i="20"/>
  <c r="L165" i="20" s="1"/>
  <c r="C177" i="20"/>
  <c r="C203" i="20"/>
  <c r="M204" i="20"/>
  <c r="C219" i="20"/>
  <c r="I216" i="20"/>
  <c r="C223" i="20"/>
  <c r="C224" i="20"/>
  <c r="C225" i="20"/>
  <c r="C228" i="20"/>
  <c r="C229" i="20"/>
  <c r="F233" i="20"/>
  <c r="C255" i="20"/>
  <c r="I252" i="20"/>
  <c r="I251" i="20" s="1"/>
  <c r="C279" i="20"/>
  <c r="C280" i="20"/>
  <c r="I131" i="20"/>
  <c r="L174" i="20"/>
  <c r="N204" i="20"/>
  <c r="N195" i="20" s="1"/>
  <c r="I293" i="20"/>
  <c r="H291" i="20"/>
  <c r="K26" i="20"/>
  <c r="L33" i="20"/>
  <c r="C33" i="20" s="1"/>
  <c r="M53" i="20"/>
  <c r="L55" i="20"/>
  <c r="L54" i="20" s="1"/>
  <c r="C60" i="20"/>
  <c r="C62" i="20"/>
  <c r="C64" i="20"/>
  <c r="F69" i="20"/>
  <c r="C69" i="20" s="1"/>
  <c r="C72" i="20"/>
  <c r="C73" i="20"/>
  <c r="D76" i="20"/>
  <c r="L84" i="20"/>
  <c r="I89" i="20"/>
  <c r="C96" i="20"/>
  <c r="C97" i="20"/>
  <c r="C101" i="20"/>
  <c r="I112" i="20"/>
  <c r="C128" i="20"/>
  <c r="C134" i="20"/>
  <c r="C142" i="20"/>
  <c r="C143" i="20"/>
  <c r="C146" i="20"/>
  <c r="O144" i="20"/>
  <c r="M173" i="20"/>
  <c r="F175" i="20"/>
  <c r="K173" i="20"/>
  <c r="H187" i="20"/>
  <c r="L196" i="20"/>
  <c r="I205" i="20"/>
  <c r="C212" i="20"/>
  <c r="C213" i="20"/>
  <c r="K231" i="20"/>
  <c r="K230" i="20" s="1"/>
  <c r="C240" i="20"/>
  <c r="L246" i="20"/>
  <c r="L231" i="20" s="1"/>
  <c r="L252" i="20"/>
  <c r="L251" i="20" s="1"/>
  <c r="C263" i="20"/>
  <c r="O292" i="20"/>
  <c r="O291" i="20" s="1"/>
  <c r="O20" i="20"/>
  <c r="H53" i="20"/>
  <c r="L130" i="20"/>
  <c r="C58" i="20"/>
  <c r="I292" i="20"/>
  <c r="I20" i="20"/>
  <c r="K20" i="20"/>
  <c r="L67" i="20"/>
  <c r="L36" i="20"/>
  <c r="C36" i="20" s="1"/>
  <c r="C182" i="20"/>
  <c r="I179" i="20"/>
  <c r="C301" i="20"/>
  <c r="J20" i="20"/>
  <c r="N20" i="20"/>
  <c r="F55" i="20"/>
  <c r="C70" i="20"/>
  <c r="C79" i="20"/>
  <c r="O80" i="20"/>
  <c r="O89" i="20"/>
  <c r="F95" i="20"/>
  <c r="I95" i="20"/>
  <c r="I83" i="20" s="1"/>
  <c r="C100" i="20"/>
  <c r="C114" i="20"/>
  <c r="C115" i="20"/>
  <c r="F112" i="20"/>
  <c r="C112" i="20" s="1"/>
  <c r="L116" i="20"/>
  <c r="C123" i="20"/>
  <c r="F122" i="20"/>
  <c r="C122" i="20" s="1"/>
  <c r="O130" i="20"/>
  <c r="C154" i="20"/>
  <c r="C155" i="20"/>
  <c r="F151" i="20"/>
  <c r="C151" i="20" s="1"/>
  <c r="I204" i="20"/>
  <c r="C237" i="20"/>
  <c r="F235" i="20"/>
  <c r="C261" i="20"/>
  <c r="F260" i="20"/>
  <c r="L27" i="20"/>
  <c r="C98" i="20"/>
  <c r="C139" i="20"/>
  <c r="F136" i="20"/>
  <c r="C136" i="20" s="1"/>
  <c r="L31" i="20"/>
  <c r="C31" i="20" s="1"/>
  <c r="C59" i="20"/>
  <c r="C81" i="20"/>
  <c r="F80" i="20"/>
  <c r="C91" i="20"/>
  <c r="C93" i="20"/>
  <c r="F89" i="20"/>
  <c r="G83" i="20"/>
  <c r="G75" i="20" s="1"/>
  <c r="G52" i="20" s="1"/>
  <c r="C133" i="20"/>
  <c r="C135" i="20"/>
  <c r="F131" i="20"/>
  <c r="C145" i="20"/>
  <c r="C147" i="20"/>
  <c r="F144" i="20"/>
  <c r="C157" i="20"/>
  <c r="C162" i="20"/>
  <c r="I160" i="20"/>
  <c r="C160" i="20" s="1"/>
  <c r="C167" i="20"/>
  <c r="F166" i="20"/>
  <c r="H174" i="20"/>
  <c r="H173" i="20" s="1"/>
  <c r="C178" i="20"/>
  <c r="I175" i="20"/>
  <c r="C175" i="20" s="1"/>
  <c r="C186" i="20"/>
  <c r="I184" i="20"/>
  <c r="H194" i="20"/>
  <c r="O231" i="20"/>
  <c r="C277" i="20"/>
  <c r="F276" i="20"/>
  <c r="C276" i="20" s="1"/>
  <c r="C77" i="20"/>
  <c r="H20" i="20"/>
  <c r="C71" i="20"/>
  <c r="O76" i="20"/>
  <c r="C85" i="20"/>
  <c r="F84" i="20"/>
  <c r="O103" i="20"/>
  <c r="L103" i="20"/>
  <c r="C110" i="20"/>
  <c r="C117" i="20"/>
  <c r="C118" i="20"/>
  <c r="C119" i="20"/>
  <c r="F116" i="20"/>
  <c r="C116" i="20" s="1"/>
  <c r="C125" i="20"/>
  <c r="H130" i="20"/>
  <c r="H75" i="20" s="1"/>
  <c r="F141" i="20"/>
  <c r="C141" i="20" s="1"/>
  <c r="I144" i="20"/>
  <c r="C149" i="20"/>
  <c r="C150" i="20"/>
  <c r="C170" i="20"/>
  <c r="C183" i="20"/>
  <c r="F179" i="20"/>
  <c r="C185" i="20"/>
  <c r="L184" i="20"/>
  <c r="L173" i="20" s="1"/>
  <c r="C197" i="20"/>
  <c r="F196" i="20"/>
  <c r="C200" i="20"/>
  <c r="I198" i="20"/>
  <c r="E230" i="20"/>
  <c r="O270" i="20"/>
  <c r="O269" i="20" s="1"/>
  <c r="C129" i="20"/>
  <c r="C189" i="20"/>
  <c r="F188" i="20"/>
  <c r="C211" i="20"/>
  <c r="O216" i="20"/>
  <c r="L216" i="20"/>
  <c r="L204" i="20" s="1"/>
  <c r="C233" i="20"/>
  <c r="I235" i="20"/>
  <c r="C236" i="20"/>
  <c r="C249" i="20"/>
  <c r="F246" i="20"/>
  <c r="E270" i="20"/>
  <c r="E269" i="20" s="1"/>
  <c r="C281" i="20"/>
  <c r="C285" i="20"/>
  <c r="F284" i="20"/>
  <c r="I291" i="20"/>
  <c r="C193" i="20"/>
  <c r="F192" i="20"/>
  <c r="E195" i="20"/>
  <c r="E194" i="20" s="1"/>
  <c r="M195" i="20"/>
  <c r="O205" i="20"/>
  <c r="O204" i="20" s="1"/>
  <c r="O195" i="20" s="1"/>
  <c r="C217" i="20"/>
  <c r="F216" i="20"/>
  <c r="J230" i="20"/>
  <c r="C241" i="20"/>
  <c r="F238" i="20"/>
  <c r="C238" i="20" s="1"/>
  <c r="C248" i="20"/>
  <c r="I246" i="20"/>
  <c r="I231" i="20" s="1"/>
  <c r="C253" i="20"/>
  <c r="F252" i="20"/>
  <c r="M259" i="20"/>
  <c r="M230" i="20" s="1"/>
  <c r="C265" i="20"/>
  <c r="F264" i="20"/>
  <c r="C264" i="20" s="1"/>
  <c r="L270" i="20"/>
  <c r="L269" i="20" s="1"/>
  <c r="C273" i="20"/>
  <c r="F272" i="20"/>
  <c r="M187" i="20"/>
  <c r="C199" i="20"/>
  <c r="C207" i="20"/>
  <c r="C208" i="20"/>
  <c r="C209" i="20"/>
  <c r="F205" i="20"/>
  <c r="C220" i="20"/>
  <c r="C227" i="20"/>
  <c r="C239" i="20"/>
  <c r="C243" i="20"/>
  <c r="C244" i="20"/>
  <c r="C256" i="20"/>
  <c r="I259" i="20"/>
  <c r="O260" i="20"/>
  <c r="O259" i="20" s="1"/>
  <c r="L259" i="20"/>
  <c r="C267" i="20"/>
  <c r="C268" i="20"/>
  <c r="C295" i="20"/>
  <c r="C296" i="20"/>
  <c r="C297" i="20"/>
  <c r="F293" i="20"/>
  <c r="C293" i="20" s="1"/>
  <c r="E289" i="20" l="1"/>
  <c r="D75" i="20"/>
  <c r="D52" i="20" s="1"/>
  <c r="D194" i="20"/>
  <c r="N194" i="20"/>
  <c r="C80" i="20"/>
  <c r="J194" i="20"/>
  <c r="J51" i="20" s="1"/>
  <c r="L195" i="20"/>
  <c r="I130" i="20"/>
  <c r="F76" i="20"/>
  <c r="C292" i="20"/>
  <c r="F67" i="20"/>
  <c r="L230" i="20"/>
  <c r="L194" i="20" s="1"/>
  <c r="K289" i="20"/>
  <c r="N289" i="20"/>
  <c r="N52" i="20"/>
  <c r="D51" i="20"/>
  <c r="K52" i="20"/>
  <c r="E52" i="20"/>
  <c r="E51" i="20" s="1"/>
  <c r="I230" i="20"/>
  <c r="J289" i="20"/>
  <c r="O83" i="20"/>
  <c r="L53" i="20"/>
  <c r="G230" i="20"/>
  <c r="G194" i="20" s="1"/>
  <c r="G51" i="20" s="1"/>
  <c r="M289" i="20"/>
  <c r="C216" i="20"/>
  <c r="G289" i="20"/>
  <c r="C103" i="20"/>
  <c r="C89" i="20"/>
  <c r="C95" i="20"/>
  <c r="N51" i="20"/>
  <c r="N290" i="20" s="1"/>
  <c r="C246" i="20"/>
  <c r="I174" i="20"/>
  <c r="I173" i="20" s="1"/>
  <c r="I52" i="20" s="1"/>
  <c r="I75" i="20"/>
  <c r="M52" i="20"/>
  <c r="C21" i="20"/>
  <c r="C67" i="20"/>
  <c r="K194" i="20"/>
  <c r="K51" i="20" s="1"/>
  <c r="O53" i="20"/>
  <c r="H289" i="20"/>
  <c r="J50" i="20"/>
  <c r="J290" i="20"/>
  <c r="D24" i="20"/>
  <c r="D290" i="20" s="1"/>
  <c r="D50" i="20"/>
  <c r="C252" i="20"/>
  <c r="F251" i="20"/>
  <c r="C251" i="20" s="1"/>
  <c r="M194" i="20"/>
  <c r="M51" i="20" s="1"/>
  <c r="C84" i="20"/>
  <c r="F83" i="20"/>
  <c r="H52" i="20"/>
  <c r="H51" i="20" s="1"/>
  <c r="C184" i="20"/>
  <c r="L83" i="20"/>
  <c r="L75" i="20" s="1"/>
  <c r="L289" i="20" s="1"/>
  <c r="C260" i="20"/>
  <c r="F259" i="20"/>
  <c r="C259" i="20" s="1"/>
  <c r="C284" i="20"/>
  <c r="F283" i="20"/>
  <c r="C283" i="20" s="1"/>
  <c r="D289" i="20"/>
  <c r="C205" i="20"/>
  <c r="F204" i="20"/>
  <c r="C204" i="20" s="1"/>
  <c r="F270" i="20"/>
  <c r="C272" i="20"/>
  <c r="C192" i="20"/>
  <c r="F191" i="20"/>
  <c r="C191" i="20" s="1"/>
  <c r="C188" i="20"/>
  <c r="O75" i="20"/>
  <c r="O52" i="20" s="1"/>
  <c r="O230" i="20"/>
  <c r="C166" i="20"/>
  <c r="F165" i="20"/>
  <c r="C165" i="20" s="1"/>
  <c r="C131" i="20"/>
  <c r="F130" i="20"/>
  <c r="C130" i="20" s="1"/>
  <c r="C27" i="20"/>
  <c r="L26" i="20"/>
  <c r="C198" i="20"/>
  <c r="I196" i="20"/>
  <c r="I195" i="20" s="1"/>
  <c r="I194" i="20" s="1"/>
  <c r="C179" i="20"/>
  <c r="F174" i="20"/>
  <c r="C76" i="20"/>
  <c r="C144" i="20"/>
  <c r="C235" i="20"/>
  <c r="F231" i="20"/>
  <c r="F54" i="20"/>
  <c r="C55" i="20"/>
  <c r="F291" i="20"/>
  <c r="C291" i="20" s="1"/>
  <c r="I51" i="20" l="1"/>
  <c r="N50" i="20"/>
  <c r="E50" i="20"/>
  <c r="E290" i="20"/>
  <c r="G290" i="20"/>
  <c r="G50" i="20"/>
  <c r="K50" i="20"/>
  <c r="K290" i="20"/>
  <c r="F75" i="20"/>
  <c r="F195" i="20"/>
  <c r="C195" i="20" s="1"/>
  <c r="C196" i="20"/>
  <c r="I290" i="20"/>
  <c r="I50" i="20"/>
  <c r="M50" i="20"/>
  <c r="M290" i="20"/>
  <c r="C174" i="20"/>
  <c r="F173" i="20"/>
  <c r="C173" i="20" s="1"/>
  <c r="O289" i="20"/>
  <c r="F187" i="20"/>
  <c r="C187" i="20" s="1"/>
  <c r="C83" i="20"/>
  <c r="L52" i="20"/>
  <c r="L51" i="20" s="1"/>
  <c r="L50" i="20" s="1"/>
  <c r="F53" i="20"/>
  <c r="C54" i="20"/>
  <c r="F269" i="20"/>
  <c r="C270" i="20"/>
  <c r="I289" i="20"/>
  <c r="H290" i="20"/>
  <c r="H50" i="20"/>
  <c r="F230" i="20"/>
  <c r="C230" i="20" s="1"/>
  <c r="C231" i="20"/>
  <c r="C75" i="20"/>
  <c r="L290" i="20"/>
  <c r="C26" i="20"/>
  <c r="L20" i="20"/>
  <c r="F24" i="20"/>
  <c r="D20" i="20"/>
  <c r="O194" i="20"/>
  <c r="O51" i="20" s="1"/>
  <c r="O50" i="20" l="1"/>
  <c r="O290" i="20"/>
  <c r="C24" i="20"/>
  <c r="F20" i="20"/>
  <c r="C20" i="20" s="1"/>
  <c r="F52" i="20"/>
  <c r="C53" i="20"/>
  <c r="C269" i="20"/>
  <c r="F289" i="20"/>
  <c r="C289" i="20" s="1"/>
  <c r="F194" i="20"/>
  <c r="C194" i="20" s="1"/>
  <c r="C52" i="20" l="1"/>
  <c r="F51" i="20"/>
  <c r="F290" i="20" l="1"/>
  <c r="C290" i="20" s="1"/>
  <c r="C51" i="20"/>
  <c r="F50" i="20"/>
  <c r="C50" i="20" s="1"/>
  <c r="O301" i="19" l="1"/>
  <c r="L301" i="19"/>
  <c r="I301" i="19"/>
  <c r="F301" i="19"/>
  <c r="O300" i="19"/>
  <c r="L300" i="19"/>
  <c r="I300" i="19"/>
  <c r="F300" i="19"/>
  <c r="O299" i="19"/>
  <c r="L299" i="19"/>
  <c r="I299" i="19"/>
  <c r="F299" i="19"/>
  <c r="O298" i="19"/>
  <c r="L298" i="19"/>
  <c r="I298" i="19"/>
  <c r="F298" i="19"/>
  <c r="C298" i="19" s="1"/>
  <c r="O297" i="19"/>
  <c r="L297" i="19"/>
  <c r="I297" i="19"/>
  <c r="F297" i="19"/>
  <c r="O296" i="19"/>
  <c r="L296" i="19"/>
  <c r="I296" i="19"/>
  <c r="F296" i="19"/>
  <c r="O295" i="19"/>
  <c r="L295" i="19"/>
  <c r="I295" i="19"/>
  <c r="F295" i="19"/>
  <c r="O294" i="19"/>
  <c r="L294" i="19"/>
  <c r="I294" i="19"/>
  <c r="F294" i="19"/>
  <c r="N293" i="19"/>
  <c r="M293" i="19"/>
  <c r="K293" i="19"/>
  <c r="J293" i="19"/>
  <c r="H293" i="19"/>
  <c r="G293" i="19"/>
  <c r="E293" i="19"/>
  <c r="D293" i="19"/>
  <c r="O288" i="19"/>
  <c r="L288" i="19"/>
  <c r="I288" i="19"/>
  <c r="F288" i="19"/>
  <c r="O287" i="19"/>
  <c r="L287" i="19"/>
  <c r="L286" i="19" s="1"/>
  <c r="I287" i="19"/>
  <c r="F287" i="19"/>
  <c r="F286" i="19" s="1"/>
  <c r="O286" i="19"/>
  <c r="N286" i="19"/>
  <c r="M286" i="19"/>
  <c r="K286" i="19"/>
  <c r="J286" i="19"/>
  <c r="H286" i="19"/>
  <c r="G286" i="19"/>
  <c r="E286" i="19"/>
  <c r="D286" i="19"/>
  <c r="O285" i="19"/>
  <c r="L285" i="19"/>
  <c r="L284" i="19" s="1"/>
  <c r="L283" i="19" s="1"/>
  <c r="I285" i="19"/>
  <c r="I284" i="19" s="1"/>
  <c r="I283" i="19" s="1"/>
  <c r="F285" i="19"/>
  <c r="O284" i="19"/>
  <c r="N284" i="19"/>
  <c r="N283" i="19" s="1"/>
  <c r="M284" i="19"/>
  <c r="M283" i="19" s="1"/>
  <c r="K284" i="19"/>
  <c r="J284" i="19"/>
  <c r="H284" i="19"/>
  <c r="G284" i="19"/>
  <c r="F284" i="19"/>
  <c r="E284" i="19"/>
  <c r="E283" i="19" s="1"/>
  <c r="D284" i="19"/>
  <c r="D283" i="19" s="1"/>
  <c r="O283" i="19"/>
  <c r="K283" i="19"/>
  <c r="J283" i="19"/>
  <c r="H283" i="19"/>
  <c r="G283" i="19"/>
  <c r="O282" i="19"/>
  <c r="O281" i="19" s="1"/>
  <c r="L282" i="19"/>
  <c r="L281" i="19" s="1"/>
  <c r="I282" i="19"/>
  <c r="I281" i="19" s="1"/>
  <c r="F282" i="19"/>
  <c r="N281" i="19"/>
  <c r="M281" i="19"/>
  <c r="K281" i="19"/>
  <c r="J281" i="19"/>
  <c r="H281" i="19"/>
  <c r="G281" i="19"/>
  <c r="E281" i="19"/>
  <c r="D281" i="19"/>
  <c r="O280" i="19"/>
  <c r="L280" i="19"/>
  <c r="I280" i="19"/>
  <c r="F280" i="19"/>
  <c r="O279" i="19"/>
  <c r="L279" i="19"/>
  <c r="I279" i="19"/>
  <c r="F279" i="19"/>
  <c r="O278" i="19"/>
  <c r="L278" i="19"/>
  <c r="I278" i="19"/>
  <c r="F278" i="19"/>
  <c r="O277" i="19"/>
  <c r="L277" i="19"/>
  <c r="I277" i="19"/>
  <c r="I276" i="19" s="1"/>
  <c r="F277" i="19"/>
  <c r="O276" i="19"/>
  <c r="N276" i="19"/>
  <c r="M276" i="19"/>
  <c r="K276" i="19"/>
  <c r="J276" i="19"/>
  <c r="H276" i="19"/>
  <c r="G276" i="19"/>
  <c r="E276" i="19"/>
  <c r="D276" i="19"/>
  <c r="O275" i="19"/>
  <c r="L275" i="19"/>
  <c r="I275" i="19"/>
  <c r="F275" i="19"/>
  <c r="O274" i="19"/>
  <c r="L274" i="19"/>
  <c r="I274" i="19"/>
  <c r="F274" i="19"/>
  <c r="O273" i="19"/>
  <c r="L273" i="19"/>
  <c r="L272" i="19" s="1"/>
  <c r="I273" i="19"/>
  <c r="I272" i="19" s="1"/>
  <c r="F273" i="19"/>
  <c r="N272" i="19"/>
  <c r="N270" i="19" s="1"/>
  <c r="N269" i="19" s="1"/>
  <c r="M272" i="19"/>
  <c r="K272" i="19"/>
  <c r="J272" i="19"/>
  <c r="H272" i="19"/>
  <c r="G272" i="19"/>
  <c r="E272" i="19"/>
  <c r="E270" i="19" s="1"/>
  <c r="E269" i="19" s="1"/>
  <c r="D272" i="19"/>
  <c r="O271" i="19"/>
  <c r="L271" i="19"/>
  <c r="I271" i="19"/>
  <c r="F271" i="19"/>
  <c r="D270" i="19"/>
  <c r="O268" i="19"/>
  <c r="L268" i="19"/>
  <c r="I268" i="19"/>
  <c r="F268" i="19"/>
  <c r="O267" i="19"/>
  <c r="L267" i="19"/>
  <c r="I267" i="19"/>
  <c r="F267" i="19"/>
  <c r="O266" i="19"/>
  <c r="L266" i="19"/>
  <c r="I266" i="19"/>
  <c r="F266" i="19"/>
  <c r="O265" i="19"/>
  <c r="L265" i="19"/>
  <c r="I265" i="19"/>
  <c r="F265" i="19"/>
  <c r="N264" i="19"/>
  <c r="M264" i="19"/>
  <c r="K264" i="19"/>
  <c r="J264" i="19"/>
  <c r="H264" i="19"/>
  <c r="G264" i="19"/>
  <c r="E264" i="19"/>
  <c r="D264" i="19"/>
  <c r="O263" i="19"/>
  <c r="L263" i="19"/>
  <c r="I263" i="19"/>
  <c r="F263" i="19"/>
  <c r="O262" i="19"/>
  <c r="L262" i="19"/>
  <c r="I262" i="19"/>
  <c r="F262" i="19"/>
  <c r="O261" i="19"/>
  <c r="L261" i="19"/>
  <c r="L260" i="19" s="1"/>
  <c r="I261" i="19"/>
  <c r="F261" i="19"/>
  <c r="O260" i="19"/>
  <c r="N260" i="19"/>
  <c r="M260" i="19"/>
  <c r="K260" i="19"/>
  <c r="J260" i="19"/>
  <c r="J259" i="19" s="1"/>
  <c r="I260" i="19"/>
  <c r="H260" i="19"/>
  <c r="G260" i="19"/>
  <c r="E260" i="19"/>
  <c r="E259" i="19" s="1"/>
  <c r="D260" i="19"/>
  <c r="D259" i="19" s="1"/>
  <c r="O258" i="19"/>
  <c r="L258" i="19"/>
  <c r="I258" i="19"/>
  <c r="F258" i="19"/>
  <c r="O257" i="19"/>
  <c r="L257" i="19"/>
  <c r="I257" i="19"/>
  <c r="F257" i="19"/>
  <c r="O256" i="19"/>
  <c r="L256" i="19"/>
  <c r="I256" i="19"/>
  <c r="F256" i="19"/>
  <c r="O255" i="19"/>
  <c r="L255" i="19"/>
  <c r="I255" i="19"/>
  <c r="F255" i="19"/>
  <c r="O254" i="19"/>
  <c r="L254" i="19"/>
  <c r="I254" i="19"/>
  <c r="F254" i="19"/>
  <c r="O253" i="19"/>
  <c r="L253" i="19"/>
  <c r="I253" i="19"/>
  <c r="I252" i="19" s="1"/>
  <c r="I251" i="19" s="1"/>
  <c r="F253" i="19"/>
  <c r="N252" i="19"/>
  <c r="M252" i="19"/>
  <c r="M251" i="19" s="1"/>
  <c r="K252" i="19"/>
  <c r="K251" i="19" s="1"/>
  <c r="J252" i="19"/>
  <c r="J251" i="19" s="1"/>
  <c r="H252" i="19"/>
  <c r="G252" i="19"/>
  <c r="G251" i="19" s="1"/>
  <c r="E252" i="19"/>
  <c r="E251" i="19" s="1"/>
  <c r="D252" i="19"/>
  <c r="D251" i="19" s="1"/>
  <c r="N251" i="19"/>
  <c r="H251" i="19"/>
  <c r="O250" i="19"/>
  <c r="L250" i="19"/>
  <c r="I250" i="19"/>
  <c r="F250" i="19"/>
  <c r="O249" i="19"/>
  <c r="L249" i="19"/>
  <c r="I249" i="19"/>
  <c r="F249" i="19"/>
  <c r="O248" i="19"/>
  <c r="L248" i="19"/>
  <c r="I248" i="19"/>
  <c r="F248" i="19"/>
  <c r="O247" i="19"/>
  <c r="L247" i="19"/>
  <c r="I247" i="19"/>
  <c r="I246" i="19" s="1"/>
  <c r="F247" i="19"/>
  <c r="N246" i="19"/>
  <c r="M246" i="19"/>
  <c r="K246" i="19"/>
  <c r="J246" i="19"/>
  <c r="H246" i="19"/>
  <c r="G246" i="19"/>
  <c r="E246" i="19"/>
  <c r="D246" i="19"/>
  <c r="O245" i="19"/>
  <c r="L245" i="19"/>
  <c r="I245" i="19"/>
  <c r="F245" i="19"/>
  <c r="O244" i="19"/>
  <c r="L244" i="19"/>
  <c r="I244" i="19"/>
  <c r="F244" i="19"/>
  <c r="O243" i="19"/>
  <c r="L243" i="19"/>
  <c r="I243" i="19"/>
  <c r="F243" i="19"/>
  <c r="O242" i="19"/>
  <c r="L242" i="19"/>
  <c r="I242" i="19"/>
  <c r="F242" i="19"/>
  <c r="O241" i="19"/>
  <c r="L241" i="19"/>
  <c r="I241" i="19"/>
  <c r="F241" i="19"/>
  <c r="O240" i="19"/>
  <c r="L240" i="19"/>
  <c r="I240" i="19"/>
  <c r="F240" i="19"/>
  <c r="O239" i="19"/>
  <c r="L239" i="19"/>
  <c r="I239" i="19"/>
  <c r="F239" i="19"/>
  <c r="N238" i="19"/>
  <c r="M238" i="19"/>
  <c r="K238" i="19"/>
  <c r="J238" i="19"/>
  <c r="H238" i="19"/>
  <c r="G238" i="19"/>
  <c r="E238" i="19"/>
  <c r="D238" i="19"/>
  <c r="O237" i="19"/>
  <c r="L237" i="19"/>
  <c r="I237" i="19"/>
  <c r="F237" i="19"/>
  <c r="O236" i="19"/>
  <c r="L236" i="19"/>
  <c r="I236" i="19"/>
  <c r="I235" i="19" s="1"/>
  <c r="F236" i="19"/>
  <c r="O235" i="19"/>
  <c r="N235" i="19"/>
  <c r="M235" i="19"/>
  <c r="K235" i="19"/>
  <c r="J235" i="19"/>
  <c r="H235" i="19"/>
  <c r="G235" i="19"/>
  <c r="F235" i="19"/>
  <c r="E235" i="19"/>
  <c r="D235" i="19"/>
  <c r="O234" i="19"/>
  <c r="O233" i="19" s="1"/>
  <c r="L234" i="19"/>
  <c r="I234" i="19"/>
  <c r="I233" i="19" s="1"/>
  <c r="F234" i="19"/>
  <c r="F233" i="19" s="1"/>
  <c r="N233" i="19"/>
  <c r="M233" i="19"/>
  <c r="L233" i="19"/>
  <c r="K233" i="19"/>
  <c r="J233" i="19"/>
  <c r="H233" i="19"/>
  <c r="G233" i="19"/>
  <c r="G231" i="19" s="1"/>
  <c r="E233" i="19"/>
  <c r="D233" i="19"/>
  <c r="O232" i="19"/>
  <c r="L232" i="19"/>
  <c r="I232" i="19"/>
  <c r="C232" i="19" s="1"/>
  <c r="F232" i="19"/>
  <c r="O229" i="19"/>
  <c r="L229" i="19"/>
  <c r="I229" i="19"/>
  <c r="F229" i="19"/>
  <c r="O228" i="19"/>
  <c r="L228" i="19"/>
  <c r="L227" i="19" s="1"/>
  <c r="I228" i="19"/>
  <c r="I227" i="19" s="1"/>
  <c r="F228" i="19"/>
  <c r="O227" i="19"/>
  <c r="N227" i="19"/>
  <c r="M227" i="19"/>
  <c r="K227" i="19"/>
  <c r="J227" i="19"/>
  <c r="H227" i="19"/>
  <c r="G227" i="19"/>
  <c r="F227" i="19"/>
  <c r="E227" i="19"/>
  <c r="D227" i="19"/>
  <c r="O226" i="19"/>
  <c r="L226" i="19"/>
  <c r="I226" i="19"/>
  <c r="F226" i="19"/>
  <c r="O225" i="19"/>
  <c r="L225" i="19"/>
  <c r="I225" i="19"/>
  <c r="F225" i="19"/>
  <c r="O224" i="19"/>
  <c r="L224" i="19"/>
  <c r="I224" i="19"/>
  <c r="F224" i="19"/>
  <c r="O223" i="19"/>
  <c r="L223" i="19"/>
  <c r="I223" i="19"/>
  <c r="F223" i="19"/>
  <c r="O222" i="19"/>
  <c r="L222" i="19"/>
  <c r="I222" i="19"/>
  <c r="F222" i="19"/>
  <c r="O221" i="19"/>
  <c r="L221" i="19"/>
  <c r="I221" i="19"/>
  <c r="F221" i="19"/>
  <c r="O220" i="19"/>
  <c r="L220" i="19"/>
  <c r="I220" i="19"/>
  <c r="F220" i="19"/>
  <c r="O219" i="19"/>
  <c r="L219" i="19"/>
  <c r="I219" i="19"/>
  <c r="F219" i="19"/>
  <c r="O218" i="19"/>
  <c r="L218" i="19"/>
  <c r="I218" i="19"/>
  <c r="F218" i="19"/>
  <c r="O217" i="19"/>
  <c r="L217" i="19"/>
  <c r="I217" i="19"/>
  <c r="F217" i="19"/>
  <c r="N216" i="19"/>
  <c r="M216" i="19"/>
  <c r="K216" i="19"/>
  <c r="J216" i="19"/>
  <c r="H216" i="19"/>
  <c r="G216" i="19"/>
  <c r="E216" i="19"/>
  <c r="D216" i="19"/>
  <c r="O215" i="19"/>
  <c r="L215" i="19"/>
  <c r="I215" i="19"/>
  <c r="F215" i="19"/>
  <c r="O214" i="19"/>
  <c r="L214" i="19"/>
  <c r="I214" i="19"/>
  <c r="F214" i="19"/>
  <c r="O213" i="19"/>
  <c r="L213" i="19"/>
  <c r="I213" i="19"/>
  <c r="F213" i="19"/>
  <c r="O212" i="19"/>
  <c r="L212" i="19"/>
  <c r="I212" i="19"/>
  <c r="F212" i="19"/>
  <c r="O211" i="19"/>
  <c r="L211" i="19"/>
  <c r="I211" i="19"/>
  <c r="F211" i="19"/>
  <c r="O210" i="19"/>
  <c r="L210" i="19"/>
  <c r="I210" i="19"/>
  <c r="F210" i="19"/>
  <c r="O209" i="19"/>
  <c r="L209" i="19"/>
  <c r="I209" i="19"/>
  <c r="F209" i="19"/>
  <c r="O208" i="19"/>
  <c r="L208" i="19"/>
  <c r="I208" i="19"/>
  <c r="F208" i="19"/>
  <c r="O207" i="19"/>
  <c r="L207" i="19"/>
  <c r="I207" i="19"/>
  <c r="F207" i="19"/>
  <c r="O206" i="19"/>
  <c r="L206" i="19"/>
  <c r="I206" i="19"/>
  <c r="F206" i="19"/>
  <c r="F205" i="19" s="1"/>
  <c r="N205" i="19"/>
  <c r="M205" i="19"/>
  <c r="K205" i="19"/>
  <c r="J205" i="19"/>
  <c r="H205" i="19"/>
  <c r="G205" i="19"/>
  <c r="E205" i="19"/>
  <c r="D205" i="19"/>
  <c r="O203" i="19"/>
  <c r="L203" i="19"/>
  <c r="I203" i="19"/>
  <c r="F203" i="19"/>
  <c r="O202" i="19"/>
  <c r="L202" i="19"/>
  <c r="I202" i="19"/>
  <c r="F202" i="19"/>
  <c r="O201" i="19"/>
  <c r="L201" i="19"/>
  <c r="I201" i="19"/>
  <c r="F201" i="19"/>
  <c r="O200" i="19"/>
  <c r="L200" i="19"/>
  <c r="I200" i="19"/>
  <c r="F200" i="19"/>
  <c r="O199" i="19"/>
  <c r="L199" i="19"/>
  <c r="I199" i="19"/>
  <c r="I198" i="19" s="1"/>
  <c r="F199" i="19"/>
  <c r="N198" i="19"/>
  <c r="N196" i="19" s="1"/>
  <c r="M198" i="19"/>
  <c r="M196" i="19" s="1"/>
  <c r="K198" i="19"/>
  <c r="K196" i="19" s="1"/>
  <c r="J198" i="19"/>
  <c r="J196" i="19" s="1"/>
  <c r="H198" i="19"/>
  <c r="H196" i="19" s="1"/>
  <c r="G198" i="19"/>
  <c r="G196" i="19" s="1"/>
  <c r="E198" i="19"/>
  <c r="E196" i="19" s="1"/>
  <c r="D198" i="19"/>
  <c r="D196" i="19" s="1"/>
  <c r="O197" i="19"/>
  <c r="L197" i="19"/>
  <c r="I197" i="19"/>
  <c r="F197" i="19"/>
  <c r="O193" i="19"/>
  <c r="O192" i="19" s="1"/>
  <c r="O191" i="19" s="1"/>
  <c r="L193" i="19"/>
  <c r="L192" i="19" s="1"/>
  <c r="L191" i="19" s="1"/>
  <c r="I193" i="19"/>
  <c r="I192" i="19" s="1"/>
  <c r="I191" i="19" s="1"/>
  <c r="F193" i="19"/>
  <c r="F192" i="19" s="1"/>
  <c r="N192" i="19"/>
  <c r="N191" i="19" s="1"/>
  <c r="M192" i="19"/>
  <c r="M191" i="19" s="1"/>
  <c r="K192" i="19"/>
  <c r="K191" i="19" s="1"/>
  <c r="J192" i="19"/>
  <c r="H192" i="19"/>
  <c r="H191" i="19" s="1"/>
  <c r="G192" i="19"/>
  <c r="G191" i="19" s="1"/>
  <c r="E192" i="19"/>
  <c r="E191" i="19" s="1"/>
  <c r="D192" i="19"/>
  <c r="D191" i="19" s="1"/>
  <c r="J191" i="19"/>
  <c r="O190" i="19"/>
  <c r="L190" i="19"/>
  <c r="I190" i="19"/>
  <c r="F190" i="19"/>
  <c r="O189" i="19"/>
  <c r="O188" i="19" s="1"/>
  <c r="L189" i="19"/>
  <c r="L188" i="19" s="1"/>
  <c r="I189" i="19"/>
  <c r="I188" i="19" s="1"/>
  <c r="I187" i="19" s="1"/>
  <c r="F189" i="19"/>
  <c r="F188" i="19" s="1"/>
  <c r="N188" i="19"/>
  <c r="M188" i="19"/>
  <c r="K188" i="19"/>
  <c r="J188" i="19"/>
  <c r="H188" i="19"/>
  <c r="G188" i="19"/>
  <c r="E188" i="19"/>
  <c r="D188" i="19"/>
  <c r="D187" i="19" s="1"/>
  <c r="O186" i="19"/>
  <c r="L186" i="19"/>
  <c r="I186" i="19"/>
  <c r="F186" i="19"/>
  <c r="O185" i="19"/>
  <c r="L185" i="19"/>
  <c r="L184" i="19" s="1"/>
  <c r="I185" i="19"/>
  <c r="I184" i="19" s="1"/>
  <c r="F185" i="19"/>
  <c r="F184" i="19" s="1"/>
  <c r="N184" i="19"/>
  <c r="M184" i="19"/>
  <c r="K184" i="19"/>
  <c r="J184" i="19"/>
  <c r="H184" i="19"/>
  <c r="G184" i="19"/>
  <c r="E184" i="19"/>
  <c r="D184" i="19"/>
  <c r="O183" i="19"/>
  <c r="L183" i="19"/>
  <c r="I183" i="19"/>
  <c r="F183" i="19"/>
  <c r="O182" i="19"/>
  <c r="L182" i="19"/>
  <c r="I182" i="19"/>
  <c r="F182" i="19"/>
  <c r="O181" i="19"/>
  <c r="L181" i="19"/>
  <c r="I181" i="19"/>
  <c r="F181" i="19"/>
  <c r="O180" i="19"/>
  <c r="L180" i="19"/>
  <c r="L179" i="19" s="1"/>
  <c r="I180" i="19"/>
  <c r="I179" i="19" s="1"/>
  <c r="F180" i="19"/>
  <c r="N179" i="19"/>
  <c r="M179" i="19"/>
  <c r="K179" i="19"/>
  <c r="J179" i="19"/>
  <c r="H179" i="19"/>
  <c r="G179" i="19"/>
  <c r="F179" i="19"/>
  <c r="E179" i="19"/>
  <c r="D179" i="19"/>
  <c r="O178" i="19"/>
  <c r="L178" i="19"/>
  <c r="I178" i="19"/>
  <c r="F178" i="19"/>
  <c r="O177" i="19"/>
  <c r="L177" i="19"/>
  <c r="I177" i="19"/>
  <c r="F177" i="19"/>
  <c r="O176" i="19"/>
  <c r="O175" i="19" s="1"/>
  <c r="L176" i="19"/>
  <c r="I176" i="19"/>
  <c r="F176" i="19"/>
  <c r="F175" i="19" s="1"/>
  <c r="N175" i="19"/>
  <c r="N174" i="19" s="1"/>
  <c r="M175" i="19"/>
  <c r="K175" i="19"/>
  <c r="J175" i="19"/>
  <c r="H175" i="19"/>
  <c r="H174" i="19" s="1"/>
  <c r="H173" i="19" s="1"/>
  <c r="G175" i="19"/>
  <c r="E175" i="19"/>
  <c r="D175" i="19"/>
  <c r="D174" i="19" s="1"/>
  <c r="D173" i="19" s="1"/>
  <c r="O172" i="19"/>
  <c r="L172" i="19"/>
  <c r="I172" i="19"/>
  <c r="F172" i="19"/>
  <c r="O171" i="19"/>
  <c r="L171" i="19"/>
  <c r="I171" i="19"/>
  <c r="F171" i="19"/>
  <c r="O170" i="19"/>
  <c r="L170" i="19"/>
  <c r="I170" i="19"/>
  <c r="F170" i="19"/>
  <c r="O169" i="19"/>
  <c r="L169" i="19"/>
  <c r="I169" i="19"/>
  <c r="F169" i="19"/>
  <c r="O168" i="19"/>
  <c r="L168" i="19"/>
  <c r="I168" i="19"/>
  <c r="F168" i="19"/>
  <c r="O167" i="19"/>
  <c r="L167" i="19"/>
  <c r="L166" i="19" s="1"/>
  <c r="L165" i="19" s="1"/>
  <c r="I167" i="19"/>
  <c r="I166" i="19" s="1"/>
  <c r="I165" i="19" s="1"/>
  <c r="F167" i="19"/>
  <c r="N166" i="19"/>
  <c r="N165" i="19" s="1"/>
  <c r="M166" i="19"/>
  <c r="M165" i="19" s="1"/>
  <c r="K166" i="19"/>
  <c r="K165" i="19" s="1"/>
  <c r="J166" i="19"/>
  <c r="J165" i="19" s="1"/>
  <c r="H166" i="19"/>
  <c r="G166" i="19"/>
  <c r="G165" i="19" s="1"/>
  <c r="E166" i="19"/>
  <c r="E165" i="19" s="1"/>
  <c r="D166" i="19"/>
  <c r="H165" i="19"/>
  <c r="D165" i="19"/>
  <c r="O164" i="19"/>
  <c r="L164" i="19"/>
  <c r="I164" i="19"/>
  <c r="F164" i="19"/>
  <c r="O163" i="19"/>
  <c r="L163" i="19"/>
  <c r="I163" i="19"/>
  <c r="F163" i="19"/>
  <c r="O162" i="19"/>
  <c r="L162" i="19"/>
  <c r="I162" i="19"/>
  <c r="F162" i="19"/>
  <c r="O161" i="19"/>
  <c r="L161" i="19"/>
  <c r="I161" i="19"/>
  <c r="I160" i="19" s="1"/>
  <c r="F161" i="19"/>
  <c r="N160" i="19"/>
  <c r="M160" i="19"/>
  <c r="K160" i="19"/>
  <c r="J160" i="19"/>
  <c r="H160" i="19"/>
  <c r="G160" i="19"/>
  <c r="E160" i="19"/>
  <c r="D160" i="19"/>
  <c r="O159" i="19"/>
  <c r="L159" i="19"/>
  <c r="I159" i="19"/>
  <c r="F159" i="19"/>
  <c r="O158" i="19"/>
  <c r="L158" i="19"/>
  <c r="I158" i="19"/>
  <c r="C158" i="19" s="1"/>
  <c r="F158" i="19"/>
  <c r="O157" i="19"/>
  <c r="L157" i="19"/>
  <c r="I157" i="19"/>
  <c r="F157" i="19"/>
  <c r="O156" i="19"/>
  <c r="L156" i="19"/>
  <c r="I156" i="19"/>
  <c r="F156" i="19"/>
  <c r="O155" i="19"/>
  <c r="L155" i="19"/>
  <c r="I155" i="19"/>
  <c r="F155" i="19"/>
  <c r="O154" i="19"/>
  <c r="L154" i="19"/>
  <c r="I154" i="19"/>
  <c r="F154" i="19"/>
  <c r="O153" i="19"/>
  <c r="L153" i="19"/>
  <c r="I153" i="19"/>
  <c r="F153" i="19"/>
  <c r="O152" i="19"/>
  <c r="L152" i="19"/>
  <c r="I152" i="19"/>
  <c r="F152" i="19"/>
  <c r="N151" i="19"/>
  <c r="M151" i="19"/>
  <c r="K151" i="19"/>
  <c r="J151" i="19"/>
  <c r="H151" i="19"/>
  <c r="G151" i="19"/>
  <c r="E151" i="19"/>
  <c r="D151" i="19"/>
  <c r="O150" i="19"/>
  <c r="L150" i="19"/>
  <c r="I150" i="19"/>
  <c r="F150" i="19"/>
  <c r="O149" i="19"/>
  <c r="L149" i="19"/>
  <c r="I149" i="19"/>
  <c r="F149" i="19"/>
  <c r="O148" i="19"/>
  <c r="L148" i="19"/>
  <c r="I148" i="19"/>
  <c r="F148" i="19"/>
  <c r="O147" i="19"/>
  <c r="L147" i="19"/>
  <c r="I147" i="19"/>
  <c r="F147" i="19"/>
  <c r="O146" i="19"/>
  <c r="L146" i="19"/>
  <c r="I146" i="19"/>
  <c r="C146" i="19" s="1"/>
  <c r="F146" i="19"/>
  <c r="O145" i="19"/>
  <c r="L145" i="19"/>
  <c r="I145" i="19"/>
  <c r="F145" i="19"/>
  <c r="N144" i="19"/>
  <c r="M144" i="19"/>
  <c r="K144" i="19"/>
  <c r="J144" i="19"/>
  <c r="H144" i="19"/>
  <c r="G144" i="19"/>
  <c r="E144" i="19"/>
  <c r="D144" i="19"/>
  <c r="O143" i="19"/>
  <c r="L143" i="19"/>
  <c r="I143" i="19"/>
  <c r="F143" i="19"/>
  <c r="O142" i="19"/>
  <c r="O141" i="19" s="1"/>
  <c r="L142" i="19"/>
  <c r="L141" i="19" s="1"/>
  <c r="I142" i="19"/>
  <c r="F142" i="19"/>
  <c r="N141" i="19"/>
  <c r="M141" i="19"/>
  <c r="K141" i="19"/>
  <c r="J141" i="19"/>
  <c r="H141" i="19"/>
  <c r="G141" i="19"/>
  <c r="F141" i="19"/>
  <c r="E141" i="19"/>
  <c r="D141" i="19"/>
  <c r="O140" i="19"/>
  <c r="L140" i="19"/>
  <c r="I140" i="19"/>
  <c r="F140" i="19"/>
  <c r="O139" i="19"/>
  <c r="L139" i="19"/>
  <c r="I139" i="19"/>
  <c r="F139" i="19"/>
  <c r="O138" i="19"/>
  <c r="L138" i="19"/>
  <c r="I138" i="19"/>
  <c r="F138" i="19"/>
  <c r="O137" i="19"/>
  <c r="L137" i="19"/>
  <c r="I137" i="19"/>
  <c r="F137" i="19"/>
  <c r="N136" i="19"/>
  <c r="M136" i="19"/>
  <c r="K136" i="19"/>
  <c r="J136" i="19"/>
  <c r="H136" i="19"/>
  <c r="G136" i="19"/>
  <c r="E136" i="19"/>
  <c r="D136" i="19"/>
  <c r="O135" i="19"/>
  <c r="L135" i="19"/>
  <c r="I135" i="19"/>
  <c r="F135" i="19"/>
  <c r="O134" i="19"/>
  <c r="L134" i="19"/>
  <c r="I134" i="19"/>
  <c r="C134" i="19" s="1"/>
  <c r="F134" i="19"/>
  <c r="O133" i="19"/>
  <c r="L133" i="19"/>
  <c r="I133" i="19"/>
  <c r="F133" i="19"/>
  <c r="O132" i="19"/>
  <c r="L132" i="19"/>
  <c r="I132" i="19"/>
  <c r="F132" i="19"/>
  <c r="F131" i="19" s="1"/>
  <c r="N131" i="19"/>
  <c r="M131" i="19"/>
  <c r="K131" i="19"/>
  <c r="J131" i="19"/>
  <c r="H131" i="19"/>
  <c r="G131" i="19"/>
  <c r="E131" i="19"/>
  <c r="D131" i="19"/>
  <c r="O129" i="19"/>
  <c r="L129" i="19"/>
  <c r="L128" i="19" s="1"/>
  <c r="I129" i="19"/>
  <c r="F129" i="19"/>
  <c r="O128" i="19"/>
  <c r="N128" i="19"/>
  <c r="M128" i="19"/>
  <c r="K128" i="19"/>
  <c r="J128" i="19"/>
  <c r="I128" i="19"/>
  <c r="H128" i="19"/>
  <c r="G128" i="19"/>
  <c r="E128" i="19"/>
  <c r="D128" i="19"/>
  <c r="O127" i="19"/>
  <c r="L127" i="19"/>
  <c r="I127" i="19"/>
  <c r="F127" i="19"/>
  <c r="O126" i="19"/>
  <c r="L126" i="19"/>
  <c r="I126" i="19"/>
  <c r="F126" i="19"/>
  <c r="O125" i="19"/>
  <c r="L125" i="19"/>
  <c r="I125" i="19"/>
  <c r="F125" i="19"/>
  <c r="O124" i="19"/>
  <c r="L124" i="19"/>
  <c r="I124" i="19"/>
  <c r="F124" i="19"/>
  <c r="O123" i="19"/>
  <c r="L123" i="19"/>
  <c r="I123" i="19"/>
  <c r="F123" i="19"/>
  <c r="N122" i="19"/>
  <c r="M122" i="19"/>
  <c r="K122" i="19"/>
  <c r="J122" i="19"/>
  <c r="H122" i="19"/>
  <c r="G122" i="19"/>
  <c r="E122" i="19"/>
  <c r="D122" i="19"/>
  <c r="O121" i="19"/>
  <c r="L121" i="19"/>
  <c r="I121" i="19"/>
  <c r="F121" i="19"/>
  <c r="O120" i="19"/>
  <c r="L120" i="19"/>
  <c r="I120" i="19"/>
  <c r="F120" i="19"/>
  <c r="O119" i="19"/>
  <c r="L119" i="19"/>
  <c r="I119" i="19"/>
  <c r="F119" i="19"/>
  <c r="O118" i="19"/>
  <c r="L118" i="19"/>
  <c r="I118" i="19"/>
  <c r="F118" i="19"/>
  <c r="C118" i="19" s="1"/>
  <c r="O117" i="19"/>
  <c r="L117" i="19"/>
  <c r="I117" i="19"/>
  <c r="F117" i="19"/>
  <c r="N116" i="19"/>
  <c r="M116" i="19"/>
  <c r="K116" i="19"/>
  <c r="J116" i="19"/>
  <c r="H116" i="19"/>
  <c r="G116" i="19"/>
  <c r="E116" i="19"/>
  <c r="D116" i="19"/>
  <c r="O115" i="19"/>
  <c r="L115" i="19"/>
  <c r="I115" i="19"/>
  <c r="F115" i="19"/>
  <c r="O114" i="19"/>
  <c r="L114" i="19"/>
  <c r="I114" i="19"/>
  <c r="F114" i="19"/>
  <c r="O113" i="19"/>
  <c r="O112" i="19" s="1"/>
  <c r="L113" i="19"/>
  <c r="I113" i="19"/>
  <c r="F113" i="19"/>
  <c r="N112" i="19"/>
  <c r="M112" i="19"/>
  <c r="K112" i="19"/>
  <c r="J112" i="19"/>
  <c r="H112" i="19"/>
  <c r="G112" i="19"/>
  <c r="E112" i="19"/>
  <c r="D112" i="19"/>
  <c r="O111" i="19"/>
  <c r="L111" i="19"/>
  <c r="I111" i="19"/>
  <c r="F111" i="19"/>
  <c r="O110" i="19"/>
  <c r="L110" i="19"/>
  <c r="I110" i="19"/>
  <c r="F110" i="19"/>
  <c r="O109" i="19"/>
  <c r="L109" i="19"/>
  <c r="I109" i="19"/>
  <c r="F109" i="19"/>
  <c r="O108" i="19"/>
  <c r="L108" i="19"/>
  <c r="I108" i="19"/>
  <c r="F108" i="19"/>
  <c r="O107" i="19"/>
  <c r="L107" i="19"/>
  <c r="I107" i="19"/>
  <c r="F107" i="19"/>
  <c r="O106" i="19"/>
  <c r="L106" i="19"/>
  <c r="I106" i="19"/>
  <c r="F106" i="19"/>
  <c r="O105" i="19"/>
  <c r="L105" i="19"/>
  <c r="I105" i="19"/>
  <c r="F105" i="19"/>
  <c r="O104" i="19"/>
  <c r="L104" i="19"/>
  <c r="I104" i="19"/>
  <c r="F104" i="19"/>
  <c r="N103" i="19"/>
  <c r="M103" i="19"/>
  <c r="K103" i="19"/>
  <c r="J103" i="19"/>
  <c r="H103" i="19"/>
  <c r="G103" i="19"/>
  <c r="E103" i="19"/>
  <c r="D103" i="19"/>
  <c r="O102" i="19"/>
  <c r="L102" i="19"/>
  <c r="I102" i="19"/>
  <c r="F102" i="19"/>
  <c r="O101" i="19"/>
  <c r="L101" i="19"/>
  <c r="I101" i="19"/>
  <c r="F101" i="19"/>
  <c r="O100" i="19"/>
  <c r="L100" i="19"/>
  <c r="I100" i="19"/>
  <c r="F100" i="19"/>
  <c r="O99" i="19"/>
  <c r="L99" i="19"/>
  <c r="I99" i="19"/>
  <c r="F99" i="19"/>
  <c r="O98" i="19"/>
  <c r="L98" i="19"/>
  <c r="I98" i="19"/>
  <c r="F98" i="19"/>
  <c r="O97" i="19"/>
  <c r="L97" i="19"/>
  <c r="I97" i="19"/>
  <c r="F97" i="19"/>
  <c r="O96" i="19"/>
  <c r="L96" i="19"/>
  <c r="I96" i="19"/>
  <c r="F96" i="19"/>
  <c r="N95" i="19"/>
  <c r="M95" i="19"/>
  <c r="K95" i="19"/>
  <c r="J95" i="19"/>
  <c r="H95" i="19"/>
  <c r="G95" i="19"/>
  <c r="F95" i="19"/>
  <c r="E95" i="19"/>
  <c r="D95" i="19"/>
  <c r="O94" i="19"/>
  <c r="L94" i="19"/>
  <c r="I94" i="19"/>
  <c r="F94" i="19"/>
  <c r="O93" i="19"/>
  <c r="L93" i="19"/>
  <c r="I93" i="19"/>
  <c r="F93" i="19"/>
  <c r="O92" i="19"/>
  <c r="L92" i="19"/>
  <c r="I92" i="19"/>
  <c r="F92" i="19"/>
  <c r="O91" i="19"/>
  <c r="L91" i="19"/>
  <c r="I91" i="19"/>
  <c r="F91" i="19"/>
  <c r="O90" i="19"/>
  <c r="O89" i="19" s="1"/>
  <c r="L90" i="19"/>
  <c r="I90" i="19"/>
  <c r="F90" i="19"/>
  <c r="N89" i="19"/>
  <c r="M89" i="19"/>
  <c r="K89" i="19"/>
  <c r="J89" i="19"/>
  <c r="H89" i="19"/>
  <c r="G89" i="19"/>
  <c r="E89" i="19"/>
  <c r="D89" i="19"/>
  <c r="O88" i="19"/>
  <c r="L88" i="19"/>
  <c r="I88" i="19"/>
  <c r="F88" i="19"/>
  <c r="O87" i="19"/>
  <c r="L87" i="19"/>
  <c r="I87" i="19"/>
  <c r="F87" i="19"/>
  <c r="O86" i="19"/>
  <c r="L86" i="19"/>
  <c r="I86" i="19"/>
  <c r="F86" i="19"/>
  <c r="O85" i="19"/>
  <c r="L85" i="19"/>
  <c r="I85" i="19"/>
  <c r="F85" i="19"/>
  <c r="N84" i="19"/>
  <c r="M84" i="19"/>
  <c r="K84" i="19"/>
  <c r="J84" i="19"/>
  <c r="H84" i="19"/>
  <c r="G84" i="19"/>
  <c r="E84" i="19"/>
  <c r="D84" i="19"/>
  <c r="O82" i="19"/>
  <c r="L82" i="19"/>
  <c r="I82" i="19"/>
  <c r="F82" i="19"/>
  <c r="O81" i="19"/>
  <c r="L81" i="19"/>
  <c r="L80" i="19" s="1"/>
  <c r="I81" i="19"/>
  <c r="F81" i="19"/>
  <c r="N80" i="19"/>
  <c r="M80" i="19"/>
  <c r="K80" i="19"/>
  <c r="J80" i="19"/>
  <c r="I80" i="19"/>
  <c r="H80" i="19"/>
  <c r="G80" i="19"/>
  <c r="E80" i="19"/>
  <c r="E76" i="19" s="1"/>
  <c r="D80" i="19"/>
  <c r="O79" i="19"/>
  <c r="L79" i="19"/>
  <c r="I79" i="19"/>
  <c r="F79" i="19"/>
  <c r="O78" i="19"/>
  <c r="O77" i="19" s="1"/>
  <c r="L78" i="19"/>
  <c r="L77" i="19" s="1"/>
  <c r="I78" i="19"/>
  <c r="I77" i="19" s="1"/>
  <c r="I76" i="19" s="1"/>
  <c r="F78" i="19"/>
  <c r="N77" i="19"/>
  <c r="M77" i="19"/>
  <c r="K77" i="19"/>
  <c r="K76" i="19" s="1"/>
  <c r="J77" i="19"/>
  <c r="H77" i="19"/>
  <c r="H76" i="19" s="1"/>
  <c r="G77" i="19"/>
  <c r="F77" i="19"/>
  <c r="E77" i="19"/>
  <c r="D77" i="19"/>
  <c r="O74" i="19"/>
  <c r="L74" i="19"/>
  <c r="I74" i="19"/>
  <c r="F74" i="19"/>
  <c r="O73" i="19"/>
  <c r="L73" i="19"/>
  <c r="I73" i="19"/>
  <c r="F73" i="19"/>
  <c r="O72" i="19"/>
  <c r="L72" i="19"/>
  <c r="I72" i="19"/>
  <c r="F72" i="19"/>
  <c r="O71" i="19"/>
  <c r="L71" i="19"/>
  <c r="I71" i="19"/>
  <c r="F71" i="19"/>
  <c r="O70" i="19"/>
  <c r="L70" i="19"/>
  <c r="I70" i="19"/>
  <c r="F70" i="19"/>
  <c r="N69" i="19"/>
  <c r="M69" i="19"/>
  <c r="M67" i="19" s="1"/>
  <c r="K69" i="19"/>
  <c r="J69" i="19"/>
  <c r="H69" i="19"/>
  <c r="H67" i="19" s="1"/>
  <c r="G69" i="19"/>
  <c r="G67" i="19" s="1"/>
  <c r="E69" i="19"/>
  <c r="D69" i="19"/>
  <c r="D67" i="19" s="1"/>
  <c r="O68" i="19"/>
  <c r="L68" i="19"/>
  <c r="I68" i="19"/>
  <c r="F68" i="19"/>
  <c r="N67" i="19"/>
  <c r="K67" i="19"/>
  <c r="J67" i="19"/>
  <c r="E67" i="19"/>
  <c r="O66" i="19"/>
  <c r="L66" i="19"/>
  <c r="I66" i="19"/>
  <c r="F66" i="19"/>
  <c r="O65" i="19"/>
  <c r="L65" i="19"/>
  <c r="I65" i="19"/>
  <c r="F65" i="19"/>
  <c r="O64" i="19"/>
  <c r="L64" i="19"/>
  <c r="I64" i="19"/>
  <c r="F64" i="19"/>
  <c r="O63" i="19"/>
  <c r="L63" i="19"/>
  <c r="I63" i="19"/>
  <c r="F63" i="19"/>
  <c r="O62" i="19"/>
  <c r="L62" i="19"/>
  <c r="I62" i="19"/>
  <c r="F62" i="19"/>
  <c r="O61" i="19"/>
  <c r="L61" i="19"/>
  <c r="I61" i="19"/>
  <c r="F61" i="19"/>
  <c r="O60" i="19"/>
  <c r="L60" i="19"/>
  <c r="I60" i="19"/>
  <c r="F60" i="19"/>
  <c r="O59" i="19"/>
  <c r="L59" i="19"/>
  <c r="I59" i="19"/>
  <c r="F59" i="19"/>
  <c r="O58" i="19"/>
  <c r="N58" i="19"/>
  <c r="M58" i="19"/>
  <c r="K58" i="19"/>
  <c r="J58" i="19"/>
  <c r="H58" i="19"/>
  <c r="G58" i="19"/>
  <c r="E58" i="19"/>
  <c r="D58" i="19"/>
  <c r="D54" i="19" s="1"/>
  <c r="D53" i="19" s="1"/>
  <c r="O57" i="19"/>
  <c r="L57" i="19"/>
  <c r="I57" i="19"/>
  <c r="F57" i="19"/>
  <c r="O56" i="19"/>
  <c r="L56" i="19"/>
  <c r="L55" i="19" s="1"/>
  <c r="I56" i="19"/>
  <c r="I55" i="19" s="1"/>
  <c r="F56" i="19"/>
  <c r="O55" i="19"/>
  <c r="N55" i="19"/>
  <c r="M55" i="19"/>
  <c r="K55" i="19"/>
  <c r="J55" i="19"/>
  <c r="H55" i="19"/>
  <c r="G55" i="19"/>
  <c r="F55" i="19"/>
  <c r="E55" i="19"/>
  <c r="D55" i="19"/>
  <c r="M54" i="19"/>
  <c r="M53" i="19" s="1"/>
  <c r="K54" i="19"/>
  <c r="K53" i="19" s="1"/>
  <c r="H54" i="19"/>
  <c r="O47" i="19"/>
  <c r="C47" i="19" s="1"/>
  <c r="O46" i="19"/>
  <c r="C46" i="19" s="1"/>
  <c r="N45" i="19"/>
  <c r="N20" i="19" s="1"/>
  <c r="M45" i="19"/>
  <c r="L44" i="19"/>
  <c r="L43" i="19" s="1"/>
  <c r="I44" i="19"/>
  <c r="I43" i="19" s="1"/>
  <c r="F44" i="19"/>
  <c r="F43" i="19" s="1"/>
  <c r="K43" i="19"/>
  <c r="J43" i="19"/>
  <c r="H43" i="19"/>
  <c r="G43" i="19"/>
  <c r="E43" i="19"/>
  <c r="D43" i="19"/>
  <c r="F42" i="19"/>
  <c r="C42" i="19" s="1"/>
  <c r="E41" i="19"/>
  <c r="D41" i="19"/>
  <c r="L40" i="19"/>
  <c r="C40" i="19" s="1"/>
  <c r="L39" i="19"/>
  <c r="C39" i="19" s="1"/>
  <c r="L38" i="19"/>
  <c r="C38" i="19" s="1"/>
  <c r="L37" i="19"/>
  <c r="C37" i="19" s="1"/>
  <c r="K36" i="19"/>
  <c r="J36" i="19"/>
  <c r="L35" i="19"/>
  <c r="C35" i="19" s="1"/>
  <c r="L34" i="19"/>
  <c r="C34" i="19" s="1"/>
  <c r="K33" i="19"/>
  <c r="J33" i="19"/>
  <c r="L32" i="19"/>
  <c r="C32" i="19" s="1"/>
  <c r="K31" i="19"/>
  <c r="J31" i="19"/>
  <c r="L30" i="19"/>
  <c r="C30" i="19" s="1"/>
  <c r="L29" i="19"/>
  <c r="C29" i="19" s="1"/>
  <c r="L28" i="19"/>
  <c r="C28" i="19" s="1"/>
  <c r="K27" i="19"/>
  <c r="K26" i="19" s="1"/>
  <c r="J27" i="19"/>
  <c r="J26" i="19" s="1"/>
  <c r="J20" i="19" s="1"/>
  <c r="F25" i="19"/>
  <c r="C25" i="19" s="1"/>
  <c r="I24" i="19"/>
  <c r="O23" i="19"/>
  <c r="L23" i="19"/>
  <c r="I23" i="19"/>
  <c r="F23" i="19"/>
  <c r="O22" i="19"/>
  <c r="L22" i="19"/>
  <c r="I22" i="19"/>
  <c r="I21" i="19" s="1"/>
  <c r="F22" i="19"/>
  <c r="N21" i="19"/>
  <c r="N292" i="19" s="1"/>
  <c r="M21" i="19"/>
  <c r="K21" i="19"/>
  <c r="J21" i="19"/>
  <c r="J292" i="19" s="1"/>
  <c r="H21" i="19"/>
  <c r="H292" i="19" s="1"/>
  <c r="G21" i="19"/>
  <c r="G292" i="19" s="1"/>
  <c r="G291" i="19" s="1"/>
  <c r="E21" i="19"/>
  <c r="D21" i="19"/>
  <c r="D292" i="19" s="1"/>
  <c r="K20" i="19" l="1"/>
  <c r="C110" i="19"/>
  <c r="C114" i="19"/>
  <c r="C133" i="19"/>
  <c r="O131" i="19"/>
  <c r="H187" i="19"/>
  <c r="L198" i="19"/>
  <c r="H231" i="19"/>
  <c r="H230" i="19" s="1"/>
  <c r="K231" i="19"/>
  <c r="H259" i="19"/>
  <c r="D291" i="19"/>
  <c r="C23" i="19"/>
  <c r="D76" i="19"/>
  <c r="C82" i="19"/>
  <c r="C86" i="19"/>
  <c r="C98" i="19"/>
  <c r="I116" i="19"/>
  <c r="I131" i="19"/>
  <c r="K174" i="19"/>
  <c r="K173" i="19" s="1"/>
  <c r="E187" i="19"/>
  <c r="D269" i="19"/>
  <c r="E292" i="19"/>
  <c r="E291" i="19" s="1"/>
  <c r="J187" i="19"/>
  <c r="G187" i="19"/>
  <c r="C193" i="19"/>
  <c r="J204" i="19"/>
  <c r="C218" i="19"/>
  <c r="C222" i="19"/>
  <c r="C258" i="19"/>
  <c r="L187" i="19"/>
  <c r="N187" i="19"/>
  <c r="M20" i="19"/>
  <c r="C66" i="19"/>
  <c r="C150" i="19"/>
  <c r="C186" i="19"/>
  <c r="C211" i="19"/>
  <c r="C214" i="19"/>
  <c r="E204" i="19"/>
  <c r="J231" i="19"/>
  <c r="C62" i="19"/>
  <c r="C74" i="19"/>
  <c r="N76" i="19"/>
  <c r="C94" i="19"/>
  <c r="I136" i="19"/>
  <c r="C140" i="19"/>
  <c r="L160" i="19"/>
  <c r="K187" i="19"/>
  <c r="C206" i="19"/>
  <c r="C242" i="19"/>
  <c r="C244" i="19"/>
  <c r="C250" i="19"/>
  <c r="C266" i="19"/>
  <c r="C268" i="19"/>
  <c r="C275" i="19"/>
  <c r="G76" i="19"/>
  <c r="O80" i="19"/>
  <c r="O76" i="19" s="1"/>
  <c r="L95" i="19"/>
  <c r="I112" i="19"/>
  <c r="K130" i="19"/>
  <c r="C138" i="19"/>
  <c r="G130" i="19"/>
  <c r="C178" i="19"/>
  <c r="K204" i="19"/>
  <c r="K195" i="19" s="1"/>
  <c r="H270" i="19"/>
  <c r="G20" i="19"/>
  <c r="H20" i="19"/>
  <c r="J291" i="19"/>
  <c r="C22" i="19"/>
  <c r="O21" i="19"/>
  <c r="O292" i="19" s="1"/>
  <c r="L31" i="19"/>
  <c r="C31" i="19" s="1"/>
  <c r="H53" i="19"/>
  <c r="E54" i="19"/>
  <c r="E53" i="19" s="1"/>
  <c r="J54" i="19"/>
  <c r="J53" i="19" s="1"/>
  <c r="C70" i="19"/>
  <c r="J76" i="19"/>
  <c r="C90" i="19"/>
  <c r="C102" i="19"/>
  <c r="C106" i="19"/>
  <c r="C107" i="19"/>
  <c r="C109" i="19"/>
  <c r="C126" i="19"/>
  <c r="C142" i="19"/>
  <c r="I144" i="19"/>
  <c r="G174" i="19"/>
  <c r="G173" i="19" s="1"/>
  <c r="M174" i="19"/>
  <c r="M173" i="19" s="1"/>
  <c r="C182" i="19"/>
  <c r="C189" i="19"/>
  <c r="C202" i="19"/>
  <c r="C223" i="19"/>
  <c r="C233" i="19"/>
  <c r="N231" i="19"/>
  <c r="L246" i="19"/>
  <c r="N259" i="19"/>
  <c r="F276" i="19"/>
  <c r="C279" i="19"/>
  <c r="C296" i="19"/>
  <c r="J195" i="19"/>
  <c r="M270" i="19"/>
  <c r="M269" i="19" s="1"/>
  <c r="E195" i="19"/>
  <c r="L84" i="19"/>
  <c r="N291" i="19"/>
  <c r="C44" i="19"/>
  <c r="N54" i="19"/>
  <c r="N53" i="19" s="1"/>
  <c r="G54" i="19"/>
  <c r="G53" i="19" s="1"/>
  <c r="I58" i="19"/>
  <c r="C64" i="19"/>
  <c r="C65" i="19"/>
  <c r="O54" i="19"/>
  <c r="M83" i="19"/>
  <c r="C88" i="19"/>
  <c r="J83" i="19"/>
  <c r="C104" i="19"/>
  <c r="C105" i="19"/>
  <c r="O103" i="19"/>
  <c r="C115" i="19"/>
  <c r="O116" i="19"/>
  <c r="L116" i="19"/>
  <c r="G83" i="19"/>
  <c r="N130" i="19"/>
  <c r="L131" i="19"/>
  <c r="C131" i="19" s="1"/>
  <c r="C139" i="19"/>
  <c r="D130" i="19"/>
  <c r="H130" i="19"/>
  <c r="O144" i="19"/>
  <c r="C168" i="19"/>
  <c r="C171" i="19"/>
  <c r="I175" i="19"/>
  <c r="I174" i="19" s="1"/>
  <c r="I173" i="19" s="1"/>
  <c r="C183" i="19"/>
  <c r="C203" i="19"/>
  <c r="C215" i="19"/>
  <c r="O216" i="19"/>
  <c r="C224" i="19"/>
  <c r="C229" i="19"/>
  <c r="C234" i="19"/>
  <c r="C240" i="19"/>
  <c r="O252" i="19"/>
  <c r="O251" i="19" s="1"/>
  <c r="C262" i="19"/>
  <c r="K259" i="19"/>
  <c r="G270" i="19"/>
  <c r="G269" i="19" s="1"/>
  <c r="K270" i="19"/>
  <c r="K269" i="19" s="1"/>
  <c r="C277" i="19"/>
  <c r="C278" i="19"/>
  <c r="C299" i="19"/>
  <c r="I270" i="19"/>
  <c r="I269" i="19" s="1"/>
  <c r="K292" i="19"/>
  <c r="K291" i="19" s="1"/>
  <c r="C57" i="19"/>
  <c r="C63" i="19"/>
  <c r="L69" i="19"/>
  <c r="L67" i="19" s="1"/>
  <c r="C78" i="19"/>
  <c r="O84" i="19"/>
  <c r="H83" i="19"/>
  <c r="L89" i="19"/>
  <c r="C97" i="19"/>
  <c r="L112" i="19"/>
  <c r="C120" i="19"/>
  <c r="C121" i="19"/>
  <c r="C124" i="19"/>
  <c r="O122" i="19"/>
  <c r="L136" i="19"/>
  <c r="C148" i="19"/>
  <c r="C149" i="19"/>
  <c r="O151" i="19"/>
  <c r="C162" i="19"/>
  <c r="N173" i="19"/>
  <c r="L175" i="19"/>
  <c r="L174" i="19" s="1"/>
  <c r="L173" i="19" s="1"/>
  <c r="C190" i="19"/>
  <c r="L196" i="19"/>
  <c r="C200" i="19"/>
  <c r="C212" i="19"/>
  <c r="G204" i="19"/>
  <c r="M204" i="19"/>
  <c r="M195" i="19" s="1"/>
  <c r="C220" i="19"/>
  <c r="N204" i="19"/>
  <c r="D231" i="19"/>
  <c r="D230" i="19" s="1"/>
  <c r="C243" i="19"/>
  <c r="C248" i="19"/>
  <c r="C256" i="19"/>
  <c r="C267" i="19"/>
  <c r="C280" i="19"/>
  <c r="C288" i="19"/>
  <c r="L293" i="19"/>
  <c r="N83" i="19"/>
  <c r="N75" i="19" s="1"/>
  <c r="I141" i="19"/>
  <c r="C141" i="19" s="1"/>
  <c r="M187" i="19"/>
  <c r="H291" i="19"/>
  <c r="L21" i="19"/>
  <c r="L292" i="19" s="1"/>
  <c r="L291" i="19" s="1"/>
  <c r="I54" i="19"/>
  <c r="C68" i="19"/>
  <c r="C79" i="19"/>
  <c r="M76" i="19"/>
  <c r="E83" i="19"/>
  <c r="C87" i="19"/>
  <c r="D83" i="19"/>
  <c r="D75" i="19" s="1"/>
  <c r="D52" i="19" s="1"/>
  <c r="C100" i="19"/>
  <c r="C101" i="19"/>
  <c r="K83" i="19"/>
  <c r="K75" i="19" s="1"/>
  <c r="K52" i="19" s="1"/>
  <c r="I122" i="19"/>
  <c r="C127" i="19"/>
  <c r="O136" i="19"/>
  <c r="C152" i="19"/>
  <c r="C153" i="19"/>
  <c r="C157" i="19"/>
  <c r="C163" i="19"/>
  <c r="O166" i="19"/>
  <c r="O165" i="19" s="1"/>
  <c r="E174" i="19"/>
  <c r="E173" i="19" s="1"/>
  <c r="C177" i="19"/>
  <c r="C180" i="19"/>
  <c r="C181" i="19"/>
  <c r="C201" i="19"/>
  <c r="C210" i="19"/>
  <c r="C219" i="19"/>
  <c r="C226" i="19"/>
  <c r="K230" i="19"/>
  <c r="C239" i="19"/>
  <c r="C241" i="19"/>
  <c r="O238" i="19"/>
  <c r="C249" i="19"/>
  <c r="C255" i="19"/>
  <c r="G259" i="19"/>
  <c r="G230" i="19" s="1"/>
  <c r="O264" i="19"/>
  <c r="O259" i="19" s="1"/>
  <c r="O272" i="19"/>
  <c r="C294" i="19"/>
  <c r="C297" i="19"/>
  <c r="C43" i="19"/>
  <c r="C125" i="19"/>
  <c r="F122" i="19"/>
  <c r="C161" i="19"/>
  <c r="F160" i="19"/>
  <c r="C170" i="19"/>
  <c r="C301" i="19"/>
  <c r="F21" i="19"/>
  <c r="C55" i="19"/>
  <c r="C56" i="19"/>
  <c r="C59" i="19"/>
  <c r="L58" i="19"/>
  <c r="L54" i="19" s="1"/>
  <c r="O69" i="19"/>
  <c r="O67" i="19" s="1"/>
  <c r="O53" i="19" s="1"/>
  <c r="C77" i="19"/>
  <c r="L76" i="19"/>
  <c r="O95" i="19"/>
  <c r="F103" i="19"/>
  <c r="I103" i="19"/>
  <c r="C108" i="19"/>
  <c r="C117" i="19"/>
  <c r="F116" i="19"/>
  <c r="J130" i="19"/>
  <c r="J75" i="19" s="1"/>
  <c r="C132" i="19"/>
  <c r="M130" i="19"/>
  <c r="C143" i="19"/>
  <c r="C145" i="19"/>
  <c r="F144" i="19"/>
  <c r="F151" i="19"/>
  <c r="I151" i="19"/>
  <c r="C156" i="19"/>
  <c r="C164" i="19"/>
  <c r="C172" i="19"/>
  <c r="J174" i="19"/>
  <c r="J173" i="19" s="1"/>
  <c r="C176" i="19"/>
  <c r="M292" i="19"/>
  <c r="M291" i="19" s="1"/>
  <c r="C85" i="19"/>
  <c r="F84" i="19"/>
  <c r="L144" i="19"/>
  <c r="C147" i="19"/>
  <c r="C169" i="19"/>
  <c r="F166" i="19"/>
  <c r="C254" i="19"/>
  <c r="L27" i="19"/>
  <c r="C71" i="19"/>
  <c r="C73" i="19"/>
  <c r="F69" i="19"/>
  <c r="I95" i="19"/>
  <c r="C96" i="19"/>
  <c r="C99" i="19"/>
  <c r="C111" i="19"/>
  <c r="C119" i="19"/>
  <c r="C123" i="19"/>
  <c r="L122" i="19"/>
  <c r="C135" i="19"/>
  <c r="C159" i="19"/>
  <c r="F174" i="19"/>
  <c r="C274" i="19"/>
  <c r="F272" i="19"/>
  <c r="C92" i="19"/>
  <c r="I89" i="19"/>
  <c r="C129" i="19"/>
  <c r="F128" i="19"/>
  <c r="C128" i="19" s="1"/>
  <c r="C154" i="19"/>
  <c r="C253" i="19"/>
  <c r="F252" i="19"/>
  <c r="L33" i="19"/>
  <c r="C33" i="19" s="1"/>
  <c r="L36" i="19"/>
  <c r="C36" i="19" s="1"/>
  <c r="F41" i="19"/>
  <c r="C41" i="19" s="1"/>
  <c r="O45" i="19"/>
  <c r="E20" i="19"/>
  <c r="I20" i="19"/>
  <c r="C60" i="19"/>
  <c r="C61" i="19"/>
  <c r="F58" i="19"/>
  <c r="C72" i="19"/>
  <c r="I69" i="19"/>
  <c r="I67" i="19" s="1"/>
  <c r="C81" i="19"/>
  <c r="F80" i="19"/>
  <c r="I84" i="19"/>
  <c r="C91" i="19"/>
  <c r="C93" i="19"/>
  <c r="F89" i="19"/>
  <c r="L103" i="19"/>
  <c r="C113" i="19"/>
  <c r="F112" i="19"/>
  <c r="E130" i="19"/>
  <c r="C137" i="19"/>
  <c r="F136" i="19"/>
  <c r="L151" i="19"/>
  <c r="C155" i="19"/>
  <c r="O160" i="19"/>
  <c r="C263" i="19"/>
  <c r="F260" i="19"/>
  <c r="C167" i="19"/>
  <c r="O179" i="19"/>
  <c r="O174" i="19" s="1"/>
  <c r="C192" i="19"/>
  <c r="F191" i="19"/>
  <c r="C191" i="19" s="1"/>
  <c r="I196" i="19"/>
  <c r="O198" i="19"/>
  <c r="O196" i="19" s="1"/>
  <c r="C208" i="19"/>
  <c r="I205" i="19"/>
  <c r="C265" i="19"/>
  <c r="F264" i="19"/>
  <c r="C284" i="19"/>
  <c r="I293" i="19"/>
  <c r="C185" i="19"/>
  <c r="O184" i="19"/>
  <c r="C184" i="19" s="1"/>
  <c r="O187" i="19"/>
  <c r="F198" i="19"/>
  <c r="C199" i="19"/>
  <c r="C207" i="19"/>
  <c r="L205" i="19"/>
  <c r="C217" i="19"/>
  <c r="F216" i="19"/>
  <c r="C227" i="19"/>
  <c r="C236" i="19"/>
  <c r="L235" i="19"/>
  <c r="C235" i="19" s="1"/>
  <c r="L238" i="19"/>
  <c r="O246" i="19"/>
  <c r="O231" i="19" s="1"/>
  <c r="I264" i="19"/>
  <c r="I259" i="19" s="1"/>
  <c r="H269" i="19"/>
  <c r="C295" i="19"/>
  <c r="F293" i="19"/>
  <c r="C188" i="19"/>
  <c r="G195" i="19"/>
  <c r="N195" i="19"/>
  <c r="O205" i="19"/>
  <c r="I216" i="19"/>
  <c r="F246" i="19"/>
  <c r="C247" i="19"/>
  <c r="O270" i="19"/>
  <c r="O269" i="19" s="1"/>
  <c r="C282" i="19"/>
  <c r="F281" i="19"/>
  <c r="C281" i="19" s="1"/>
  <c r="D204" i="19"/>
  <c r="D195" i="19" s="1"/>
  <c r="H204" i="19"/>
  <c r="H195" i="19" s="1"/>
  <c r="C213" i="19"/>
  <c r="L216" i="19"/>
  <c r="C225" i="19"/>
  <c r="E231" i="19"/>
  <c r="E230" i="19" s="1"/>
  <c r="M231" i="19"/>
  <c r="C237" i="19"/>
  <c r="L252" i="19"/>
  <c r="L251" i="19" s="1"/>
  <c r="C261" i="19"/>
  <c r="L264" i="19"/>
  <c r="L259" i="19" s="1"/>
  <c r="C271" i="19"/>
  <c r="J270" i="19"/>
  <c r="J269" i="19" s="1"/>
  <c r="F283" i="19"/>
  <c r="C283" i="19" s="1"/>
  <c r="C285" i="19"/>
  <c r="C287" i="19"/>
  <c r="O293" i="19"/>
  <c r="C197" i="19"/>
  <c r="C209" i="19"/>
  <c r="C221" i="19"/>
  <c r="C228" i="19"/>
  <c r="J230" i="19"/>
  <c r="I238" i="19"/>
  <c r="I231" i="19" s="1"/>
  <c r="F238" i="19"/>
  <c r="C245" i="19"/>
  <c r="C257" i="19"/>
  <c r="M259" i="19"/>
  <c r="F270" i="19"/>
  <c r="C273" i="19"/>
  <c r="L276" i="19"/>
  <c r="C276" i="19" s="1"/>
  <c r="I286" i="19"/>
  <c r="C300" i="19"/>
  <c r="C175" i="19" l="1"/>
  <c r="E194" i="19"/>
  <c r="L83" i="19"/>
  <c r="I83" i="19"/>
  <c r="M75" i="19"/>
  <c r="C216" i="19"/>
  <c r="C89" i="19"/>
  <c r="C272" i="19"/>
  <c r="E75" i="19"/>
  <c r="H75" i="19"/>
  <c r="H52" i="19" s="1"/>
  <c r="K194" i="19"/>
  <c r="N230" i="19"/>
  <c r="N289" i="19" s="1"/>
  <c r="F231" i="19"/>
  <c r="C112" i="19"/>
  <c r="L130" i="19"/>
  <c r="G75" i="19"/>
  <c r="G289" i="19" s="1"/>
  <c r="K289" i="19"/>
  <c r="C95" i="19"/>
  <c r="H194" i="19"/>
  <c r="O204" i="19"/>
  <c r="O230" i="19"/>
  <c r="O173" i="19"/>
  <c r="C136" i="19"/>
  <c r="E52" i="19"/>
  <c r="E289" i="19"/>
  <c r="H289" i="19"/>
  <c r="C246" i="19"/>
  <c r="O130" i="19"/>
  <c r="O75" i="19" s="1"/>
  <c r="I53" i="19"/>
  <c r="L53" i="19"/>
  <c r="N52" i="19"/>
  <c r="O195" i="19"/>
  <c r="O194" i="19" s="1"/>
  <c r="L270" i="19"/>
  <c r="L269" i="19" s="1"/>
  <c r="L204" i="19"/>
  <c r="L195" i="19" s="1"/>
  <c r="I204" i="19"/>
  <c r="I130" i="19"/>
  <c r="C116" i="19"/>
  <c r="J52" i="19"/>
  <c r="J289" i="19"/>
  <c r="I230" i="19"/>
  <c r="K51" i="19"/>
  <c r="K50" i="19" s="1"/>
  <c r="M52" i="19"/>
  <c r="O83" i="19"/>
  <c r="D194" i="19"/>
  <c r="D51" i="19" s="1"/>
  <c r="D289" i="19"/>
  <c r="E51" i="19"/>
  <c r="F269" i="19"/>
  <c r="C270" i="19"/>
  <c r="C238" i="19"/>
  <c r="C198" i="19"/>
  <c r="F196" i="19"/>
  <c r="C260" i="19"/>
  <c r="F259" i="19"/>
  <c r="C259" i="19" s="1"/>
  <c r="C179" i="19"/>
  <c r="C69" i="19"/>
  <c r="F67" i="19"/>
  <c r="C67" i="19" s="1"/>
  <c r="F204" i="19"/>
  <c r="C151" i="19"/>
  <c r="C122" i="19"/>
  <c r="F187" i="19"/>
  <c r="C187" i="19" s="1"/>
  <c r="C27" i="19"/>
  <c r="L26" i="19"/>
  <c r="C84" i="19"/>
  <c r="F83" i="19"/>
  <c r="C83" i="19" s="1"/>
  <c r="C286" i="19"/>
  <c r="M230" i="19"/>
  <c r="M289" i="19" s="1"/>
  <c r="C293" i="19"/>
  <c r="C264" i="19"/>
  <c r="C80" i="19"/>
  <c r="F76" i="19"/>
  <c r="F54" i="19"/>
  <c r="C58" i="19"/>
  <c r="F173" i="19"/>
  <c r="C174" i="19"/>
  <c r="I292" i="19"/>
  <c r="I291" i="19" s="1"/>
  <c r="C205" i="19"/>
  <c r="C144" i="19"/>
  <c r="L75" i="19"/>
  <c r="F292" i="19"/>
  <c r="C21" i="19"/>
  <c r="C103" i="19"/>
  <c r="O291" i="19"/>
  <c r="J194" i="19"/>
  <c r="J51" i="19" s="1"/>
  <c r="G194" i="19"/>
  <c r="L231" i="19"/>
  <c r="L230" i="19" s="1"/>
  <c r="I195" i="19"/>
  <c r="I194" i="19" s="1"/>
  <c r="C45" i="19"/>
  <c r="C252" i="19"/>
  <c r="F251" i="19"/>
  <c r="C251" i="19" s="1"/>
  <c r="F130" i="19"/>
  <c r="C130" i="19" s="1"/>
  <c r="F165" i="19"/>
  <c r="C165" i="19" s="1"/>
  <c r="C166" i="19"/>
  <c r="C160" i="19"/>
  <c r="O20" i="19"/>
  <c r="I75" i="19" l="1"/>
  <c r="I52" i="19" s="1"/>
  <c r="O52" i="19"/>
  <c r="C173" i="19"/>
  <c r="N194" i="19"/>
  <c r="N51" i="19" s="1"/>
  <c r="G52" i="19"/>
  <c r="G51" i="19"/>
  <c r="M194" i="19"/>
  <c r="M51" i="19" s="1"/>
  <c r="K290" i="19"/>
  <c r="H51" i="19"/>
  <c r="H50" i="19"/>
  <c r="H290" i="19"/>
  <c r="L289" i="19"/>
  <c r="I51" i="19"/>
  <c r="I50" i="19" s="1"/>
  <c r="C204" i="19"/>
  <c r="O51" i="19"/>
  <c r="O289" i="19"/>
  <c r="L52" i="19"/>
  <c r="O50" i="19"/>
  <c r="O290" i="19"/>
  <c r="J50" i="19"/>
  <c r="J290" i="19"/>
  <c r="M50" i="19"/>
  <c r="M290" i="19"/>
  <c r="I290" i="19"/>
  <c r="G290" i="19"/>
  <c r="G50" i="19"/>
  <c r="C231" i="19"/>
  <c r="C292" i="19"/>
  <c r="F291" i="19"/>
  <c r="C291" i="19" s="1"/>
  <c r="I289" i="19"/>
  <c r="C196" i="19"/>
  <c r="F195" i="19"/>
  <c r="C269" i="19"/>
  <c r="E290" i="19"/>
  <c r="E50" i="19"/>
  <c r="F230" i="19"/>
  <c r="C230" i="19" s="1"/>
  <c r="C54" i="19"/>
  <c r="F53" i="19"/>
  <c r="C26" i="19"/>
  <c r="L20" i="19"/>
  <c r="D24" i="19"/>
  <c r="D290" i="19" s="1"/>
  <c r="D50" i="19"/>
  <c r="L194" i="19"/>
  <c r="C76" i="19"/>
  <c r="F75" i="19"/>
  <c r="C75" i="19" s="1"/>
  <c r="L51" i="19" l="1"/>
  <c r="N50" i="19"/>
  <c r="N290" i="19"/>
  <c r="L50" i="19"/>
  <c r="L290" i="19"/>
  <c r="F52" i="19"/>
  <c r="C53" i="19"/>
  <c r="F289" i="19"/>
  <c r="C289" i="19" s="1"/>
  <c r="F24" i="19"/>
  <c r="D20" i="19"/>
  <c r="C195" i="19"/>
  <c r="F194" i="19"/>
  <c r="C194" i="19" s="1"/>
  <c r="F51" i="19" l="1"/>
  <c r="C52" i="19"/>
  <c r="C24" i="19"/>
  <c r="F20" i="19"/>
  <c r="C20" i="19" s="1"/>
  <c r="F290" i="19" l="1"/>
  <c r="C290" i="19" s="1"/>
  <c r="F50" i="19"/>
  <c r="C50" i="19" s="1"/>
  <c r="C51" i="19"/>
  <c r="G126" i="18" l="1"/>
  <c r="F125" i="18"/>
  <c r="E125" i="18"/>
  <c r="G125" i="18" s="1"/>
  <c r="G124" i="18" s="1"/>
  <c r="F124" i="18"/>
  <c r="G119" i="18"/>
  <c r="G118" i="18"/>
  <c r="G117" i="18"/>
  <c r="G116" i="18"/>
  <c r="G115" i="18" s="1"/>
  <c r="F115" i="18"/>
  <c r="E115" i="18"/>
  <c r="G110" i="18"/>
  <c r="G109" i="18"/>
  <c r="G108" i="18"/>
  <c r="G107" i="18"/>
  <c r="G106" i="18"/>
  <c r="G105" i="18"/>
  <c r="G104" i="18"/>
  <c r="G103" i="18"/>
  <c r="G102" i="18"/>
  <c r="G101" i="18"/>
  <c r="G100" i="18"/>
  <c r="F99" i="18"/>
  <c r="E99" i="18"/>
  <c r="G94" i="18"/>
  <c r="G93" i="18"/>
  <c r="G92" i="18"/>
  <c r="G91" i="18"/>
  <c r="G90" i="18"/>
  <c r="G89" i="18"/>
  <c r="G88" i="18"/>
  <c r="G87" i="18"/>
  <c r="G86" i="18"/>
  <c r="G83" i="18" s="1"/>
  <c r="G85" i="18"/>
  <c r="G84" i="18"/>
  <c r="F83" i="18"/>
  <c r="E83" i="18"/>
  <c r="G78" i="18"/>
  <c r="G77" i="18"/>
  <c r="G76" i="18" s="1"/>
  <c r="F76" i="18"/>
  <c r="E76" i="18"/>
  <c r="G71" i="18"/>
  <c r="G70" i="18" s="1"/>
  <c r="F70" i="18"/>
  <c r="E70" i="18"/>
  <c r="G65" i="18"/>
  <c r="G64" i="18" s="1"/>
  <c r="F64" i="18"/>
  <c r="E64" i="18"/>
  <c r="G58" i="18"/>
  <c r="G57" i="18"/>
  <c r="G56" i="18"/>
  <c r="G55" i="18"/>
  <c r="G54" i="18"/>
  <c r="G53" i="18"/>
  <c r="G52" i="18"/>
  <c r="F51" i="18"/>
  <c r="E51" i="18"/>
  <c r="G46" i="18"/>
  <c r="G45" i="18"/>
  <c r="G44" i="18"/>
  <c r="G43" i="18"/>
  <c r="G42" i="18"/>
  <c r="G41" i="18"/>
  <c r="G40" i="18"/>
  <c r="G39" i="18"/>
  <c r="G38" i="18"/>
  <c r="G37" i="18"/>
  <c r="G36" i="18"/>
  <c r="G35" i="18"/>
  <c r="G34" i="18"/>
  <c r="G33" i="18"/>
  <c r="G32" i="18"/>
  <c r="G31" i="18"/>
  <c r="F30" i="18"/>
  <c r="E30" i="18"/>
  <c r="G25" i="18"/>
  <c r="G24" i="18" s="1"/>
  <c r="F24" i="18"/>
  <c r="E24" i="18"/>
  <c r="G18" i="18"/>
  <c r="G17" i="18" s="1"/>
  <c r="F17" i="18"/>
  <c r="E17" i="18"/>
  <c r="F12" i="18"/>
  <c r="F10" i="18" s="1"/>
  <c r="E12" i="18"/>
  <c r="E10" i="18" s="1"/>
  <c r="G11" i="18"/>
  <c r="G51" i="18" l="1"/>
  <c r="G12" i="18"/>
  <c r="G99" i="18"/>
  <c r="G10" i="18"/>
  <c r="G30" i="18"/>
  <c r="E124" i="18"/>
  <c r="O301" i="17" l="1"/>
  <c r="L301" i="17"/>
  <c r="I301" i="17"/>
  <c r="F301" i="17"/>
  <c r="O300" i="17"/>
  <c r="L300" i="17"/>
  <c r="I300" i="17"/>
  <c r="F300" i="17"/>
  <c r="C300" i="17" s="1"/>
  <c r="O299" i="17"/>
  <c r="L299" i="17"/>
  <c r="I299" i="17"/>
  <c r="F299" i="17"/>
  <c r="C299" i="17" s="1"/>
  <c r="O298" i="17"/>
  <c r="L298" i="17"/>
  <c r="I298" i="17"/>
  <c r="F298" i="17"/>
  <c r="C298" i="17" s="1"/>
  <c r="O297" i="17"/>
  <c r="L297" i="17"/>
  <c r="I297" i="17"/>
  <c r="F297" i="17"/>
  <c r="O296" i="17"/>
  <c r="L296" i="17"/>
  <c r="I296" i="17"/>
  <c r="F296" i="17"/>
  <c r="O295" i="17"/>
  <c r="L295" i="17"/>
  <c r="I295" i="17"/>
  <c r="F295" i="17"/>
  <c r="O294" i="17"/>
  <c r="O293" i="17" s="1"/>
  <c r="L294" i="17"/>
  <c r="I294" i="17"/>
  <c r="F294" i="17"/>
  <c r="N293" i="17"/>
  <c r="M293" i="17"/>
  <c r="L293" i="17"/>
  <c r="K293" i="17"/>
  <c r="J293" i="17"/>
  <c r="H293" i="17"/>
  <c r="G293" i="17"/>
  <c r="E293" i="17"/>
  <c r="D293" i="17"/>
  <c r="O288" i="17"/>
  <c r="L288" i="17"/>
  <c r="I288" i="17"/>
  <c r="F288" i="17"/>
  <c r="O287" i="17"/>
  <c r="L287" i="17"/>
  <c r="L286" i="17" s="1"/>
  <c r="I287" i="17"/>
  <c r="F287" i="17"/>
  <c r="O286" i="17"/>
  <c r="N286" i="17"/>
  <c r="M286" i="17"/>
  <c r="K286" i="17"/>
  <c r="J286" i="17"/>
  <c r="H286" i="17"/>
  <c r="G286" i="17"/>
  <c r="F286" i="17"/>
  <c r="E286" i="17"/>
  <c r="D286" i="17"/>
  <c r="O285" i="17"/>
  <c r="O284" i="17" s="1"/>
  <c r="O283" i="17" s="1"/>
  <c r="L285" i="17"/>
  <c r="L284" i="17" s="1"/>
  <c r="L283" i="17" s="1"/>
  <c r="I285" i="17"/>
  <c r="F285" i="17"/>
  <c r="N284" i="17"/>
  <c r="N283" i="17" s="1"/>
  <c r="M284" i="17"/>
  <c r="M283" i="17" s="1"/>
  <c r="K284" i="17"/>
  <c r="J284" i="17"/>
  <c r="J283" i="17" s="1"/>
  <c r="I284" i="17"/>
  <c r="I283" i="17" s="1"/>
  <c r="H284" i="17"/>
  <c r="H283" i="17" s="1"/>
  <c r="G284" i="17"/>
  <c r="E284" i="17"/>
  <c r="E283" i="17" s="1"/>
  <c r="D284" i="17"/>
  <c r="D283" i="17" s="1"/>
  <c r="K283" i="17"/>
  <c r="G283" i="17"/>
  <c r="O282" i="17"/>
  <c r="O281" i="17" s="1"/>
  <c r="L282" i="17"/>
  <c r="L281" i="17" s="1"/>
  <c r="I282" i="17"/>
  <c r="F282" i="17"/>
  <c r="N281" i="17"/>
  <c r="M281" i="17"/>
  <c r="K281" i="17"/>
  <c r="J281" i="17"/>
  <c r="I281" i="17"/>
  <c r="H281" i="17"/>
  <c r="G281" i="17"/>
  <c r="F281" i="17"/>
  <c r="E281" i="17"/>
  <c r="D281" i="17"/>
  <c r="O280" i="17"/>
  <c r="L280" i="17"/>
  <c r="I280" i="17"/>
  <c r="F280" i="17"/>
  <c r="O279" i="17"/>
  <c r="L279" i="17"/>
  <c r="I279" i="17"/>
  <c r="F279" i="17"/>
  <c r="O278" i="17"/>
  <c r="L278" i="17"/>
  <c r="I278" i="17"/>
  <c r="F278" i="17"/>
  <c r="O277" i="17"/>
  <c r="L277" i="17"/>
  <c r="I277" i="17"/>
  <c r="I276" i="17" s="1"/>
  <c r="F277" i="17"/>
  <c r="N276" i="17"/>
  <c r="M276" i="17"/>
  <c r="K276" i="17"/>
  <c r="J276" i="17"/>
  <c r="H276" i="17"/>
  <c r="G276" i="17"/>
  <c r="E276" i="17"/>
  <c r="D276" i="17"/>
  <c r="O275" i="17"/>
  <c r="L275" i="17"/>
  <c r="I275" i="17"/>
  <c r="F275" i="17"/>
  <c r="O274" i="17"/>
  <c r="L274" i="17"/>
  <c r="I274" i="17"/>
  <c r="C274" i="17" s="1"/>
  <c r="F274" i="17"/>
  <c r="O273" i="17"/>
  <c r="L273" i="17"/>
  <c r="L272" i="17" s="1"/>
  <c r="I273" i="17"/>
  <c r="I272" i="17" s="1"/>
  <c r="F273" i="17"/>
  <c r="N272" i="17"/>
  <c r="M272" i="17"/>
  <c r="K272" i="17"/>
  <c r="J272" i="17"/>
  <c r="H272" i="17"/>
  <c r="G272" i="17"/>
  <c r="G270" i="17" s="1"/>
  <c r="G269" i="17" s="1"/>
  <c r="E272" i="17"/>
  <c r="D272" i="17"/>
  <c r="D270" i="17" s="1"/>
  <c r="D269" i="17" s="1"/>
  <c r="O271" i="17"/>
  <c r="L271" i="17"/>
  <c r="I271" i="17"/>
  <c r="F271" i="17"/>
  <c r="N270" i="17"/>
  <c r="N269" i="17" s="1"/>
  <c r="J270" i="17"/>
  <c r="J269" i="17" s="1"/>
  <c r="O268" i="17"/>
  <c r="L268" i="17"/>
  <c r="I268" i="17"/>
  <c r="F268" i="17"/>
  <c r="O267" i="17"/>
  <c r="L267" i="17"/>
  <c r="I267" i="17"/>
  <c r="F267" i="17"/>
  <c r="O266" i="17"/>
  <c r="L266" i="17"/>
  <c r="I266" i="17"/>
  <c r="F266" i="17"/>
  <c r="O265" i="17"/>
  <c r="L265" i="17"/>
  <c r="L264" i="17" s="1"/>
  <c r="I265" i="17"/>
  <c r="F265" i="17"/>
  <c r="N264" i="17"/>
  <c r="M264" i="17"/>
  <c r="K264" i="17"/>
  <c r="J264" i="17"/>
  <c r="H264" i="17"/>
  <c r="G264" i="17"/>
  <c r="G259" i="17" s="1"/>
  <c r="E264" i="17"/>
  <c r="D264" i="17"/>
  <c r="O263" i="17"/>
  <c r="L263" i="17"/>
  <c r="I263" i="17"/>
  <c r="F263" i="17"/>
  <c r="O262" i="17"/>
  <c r="L262" i="17"/>
  <c r="I262" i="17"/>
  <c r="F262" i="17"/>
  <c r="O261" i="17"/>
  <c r="L261" i="17"/>
  <c r="I261" i="17"/>
  <c r="F261" i="17"/>
  <c r="N260" i="17"/>
  <c r="N259" i="17" s="1"/>
  <c r="M260" i="17"/>
  <c r="K260" i="17"/>
  <c r="J260" i="17"/>
  <c r="J259" i="17" s="1"/>
  <c r="I260" i="17"/>
  <c r="H260" i="17"/>
  <c r="H259" i="17" s="1"/>
  <c r="G260" i="17"/>
  <c r="E260" i="17"/>
  <c r="E259" i="17" s="1"/>
  <c r="D260" i="17"/>
  <c r="D259" i="17" s="1"/>
  <c r="K259" i="17"/>
  <c r="O258" i="17"/>
  <c r="L258" i="17"/>
  <c r="I258" i="17"/>
  <c r="F258" i="17"/>
  <c r="O257" i="17"/>
  <c r="L257" i="17"/>
  <c r="I257" i="17"/>
  <c r="F257" i="17"/>
  <c r="O256" i="17"/>
  <c r="L256" i="17"/>
  <c r="I256" i="17"/>
  <c r="F256" i="17"/>
  <c r="O255" i="17"/>
  <c r="L255" i="17"/>
  <c r="I255" i="17"/>
  <c r="F255" i="17"/>
  <c r="O254" i="17"/>
  <c r="L254" i="17"/>
  <c r="I254" i="17"/>
  <c r="F254" i="17"/>
  <c r="O253" i="17"/>
  <c r="L253" i="17"/>
  <c r="I253" i="17"/>
  <c r="F253" i="17"/>
  <c r="N252" i="17"/>
  <c r="M252" i="17"/>
  <c r="M251" i="17" s="1"/>
  <c r="K252" i="17"/>
  <c r="K251" i="17" s="1"/>
  <c r="J252" i="17"/>
  <c r="J251" i="17" s="1"/>
  <c r="H252" i="17"/>
  <c r="H251" i="17" s="1"/>
  <c r="G252" i="17"/>
  <c r="G251" i="17" s="1"/>
  <c r="E252" i="17"/>
  <c r="E251" i="17" s="1"/>
  <c r="D252" i="17"/>
  <c r="D251" i="17" s="1"/>
  <c r="N251" i="17"/>
  <c r="O250" i="17"/>
  <c r="L250" i="17"/>
  <c r="I250" i="17"/>
  <c r="F250" i="17"/>
  <c r="O249" i="17"/>
  <c r="L249" i="17"/>
  <c r="I249" i="17"/>
  <c r="F249" i="17"/>
  <c r="O248" i="17"/>
  <c r="L248" i="17"/>
  <c r="I248" i="17"/>
  <c r="F248" i="17"/>
  <c r="O247" i="17"/>
  <c r="L247" i="17"/>
  <c r="I247" i="17"/>
  <c r="F247" i="17"/>
  <c r="F246" i="17" s="1"/>
  <c r="O246" i="17"/>
  <c r="N246" i="17"/>
  <c r="M246" i="17"/>
  <c r="K246" i="17"/>
  <c r="J246" i="17"/>
  <c r="H246" i="17"/>
  <c r="G246" i="17"/>
  <c r="E246" i="17"/>
  <c r="D246" i="17"/>
  <c r="O245" i="17"/>
  <c r="L245" i="17"/>
  <c r="I245" i="17"/>
  <c r="F245" i="17"/>
  <c r="O244" i="17"/>
  <c r="L244" i="17"/>
  <c r="I244" i="17"/>
  <c r="F244" i="17"/>
  <c r="O243" i="17"/>
  <c r="L243" i="17"/>
  <c r="I243" i="17"/>
  <c r="F243" i="17"/>
  <c r="O242" i="17"/>
  <c r="L242" i="17"/>
  <c r="I242" i="17"/>
  <c r="F242" i="17"/>
  <c r="O241" i="17"/>
  <c r="L241" i="17"/>
  <c r="I241" i="17"/>
  <c r="F241" i="17"/>
  <c r="O240" i="17"/>
  <c r="L240" i="17"/>
  <c r="I240" i="17"/>
  <c r="F240" i="17"/>
  <c r="O239" i="17"/>
  <c r="L239" i="17"/>
  <c r="L238" i="17" s="1"/>
  <c r="I239" i="17"/>
  <c r="F239" i="17"/>
  <c r="N238" i="17"/>
  <c r="M238" i="17"/>
  <c r="K238" i="17"/>
  <c r="J238" i="17"/>
  <c r="H238" i="17"/>
  <c r="G238" i="17"/>
  <c r="E238" i="17"/>
  <c r="D238" i="17"/>
  <c r="O237" i="17"/>
  <c r="L237" i="17"/>
  <c r="I237" i="17"/>
  <c r="F237" i="17"/>
  <c r="O236" i="17"/>
  <c r="L236" i="17"/>
  <c r="I236" i="17"/>
  <c r="F236" i="17"/>
  <c r="O235" i="17"/>
  <c r="N235" i="17"/>
  <c r="M235" i="17"/>
  <c r="L235" i="17"/>
  <c r="K235" i="17"/>
  <c r="J235" i="17"/>
  <c r="H235" i="17"/>
  <c r="G235" i="17"/>
  <c r="E235" i="17"/>
  <c r="D235" i="17"/>
  <c r="O234" i="17"/>
  <c r="O233" i="17" s="1"/>
  <c r="L234" i="17"/>
  <c r="L233" i="17" s="1"/>
  <c r="I234" i="17"/>
  <c r="C234" i="17" s="1"/>
  <c r="F234" i="17"/>
  <c r="N233" i="17"/>
  <c r="M233" i="17"/>
  <c r="K233" i="17"/>
  <c r="J233" i="17"/>
  <c r="H233" i="17"/>
  <c r="G233" i="17"/>
  <c r="F233" i="17"/>
  <c r="E233" i="17"/>
  <c r="D233" i="17"/>
  <c r="O232" i="17"/>
  <c r="L232" i="17"/>
  <c r="I232" i="17"/>
  <c r="F232" i="17"/>
  <c r="O229" i="17"/>
  <c r="L229" i="17"/>
  <c r="I229" i="17"/>
  <c r="F229" i="17"/>
  <c r="O228" i="17"/>
  <c r="L228" i="17"/>
  <c r="L227" i="17" s="1"/>
  <c r="I228" i="17"/>
  <c r="F228" i="17"/>
  <c r="F227" i="17" s="1"/>
  <c r="O227" i="17"/>
  <c r="N227" i="17"/>
  <c r="M227" i="17"/>
  <c r="K227" i="17"/>
  <c r="J227" i="17"/>
  <c r="H227" i="17"/>
  <c r="G227" i="17"/>
  <c r="E227" i="17"/>
  <c r="D227" i="17"/>
  <c r="O226" i="17"/>
  <c r="L226" i="17"/>
  <c r="I226" i="17"/>
  <c r="F226" i="17"/>
  <c r="C226" i="17" s="1"/>
  <c r="O225" i="17"/>
  <c r="L225" i="17"/>
  <c r="I225" i="17"/>
  <c r="F225" i="17"/>
  <c r="O224" i="17"/>
  <c r="L224" i="17"/>
  <c r="I224" i="17"/>
  <c r="F224" i="17"/>
  <c r="O223" i="17"/>
  <c r="L223" i="17"/>
  <c r="I223" i="17"/>
  <c r="F223" i="17"/>
  <c r="O222" i="17"/>
  <c r="L222" i="17"/>
  <c r="I222" i="17"/>
  <c r="F222" i="17"/>
  <c r="O221" i="17"/>
  <c r="L221" i="17"/>
  <c r="I221" i="17"/>
  <c r="F221" i="17"/>
  <c r="O220" i="17"/>
  <c r="L220" i="17"/>
  <c r="I220" i="17"/>
  <c r="F220" i="17"/>
  <c r="O219" i="17"/>
  <c r="L219" i="17"/>
  <c r="I219" i="17"/>
  <c r="F219" i="17"/>
  <c r="O218" i="17"/>
  <c r="L218" i="17"/>
  <c r="I218" i="17"/>
  <c r="F218" i="17"/>
  <c r="O217" i="17"/>
  <c r="L217" i="17"/>
  <c r="L216" i="17" s="1"/>
  <c r="I217" i="17"/>
  <c r="F217" i="17"/>
  <c r="N216" i="17"/>
  <c r="M216" i="17"/>
  <c r="K216" i="17"/>
  <c r="J216" i="17"/>
  <c r="H216" i="17"/>
  <c r="G216" i="17"/>
  <c r="E216" i="17"/>
  <c r="D216" i="17"/>
  <c r="O215" i="17"/>
  <c r="L215" i="17"/>
  <c r="I215" i="17"/>
  <c r="F215" i="17"/>
  <c r="O214" i="17"/>
  <c r="L214" i="17"/>
  <c r="I214" i="17"/>
  <c r="F214" i="17"/>
  <c r="O213" i="17"/>
  <c r="L213" i="17"/>
  <c r="I213" i="17"/>
  <c r="F213" i="17"/>
  <c r="O212" i="17"/>
  <c r="L212" i="17"/>
  <c r="I212" i="17"/>
  <c r="F212" i="17"/>
  <c r="O211" i="17"/>
  <c r="L211" i="17"/>
  <c r="I211" i="17"/>
  <c r="F211" i="17"/>
  <c r="O210" i="17"/>
  <c r="L210" i="17"/>
  <c r="I210" i="17"/>
  <c r="F210" i="17"/>
  <c r="O209" i="17"/>
  <c r="L209" i="17"/>
  <c r="I209" i="17"/>
  <c r="F209" i="17"/>
  <c r="O208" i="17"/>
  <c r="L208" i="17"/>
  <c r="I208" i="17"/>
  <c r="F208" i="17"/>
  <c r="O207" i="17"/>
  <c r="L207" i="17"/>
  <c r="I207" i="17"/>
  <c r="F207" i="17"/>
  <c r="O206" i="17"/>
  <c r="L206" i="17"/>
  <c r="I206" i="17"/>
  <c r="F206" i="17"/>
  <c r="N205" i="17"/>
  <c r="M205" i="17"/>
  <c r="K205" i="17"/>
  <c r="K204" i="17" s="1"/>
  <c r="J205" i="17"/>
  <c r="H205" i="17"/>
  <c r="G205" i="17"/>
  <c r="E205" i="17"/>
  <c r="E204" i="17" s="1"/>
  <c r="D205" i="17"/>
  <c r="O203" i="17"/>
  <c r="L203" i="17"/>
  <c r="I203" i="17"/>
  <c r="F203" i="17"/>
  <c r="O202" i="17"/>
  <c r="L202" i="17"/>
  <c r="I202" i="17"/>
  <c r="F202" i="17"/>
  <c r="O201" i="17"/>
  <c r="L201" i="17"/>
  <c r="I201" i="17"/>
  <c r="F201" i="17"/>
  <c r="O200" i="17"/>
  <c r="L200" i="17"/>
  <c r="I200" i="17"/>
  <c r="F200" i="17"/>
  <c r="O199" i="17"/>
  <c r="L199" i="17"/>
  <c r="L198" i="17" s="1"/>
  <c r="I199" i="17"/>
  <c r="F199" i="17"/>
  <c r="F198" i="17" s="1"/>
  <c r="O198" i="17"/>
  <c r="N198" i="17"/>
  <c r="M198" i="17"/>
  <c r="K198" i="17"/>
  <c r="K196" i="17" s="1"/>
  <c r="J198" i="17"/>
  <c r="H198" i="17"/>
  <c r="H196" i="17" s="1"/>
  <c r="G198" i="17"/>
  <c r="G196" i="17" s="1"/>
  <c r="E198" i="17"/>
  <c r="E196" i="17" s="1"/>
  <c r="D198" i="17"/>
  <c r="O197" i="17"/>
  <c r="L197" i="17"/>
  <c r="I197" i="17"/>
  <c r="F197" i="17"/>
  <c r="N196" i="17"/>
  <c r="M196" i="17"/>
  <c r="J196" i="17"/>
  <c r="D196" i="17"/>
  <c r="O193" i="17"/>
  <c r="L193" i="17"/>
  <c r="L192" i="17" s="1"/>
  <c r="L191" i="17" s="1"/>
  <c r="I193" i="17"/>
  <c r="F193" i="17"/>
  <c r="O192" i="17"/>
  <c r="O191" i="17" s="1"/>
  <c r="N192" i="17"/>
  <c r="N191" i="17" s="1"/>
  <c r="M192" i="17"/>
  <c r="M191" i="17" s="1"/>
  <c r="K192" i="17"/>
  <c r="K191" i="17" s="1"/>
  <c r="J192" i="17"/>
  <c r="J191" i="17" s="1"/>
  <c r="I192" i="17"/>
  <c r="I191" i="17" s="1"/>
  <c r="H192" i="17"/>
  <c r="G192" i="17"/>
  <c r="E192" i="17"/>
  <c r="E191" i="17" s="1"/>
  <c r="D192" i="17"/>
  <c r="H191" i="17"/>
  <c r="H187" i="17" s="1"/>
  <c r="G191" i="17"/>
  <c r="D191" i="17"/>
  <c r="O190" i="17"/>
  <c r="L190" i="17"/>
  <c r="I190" i="17"/>
  <c r="F190" i="17"/>
  <c r="O189" i="17"/>
  <c r="L189" i="17"/>
  <c r="L188" i="17" s="1"/>
  <c r="I189" i="17"/>
  <c r="I188" i="17" s="1"/>
  <c r="F189" i="17"/>
  <c r="N188" i="17"/>
  <c r="M188" i="17"/>
  <c r="M187" i="17" s="1"/>
  <c r="K188" i="17"/>
  <c r="J188" i="17"/>
  <c r="H188" i="17"/>
  <c r="G188" i="17"/>
  <c r="E188" i="17"/>
  <c r="D188" i="17"/>
  <c r="O186" i="17"/>
  <c r="L186" i="17"/>
  <c r="I186" i="17"/>
  <c r="F186" i="17"/>
  <c r="O185" i="17"/>
  <c r="L185" i="17"/>
  <c r="I185" i="17"/>
  <c r="I184" i="17" s="1"/>
  <c r="F185" i="17"/>
  <c r="N184" i="17"/>
  <c r="M184" i="17"/>
  <c r="K184" i="17"/>
  <c r="J184" i="17"/>
  <c r="H184" i="17"/>
  <c r="G184" i="17"/>
  <c r="E184" i="17"/>
  <c r="D184" i="17"/>
  <c r="O183" i="17"/>
  <c r="L183" i="17"/>
  <c r="I183" i="17"/>
  <c r="F183" i="17"/>
  <c r="O182" i="17"/>
  <c r="L182" i="17"/>
  <c r="I182" i="17"/>
  <c r="F182" i="17"/>
  <c r="O181" i="17"/>
  <c r="L181" i="17"/>
  <c r="I181" i="17"/>
  <c r="F181" i="17"/>
  <c r="O180" i="17"/>
  <c r="L180" i="17"/>
  <c r="I180" i="17"/>
  <c r="F180" i="17"/>
  <c r="F179" i="17" s="1"/>
  <c r="N179" i="17"/>
  <c r="M179" i="17"/>
  <c r="K179" i="17"/>
  <c r="J179" i="17"/>
  <c r="H179" i="17"/>
  <c r="G179" i="17"/>
  <c r="E179" i="17"/>
  <c r="D179" i="17"/>
  <c r="O178" i="17"/>
  <c r="L178" i="17"/>
  <c r="I178" i="17"/>
  <c r="F178" i="17"/>
  <c r="O177" i="17"/>
  <c r="L177" i="17"/>
  <c r="I177" i="17"/>
  <c r="F177" i="17"/>
  <c r="O176" i="17"/>
  <c r="O175" i="17" s="1"/>
  <c r="L176" i="17"/>
  <c r="L175" i="17" s="1"/>
  <c r="I176" i="17"/>
  <c r="F176" i="17"/>
  <c r="F175" i="17" s="1"/>
  <c r="N175" i="17"/>
  <c r="M175" i="17"/>
  <c r="K175" i="17"/>
  <c r="J175" i="17"/>
  <c r="J174" i="17" s="1"/>
  <c r="J173" i="17" s="1"/>
  <c r="H175" i="17"/>
  <c r="H174" i="17" s="1"/>
  <c r="H173" i="17" s="1"/>
  <c r="G175" i="17"/>
  <c r="E175" i="17"/>
  <c r="E174" i="17" s="1"/>
  <c r="E173" i="17" s="1"/>
  <c r="D175" i="17"/>
  <c r="D174" i="17" s="1"/>
  <c r="D173" i="17" s="1"/>
  <c r="K174" i="17"/>
  <c r="O172" i="17"/>
  <c r="L172" i="17"/>
  <c r="I172" i="17"/>
  <c r="F172" i="17"/>
  <c r="O171" i="17"/>
  <c r="L171" i="17"/>
  <c r="I171" i="17"/>
  <c r="F171" i="17"/>
  <c r="O170" i="17"/>
  <c r="L170" i="17"/>
  <c r="I170" i="17"/>
  <c r="F170" i="17"/>
  <c r="O169" i="17"/>
  <c r="L169" i="17"/>
  <c r="I169" i="17"/>
  <c r="F169" i="17"/>
  <c r="O168" i="17"/>
  <c r="L168" i="17"/>
  <c r="I168" i="17"/>
  <c r="F168" i="17"/>
  <c r="O167" i="17"/>
  <c r="L167" i="17"/>
  <c r="L166" i="17" s="1"/>
  <c r="L165" i="17" s="1"/>
  <c r="I167" i="17"/>
  <c r="F167" i="17"/>
  <c r="N166" i="17"/>
  <c r="M166" i="17"/>
  <c r="M165" i="17" s="1"/>
  <c r="K166" i="17"/>
  <c r="K165" i="17" s="1"/>
  <c r="J166" i="17"/>
  <c r="J165" i="17" s="1"/>
  <c r="H166" i="17"/>
  <c r="H165" i="17" s="1"/>
  <c r="G166" i="17"/>
  <c r="G165" i="17" s="1"/>
  <c r="E166" i="17"/>
  <c r="E165" i="17" s="1"/>
  <c r="D166" i="17"/>
  <c r="N165" i="17"/>
  <c r="D165" i="17"/>
  <c r="O164" i="17"/>
  <c r="L164" i="17"/>
  <c r="I164" i="17"/>
  <c r="F164" i="17"/>
  <c r="O163" i="17"/>
  <c r="L163" i="17"/>
  <c r="I163" i="17"/>
  <c r="F163" i="17"/>
  <c r="O162" i="17"/>
  <c r="L162" i="17"/>
  <c r="I162" i="17"/>
  <c r="F162" i="17"/>
  <c r="O161" i="17"/>
  <c r="L161" i="17"/>
  <c r="I161" i="17"/>
  <c r="I160" i="17" s="1"/>
  <c r="F161" i="17"/>
  <c r="N160" i="17"/>
  <c r="M160" i="17"/>
  <c r="K160" i="17"/>
  <c r="J160" i="17"/>
  <c r="H160" i="17"/>
  <c r="G160" i="17"/>
  <c r="E160" i="17"/>
  <c r="D160" i="17"/>
  <c r="O159" i="17"/>
  <c r="L159" i="17"/>
  <c r="I159" i="17"/>
  <c r="F159" i="17"/>
  <c r="O158" i="17"/>
  <c r="L158" i="17"/>
  <c r="I158" i="17"/>
  <c r="F158" i="17"/>
  <c r="O157" i="17"/>
  <c r="L157" i="17"/>
  <c r="I157" i="17"/>
  <c r="F157" i="17"/>
  <c r="O156" i="17"/>
  <c r="L156" i="17"/>
  <c r="I156" i="17"/>
  <c r="F156" i="17"/>
  <c r="O155" i="17"/>
  <c r="L155" i="17"/>
  <c r="I155" i="17"/>
  <c r="F155" i="17"/>
  <c r="O154" i="17"/>
  <c r="L154" i="17"/>
  <c r="I154" i="17"/>
  <c r="F154" i="17"/>
  <c r="O153" i="17"/>
  <c r="L153" i="17"/>
  <c r="I153" i="17"/>
  <c r="F153" i="17"/>
  <c r="O152" i="17"/>
  <c r="L152" i="17"/>
  <c r="I152" i="17"/>
  <c r="F152" i="17"/>
  <c r="N151" i="17"/>
  <c r="M151" i="17"/>
  <c r="K151" i="17"/>
  <c r="J151" i="17"/>
  <c r="H151" i="17"/>
  <c r="G151" i="17"/>
  <c r="E151" i="17"/>
  <c r="D151" i="17"/>
  <c r="O150" i="17"/>
  <c r="L150" i="17"/>
  <c r="I150" i="17"/>
  <c r="F150" i="17"/>
  <c r="O149" i="17"/>
  <c r="L149" i="17"/>
  <c r="I149" i="17"/>
  <c r="F149" i="17"/>
  <c r="O148" i="17"/>
  <c r="L148" i="17"/>
  <c r="I148" i="17"/>
  <c r="F148" i="17"/>
  <c r="O147" i="17"/>
  <c r="L147" i="17"/>
  <c r="I147" i="17"/>
  <c r="F147" i="17"/>
  <c r="O146" i="17"/>
  <c r="L146" i="17"/>
  <c r="I146" i="17"/>
  <c r="F146" i="17"/>
  <c r="O145" i="17"/>
  <c r="L145" i="17"/>
  <c r="I145" i="17"/>
  <c r="F145" i="17"/>
  <c r="N144" i="17"/>
  <c r="M144" i="17"/>
  <c r="K144" i="17"/>
  <c r="J144" i="17"/>
  <c r="I144" i="17"/>
  <c r="H144" i="17"/>
  <c r="G144" i="17"/>
  <c r="E144" i="17"/>
  <c r="D144" i="17"/>
  <c r="O143" i="17"/>
  <c r="L143" i="17"/>
  <c r="I143" i="17"/>
  <c r="F143" i="17"/>
  <c r="O142" i="17"/>
  <c r="O141" i="17" s="1"/>
  <c r="L142" i="17"/>
  <c r="I142" i="17"/>
  <c r="I141" i="17" s="1"/>
  <c r="F142" i="17"/>
  <c r="N141" i="17"/>
  <c r="M141" i="17"/>
  <c r="L141" i="17"/>
  <c r="K141" i="17"/>
  <c r="J141" i="17"/>
  <c r="H141" i="17"/>
  <c r="G141" i="17"/>
  <c r="E141" i="17"/>
  <c r="D141" i="17"/>
  <c r="O140" i="17"/>
  <c r="L140" i="17"/>
  <c r="I140" i="17"/>
  <c r="F140" i="17"/>
  <c r="O139" i="17"/>
  <c r="L139" i="17"/>
  <c r="I139" i="17"/>
  <c r="F139" i="17"/>
  <c r="O138" i="17"/>
  <c r="L138" i="17"/>
  <c r="I138" i="17"/>
  <c r="F138" i="17"/>
  <c r="O137" i="17"/>
  <c r="L137" i="17"/>
  <c r="L136" i="17" s="1"/>
  <c r="I137" i="17"/>
  <c r="I136" i="17" s="1"/>
  <c r="F137" i="17"/>
  <c r="N136" i="17"/>
  <c r="M136" i="17"/>
  <c r="K136" i="17"/>
  <c r="J136" i="17"/>
  <c r="H136" i="17"/>
  <c r="G136" i="17"/>
  <c r="E136" i="17"/>
  <c r="D136" i="17"/>
  <c r="O135" i="17"/>
  <c r="L135" i="17"/>
  <c r="I135" i="17"/>
  <c r="F135" i="17"/>
  <c r="O134" i="17"/>
  <c r="L134" i="17"/>
  <c r="I134" i="17"/>
  <c r="F134" i="17"/>
  <c r="O133" i="17"/>
  <c r="L133" i="17"/>
  <c r="I133" i="17"/>
  <c r="F133" i="17"/>
  <c r="O132" i="17"/>
  <c r="L132" i="17"/>
  <c r="I132" i="17"/>
  <c r="F132" i="17"/>
  <c r="N131" i="17"/>
  <c r="M131" i="17"/>
  <c r="K131" i="17"/>
  <c r="K130" i="17" s="1"/>
  <c r="J131" i="17"/>
  <c r="H131" i="17"/>
  <c r="G131" i="17"/>
  <c r="E131" i="17"/>
  <c r="D131" i="17"/>
  <c r="O129" i="17"/>
  <c r="L129" i="17"/>
  <c r="L128" i="17" s="1"/>
  <c r="I129" i="17"/>
  <c r="I128" i="17" s="1"/>
  <c r="F129" i="17"/>
  <c r="O128" i="17"/>
  <c r="N128" i="17"/>
  <c r="M128" i="17"/>
  <c r="K128" i="17"/>
  <c r="J128" i="17"/>
  <c r="H128" i="17"/>
  <c r="G128" i="17"/>
  <c r="E128" i="17"/>
  <c r="D128" i="17"/>
  <c r="O127" i="17"/>
  <c r="L127" i="17"/>
  <c r="I127" i="17"/>
  <c r="F127" i="17"/>
  <c r="O126" i="17"/>
  <c r="L126" i="17"/>
  <c r="I126" i="17"/>
  <c r="F126" i="17"/>
  <c r="O125" i="17"/>
  <c r="L125" i="17"/>
  <c r="I125" i="17"/>
  <c r="F125" i="17"/>
  <c r="O124" i="17"/>
  <c r="L124" i="17"/>
  <c r="I124" i="17"/>
  <c r="F124" i="17"/>
  <c r="O123" i="17"/>
  <c r="L123" i="17"/>
  <c r="L122" i="17" s="1"/>
  <c r="I123" i="17"/>
  <c r="F123" i="17"/>
  <c r="N122" i="17"/>
  <c r="M122" i="17"/>
  <c r="K122" i="17"/>
  <c r="J122" i="17"/>
  <c r="H122" i="17"/>
  <c r="G122" i="17"/>
  <c r="E122" i="17"/>
  <c r="D122" i="17"/>
  <c r="O121" i="17"/>
  <c r="L121" i="17"/>
  <c r="I121" i="17"/>
  <c r="F121" i="17"/>
  <c r="O120" i="17"/>
  <c r="L120" i="17"/>
  <c r="I120" i="17"/>
  <c r="F120" i="17"/>
  <c r="O119" i="17"/>
  <c r="L119" i="17"/>
  <c r="I119" i="17"/>
  <c r="F119" i="17"/>
  <c r="O118" i="17"/>
  <c r="L118" i="17"/>
  <c r="I118" i="17"/>
  <c r="D118" i="17"/>
  <c r="O117" i="17"/>
  <c r="L117" i="17"/>
  <c r="I117" i="17"/>
  <c r="F117" i="17"/>
  <c r="N116" i="17"/>
  <c r="M116" i="17"/>
  <c r="K116" i="17"/>
  <c r="J116" i="17"/>
  <c r="H116" i="17"/>
  <c r="G116" i="17"/>
  <c r="E116" i="17"/>
  <c r="O115" i="17"/>
  <c r="L115" i="17"/>
  <c r="I115" i="17"/>
  <c r="F115" i="17"/>
  <c r="O114" i="17"/>
  <c r="L114" i="17"/>
  <c r="I114" i="17"/>
  <c r="F114" i="17"/>
  <c r="O113" i="17"/>
  <c r="L113" i="17"/>
  <c r="L112" i="17" s="1"/>
  <c r="I113" i="17"/>
  <c r="F113" i="17"/>
  <c r="N112" i="17"/>
  <c r="M112" i="17"/>
  <c r="K112" i="17"/>
  <c r="J112" i="17"/>
  <c r="H112" i="17"/>
  <c r="G112" i="17"/>
  <c r="F112" i="17"/>
  <c r="E112" i="17"/>
  <c r="D112" i="17"/>
  <c r="O111" i="17"/>
  <c r="L111" i="17"/>
  <c r="I111" i="17"/>
  <c r="F111" i="17"/>
  <c r="O110" i="17"/>
  <c r="L110" i="17"/>
  <c r="I110" i="17"/>
  <c r="F110" i="17"/>
  <c r="O109" i="17"/>
  <c r="L109" i="17"/>
  <c r="I109" i="17"/>
  <c r="F109" i="17"/>
  <c r="O108" i="17"/>
  <c r="L108" i="17"/>
  <c r="I108" i="17"/>
  <c r="F108" i="17"/>
  <c r="O107" i="17"/>
  <c r="L107" i="17"/>
  <c r="I107" i="17"/>
  <c r="F107" i="17"/>
  <c r="O106" i="17"/>
  <c r="L106" i="17"/>
  <c r="I106" i="17"/>
  <c r="F106" i="17"/>
  <c r="O105" i="17"/>
  <c r="L105" i="17"/>
  <c r="I105" i="17"/>
  <c r="F105" i="17"/>
  <c r="O104" i="17"/>
  <c r="L104" i="17"/>
  <c r="I104" i="17"/>
  <c r="F104" i="17"/>
  <c r="N103" i="17"/>
  <c r="M103" i="17"/>
  <c r="K103" i="17"/>
  <c r="J103" i="17"/>
  <c r="H103" i="17"/>
  <c r="G103" i="17"/>
  <c r="E103" i="17"/>
  <c r="D103" i="17"/>
  <c r="O102" i="17"/>
  <c r="L102" i="17"/>
  <c r="I102" i="17"/>
  <c r="F102" i="17"/>
  <c r="O101" i="17"/>
  <c r="L101" i="17"/>
  <c r="I101" i="17"/>
  <c r="F101" i="17"/>
  <c r="O100" i="17"/>
  <c r="L100" i="17"/>
  <c r="I100" i="17"/>
  <c r="F100" i="17"/>
  <c r="O99" i="17"/>
  <c r="L99" i="17"/>
  <c r="I99" i="17"/>
  <c r="F99" i="17"/>
  <c r="O98" i="17"/>
  <c r="L98" i="17"/>
  <c r="I98" i="17"/>
  <c r="F98" i="17"/>
  <c r="O97" i="17"/>
  <c r="L97" i="17"/>
  <c r="I97" i="17"/>
  <c r="F97" i="17"/>
  <c r="O96" i="17"/>
  <c r="L96" i="17"/>
  <c r="I96" i="17"/>
  <c r="F96" i="17"/>
  <c r="N95" i="17"/>
  <c r="M95" i="17"/>
  <c r="K95" i="17"/>
  <c r="J95" i="17"/>
  <c r="H95" i="17"/>
  <c r="G95" i="17"/>
  <c r="E95" i="17"/>
  <c r="D95" i="17"/>
  <c r="O94" i="17"/>
  <c r="L94" i="17"/>
  <c r="I94" i="17"/>
  <c r="F94" i="17"/>
  <c r="O93" i="17"/>
  <c r="L93" i="17"/>
  <c r="I93" i="17"/>
  <c r="F93" i="17"/>
  <c r="O92" i="17"/>
  <c r="L92" i="17"/>
  <c r="I92" i="17"/>
  <c r="F92" i="17"/>
  <c r="O91" i="17"/>
  <c r="L91" i="17"/>
  <c r="I91" i="17"/>
  <c r="F91" i="17"/>
  <c r="O90" i="17"/>
  <c r="L90" i="17"/>
  <c r="I90" i="17"/>
  <c r="F90" i="17"/>
  <c r="N89" i="17"/>
  <c r="M89" i="17"/>
  <c r="K89" i="17"/>
  <c r="J89" i="17"/>
  <c r="I89" i="17"/>
  <c r="H89" i="17"/>
  <c r="G89" i="17"/>
  <c r="E89" i="17"/>
  <c r="D89" i="17"/>
  <c r="O88" i="17"/>
  <c r="L88" i="17"/>
  <c r="I88" i="17"/>
  <c r="F88" i="17"/>
  <c r="O87" i="17"/>
  <c r="L87" i="17"/>
  <c r="I87" i="17"/>
  <c r="F87" i="17"/>
  <c r="O86" i="17"/>
  <c r="L86" i="17"/>
  <c r="I86" i="17"/>
  <c r="F86" i="17"/>
  <c r="O85" i="17"/>
  <c r="L85" i="17"/>
  <c r="I85" i="17"/>
  <c r="I84" i="17" s="1"/>
  <c r="F85" i="17"/>
  <c r="F84" i="17" s="1"/>
  <c r="N84" i="17"/>
  <c r="M84" i="17"/>
  <c r="K84" i="17"/>
  <c r="J84" i="17"/>
  <c r="H84" i="17"/>
  <c r="G84" i="17"/>
  <c r="E84" i="17"/>
  <c r="D84" i="17"/>
  <c r="O82" i="17"/>
  <c r="L82" i="17"/>
  <c r="I82" i="17"/>
  <c r="F82" i="17"/>
  <c r="O81" i="17"/>
  <c r="L81" i="17"/>
  <c r="L80" i="17" s="1"/>
  <c r="I81" i="17"/>
  <c r="I80" i="17" s="1"/>
  <c r="F81" i="17"/>
  <c r="O80" i="17"/>
  <c r="N80" i="17"/>
  <c r="M80" i="17"/>
  <c r="K80" i="17"/>
  <c r="J80" i="17"/>
  <c r="H80" i="17"/>
  <c r="G80" i="17"/>
  <c r="F80" i="17"/>
  <c r="E80" i="17"/>
  <c r="D80" i="17"/>
  <c r="O79" i="17"/>
  <c r="L79" i="17"/>
  <c r="I79" i="17"/>
  <c r="F79" i="17"/>
  <c r="O78" i="17"/>
  <c r="L78" i="17"/>
  <c r="L77" i="17" s="1"/>
  <c r="I78" i="17"/>
  <c r="I77" i="17" s="1"/>
  <c r="I76" i="17" s="1"/>
  <c r="F78" i="17"/>
  <c r="N77" i="17"/>
  <c r="M77" i="17"/>
  <c r="M76" i="17" s="1"/>
  <c r="K77" i="17"/>
  <c r="J77" i="17"/>
  <c r="H77" i="17"/>
  <c r="G77" i="17"/>
  <c r="G76" i="17" s="1"/>
  <c r="E77" i="17"/>
  <c r="E76" i="17" s="1"/>
  <c r="D77" i="17"/>
  <c r="D76" i="17"/>
  <c r="O74" i="17"/>
  <c r="L74" i="17"/>
  <c r="I74" i="17"/>
  <c r="F74" i="17"/>
  <c r="O73" i="17"/>
  <c r="L73" i="17"/>
  <c r="I73" i="17"/>
  <c r="F73" i="17"/>
  <c r="O72" i="17"/>
  <c r="L72" i="17"/>
  <c r="I72" i="17"/>
  <c r="F72" i="17"/>
  <c r="O71" i="17"/>
  <c r="L71" i="17"/>
  <c r="I71" i="17"/>
  <c r="F71" i="17"/>
  <c r="O70" i="17"/>
  <c r="L70" i="17"/>
  <c r="L69" i="17" s="1"/>
  <c r="I70" i="17"/>
  <c r="I69" i="17" s="1"/>
  <c r="F70" i="17"/>
  <c r="N69" i="17"/>
  <c r="M69" i="17"/>
  <c r="M67" i="17" s="1"/>
  <c r="K69" i="17"/>
  <c r="J69" i="17"/>
  <c r="H69" i="17"/>
  <c r="H67" i="17" s="1"/>
  <c r="G69" i="17"/>
  <c r="G67" i="17" s="1"/>
  <c r="E69" i="17"/>
  <c r="E67" i="17" s="1"/>
  <c r="D69" i="17"/>
  <c r="D67" i="17" s="1"/>
  <c r="O68" i="17"/>
  <c r="L68" i="17"/>
  <c r="I68" i="17"/>
  <c r="F68" i="17"/>
  <c r="N67" i="17"/>
  <c r="K67" i="17"/>
  <c r="J67" i="17"/>
  <c r="O66" i="17"/>
  <c r="L66" i="17"/>
  <c r="I66" i="17"/>
  <c r="F66" i="17"/>
  <c r="O65" i="17"/>
  <c r="L65" i="17"/>
  <c r="I65" i="17"/>
  <c r="F65" i="17"/>
  <c r="O64" i="17"/>
  <c r="L64" i="17"/>
  <c r="I64" i="17"/>
  <c r="F64" i="17"/>
  <c r="O63" i="17"/>
  <c r="L63" i="17"/>
  <c r="L58" i="17" s="1"/>
  <c r="I63" i="17"/>
  <c r="F63" i="17"/>
  <c r="O62" i="17"/>
  <c r="L62" i="17"/>
  <c r="I62" i="17"/>
  <c r="F62" i="17"/>
  <c r="O61" i="17"/>
  <c r="L61" i="17"/>
  <c r="I61" i="17"/>
  <c r="F61" i="17"/>
  <c r="O60" i="17"/>
  <c r="L60" i="17"/>
  <c r="I60" i="17"/>
  <c r="F60" i="17"/>
  <c r="O59" i="17"/>
  <c r="L59" i="17"/>
  <c r="I59" i="17"/>
  <c r="I58" i="17" s="1"/>
  <c r="F59" i="17"/>
  <c r="N58" i="17"/>
  <c r="N54" i="17" s="1"/>
  <c r="N53" i="17" s="1"/>
  <c r="M58" i="17"/>
  <c r="K58" i="17"/>
  <c r="J58" i="17"/>
  <c r="J54" i="17" s="1"/>
  <c r="J53" i="17" s="1"/>
  <c r="H58" i="17"/>
  <c r="G58" i="17"/>
  <c r="E58" i="17"/>
  <c r="D58" i="17"/>
  <c r="O57" i="17"/>
  <c r="L57" i="17"/>
  <c r="I57" i="17"/>
  <c r="F57" i="17"/>
  <c r="O56" i="17"/>
  <c r="L56" i="17"/>
  <c r="L55" i="17" s="1"/>
  <c r="I56" i="17"/>
  <c r="F56" i="17"/>
  <c r="F55" i="17" s="1"/>
  <c r="O55" i="17"/>
  <c r="N55" i="17"/>
  <c r="M55" i="17"/>
  <c r="M54" i="17" s="1"/>
  <c r="K55" i="17"/>
  <c r="J55" i="17"/>
  <c r="H55" i="17"/>
  <c r="H54" i="17" s="1"/>
  <c r="G55" i="17"/>
  <c r="G54" i="17" s="1"/>
  <c r="E55" i="17"/>
  <c r="D55" i="17"/>
  <c r="D54" i="17"/>
  <c r="O47" i="17"/>
  <c r="C47" i="17" s="1"/>
  <c r="O46" i="17"/>
  <c r="C46" i="17" s="1"/>
  <c r="N45" i="17"/>
  <c r="N20" i="17" s="1"/>
  <c r="M45" i="17"/>
  <c r="L44" i="17"/>
  <c r="L43" i="17" s="1"/>
  <c r="I44" i="17"/>
  <c r="I43" i="17" s="1"/>
  <c r="F44" i="17"/>
  <c r="K43" i="17"/>
  <c r="J43" i="17"/>
  <c r="H43" i="17"/>
  <c r="G43" i="17"/>
  <c r="F43" i="17"/>
  <c r="E43" i="17"/>
  <c r="D43" i="17"/>
  <c r="F42" i="17"/>
  <c r="C42" i="17" s="1"/>
  <c r="E41" i="17"/>
  <c r="D41" i="17"/>
  <c r="L40" i="17"/>
  <c r="C40" i="17" s="1"/>
  <c r="L39" i="17"/>
  <c r="C39" i="17" s="1"/>
  <c r="L38" i="17"/>
  <c r="C38" i="17" s="1"/>
  <c r="L37" i="17"/>
  <c r="C37" i="17" s="1"/>
  <c r="K36" i="17"/>
  <c r="J36" i="17"/>
  <c r="L35" i="17"/>
  <c r="C35" i="17" s="1"/>
  <c r="L34" i="17"/>
  <c r="C34" i="17" s="1"/>
  <c r="K33" i="17"/>
  <c r="J33" i="17"/>
  <c r="L32" i="17"/>
  <c r="C32" i="17" s="1"/>
  <c r="K31" i="17"/>
  <c r="J31" i="17"/>
  <c r="L30" i="17"/>
  <c r="C30" i="17" s="1"/>
  <c r="L29" i="17"/>
  <c r="C29" i="17" s="1"/>
  <c r="L28" i="17"/>
  <c r="C28" i="17" s="1"/>
  <c r="K27" i="17"/>
  <c r="K26" i="17" s="1"/>
  <c r="J27" i="17"/>
  <c r="F25" i="17"/>
  <c r="C25" i="17" s="1"/>
  <c r="I24" i="17"/>
  <c r="O23" i="17"/>
  <c r="L23" i="17"/>
  <c r="I23" i="17"/>
  <c r="F23" i="17"/>
  <c r="O22" i="17"/>
  <c r="L22" i="17"/>
  <c r="L21" i="17" s="1"/>
  <c r="I22" i="17"/>
  <c r="I21" i="17" s="1"/>
  <c r="F22" i="17"/>
  <c r="N21" i="17"/>
  <c r="N292" i="17" s="1"/>
  <c r="N291" i="17" s="1"/>
  <c r="M21" i="17"/>
  <c r="K21" i="17"/>
  <c r="K292" i="17" s="1"/>
  <c r="J21" i="17"/>
  <c r="H21" i="17"/>
  <c r="H292" i="17" s="1"/>
  <c r="G21" i="17"/>
  <c r="E21" i="17"/>
  <c r="D21" i="17"/>
  <c r="D292" i="17" s="1"/>
  <c r="D291" i="17" s="1"/>
  <c r="M53" i="17" l="1"/>
  <c r="C63" i="17"/>
  <c r="C87" i="17"/>
  <c r="C88" i="17"/>
  <c r="H83" i="17"/>
  <c r="G187" i="17"/>
  <c r="G174" i="17"/>
  <c r="G173" i="17" s="1"/>
  <c r="M20" i="17"/>
  <c r="C62" i="17"/>
  <c r="H53" i="17"/>
  <c r="L54" i="17"/>
  <c r="C71" i="17"/>
  <c r="K83" i="17"/>
  <c r="C162" i="17"/>
  <c r="N231" i="17"/>
  <c r="C254" i="17"/>
  <c r="O272" i="17"/>
  <c r="M174" i="17"/>
  <c r="K187" i="17"/>
  <c r="K270" i="17"/>
  <c r="K269" i="17" s="1"/>
  <c r="C57" i="17"/>
  <c r="C60" i="17"/>
  <c r="C23" i="17"/>
  <c r="J76" i="17"/>
  <c r="N76" i="17"/>
  <c r="C186" i="17"/>
  <c r="C190" i="17"/>
  <c r="N187" i="17"/>
  <c r="C202" i="17"/>
  <c r="C203" i="17"/>
  <c r="D204" i="17"/>
  <c r="C206" i="17"/>
  <c r="C214" i="17"/>
  <c r="C222" i="17"/>
  <c r="C223" i="17"/>
  <c r="C225" i="17"/>
  <c r="G53" i="17"/>
  <c r="C107" i="17"/>
  <c r="C111" i="17"/>
  <c r="O112" i="17"/>
  <c r="C142" i="17"/>
  <c r="C143" i="17"/>
  <c r="C178" i="17"/>
  <c r="I187" i="17"/>
  <c r="J187" i="17"/>
  <c r="C218" i="17"/>
  <c r="I233" i="17"/>
  <c r="C242" i="17"/>
  <c r="C245" i="17"/>
  <c r="J231" i="17"/>
  <c r="O252" i="17"/>
  <c r="O251" i="17" s="1"/>
  <c r="O264" i="17"/>
  <c r="C294" i="17"/>
  <c r="K291" i="17"/>
  <c r="H20" i="17"/>
  <c r="G292" i="17"/>
  <c r="G291" i="17" s="1"/>
  <c r="H76" i="17"/>
  <c r="L76" i="17"/>
  <c r="C80" i="17"/>
  <c r="C109" i="17"/>
  <c r="C126" i="17"/>
  <c r="G130" i="17"/>
  <c r="C150" i="17"/>
  <c r="C158" i="17"/>
  <c r="O166" i="17"/>
  <c r="O165" i="17" s="1"/>
  <c r="K173" i="17"/>
  <c r="C182" i="17"/>
  <c r="L187" i="17"/>
  <c r="G204" i="17"/>
  <c r="M204" i="17"/>
  <c r="M231" i="17"/>
  <c r="E231" i="17"/>
  <c r="C250" i="17"/>
  <c r="C258" i="17"/>
  <c r="C262" i="17"/>
  <c r="H270" i="17"/>
  <c r="H269" i="17" s="1"/>
  <c r="C282" i="17"/>
  <c r="D187" i="17"/>
  <c r="O21" i="17"/>
  <c r="O292" i="17" s="1"/>
  <c r="O291" i="17" s="1"/>
  <c r="J26" i="17"/>
  <c r="J20" i="17" s="1"/>
  <c r="C70" i="17"/>
  <c r="O69" i="17"/>
  <c r="O67" i="17" s="1"/>
  <c r="C91" i="17"/>
  <c r="L89" i="17"/>
  <c r="C100" i="17"/>
  <c r="C115" i="17"/>
  <c r="C134" i="17"/>
  <c r="O136" i="17"/>
  <c r="C146" i="17"/>
  <c r="C156" i="17"/>
  <c r="C170" i="17"/>
  <c r="C171" i="17"/>
  <c r="O188" i="17"/>
  <c r="O196" i="17"/>
  <c r="H204" i="17"/>
  <c r="H195" i="17" s="1"/>
  <c r="C210" i="17"/>
  <c r="C229" i="17"/>
  <c r="L252" i="17"/>
  <c r="C266" i="17"/>
  <c r="C278" i="17"/>
  <c r="G83" i="17"/>
  <c r="G195" i="17"/>
  <c r="K231" i="17"/>
  <c r="K230" i="17" s="1"/>
  <c r="I293" i="17"/>
  <c r="C61" i="17"/>
  <c r="C64" i="17"/>
  <c r="C66" i="17"/>
  <c r="C72" i="17"/>
  <c r="C74" i="17"/>
  <c r="C79" i="17"/>
  <c r="O89" i="17"/>
  <c r="O95" i="17"/>
  <c r="C108" i="17"/>
  <c r="O116" i="17"/>
  <c r="E130" i="17"/>
  <c r="C139" i="17"/>
  <c r="D130" i="17"/>
  <c r="H130" i="17"/>
  <c r="H75" i="17" s="1"/>
  <c r="L151" i="17"/>
  <c r="O160" i="17"/>
  <c r="C172" i="17"/>
  <c r="C177" i="17"/>
  <c r="O184" i="17"/>
  <c r="C213" i="17"/>
  <c r="C224" i="17"/>
  <c r="D231" i="17"/>
  <c r="D230" i="17" s="1"/>
  <c r="H231" i="17"/>
  <c r="H230" i="17" s="1"/>
  <c r="C244" i="17"/>
  <c r="C249" i="17"/>
  <c r="C257" i="17"/>
  <c r="O260" i="17"/>
  <c r="L276" i="17"/>
  <c r="C287" i="17"/>
  <c r="C288" i="17"/>
  <c r="C43" i="17"/>
  <c r="L116" i="17"/>
  <c r="D53" i="17"/>
  <c r="C65" i="17"/>
  <c r="C73" i="17"/>
  <c r="C78" i="17"/>
  <c r="N83" i="17"/>
  <c r="L84" i="17"/>
  <c r="C94" i="17"/>
  <c r="C102" i="17"/>
  <c r="C114" i="17"/>
  <c r="C119" i="17"/>
  <c r="C121" i="17"/>
  <c r="O122" i="17"/>
  <c r="N130" i="17"/>
  <c r="L131" i="17"/>
  <c r="C140" i="17"/>
  <c r="C149" i="17"/>
  <c r="C154" i="17"/>
  <c r="C163" i="17"/>
  <c r="O179" i="17"/>
  <c r="O174" i="17" s="1"/>
  <c r="L179" i="17"/>
  <c r="L174" i="17" s="1"/>
  <c r="L205" i="17"/>
  <c r="L204" i="17" s="1"/>
  <c r="C212" i="17"/>
  <c r="C215" i="17"/>
  <c r="O216" i="17"/>
  <c r="J204" i="17"/>
  <c r="J195" i="17" s="1"/>
  <c r="N204" i="17"/>
  <c r="N195" i="17" s="1"/>
  <c r="L251" i="17"/>
  <c r="C263" i="17"/>
  <c r="C271" i="17"/>
  <c r="I270" i="17"/>
  <c r="I269" i="17" s="1"/>
  <c r="M270" i="17"/>
  <c r="M269" i="17" s="1"/>
  <c r="O276" i="17"/>
  <c r="O270" i="17" s="1"/>
  <c r="O269" i="17" s="1"/>
  <c r="I286" i="17"/>
  <c r="C286" i="17" s="1"/>
  <c r="N230" i="17"/>
  <c r="L270" i="17"/>
  <c r="L269" i="17" s="1"/>
  <c r="E292" i="17"/>
  <c r="E291" i="17" s="1"/>
  <c r="J292" i="17"/>
  <c r="J291" i="17" s="1"/>
  <c r="C22" i="17"/>
  <c r="L31" i="17"/>
  <c r="C31" i="17" s="1"/>
  <c r="C44" i="17"/>
  <c r="E54" i="17"/>
  <c r="E53" i="17" s="1"/>
  <c r="K54" i="17"/>
  <c r="K53" i="17" s="1"/>
  <c r="O58" i="17"/>
  <c r="O54" i="17" s="1"/>
  <c r="O53" i="17" s="1"/>
  <c r="I67" i="17"/>
  <c r="K76" i="17"/>
  <c r="K75" i="17" s="1"/>
  <c r="C86" i="17"/>
  <c r="O84" i="17"/>
  <c r="C93" i="17"/>
  <c r="I103" i="17"/>
  <c r="C110" i="17"/>
  <c r="O103" i="17"/>
  <c r="C120" i="17"/>
  <c r="C133" i="17"/>
  <c r="M130" i="17"/>
  <c r="F141" i="17"/>
  <c r="C141" i="17" s="1"/>
  <c r="C148" i="17"/>
  <c r="C153" i="17"/>
  <c r="C155" i="17"/>
  <c r="C157" i="17"/>
  <c r="L160" i="17"/>
  <c r="C164" i="17"/>
  <c r="F166" i="17"/>
  <c r="F165" i="17" s="1"/>
  <c r="C169" i="17"/>
  <c r="C181" i="17"/>
  <c r="L184" i="17"/>
  <c r="E187" i="17"/>
  <c r="O187" i="17"/>
  <c r="K195" i="17"/>
  <c r="C201" i="17"/>
  <c r="D195" i="17"/>
  <c r="C211" i="17"/>
  <c r="C221" i="17"/>
  <c r="F238" i="17"/>
  <c r="C241" i="17"/>
  <c r="O238" i="17"/>
  <c r="O231" i="17" s="1"/>
  <c r="L246" i="17"/>
  <c r="L231" i="17" s="1"/>
  <c r="L260" i="17"/>
  <c r="C279" i="17"/>
  <c r="C280" i="17"/>
  <c r="L292" i="17"/>
  <c r="L291" i="17" s="1"/>
  <c r="L67" i="17"/>
  <c r="L53" i="17" s="1"/>
  <c r="G75" i="17"/>
  <c r="G52" i="17" s="1"/>
  <c r="C99" i="17"/>
  <c r="C138" i="17"/>
  <c r="I175" i="17"/>
  <c r="C176" i="17"/>
  <c r="C261" i="17"/>
  <c r="F260" i="17"/>
  <c r="C301" i="17"/>
  <c r="G20" i="17"/>
  <c r="K20" i="17"/>
  <c r="F21" i="17"/>
  <c r="C56" i="17"/>
  <c r="C68" i="17"/>
  <c r="F69" i="17"/>
  <c r="C69" i="17" s="1"/>
  <c r="F77" i="17"/>
  <c r="C81" i="17"/>
  <c r="C82" i="17"/>
  <c r="E83" i="17"/>
  <c r="E75" i="17" s="1"/>
  <c r="C90" i="17"/>
  <c r="F89" i="17"/>
  <c r="C97" i="17"/>
  <c r="I95" i="17"/>
  <c r="C101" i="17"/>
  <c r="L103" i="17"/>
  <c r="I116" i="17"/>
  <c r="C117" i="17"/>
  <c r="C129" i="17"/>
  <c r="F128" i="17"/>
  <c r="C128" i="17" s="1"/>
  <c r="O131" i="17"/>
  <c r="C145" i="17"/>
  <c r="F144" i="17"/>
  <c r="O144" i="17"/>
  <c r="F151" i="17"/>
  <c r="I151" i="17"/>
  <c r="C152" i="17"/>
  <c r="C220" i="17"/>
  <c r="I216" i="17"/>
  <c r="C237" i="17"/>
  <c r="F235" i="17"/>
  <c r="C256" i="17"/>
  <c r="I252" i="17"/>
  <c r="I251" i="17" s="1"/>
  <c r="C98" i="17"/>
  <c r="F95" i="17"/>
  <c r="D116" i="17"/>
  <c r="D83" i="17" s="1"/>
  <c r="D75" i="17" s="1"/>
  <c r="F118" i="17"/>
  <c r="C137" i="17"/>
  <c r="F136" i="17"/>
  <c r="C168" i="17"/>
  <c r="I166" i="17"/>
  <c r="L27" i="17"/>
  <c r="L33" i="17"/>
  <c r="C33" i="17" s="1"/>
  <c r="L36" i="17"/>
  <c r="C36" i="17" s="1"/>
  <c r="F41" i="17"/>
  <c r="C41" i="17" s="1"/>
  <c r="O45" i="17"/>
  <c r="O20" i="17" s="1"/>
  <c r="I55" i="17"/>
  <c r="I54" i="17" s="1"/>
  <c r="F58" i="17"/>
  <c r="O77" i="17"/>
  <c r="O76" i="17" s="1"/>
  <c r="L83" i="17"/>
  <c r="C92" i="17"/>
  <c r="C96" i="17"/>
  <c r="L95" i="17"/>
  <c r="C123" i="17"/>
  <c r="C125" i="17"/>
  <c r="F122" i="17"/>
  <c r="J130" i="17"/>
  <c r="C147" i="17"/>
  <c r="C159" i="17"/>
  <c r="N174" i="17"/>
  <c r="N173" i="17" s="1"/>
  <c r="I179" i="17"/>
  <c r="C180" i="17"/>
  <c r="C183" i="17"/>
  <c r="C189" i="17"/>
  <c r="F188" i="17"/>
  <c r="C208" i="17"/>
  <c r="I205" i="17"/>
  <c r="C277" i="17"/>
  <c r="F276" i="17"/>
  <c r="C59" i="17"/>
  <c r="I112" i="17"/>
  <c r="C113" i="17"/>
  <c r="C200" i="17"/>
  <c r="I198" i="17"/>
  <c r="M292" i="17"/>
  <c r="M291" i="17" s="1"/>
  <c r="E20" i="17"/>
  <c r="I20" i="17"/>
  <c r="H291" i="17"/>
  <c r="J83" i="17"/>
  <c r="C85" i="17"/>
  <c r="M83" i="17"/>
  <c r="M75" i="17" s="1"/>
  <c r="C104" i="17"/>
  <c r="C105" i="17"/>
  <c r="C106" i="17"/>
  <c r="F103" i="17"/>
  <c r="C124" i="17"/>
  <c r="I122" i="17"/>
  <c r="C127" i="17"/>
  <c r="F131" i="17"/>
  <c r="I131" i="17"/>
  <c r="C132" i="17"/>
  <c r="C135" i="17"/>
  <c r="L144" i="17"/>
  <c r="O151" i="17"/>
  <c r="C161" i="17"/>
  <c r="F160" i="17"/>
  <c r="M173" i="17"/>
  <c r="F174" i="17"/>
  <c r="C185" i="17"/>
  <c r="F184" i="17"/>
  <c r="C268" i="17"/>
  <c r="I264" i="17"/>
  <c r="I259" i="17" s="1"/>
  <c r="C167" i="17"/>
  <c r="C197" i="17"/>
  <c r="F196" i="17"/>
  <c r="I227" i="17"/>
  <c r="C227" i="17" s="1"/>
  <c r="C228" i="17"/>
  <c r="I235" i="17"/>
  <c r="C236" i="17"/>
  <c r="E270" i="17"/>
  <c r="E269" i="17" s="1"/>
  <c r="C281" i="17"/>
  <c r="C285" i="17"/>
  <c r="F284" i="17"/>
  <c r="O205" i="17"/>
  <c r="C217" i="17"/>
  <c r="F216" i="17"/>
  <c r="C216" i="17" s="1"/>
  <c r="J230" i="17"/>
  <c r="C232" i="17"/>
  <c r="C248" i="17"/>
  <c r="I246" i="17"/>
  <c r="C246" i="17" s="1"/>
  <c r="E230" i="17"/>
  <c r="C253" i="17"/>
  <c r="F252" i="17"/>
  <c r="M259" i="17"/>
  <c r="M230" i="17" s="1"/>
  <c r="L259" i="17"/>
  <c r="C265" i="17"/>
  <c r="F264" i="17"/>
  <c r="C273" i="17"/>
  <c r="F272" i="17"/>
  <c r="C193" i="17"/>
  <c r="F192" i="17"/>
  <c r="E195" i="17"/>
  <c r="M195" i="17"/>
  <c r="L196" i="17"/>
  <c r="C207" i="17"/>
  <c r="C209" i="17"/>
  <c r="F205" i="17"/>
  <c r="C219" i="17"/>
  <c r="C233" i="17"/>
  <c r="G231" i="17"/>
  <c r="G230" i="17" s="1"/>
  <c r="G289" i="17" s="1"/>
  <c r="C240" i="17"/>
  <c r="I238" i="17"/>
  <c r="C243" i="17"/>
  <c r="C255" i="17"/>
  <c r="C267" i="17"/>
  <c r="C275" i="17"/>
  <c r="C295" i="17"/>
  <c r="C296" i="17"/>
  <c r="C297" i="17"/>
  <c r="F293" i="17"/>
  <c r="C199" i="17"/>
  <c r="C239" i="17"/>
  <c r="C247" i="17"/>
  <c r="O259" i="17" l="1"/>
  <c r="C160" i="17"/>
  <c r="C58" i="17"/>
  <c r="C84" i="17"/>
  <c r="O230" i="17"/>
  <c r="M52" i="17"/>
  <c r="C276" i="17"/>
  <c r="C293" i="17"/>
  <c r="H194" i="17"/>
  <c r="N75" i="17"/>
  <c r="I231" i="17"/>
  <c r="J75" i="17"/>
  <c r="J52" i="17" s="1"/>
  <c r="J51" i="17" s="1"/>
  <c r="C112" i="17"/>
  <c r="C89" i="17"/>
  <c r="F54" i="17"/>
  <c r="L173" i="17"/>
  <c r="K289" i="17"/>
  <c r="O83" i="17"/>
  <c r="O204" i="17"/>
  <c r="O195" i="17" s="1"/>
  <c r="L130" i="17"/>
  <c r="L75" i="17" s="1"/>
  <c r="L52" i="17" s="1"/>
  <c r="I130" i="17"/>
  <c r="I53" i="17"/>
  <c r="C136" i="17"/>
  <c r="C144" i="17"/>
  <c r="N289" i="17"/>
  <c r="N194" i="17"/>
  <c r="O173" i="17"/>
  <c r="I292" i="17"/>
  <c r="I291" i="17" s="1"/>
  <c r="H289" i="17"/>
  <c r="H52" i="17"/>
  <c r="H51" i="17" s="1"/>
  <c r="M289" i="17"/>
  <c r="C179" i="17"/>
  <c r="E289" i="17"/>
  <c r="K194" i="17"/>
  <c r="J194" i="17"/>
  <c r="C238" i="17"/>
  <c r="N52" i="17"/>
  <c r="N51" i="17" s="1"/>
  <c r="N50" i="17" s="1"/>
  <c r="C184" i="17"/>
  <c r="C103" i="17"/>
  <c r="D194" i="17"/>
  <c r="K52" i="17"/>
  <c r="K51" i="17" s="1"/>
  <c r="D52" i="17"/>
  <c r="D289" i="17"/>
  <c r="I230" i="17"/>
  <c r="M194" i="17"/>
  <c r="M51" i="17" s="1"/>
  <c r="F173" i="17"/>
  <c r="C260" i="17"/>
  <c r="F259" i="17"/>
  <c r="C259" i="17" s="1"/>
  <c r="I174" i="17"/>
  <c r="I173" i="17" s="1"/>
  <c r="C54" i="17"/>
  <c r="E194" i="17"/>
  <c r="F270" i="17"/>
  <c r="C272" i="17"/>
  <c r="L230" i="17"/>
  <c r="I204" i="17"/>
  <c r="I165" i="17"/>
  <c r="C165" i="17" s="1"/>
  <c r="C166" i="17"/>
  <c r="C118" i="17"/>
  <c r="F116" i="17"/>
  <c r="C116" i="17" s="1"/>
  <c r="I83" i="17"/>
  <c r="I75" i="17" s="1"/>
  <c r="C77" i="17"/>
  <c r="F76" i="17"/>
  <c r="E52" i="17"/>
  <c r="E51" i="17" s="1"/>
  <c r="G194" i="17"/>
  <c r="G51" i="17" s="1"/>
  <c r="C27" i="17"/>
  <c r="L26" i="17"/>
  <c r="C192" i="17"/>
  <c r="F191" i="17"/>
  <c r="C191" i="17" s="1"/>
  <c r="O194" i="17"/>
  <c r="C122" i="17"/>
  <c r="C151" i="17"/>
  <c r="F67" i="17"/>
  <c r="C67" i="17" s="1"/>
  <c r="C205" i="17"/>
  <c r="F204" i="17"/>
  <c r="C188" i="17"/>
  <c r="F187" i="17"/>
  <c r="C187" i="17" s="1"/>
  <c r="C45" i="17"/>
  <c r="C235" i="17"/>
  <c r="F231" i="17"/>
  <c r="L195" i="17"/>
  <c r="C264" i="17"/>
  <c r="C252" i="17"/>
  <c r="F251" i="17"/>
  <c r="C251" i="17" s="1"/>
  <c r="C284" i="17"/>
  <c r="F283" i="17"/>
  <c r="C283" i="17" s="1"/>
  <c r="C175" i="17"/>
  <c r="F130" i="17"/>
  <c r="C131" i="17"/>
  <c r="C198" i="17"/>
  <c r="I196" i="17"/>
  <c r="C95" i="17"/>
  <c r="O130" i="17"/>
  <c r="O75" i="17" s="1"/>
  <c r="F292" i="17"/>
  <c r="C21" i="17"/>
  <c r="C55" i="17"/>
  <c r="I195" i="17" l="1"/>
  <c r="C204" i="17"/>
  <c r="J289" i="17"/>
  <c r="I52" i="17"/>
  <c r="I51" i="17" s="1"/>
  <c r="I194" i="17"/>
  <c r="D51" i="17"/>
  <c r="D50" i="17" s="1"/>
  <c r="F83" i="17"/>
  <c r="F75" i="17" s="1"/>
  <c r="C75" i="17" s="1"/>
  <c r="L194" i="17"/>
  <c r="L51" i="17" s="1"/>
  <c r="C173" i="17"/>
  <c r="N290" i="17"/>
  <c r="C196" i="17"/>
  <c r="H290" i="17"/>
  <c r="H50" i="17"/>
  <c r="K50" i="17"/>
  <c r="K290" i="17"/>
  <c r="M50" i="17"/>
  <c r="M290" i="17"/>
  <c r="O289" i="17"/>
  <c r="O52" i="17"/>
  <c r="O51" i="17" s="1"/>
  <c r="G50" i="17"/>
  <c r="G290" i="17"/>
  <c r="D24" i="17"/>
  <c r="C130" i="17"/>
  <c r="E290" i="17"/>
  <c r="E50" i="17"/>
  <c r="F269" i="17"/>
  <c r="C270" i="17"/>
  <c r="C174" i="17"/>
  <c r="C83" i="17"/>
  <c r="F230" i="17"/>
  <c r="C230" i="17" s="1"/>
  <c r="C231" i="17"/>
  <c r="C26" i="17"/>
  <c r="L20" i="17"/>
  <c r="C76" i="17"/>
  <c r="J50" i="17"/>
  <c r="J290" i="17"/>
  <c r="I289" i="17"/>
  <c r="C292" i="17"/>
  <c r="F291" i="17"/>
  <c r="C291" i="17" s="1"/>
  <c r="L289" i="17"/>
  <c r="F53" i="17"/>
  <c r="F195" i="17"/>
  <c r="I50" i="17" l="1"/>
  <c r="I290" i="17"/>
  <c r="L50" i="17"/>
  <c r="L290" i="17"/>
  <c r="C269" i="17"/>
  <c r="F289" i="17"/>
  <c r="C289" i="17" s="1"/>
  <c r="F24" i="17"/>
  <c r="D20" i="17"/>
  <c r="C53" i="17"/>
  <c r="F52" i="17"/>
  <c r="O50" i="17"/>
  <c r="O290" i="17"/>
  <c r="F194" i="17"/>
  <c r="C194" i="17" s="1"/>
  <c r="C195" i="17"/>
  <c r="D290" i="17"/>
  <c r="C24" i="17" l="1"/>
  <c r="F20" i="17"/>
  <c r="C20" i="17" s="1"/>
  <c r="F51" i="17"/>
  <c r="C52" i="17"/>
  <c r="F290" i="17" l="1"/>
  <c r="C290" i="17" s="1"/>
  <c r="F50" i="17"/>
  <c r="C50" i="17" s="1"/>
  <c r="C51" i="17"/>
  <c r="I63" i="16" l="1"/>
  <c r="H63" i="16"/>
  <c r="I62" i="16"/>
  <c r="H62" i="16"/>
  <c r="I61" i="16"/>
  <c r="H61" i="16"/>
  <c r="I60" i="16"/>
  <c r="H60" i="16"/>
  <c r="I59" i="16"/>
  <c r="H59" i="16"/>
  <c r="I58" i="16"/>
  <c r="H58" i="16"/>
  <c r="I57" i="16"/>
  <c r="H57" i="16"/>
  <c r="I56" i="16"/>
  <c r="H56" i="16"/>
  <c r="I55" i="16"/>
  <c r="H55" i="16"/>
  <c r="G54" i="16"/>
  <c r="F54" i="16"/>
  <c r="E54" i="16"/>
  <c r="D54" i="16"/>
  <c r="I47" i="16"/>
  <c r="D47" i="16"/>
  <c r="H47" i="16" s="1"/>
  <c r="I46" i="16"/>
  <c r="H46" i="16"/>
  <c r="I45" i="16"/>
  <c r="H45" i="16"/>
  <c r="I44" i="16"/>
  <c r="H44" i="16"/>
  <c r="I43" i="16"/>
  <c r="H43" i="16"/>
  <c r="I42" i="16"/>
  <c r="H42" i="16"/>
  <c r="I41" i="16"/>
  <c r="H41" i="16"/>
  <c r="I40" i="16"/>
  <c r="H40" i="16"/>
  <c r="I39" i="16"/>
  <c r="H39" i="16"/>
  <c r="I38" i="16"/>
  <c r="H38" i="16"/>
  <c r="I37" i="16"/>
  <c r="H37" i="16"/>
  <c r="I36" i="16"/>
  <c r="H36" i="16"/>
  <c r="I35" i="16"/>
  <c r="H35" i="16"/>
  <c r="I34" i="16"/>
  <c r="H34" i="16"/>
  <c r="I33" i="16"/>
  <c r="H33" i="16"/>
  <c r="I32" i="16"/>
  <c r="H32" i="16"/>
  <c r="G31" i="16"/>
  <c r="F31" i="16"/>
  <c r="E31" i="16"/>
  <c r="I25" i="16"/>
  <c r="H25" i="16"/>
  <c r="I24" i="16"/>
  <c r="H24" i="16"/>
  <c r="I23" i="16"/>
  <c r="H23" i="16"/>
  <c r="I22" i="16"/>
  <c r="H22" i="16"/>
  <c r="I21" i="16"/>
  <c r="H21" i="16"/>
  <c r="I20" i="16"/>
  <c r="H20" i="16"/>
  <c r="I19" i="16"/>
  <c r="H19" i="16"/>
  <c r="I18" i="16"/>
  <c r="H18" i="16"/>
  <c r="I17" i="16"/>
  <c r="H17" i="16"/>
  <c r="I16" i="16"/>
  <c r="H16" i="16"/>
  <c r="I15" i="16"/>
  <c r="H15" i="16"/>
  <c r="I14" i="16"/>
  <c r="H14" i="16"/>
  <c r="I13" i="16"/>
  <c r="H13" i="16"/>
  <c r="H11" i="16" s="1"/>
  <c r="I12" i="16"/>
  <c r="I11" i="16" s="1"/>
  <c r="H12" i="16"/>
  <c r="G11" i="16"/>
  <c r="F11" i="16"/>
  <c r="E11" i="16"/>
  <c r="D11" i="16"/>
  <c r="D31" i="16" l="1"/>
  <c r="I31" i="16"/>
  <c r="I54" i="16"/>
  <c r="H31" i="16"/>
  <c r="H54" i="16"/>
  <c r="O301" i="15" l="1"/>
  <c r="L301" i="15"/>
  <c r="I301" i="15"/>
  <c r="F301" i="15"/>
  <c r="O300" i="15"/>
  <c r="L300" i="15"/>
  <c r="I300" i="15"/>
  <c r="F300" i="15"/>
  <c r="O299" i="15"/>
  <c r="L299" i="15"/>
  <c r="I299" i="15"/>
  <c r="F299" i="15"/>
  <c r="O298" i="15"/>
  <c r="L298" i="15"/>
  <c r="I298" i="15"/>
  <c r="F298" i="15"/>
  <c r="O297" i="15"/>
  <c r="L297" i="15"/>
  <c r="I297" i="15"/>
  <c r="F297" i="15"/>
  <c r="O296" i="15"/>
  <c r="L296" i="15"/>
  <c r="I296" i="15"/>
  <c r="F296" i="15"/>
  <c r="O295" i="15"/>
  <c r="L295" i="15"/>
  <c r="I295" i="15"/>
  <c r="F295" i="15"/>
  <c r="O294" i="15"/>
  <c r="L294" i="15"/>
  <c r="L293" i="15" s="1"/>
  <c r="I294" i="15"/>
  <c r="F294" i="15"/>
  <c r="O293" i="15"/>
  <c r="N293" i="15"/>
  <c r="M293" i="15"/>
  <c r="K293" i="15"/>
  <c r="J293" i="15"/>
  <c r="H293" i="15"/>
  <c r="G293" i="15"/>
  <c r="E293" i="15"/>
  <c r="D293" i="15"/>
  <c r="O288" i="15"/>
  <c r="L288" i="15"/>
  <c r="I288" i="15"/>
  <c r="F288" i="15"/>
  <c r="O287" i="15"/>
  <c r="L287" i="15"/>
  <c r="L286" i="15" s="1"/>
  <c r="I287" i="15"/>
  <c r="F287" i="15"/>
  <c r="O286" i="15"/>
  <c r="N286" i="15"/>
  <c r="M286" i="15"/>
  <c r="K286" i="15"/>
  <c r="J286" i="15"/>
  <c r="H286" i="15"/>
  <c r="G286" i="15"/>
  <c r="E286" i="15"/>
  <c r="D286" i="15"/>
  <c r="O285" i="15"/>
  <c r="O284" i="15" s="1"/>
  <c r="O283" i="15" s="1"/>
  <c r="L285" i="15"/>
  <c r="L284" i="15" s="1"/>
  <c r="L283" i="15" s="1"/>
  <c r="I285" i="15"/>
  <c r="I284" i="15" s="1"/>
  <c r="I283" i="15" s="1"/>
  <c r="F285" i="15"/>
  <c r="N284" i="15"/>
  <c r="N283" i="15" s="1"/>
  <c r="M284" i="15"/>
  <c r="M283" i="15" s="1"/>
  <c r="K284" i="15"/>
  <c r="K283" i="15" s="1"/>
  <c r="J284" i="15"/>
  <c r="J283" i="15" s="1"/>
  <c r="H284" i="15"/>
  <c r="H283" i="15" s="1"/>
  <c r="G284" i="15"/>
  <c r="G283" i="15" s="1"/>
  <c r="F284" i="15"/>
  <c r="E284" i="15"/>
  <c r="E283" i="15" s="1"/>
  <c r="D284" i="15"/>
  <c r="D283" i="15" s="1"/>
  <c r="F283" i="15"/>
  <c r="O282" i="15"/>
  <c r="L282" i="15"/>
  <c r="L281" i="15" s="1"/>
  <c r="I282" i="15"/>
  <c r="I281" i="15" s="1"/>
  <c r="F282" i="15"/>
  <c r="F281" i="15" s="1"/>
  <c r="O281" i="15"/>
  <c r="N281" i="15"/>
  <c r="M281" i="15"/>
  <c r="K281" i="15"/>
  <c r="J281" i="15"/>
  <c r="H281" i="15"/>
  <c r="G281" i="15"/>
  <c r="E281" i="15"/>
  <c r="D281" i="15"/>
  <c r="O280" i="15"/>
  <c r="L280" i="15"/>
  <c r="I280" i="15"/>
  <c r="F280" i="15"/>
  <c r="O279" i="15"/>
  <c r="L279" i="15"/>
  <c r="I279" i="15"/>
  <c r="F279" i="15"/>
  <c r="O278" i="15"/>
  <c r="L278" i="15"/>
  <c r="I278" i="15"/>
  <c r="F278" i="15"/>
  <c r="O277" i="15"/>
  <c r="O276" i="15" s="1"/>
  <c r="L277" i="15"/>
  <c r="I277" i="15"/>
  <c r="I276" i="15" s="1"/>
  <c r="F277" i="15"/>
  <c r="N276" i="15"/>
  <c r="M276" i="15"/>
  <c r="K276" i="15"/>
  <c r="K270" i="15" s="1"/>
  <c r="K269" i="15" s="1"/>
  <c r="J276" i="15"/>
  <c r="H276" i="15"/>
  <c r="G276" i="15"/>
  <c r="F276" i="15"/>
  <c r="E276" i="15"/>
  <c r="D276" i="15"/>
  <c r="O275" i="15"/>
  <c r="L275" i="15"/>
  <c r="I275" i="15"/>
  <c r="F275" i="15"/>
  <c r="O274" i="15"/>
  <c r="L274" i="15"/>
  <c r="I274" i="15"/>
  <c r="F274" i="15"/>
  <c r="O273" i="15"/>
  <c r="O272" i="15" s="1"/>
  <c r="L273" i="15"/>
  <c r="I273" i="15"/>
  <c r="I272" i="15" s="1"/>
  <c r="F273" i="15"/>
  <c r="N272" i="15"/>
  <c r="N270" i="15" s="1"/>
  <c r="N269" i="15" s="1"/>
  <c r="M272" i="15"/>
  <c r="K272" i="15"/>
  <c r="J272" i="15"/>
  <c r="H272" i="15"/>
  <c r="H270" i="15" s="1"/>
  <c r="H269" i="15" s="1"/>
  <c r="G272" i="15"/>
  <c r="E272" i="15"/>
  <c r="D272" i="15"/>
  <c r="D270" i="15" s="1"/>
  <c r="D269" i="15" s="1"/>
  <c r="O271" i="15"/>
  <c r="L271" i="15"/>
  <c r="I271" i="15"/>
  <c r="F271" i="15"/>
  <c r="J270" i="15"/>
  <c r="J269" i="15" s="1"/>
  <c r="O268" i="15"/>
  <c r="L268" i="15"/>
  <c r="I268" i="15"/>
  <c r="F268" i="15"/>
  <c r="O267" i="15"/>
  <c r="L267" i="15"/>
  <c r="I267" i="15"/>
  <c r="F267" i="15"/>
  <c r="O266" i="15"/>
  <c r="L266" i="15"/>
  <c r="I266" i="15"/>
  <c r="F266" i="15"/>
  <c r="O265" i="15"/>
  <c r="O264" i="15" s="1"/>
  <c r="L265" i="15"/>
  <c r="I265" i="15"/>
  <c r="I264" i="15" s="1"/>
  <c r="F265" i="15"/>
  <c r="N264" i="15"/>
  <c r="M264" i="15"/>
  <c r="K264" i="15"/>
  <c r="J264" i="15"/>
  <c r="H264" i="15"/>
  <c r="G264" i="15"/>
  <c r="E264" i="15"/>
  <c r="D264" i="15"/>
  <c r="O263" i="15"/>
  <c r="L263" i="15"/>
  <c r="I263" i="15"/>
  <c r="F263" i="15"/>
  <c r="O262" i="15"/>
  <c r="L262" i="15"/>
  <c r="I262" i="15"/>
  <c r="F262" i="15"/>
  <c r="O261" i="15"/>
  <c r="O260" i="15" s="1"/>
  <c r="L261" i="15"/>
  <c r="L260" i="15" s="1"/>
  <c r="I261" i="15"/>
  <c r="F261" i="15"/>
  <c r="F260" i="15" s="1"/>
  <c r="N260" i="15"/>
  <c r="M260" i="15"/>
  <c r="K260" i="15"/>
  <c r="K259" i="15" s="1"/>
  <c r="J260" i="15"/>
  <c r="J259" i="15" s="1"/>
  <c r="H260" i="15"/>
  <c r="G260" i="15"/>
  <c r="E260" i="15"/>
  <c r="D260" i="15"/>
  <c r="O258" i="15"/>
  <c r="L258" i="15"/>
  <c r="I258" i="15"/>
  <c r="F258" i="15"/>
  <c r="O257" i="15"/>
  <c r="L257" i="15"/>
  <c r="I257" i="15"/>
  <c r="F257" i="15"/>
  <c r="O256" i="15"/>
  <c r="L256" i="15"/>
  <c r="I256" i="15"/>
  <c r="F256" i="15"/>
  <c r="O255" i="15"/>
  <c r="L255" i="15"/>
  <c r="I255" i="15"/>
  <c r="F255" i="15"/>
  <c r="O254" i="15"/>
  <c r="L254" i="15"/>
  <c r="I254" i="15"/>
  <c r="F254" i="15"/>
  <c r="O253" i="15"/>
  <c r="O252" i="15" s="1"/>
  <c r="L253" i="15"/>
  <c r="L252" i="15" s="1"/>
  <c r="L251" i="15" s="1"/>
  <c r="I253" i="15"/>
  <c r="F253" i="15"/>
  <c r="N252" i="15"/>
  <c r="M252" i="15"/>
  <c r="M251" i="15" s="1"/>
  <c r="K252" i="15"/>
  <c r="K251" i="15" s="1"/>
  <c r="J252" i="15"/>
  <c r="J251" i="15" s="1"/>
  <c r="H252" i="15"/>
  <c r="H251" i="15" s="1"/>
  <c r="G252" i="15"/>
  <c r="G251" i="15" s="1"/>
  <c r="E252" i="15"/>
  <c r="D252" i="15"/>
  <c r="D251" i="15" s="1"/>
  <c r="N251" i="15"/>
  <c r="E251" i="15"/>
  <c r="O250" i="15"/>
  <c r="L250" i="15"/>
  <c r="I250" i="15"/>
  <c r="F250" i="15"/>
  <c r="O249" i="15"/>
  <c r="L249" i="15"/>
  <c r="I249" i="15"/>
  <c r="F249" i="15"/>
  <c r="O248" i="15"/>
  <c r="L248" i="15"/>
  <c r="I248" i="15"/>
  <c r="F248" i="15"/>
  <c r="O247" i="15"/>
  <c r="L247" i="15"/>
  <c r="I247" i="15"/>
  <c r="F247" i="15"/>
  <c r="F246" i="15" s="1"/>
  <c r="N246" i="15"/>
  <c r="M246" i="15"/>
  <c r="K246" i="15"/>
  <c r="J246" i="15"/>
  <c r="H246" i="15"/>
  <c r="G246" i="15"/>
  <c r="E246" i="15"/>
  <c r="D246" i="15"/>
  <c r="O245" i="15"/>
  <c r="L245" i="15"/>
  <c r="I245" i="15"/>
  <c r="F245" i="15"/>
  <c r="O244" i="15"/>
  <c r="L244" i="15"/>
  <c r="I244" i="15"/>
  <c r="F244" i="15"/>
  <c r="O243" i="15"/>
  <c r="L243" i="15"/>
  <c r="I243" i="15"/>
  <c r="F243" i="15"/>
  <c r="O242" i="15"/>
  <c r="L242" i="15"/>
  <c r="I242" i="15"/>
  <c r="F242" i="15"/>
  <c r="O241" i="15"/>
  <c r="L241" i="15"/>
  <c r="I241" i="15"/>
  <c r="F241" i="15"/>
  <c r="O240" i="15"/>
  <c r="L240" i="15"/>
  <c r="I240" i="15"/>
  <c r="F240" i="15"/>
  <c r="O239" i="15"/>
  <c r="L239" i="15"/>
  <c r="I239" i="15"/>
  <c r="F239" i="15"/>
  <c r="F238" i="15" s="1"/>
  <c r="N238" i="15"/>
  <c r="M238" i="15"/>
  <c r="K238" i="15"/>
  <c r="J238" i="15"/>
  <c r="H238" i="15"/>
  <c r="G238" i="15"/>
  <c r="E238" i="15"/>
  <c r="D238" i="15"/>
  <c r="O237" i="15"/>
  <c r="L237" i="15"/>
  <c r="I237" i="15"/>
  <c r="F237" i="15"/>
  <c r="O236" i="15"/>
  <c r="L236" i="15"/>
  <c r="L235" i="15" s="1"/>
  <c r="I236" i="15"/>
  <c r="I235" i="15" s="1"/>
  <c r="F236" i="15"/>
  <c r="N235" i="15"/>
  <c r="M235" i="15"/>
  <c r="K235" i="15"/>
  <c r="J235" i="15"/>
  <c r="H235" i="15"/>
  <c r="G235" i="15"/>
  <c r="E235" i="15"/>
  <c r="D235" i="15"/>
  <c r="O234" i="15"/>
  <c r="L234" i="15"/>
  <c r="L233" i="15" s="1"/>
  <c r="I234" i="15"/>
  <c r="I233" i="15" s="1"/>
  <c r="F234" i="15"/>
  <c r="O233" i="15"/>
  <c r="N233" i="15"/>
  <c r="M233" i="15"/>
  <c r="K233" i="15"/>
  <c r="J233" i="15"/>
  <c r="H233" i="15"/>
  <c r="G233" i="15"/>
  <c r="E233" i="15"/>
  <c r="D233" i="15"/>
  <c r="O232" i="15"/>
  <c r="L232" i="15"/>
  <c r="I232" i="15"/>
  <c r="F232" i="15"/>
  <c r="O229" i="15"/>
  <c r="L229" i="15"/>
  <c r="I229" i="15"/>
  <c r="F229" i="15"/>
  <c r="O228" i="15"/>
  <c r="L228" i="15"/>
  <c r="L227" i="15" s="1"/>
  <c r="I228" i="15"/>
  <c r="F228" i="15"/>
  <c r="O227" i="15"/>
  <c r="N227" i="15"/>
  <c r="M227" i="15"/>
  <c r="K227" i="15"/>
  <c r="J227" i="15"/>
  <c r="I227" i="15"/>
  <c r="H227" i="15"/>
  <c r="G227" i="15"/>
  <c r="E227" i="15"/>
  <c r="D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F220" i="15"/>
  <c r="O219" i="15"/>
  <c r="L219" i="15"/>
  <c r="I219" i="15"/>
  <c r="F219" i="15"/>
  <c r="O218" i="15"/>
  <c r="L218" i="15"/>
  <c r="I218" i="15"/>
  <c r="F218" i="15"/>
  <c r="O217" i="15"/>
  <c r="O216" i="15" s="1"/>
  <c r="L217" i="15"/>
  <c r="I217" i="15"/>
  <c r="F217" i="15"/>
  <c r="N216" i="15"/>
  <c r="M216" i="15"/>
  <c r="K216" i="15"/>
  <c r="J216" i="15"/>
  <c r="H216" i="15"/>
  <c r="G216" i="15"/>
  <c r="E216" i="15"/>
  <c r="D216" i="15"/>
  <c r="O215" i="15"/>
  <c r="L215" i="15"/>
  <c r="I215" i="15"/>
  <c r="F215" i="15"/>
  <c r="O214" i="15"/>
  <c r="L214" i="15"/>
  <c r="I214" i="15"/>
  <c r="F214" i="15"/>
  <c r="O213" i="15"/>
  <c r="L213" i="15"/>
  <c r="I213" i="15"/>
  <c r="F213" i="15"/>
  <c r="O212" i="15"/>
  <c r="L212" i="15"/>
  <c r="I212" i="15"/>
  <c r="F212" i="15"/>
  <c r="O211" i="15"/>
  <c r="L211" i="15"/>
  <c r="I211" i="15"/>
  <c r="F211" i="15"/>
  <c r="O210" i="15"/>
  <c r="L210" i="15"/>
  <c r="I210" i="15"/>
  <c r="F210" i="15"/>
  <c r="O209" i="15"/>
  <c r="L209" i="15"/>
  <c r="I209" i="15"/>
  <c r="F209" i="15"/>
  <c r="O208" i="15"/>
  <c r="L208" i="15"/>
  <c r="I208" i="15"/>
  <c r="F208" i="15"/>
  <c r="O207" i="15"/>
  <c r="L207" i="15"/>
  <c r="I207" i="15"/>
  <c r="F207" i="15"/>
  <c r="O206" i="15"/>
  <c r="L206" i="15"/>
  <c r="I206" i="15"/>
  <c r="F206" i="15"/>
  <c r="N205" i="15"/>
  <c r="M205" i="15"/>
  <c r="K205" i="15"/>
  <c r="K204" i="15" s="1"/>
  <c r="J205" i="15"/>
  <c r="H205" i="15"/>
  <c r="G205" i="15"/>
  <c r="E205" i="15"/>
  <c r="D205" i="15"/>
  <c r="O203" i="15"/>
  <c r="L203" i="15"/>
  <c r="I203" i="15"/>
  <c r="F203" i="15"/>
  <c r="O202" i="15"/>
  <c r="L202" i="15"/>
  <c r="I202" i="15"/>
  <c r="F202" i="15"/>
  <c r="O201" i="15"/>
  <c r="L201" i="15"/>
  <c r="I201" i="15"/>
  <c r="F201" i="15"/>
  <c r="O200" i="15"/>
  <c r="L200" i="15"/>
  <c r="I200" i="15"/>
  <c r="F200" i="15"/>
  <c r="O199" i="15"/>
  <c r="O198" i="15" s="1"/>
  <c r="L199" i="15"/>
  <c r="L198" i="15" s="1"/>
  <c r="I199" i="15"/>
  <c r="F199" i="15"/>
  <c r="F198" i="15" s="1"/>
  <c r="N198" i="15"/>
  <c r="N196" i="15" s="1"/>
  <c r="M198" i="15"/>
  <c r="M196" i="15" s="1"/>
  <c r="K198" i="15"/>
  <c r="K196" i="15" s="1"/>
  <c r="J198" i="15"/>
  <c r="J196" i="15" s="1"/>
  <c r="H198" i="15"/>
  <c r="H196" i="15" s="1"/>
  <c r="G198" i="15"/>
  <c r="G196" i="15" s="1"/>
  <c r="E198" i="15"/>
  <c r="E196" i="15" s="1"/>
  <c r="D198" i="15"/>
  <c r="D196" i="15" s="1"/>
  <c r="O197" i="15"/>
  <c r="L197" i="15"/>
  <c r="I197" i="15"/>
  <c r="F197" i="15"/>
  <c r="O193" i="15"/>
  <c r="O192" i="15" s="1"/>
  <c r="O191" i="15" s="1"/>
  <c r="L193" i="15"/>
  <c r="L192" i="15" s="1"/>
  <c r="I193" i="15"/>
  <c r="I192" i="15" s="1"/>
  <c r="I191" i="15" s="1"/>
  <c r="F193" i="15"/>
  <c r="N192" i="15"/>
  <c r="N191" i="15" s="1"/>
  <c r="M192" i="15"/>
  <c r="M191" i="15" s="1"/>
  <c r="K192" i="15"/>
  <c r="K191" i="15" s="1"/>
  <c r="J192" i="15"/>
  <c r="J191" i="15" s="1"/>
  <c r="H192" i="15"/>
  <c r="H191" i="15" s="1"/>
  <c r="G192" i="15"/>
  <c r="G191" i="15" s="1"/>
  <c r="F192" i="15"/>
  <c r="F191" i="15" s="1"/>
  <c r="E192" i="15"/>
  <c r="E191" i="15" s="1"/>
  <c r="D192" i="15"/>
  <c r="D191" i="15" s="1"/>
  <c r="O190" i="15"/>
  <c r="L190" i="15"/>
  <c r="I190" i="15"/>
  <c r="F190" i="15"/>
  <c r="O189" i="15"/>
  <c r="O188" i="15" s="1"/>
  <c r="L189" i="15"/>
  <c r="L188" i="15" s="1"/>
  <c r="I189" i="15"/>
  <c r="I188" i="15" s="1"/>
  <c r="F189" i="15"/>
  <c r="N188" i="15"/>
  <c r="M188" i="15"/>
  <c r="K188" i="15"/>
  <c r="J188" i="15"/>
  <c r="H188" i="15"/>
  <c r="H187" i="15" s="1"/>
  <c r="G188" i="15"/>
  <c r="E188" i="15"/>
  <c r="D188" i="15"/>
  <c r="O186" i="15"/>
  <c r="L186" i="15"/>
  <c r="I186" i="15"/>
  <c r="F186" i="15"/>
  <c r="O185" i="15"/>
  <c r="L185" i="15"/>
  <c r="I185" i="15"/>
  <c r="I184" i="15" s="1"/>
  <c r="F185" i="15"/>
  <c r="N184" i="15"/>
  <c r="M184" i="15"/>
  <c r="K184" i="15"/>
  <c r="J184" i="15"/>
  <c r="H184" i="15"/>
  <c r="G184" i="15"/>
  <c r="E184" i="15"/>
  <c r="D184" i="15"/>
  <c r="O183" i="15"/>
  <c r="L183" i="15"/>
  <c r="I183" i="15"/>
  <c r="F183" i="15"/>
  <c r="O182" i="15"/>
  <c r="L182" i="15"/>
  <c r="I182" i="15"/>
  <c r="F182" i="15"/>
  <c r="O181" i="15"/>
  <c r="L181" i="15"/>
  <c r="I181" i="15"/>
  <c r="F181" i="15"/>
  <c r="O180" i="15"/>
  <c r="L180" i="15"/>
  <c r="I180" i="15"/>
  <c r="F180" i="15"/>
  <c r="N179" i="15"/>
  <c r="M179" i="15"/>
  <c r="K179" i="15"/>
  <c r="J179" i="15"/>
  <c r="H179" i="15"/>
  <c r="G179" i="15"/>
  <c r="E179" i="15"/>
  <c r="D179" i="15"/>
  <c r="O178" i="15"/>
  <c r="L178" i="15"/>
  <c r="I178" i="15"/>
  <c r="F178" i="15"/>
  <c r="O177" i="15"/>
  <c r="L177" i="15"/>
  <c r="I177" i="15"/>
  <c r="F177" i="15"/>
  <c r="O176" i="15"/>
  <c r="L176" i="15"/>
  <c r="I176" i="15"/>
  <c r="I175" i="15" s="1"/>
  <c r="F176" i="15"/>
  <c r="F175" i="15" s="1"/>
  <c r="N175" i="15"/>
  <c r="N174" i="15" s="1"/>
  <c r="N173" i="15" s="1"/>
  <c r="M175" i="15"/>
  <c r="K175" i="15"/>
  <c r="K174" i="15" s="1"/>
  <c r="J175" i="15"/>
  <c r="H175" i="15"/>
  <c r="H174" i="15" s="1"/>
  <c r="H173" i="15" s="1"/>
  <c r="G175" i="15"/>
  <c r="E175" i="15"/>
  <c r="E174" i="15" s="1"/>
  <c r="D175" i="15"/>
  <c r="D174" i="15" s="1"/>
  <c r="D173" i="15" s="1"/>
  <c r="O172" i="15"/>
  <c r="L172" i="15"/>
  <c r="I172" i="15"/>
  <c r="F172" i="15"/>
  <c r="O171" i="15"/>
  <c r="L171" i="15"/>
  <c r="I171" i="15"/>
  <c r="F171" i="15"/>
  <c r="O170" i="15"/>
  <c r="L170" i="15"/>
  <c r="I170" i="15"/>
  <c r="F170" i="15"/>
  <c r="O169" i="15"/>
  <c r="L169" i="15"/>
  <c r="I169" i="15"/>
  <c r="F169" i="15"/>
  <c r="O168" i="15"/>
  <c r="L168" i="15"/>
  <c r="I168" i="15"/>
  <c r="F168" i="15"/>
  <c r="O167" i="15"/>
  <c r="L167" i="15"/>
  <c r="L166" i="15" s="1"/>
  <c r="I167" i="15"/>
  <c r="I166" i="15" s="1"/>
  <c r="I165" i="15" s="1"/>
  <c r="F167" i="15"/>
  <c r="N166" i="15"/>
  <c r="N165" i="15" s="1"/>
  <c r="M166" i="15"/>
  <c r="M165" i="15" s="1"/>
  <c r="K166" i="15"/>
  <c r="K165" i="15" s="1"/>
  <c r="J166" i="15"/>
  <c r="J165" i="15" s="1"/>
  <c r="H166" i="15"/>
  <c r="G166" i="15"/>
  <c r="G165" i="15" s="1"/>
  <c r="E166" i="15"/>
  <c r="E165" i="15" s="1"/>
  <c r="D166" i="15"/>
  <c r="D165" i="15" s="1"/>
  <c r="H165" i="15"/>
  <c r="O164" i="15"/>
  <c r="L164" i="15"/>
  <c r="I164" i="15"/>
  <c r="F164" i="15"/>
  <c r="O163" i="15"/>
  <c r="L163" i="15"/>
  <c r="I163" i="15"/>
  <c r="F163" i="15"/>
  <c r="O162" i="15"/>
  <c r="L162" i="15"/>
  <c r="I162" i="15"/>
  <c r="F162" i="15"/>
  <c r="O161" i="15"/>
  <c r="O160" i="15" s="1"/>
  <c r="L161" i="15"/>
  <c r="L160" i="15" s="1"/>
  <c r="I161" i="15"/>
  <c r="F161" i="15"/>
  <c r="N160" i="15"/>
  <c r="M160" i="15"/>
  <c r="K160" i="15"/>
  <c r="J160" i="15"/>
  <c r="H160" i="15"/>
  <c r="G160" i="15"/>
  <c r="E160" i="15"/>
  <c r="D160" i="15"/>
  <c r="O159" i="15"/>
  <c r="L159" i="15"/>
  <c r="I159" i="15"/>
  <c r="F159" i="15"/>
  <c r="O158" i="15"/>
  <c r="L158" i="15"/>
  <c r="I158" i="15"/>
  <c r="F158" i="15"/>
  <c r="O157" i="15"/>
  <c r="L157" i="15"/>
  <c r="I157" i="15"/>
  <c r="F157" i="15"/>
  <c r="O156" i="15"/>
  <c r="L156" i="15"/>
  <c r="I156" i="15"/>
  <c r="F156" i="15"/>
  <c r="O155" i="15"/>
  <c r="L155" i="15"/>
  <c r="I155" i="15"/>
  <c r="F155" i="15"/>
  <c r="O154" i="15"/>
  <c r="L154" i="15"/>
  <c r="I154" i="15"/>
  <c r="F154" i="15"/>
  <c r="O153" i="15"/>
  <c r="L153" i="15"/>
  <c r="I153" i="15"/>
  <c r="F153" i="15"/>
  <c r="O152" i="15"/>
  <c r="L152" i="15"/>
  <c r="I152" i="15"/>
  <c r="F152" i="15"/>
  <c r="N151" i="15"/>
  <c r="M151" i="15"/>
  <c r="K151" i="15"/>
  <c r="J151" i="15"/>
  <c r="H151" i="15"/>
  <c r="G151" i="15"/>
  <c r="E151" i="15"/>
  <c r="D151" i="15"/>
  <c r="O150" i="15"/>
  <c r="L150" i="15"/>
  <c r="I150" i="15"/>
  <c r="F150" i="15"/>
  <c r="O149" i="15"/>
  <c r="L149" i="15"/>
  <c r="I149" i="15"/>
  <c r="F149" i="15"/>
  <c r="O148" i="15"/>
  <c r="L148" i="15"/>
  <c r="I148" i="15"/>
  <c r="F148" i="15"/>
  <c r="O147" i="15"/>
  <c r="L147" i="15"/>
  <c r="I147" i="15"/>
  <c r="F147" i="15"/>
  <c r="O146" i="15"/>
  <c r="L146" i="15"/>
  <c r="I146" i="15"/>
  <c r="F146" i="15"/>
  <c r="O145" i="15"/>
  <c r="L145" i="15"/>
  <c r="I145" i="15"/>
  <c r="F145" i="15"/>
  <c r="N144" i="15"/>
  <c r="M144" i="15"/>
  <c r="K144" i="15"/>
  <c r="J144" i="15"/>
  <c r="H144" i="15"/>
  <c r="G144" i="15"/>
  <c r="E144" i="15"/>
  <c r="D144" i="15"/>
  <c r="O143" i="15"/>
  <c r="L143" i="15"/>
  <c r="I143" i="15"/>
  <c r="F143" i="15"/>
  <c r="O142" i="15"/>
  <c r="O141" i="15" s="1"/>
  <c r="L142" i="15"/>
  <c r="L141" i="15" s="1"/>
  <c r="I142" i="15"/>
  <c r="F142" i="15"/>
  <c r="N141" i="15"/>
  <c r="M141" i="15"/>
  <c r="K141" i="15"/>
  <c r="J141" i="15"/>
  <c r="H141" i="15"/>
  <c r="G141" i="15"/>
  <c r="E141" i="15"/>
  <c r="D141" i="15"/>
  <c r="O140" i="15"/>
  <c r="L140" i="15"/>
  <c r="I140" i="15"/>
  <c r="F140" i="15"/>
  <c r="O139" i="15"/>
  <c r="L139" i="15"/>
  <c r="I139" i="15"/>
  <c r="F139" i="15"/>
  <c r="O138" i="15"/>
  <c r="L138" i="15"/>
  <c r="I138" i="15"/>
  <c r="F138" i="15"/>
  <c r="O137" i="15"/>
  <c r="L137" i="15"/>
  <c r="I137" i="15"/>
  <c r="F137" i="15"/>
  <c r="N136" i="15"/>
  <c r="M136" i="15"/>
  <c r="K136" i="15"/>
  <c r="J136" i="15"/>
  <c r="H136" i="15"/>
  <c r="G136" i="15"/>
  <c r="E136" i="15"/>
  <c r="D136" i="15"/>
  <c r="O135" i="15"/>
  <c r="L135" i="15"/>
  <c r="I135" i="15"/>
  <c r="F135" i="15"/>
  <c r="O134" i="15"/>
  <c r="L134" i="15"/>
  <c r="I134" i="15"/>
  <c r="F134" i="15"/>
  <c r="O133" i="15"/>
  <c r="L133" i="15"/>
  <c r="I133" i="15"/>
  <c r="F133" i="15"/>
  <c r="O132" i="15"/>
  <c r="L132" i="15"/>
  <c r="I132" i="15"/>
  <c r="F132" i="15"/>
  <c r="F131" i="15" s="1"/>
  <c r="N131" i="15"/>
  <c r="M131" i="15"/>
  <c r="K131" i="15"/>
  <c r="J131" i="15"/>
  <c r="H131" i="15"/>
  <c r="G131" i="15"/>
  <c r="E131" i="15"/>
  <c r="D131" i="15"/>
  <c r="K130" i="15"/>
  <c r="O129" i="15"/>
  <c r="O128" i="15" s="1"/>
  <c r="L129" i="15"/>
  <c r="I129" i="15"/>
  <c r="I128" i="15" s="1"/>
  <c r="F129" i="15"/>
  <c r="N128" i="15"/>
  <c r="M128" i="15"/>
  <c r="L128" i="15"/>
  <c r="K128" i="15"/>
  <c r="J128" i="15"/>
  <c r="H128" i="15"/>
  <c r="G128" i="15"/>
  <c r="E128" i="15"/>
  <c r="D128" i="15"/>
  <c r="O127" i="15"/>
  <c r="L127" i="15"/>
  <c r="I127" i="15"/>
  <c r="F127" i="15"/>
  <c r="O126" i="15"/>
  <c r="L126" i="15"/>
  <c r="I126" i="15"/>
  <c r="F126" i="15"/>
  <c r="O125" i="15"/>
  <c r="L125" i="15"/>
  <c r="I125" i="15"/>
  <c r="F125" i="15"/>
  <c r="O124" i="15"/>
  <c r="L124" i="15"/>
  <c r="I124" i="15"/>
  <c r="F124" i="15"/>
  <c r="O123" i="15"/>
  <c r="L123" i="15"/>
  <c r="L122" i="15" s="1"/>
  <c r="I123" i="15"/>
  <c r="F123" i="15"/>
  <c r="N122" i="15"/>
  <c r="M122" i="15"/>
  <c r="K122" i="15"/>
  <c r="J122" i="15"/>
  <c r="H122" i="15"/>
  <c r="G122" i="15"/>
  <c r="E122" i="15"/>
  <c r="D122" i="15"/>
  <c r="O121" i="15"/>
  <c r="L121" i="15"/>
  <c r="I121" i="15"/>
  <c r="F121" i="15"/>
  <c r="O120" i="15"/>
  <c r="L120" i="15"/>
  <c r="I120" i="15"/>
  <c r="F120" i="15"/>
  <c r="O119" i="15"/>
  <c r="L119" i="15"/>
  <c r="I119" i="15"/>
  <c r="F119" i="15"/>
  <c r="O118" i="15"/>
  <c r="L118" i="15"/>
  <c r="I118" i="15"/>
  <c r="F118" i="15"/>
  <c r="O117" i="15"/>
  <c r="L117" i="15"/>
  <c r="I117" i="15"/>
  <c r="I116" i="15" s="1"/>
  <c r="F117" i="15"/>
  <c r="N116" i="15"/>
  <c r="M116" i="15"/>
  <c r="K116" i="15"/>
  <c r="J116" i="15"/>
  <c r="H116" i="15"/>
  <c r="G116" i="15"/>
  <c r="E116" i="15"/>
  <c r="D116" i="15"/>
  <c r="O115" i="15"/>
  <c r="L115" i="15"/>
  <c r="I115" i="15"/>
  <c r="F115" i="15"/>
  <c r="O114" i="15"/>
  <c r="L114" i="15"/>
  <c r="I114" i="15"/>
  <c r="F114" i="15"/>
  <c r="O113" i="15"/>
  <c r="O112" i="15" s="1"/>
  <c r="L113" i="15"/>
  <c r="I113" i="15"/>
  <c r="F113" i="15"/>
  <c r="N112" i="15"/>
  <c r="M112" i="15"/>
  <c r="K112" i="15"/>
  <c r="J112" i="15"/>
  <c r="H112" i="15"/>
  <c r="G112" i="15"/>
  <c r="E112" i="15"/>
  <c r="D112" i="15"/>
  <c r="O111" i="15"/>
  <c r="L111" i="15"/>
  <c r="I111" i="15"/>
  <c r="F111" i="15"/>
  <c r="O110" i="15"/>
  <c r="L110" i="15"/>
  <c r="I110" i="15"/>
  <c r="F110" i="15"/>
  <c r="O109" i="15"/>
  <c r="L109" i="15"/>
  <c r="I109" i="15"/>
  <c r="F109" i="15"/>
  <c r="O108" i="15"/>
  <c r="L108" i="15"/>
  <c r="I108" i="15"/>
  <c r="F108" i="15"/>
  <c r="O107" i="15"/>
  <c r="L107" i="15"/>
  <c r="I107" i="15"/>
  <c r="F107" i="15"/>
  <c r="O106" i="15"/>
  <c r="L106" i="15"/>
  <c r="I106" i="15"/>
  <c r="F106" i="15"/>
  <c r="O105" i="15"/>
  <c r="L105" i="15"/>
  <c r="I105" i="15"/>
  <c r="F105" i="15"/>
  <c r="O104" i="15"/>
  <c r="L104" i="15"/>
  <c r="I104" i="15"/>
  <c r="I103" i="15" s="1"/>
  <c r="F104" i="15"/>
  <c r="F103" i="15" s="1"/>
  <c r="N103" i="15"/>
  <c r="M103" i="15"/>
  <c r="K103" i="15"/>
  <c r="J103" i="15"/>
  <c r="H103" i="15"/>
  <c r="G103" i="15"/>
  <c r="E103" i="15"/>
  <c r="D103" i="15"/>
  <c r="O102" i="15"/>
  <c r="L102" i="15"/>
  <c r="I102" i="15"/>
  <c r="F102" i="15"/>
  <c r="O101" i="15"/>
  <c r="L101" i="15"/>
  <c r="I101" i="15"/>
  <c r="F101" i="15"/>
  <c r="O100" i="15"/>
  <c r="L100" i="15"/>
  <c r="I100" i="15"/>
  <c r="F100" i="15"/>
  <c r="O99" i="15"/>
  <c r="L99" i="15"/>
  <c r="I99" i="15"/>
  <c r="F99" i="15"/>
  <c r="O98" i="15"/>
  <c r="L98" i="15"/>
  <c r="I98" i="15"/>
  <c r="F98" i="15"/>
  <c r="O97" i="15"/>
  <c r="L97" i="15"/>
  <c r="I97" i="15"/>
  <c r="F97" i="15"/>
  <c r="O96" i="15"/>
  <c r="L96" i="15"/>
  <c r="I96" i="15"/>
  <c r="F96" i="15"/>
  <c r="N95" i="15"/>
  <c r="M95" i="15"/>
  <c r="K95" i="15"/>
  <c r="J95" i="15"/>
  <c r="H95" i="15"/>
  <c r="G95" i="15"/>
  <c r="E95" i="15"/>
  <c r="D95" i="15"/>
  <c r="O94" i="15"/>
  <c r="L94" i="15"/>
  <c r="I94" i="15"/>
  <c r="F94" i="15"/>
  <c r="O93" i="15"/>
  <c r="L93" i="15"/>
  <c r="I93" i="15"/>
  <c r="F93" i="15"/>
  <c r="O92" i="15"/>
  <c r="L92" i="15"/>
  <c r="I92" i="15"/>
  <c r="F92" i="15"/>
  <c r="O91" i="15"/>
  <c r="L91" i="15"/>
  <c r="I91" i="15"/>
  <c r="F91" i="15"/>
  <c r="O90" i="15"/>
  <c r="O89" i="15" s="1"/>
  <c r="L90" i="15"/>
  <c r="I90" i="15"/>
  <c r="F90" i="15"/>
  <c r="N89" i="15"/>
  <c r="M89" i="15"/>
  <c r="K89" i="15"/>
  <c r="J89" i="15"/>
  <c r="H89" i="15"/>
  <c r="G89" i="15"/>
  <c r="E89" i="15"/>
  <c r="D89" i="15"/>
  <c r="O88" i="15"/>
  <c r="L88" i="15"/>
  <c r="I88" i="15"/>
  <c r="F88" i="15"/>
  <c r="O87" i="15"/>
  <c r="L87" i="15"/>
  <c r="I87" i="15"/>
  <c r="F87" i="15"/>
  <c r="O86" i="15"/>
  <c r="L86" i="15"/>
  <c r="I86" i="15"/>
  <c r="F86" i="15"/>
  <c r="O85" i="15"/>
  <c r="O84" i="15" s="1"/>
  <c r="L85" i="15"/>
  <c r="I85" i="15"/>
  <c r="I84" i="15" s="1"/>
  <c r="F85" i="15"/>
  <c r="N84" i="15"/>
  <c r="M84" i="15"/>
  <c r="K84" i="15"/>
  <c r="J84" i="15"/>
  <c r="H84" i="15"/>
  <c r="G84" i="15"/>
  <c r="E84" i="15"/>
  <c r="D84" i="15"/>
  <c r="O82" i="15"/>
  <c r="L82" i="15"/>
  <c r="I82" i="15"/>
  <c r="F82" i="15"/>
  <c r="O81" i="15"/>
  <c r="O80" i="15" s="1"/>
  <c r="L81" i="15"/>
  <c r="I81" i="15"/>
  <c r="F81" i="15"/>
  <c r="N80" i="15"/>
  <c r="M80" i="15"/>
  <c r="K80" i="15"/>
  <c r="J80" i="15"/>
  <c r="H80" i="15"/>
  <c r="G80" i="15"/>
  <c r="E80" i="15"/>
  <c r="D80" i="15"/>
  <c r="O79" i="15"/>
  <c r="L79" i="15"/>
  <c r="I79" i="15"/>
  <c r="F79" i="15"/>
  <c r="O78" i="15"/>
  <c r="O77" i="15" s="1"/>
  <c r="O76" i="15" s="1"/>
  <c r="L78" i="15"/>
  <c r="I78" i="15"/>
  <c r="I77" i="15" s="1"/>
  <c r="F78" i="15"/>
  <c r="F77" i="15" s="1"/>
  <c r="N77" i="15"/>
  <c r="N76" i="15" s="1"/>
  <c r="M77" i="15"/>
  <c r="M76" i="15" s="1"/>
  <c r="K77" i="15"/>
  <c r="K76" i="15" s="1"/>
  <c r="J77" i="15"/>
  <c r="J76" i="15" s="1"/>
  <c r="H77" i="15"/>
  <c r="G77" i="15"/>
  <c r="E77" i="15"/>
  <c r="D77" i="15"/>
  <c r="O74" i="15"/>
  <c r="L74" i="15"/>
  <c r="I74" i="15"/>
  <c r="F74" i="15"/>
  <c r="O73" i="15"/>
  <c r="L73" i="15"/>
  <c r="I73" i="15"/>
  <c r="F73" i="15"/>
  <c r="O72" i="15"/>
  <c r="L72" i="15"/>
  <c r="I72" i="15"/>
  <c r="F72" i="15"/>
  <c r="O71" i="15"/>
  <c r="L71" i="15"/>
  <c r="I71" i="15"/>
  <c r="F71" i="15"/>
  <c r="O70" i="15"/>
  <c r="O69" i="15" s="1"/>
  <c r="L70" i="15"/>
  <c r="L69" i="15" s="1"/>
  <c r="I70" i="15"/>
  <c r="F70" i="15"/>
  <c r="N69" i="15"/>
  <c r="N67" i="15" s="1"/>
  <c r="M69" i="15"/>
  <c r="M67" i="15" s="1"/>
  <c r="K69" i="15"/>
  <c r="K67" i="15" s="1"/>
  <c r="J69" i="15"/>
  <c r="J67" i="15" s="1"/>
  <c r="H69" i="15"/>
  <c r="H67" i="15" s="1"/>
  <c r="G69" i="15"/>
  <c r="G67" i="15" s="1"/>
  <c r="E69" i="15"/>
  <c r="E67" i="15" s="1"/>
  <c r="D69" i="15"/>
  <c r="D67" i="15" s="1"/>
  <c r="O68" i="15"/>
  <c r="L68" i="15"/>
  <c r="I68" i="15"/>
  <c r="F68" i="15"/>
  <c r="O66" i="15"/>
  <c r="L66" i="15"/>
  <c r="I66" i="15"/>
  <c r="F66" i="15"/>
  <c r="O65" i="15"/>
  <c r="L65" i="15"/>
  <c r="I65" i="15"/>
  <c r="F65" i="15"/>
  <c r="O64" i="15"/>
  <c r="L64" i="15"/>
  <c r="I64" i="15"/>
  <c r="F64" i="15"/>
  <c r="O63" i="15"/>
  <c r="L63" i="15"/>
  <c r="I63" i="15"/>
  <c r="F63" i="15"/>
  <c r="O62" i="15"/>
  <c r="L62" i="15"/>
  <c r="I62" i="15"/>
  <c r="F62" i="15"/>
  <c r="O61" i="15"/>
  <c r="L61" i="15"/>
  <c r="I61" i="15"/>
  <c r="F61" i="15"/>
  <c r="O60" i="15"/>
  <c r="L60" i="15"/>
  <c r="I60" i="15"/>
  <c r="F60" i="15"/>
  <c r="O59" i="15"/>
  <c r="L59" i="15"/>
  <c r="I59" i="15"/>
  <c r="I58" i="15" s="1"/>
  <c r="F59" i="15"/>
  <c r="O58" i="15"/>
  <c r="N58" i="15"/>
  <c r="M58" i="15"/>
  <c r="K58" i="15"/>
  <c r="J58" i="15"/>
  <c r="H58" i="15"/>
  <c r="G58" i="15"/>
  <c r="E58" i="15"/>
  <c r="D58" i="15"/>
  <c r="O57" i="15"/>
  <c r="L57" i="15"/>
  <c r="I57" i="15"/>
  <c r="F57" i="15"/>
  <c r="O56" i="15"/>
  <c r="L56" i="15"/>
  <c r="L55" i="15" s="1"/>
  <c r="I56" i="15"/>
  <c r="I55" i="15" s="1"/>
  <c r="F56" i="15"/>
  <c r="O55" i="15"/>
  <c r="N55" i="15"/>
  <c r="M55" i="15"/>
  <c r="K55" i="15"/>
  <c r="J55" i="15"/>
  <c r="H55" i="15"/>
  <c r="G55" i="15"/>
  <c r="F55" i="15"/>
  <c r="E55" i="15"/>
  <c r="D55" i="15"/>
  <c r="O47" i="15"/>
  <c r="C47" i="15" s="1"/>
  <c r="O46" i="15"/>
  <c r="C46" i="15" s="1"/>
  <c r="N45" i="15"/>
  <c r="M45" i="15"/>
  <c r="L44" i="15"/>
  <c r="L43" i="15" s="1"/>
  <c r="I44" i="15"/>
  <c r="I43" i="15" s="1"/>
  <c r="F44" i="15"/>
  <c r="K43" i="15"/>
  <c r="J43" i="15"/>
  <c r="H43" i="15"/>
  <c r="G43" i="15"/>
  <c r="E43" i="15"/>
  <c r="D43" i="15"/>
  <c r="F42" i="15"/>
  <c r="F41" i="15" s="1"/>
  <c r="C41" i="15" s="1"/>
  <c r="E41" i="15"/>
  <c r="D41" i="15"/>
  <c r="L40" i="15"/>
  <c r="C40" i="15" s="1"/>
  <c r="L39" i="15"/>
  <c r="C39" i="15" s="1"/>
  <c r="L38" i="15"/>
  <c r="C38" i="15" s="1"/>
  <c r="L37" i="15"/>
  <c r="K36" i="15"/>
  <c r="J36" i="15"/>
  <c r="L35" i="15"/>
  <c r="C35" i="15" s="1"/>
  <c r="L34" i="15"/>
  <c r="C34" i="15" s="1"/>
  <c r="K33" i="15"/>
  <c r="J33" i="15"/>
  <c r="L32" i="15"/>
  <c r="C32" i="15" s="1"/>
  <c r="K31" i="15"/>
  <c r="J31" i="15"/>
  <c r="L30" i="15"/>
  <c r="C30" i="15" s="1"/>
  <c r="L29" i="15"/>
  <c r="C29" i="15" s="1"/>
  <c r="L28" i="15"/>
  <c r="K27" i="15"/>
  <c r="J27" i="15"/>
  <c r="F25" i="15"/>
  <c r="C25" i="15" s="1"/>
  <c r="I24" i="15"/>
  <c r="F24" i="15"/>
  <c r="O23" i="15"/>
  <c r="L23" i="15"/>
  <c r="I23" i="15"/>
  <c r="F23" i="15"/>
  <c r="O22" i="15"/>
  <c r="L22" i="15"/>
  <c r="I22" i="15"/>
  <c r="F22" i="15"/>
  <c r="O21" i="15"/>
  <c r="N21" i="15"/>
  <c r="N292" i="15" s="1"/>
  <c r="M21" i="15"/>
  <c r="K21" i="15"/>
  <c r="J21" i="15"/>
  <c r="J292" i="15" s="1"/>
  <c r="J291" i="15" s="1"/>
  <c r="H21" i="15"/>
  <c r="G21" i="15"/>
  <c r="F21" i="15"/>
  <c r="E21" i="15"/>
  <c r="D21" i="15"/>
  <c r="D292" i="15" s="1"/>
  <c r="D291" i="15" s="1"/>
  <c r="L80" i="15" l="1"/>
  <c r="O175" i="15"/>
  <c r="L77" i="15"/>
  <c r="H292" i="15"/>
  <c r="H291" i="15" s="1"/>
  <c r="C44" i="15"/>
  <c r="J187" i="15"/>
  <c r="L31" i="15"/>
  <c r="C31" i="15" s="1"/>
  <c r="L67" i="15"/>
  <c r="E76" i="15"/>
  <c r="C90" i="15"/>
  <c r="G270" i="15"/>
  <c r="E54" i="15"/>
  <c r="E53" i="15" s="1"/>
  <c r="C146" i="15"/>
  <c r="C225" i="15"/>
  <c r="E259" i="15"/>
  <c r="G292" i="15"/>
  <c r="G291" i="15" s="1"/>
  <c r="F43" i="15"/>
  <c r="F20" i="15" s="1"/>
  <c r="K54" i="15"/>
  <c r="C170" i="15"/>
  <c r="C197" i="15"/>
  <c r="C86" i="15"/>
  <c r="N83" i="15"/>
  <c r="E20" i="15"/>
  <c r="C106" i="15"/>
  <c r="C138" i="15"/>
  <c r="D187" i="15"/>
  <c r="N187" i="15"/>
  <c r="O187" i="15"/>
  <c r="C253" i="15"/>
  <c r="C257" i="15"/>
  <c r="G259" i="15"/>
  <c r="M259" i="15"/>
  <c r="C265" i="15"/>
  <c r="O54" i="15"/>
  <c r="C74" i="15"/>
  <c r="C88" i="15"/>
  <c r="D20" i="15"/>
  <c r="L27" i="15"/>
  <c r="J26" i="15"/>
  <c r="J20" i="15" s="1"/>
  <c r="H54" i="15"/>
  <c r="H53" i="15" s="1"/>
  <c r="N54" i="15"/>
  <c r="N53" i="15" s="1"/>
  <c r="G54" i="15"/>
  <c r="H76" i="15"/>
  <c r="C126" i="15"/>
  <c r="K83" i="15"/>
  <c r="K75" i="15" s="1"/>
  <c r="J204" i="15"/>
  <c r="C209" i="15"/>
  <c r="C217" i="15"/>
  <c r="C221" i="15"/>
  <c r="C224" i="15"/>
  <c r="H204" i="15"/>
  <c r="D231" i="15"/>
  <c r="M231" i="15"/>
  <c r="C297" i="15"/>
  <c r="C301" i="15"/>
  <c r="K195" i="15"/>
  <c r="C105" i="15"/>
  <c r="C110" i="15"/>
  <c r="C158" i="15"/>
  <c r="C162" i="15"/>
  <c r="C201" i="15"/>
  <c r="K231" i="15"/>
  <c r="C234" i="15"/>
  <c r="O238" i="15"/>
  <c r="C245" i="15"/>
  <c r="C261" i="15"/>
  <c r="N259" i="15"/>
  <c r="C273" i="15"/>
  <c r="H20" i="15"/>
  <c r="C56" i="15"/>
  <c r="C57" i="15"/>
  <c r="D54" i="15"/>
  <c r="C62" i="15"/>
  <c r="C66" i="15"/>
  <c r="G76" i="15"/>
  <c r="G75" i="15" s="1"/>
  <c r="C119" i="15"/>
  <c r="C120" i="15"/>
  <c r="C121" i="15"/>
  <c r="C123" i="15"/>
  <c r="O122" i="15"/>
  <c r="I160" i="15"/>
  <c r="C182" i="15"/>
  <c r="L196" i="15"/>
  <c r="C213" i="15"/>
  <c r="G231" i="15"/>
  <c r="G230" i="15" s="1"/>
  <c r="C237" i="15"/>
  <c r="J231" i="15"/>
  <c r="J230" i="15" s="1"/>
  <c r="C240" i="15"/>
  <c r="C275" i="15"/>
  <c r="E270" i="15"/>
  <c r="E269" i="15" s="1"/>
  <c r="C277" i="15"/>
  <c r="C285" i="15"/>
  <c r="L264" i="15"/>
  <c r="N20" i="15"/>
  <c r="L36" i="15"/>
  <c r="C36" i="15" s="1"/>
  <c r="M54" i="15"/>
  <c r="M53" i="15" s="1"/>
  <c r="C82" i="15"/>
  <c r="C115" i="15"/>
  <c r="I122" i="15"/>
  <c r="C134" i="15"/>
  <c r="I136" i="15"/>
  <c r="C150" i="15"/>
  <c r="C167" i="15"/>
  <c r="C168" i="15"/>
  <c r="O166" i="15"/>
  <c r="O165" i="15" s="1"/>
  <c r="G174" i="15"/>
  <c r="G173" i="15" s="1"/>
  <c r="C190" i="15"/>
  <c r="O205" i="15"/>
  <c r="O204" i="15" s="1"/>
  <c r="N204" i="15"/>
  <c r="C229" i="15"/>
  <c r="H231" i="15"/>
  <c r="C249" i="15"/>
  <c r="M270" i="15"/>
  <c r="M269" i="15" s="1"/>
  <c r="L95" i="15"/>
  <c r="C114" i="15"/>
  <c r="I112" i="15"/>
  <c r="J83" i="15"/>
  <c r="G130" i="15"/>
  <c r="C142" i="15"/>
  <c r="F141" i="15"/>
  <c r="I69" i="15"/>
  <c r="M292" i="15"/>
  <c r="M291" i="15" s="1"/>
  <c r="M20" i="15"/>
  <c r="I21" i="15"/>
  <c r="I20" i="15" s="1"/>
  <c r="K53" i="15"/>
  <c r="I80" i="15"/>
  <c r="I76" i="15" s="1"/>
  <c r="C94" i="15"/>
  <c r="C102" i="15"/>
  <c r="C154" i="15"/>
  <c r="L175" i="15"/>
  <c r="C175" i="15" s="1"/>
  <c r="C178" i="15"/>
  <c r="L184" i="15"/>
  <c r="C186" i="15"/>
  <c r="I187" i="15"/>
  <c r="K230" i="15"/>
  <c r="N291" i="15"/>
  <c r="C22" i="15"/>
  <c r="C28" i="15"/>
  <c r="L33" i="15"/>
  <c r="C33" i="15" s="1"/>
  <c r="C37" i="15"/>
  <c r="C42" i="15"/>
  <c r="C43" i="15"/>
  <c r="C60" i="15"/>
  <c r="C61" i="15"/>
  <c r="C64" i="15"/>
  <c r="C65" i="15"/>
  <c r="C71" i="15"/>
  <c r="L76" i="15"/>
  <c r="H83" i="15"/>
  <c r="M83" i="15"/>
  <c r="C98" i="15"/>
  <c r="C107" i="15"/>
  <c r="C108" i="15"/>
  <c r="C109" i="15"/>
  <c r="C111" i="15"/>
  <c r="L112" i="15"/>
  <c r="C127" i="15"/>
  <c r="L131" i="15"/>
  <c r="D130" i="15"/>
  <c r="C149" i="15"/>
  <c r="O151" i="15"/>
  <c r="E173" i="15"/>
  <c r="C177" i="15"/>
  <c r="L179" i="15"/>
  <c r="E187" i="15"/>
  <c r="C203" i="15"/>
  <c r="G204" i="15"/>
  <c r="G195" i="15" s="1"/>
  <c r="C212" i="15"/>
  <c r="L216" i="15"/>
  <c r="C223" i="15"/>
  <c r="C226" i="15"/>
  <c r="M204" i="15"/>
  <c r="M195" i="15" s="1"/>
  <c r="E231" i="15"/>
  <c r="E230" i="15" s="1"/>
  <c r="C244" i="15"/>
  <c r="L246" i="15"/>
  <c r="C262" i="15"/>
  <c r="I270" i="15"/>
  <c r="I269" i="15" s="1"/>
  <c r="L272" i="15"/>
  <c r="L270" i="15" s="1"/>
  <c r="L269" i="15" s="1"/>
  <c r="C280" i="15"/>
  <c r="C288" i="15"/>
  <c r="M187" i="15"/>
  <c r="E292" i="15"/>
  <c r="E291" i="15" s="1"/>
  <c r="O292" i="15"/>
  <c r="O291" i="15" s="1"/>
  <c r="G53" i="15"/>
  <c r="C68" i="15"/>
  <c r="D53" i="15"/>
  <c r="O67" i="15"/>
  <c r="O53" i="15" s="1"/>
  <c r="D76" i="15"/>
  <c r="C79" i="15"/>
  <c r="C81" i="15"/>
  <c r="D83" i="15"/>
  <c r="L84" i="15"/>
  <c r="I89" i="15"/>
  <c r="C96" i="15"/>
  <c r="C97" i="15"/>
  <c r="C99" i="15"/>
  <c r="C100" i="15"/>
  <c r="C101" i="15"/>
  <c r="L116" i="15"/>
  <c r="G83" i="15"/>
  <c r="J130" i="15"/>
  <c r="C133" i="15"/>
  <c r="H130" i="15"/>
  <c r="C147" i="15"/>
  <c r="I144" i="15"/>
  <c r="C152" i="15"/>
  <c r="C153" i="15"/>
  <c r="C180" i="15"/>
  <c r="C181" i="15"/>
  <c r="G187" i="15"/>
  <c r="K187" i="15"/>
  <c r="C193" i="15"/>
  <c r="J195" i="15"/>
  <c r="N195" i="15"/>
  <c r="C211" i="15"/>
  <c r="C214" i="15"/>
  <c r="D204" i="15"/>
  <c r="E204" i="15"/>
  <c r="E195" i="15" s="1"/>
  <c r="E194" i="15" s="1"/>
  <c r="O235" i="15"/>
  <c r="C243" i="15"/>
  <c r="C248" i="15"/>
  <c r="O246" i="15"/>
  <c r="D259" i="15"/>
  <c r="H259" i="15"/>
  <c r="F272" i="15"/>
  <c r="F270" i="15" s="1"/>
  <c r="F269" i="15" s="1"/>
  <c r="C279" i="15"/>
  <c r="C241" i="15"/>
  <c r="K292" i="15"/>
  <c r="K291" i="15" s="1"/>
  <c r="C23" i="15"/>
  <c r="C24" i="15"/>
  <c r="K26" i="15"/>
  <c r="K20" i="15" s="1"/>
  <c r="O45" i="15"/>
  <c r="C45" i="15" s="1"/>
  <c r="J54" i="15"/>
  <c r="J53" i="15" s="1"/>
  <c r="C59" i="15"/>
  <c r="C63" i="15"/>
  <c r="F69" i="15"/>
  <c r="C72" i="15"/>
  <c r="C73" i="15"/>
  <c r="E83" i="15"/>
  <c r="C85" i="15"/>
  <c r="L89" i="15"/>
  <c r="I95" i="15"/>
  <c r="C118" i="15"/>
  <c r="I131" i="15"/>
  <c r="C135" i="15"/>
  <c r="O136" i="15"/>
  <c r="L136" i="15"/>
  <c r="O144" i="15"/>
  <c r="L144" i="15"/>
  <c r="C157" i="15"/>
  <c r="L165" i="15"/>
  <c r="K173" i="15"/>
  <c r="M174" i="15"/>
  <c r="M173" i="15" s="1"/>
  <c r="I179" i="15"/>
  <c r="I174" i="15" s="1"/>
  <c r="I173" i="15" s="1"/>
  <c r="C183" i="15"/>
  <c r="C200" i="15"/>
  <c r="F233" i="15"/>
  <c r="C233" i="15" s="1"/>
  <c r="N231" i="15"/>
  <c r="C250" i="15"/>
  <c r="C254" i="15"/>
  <c r="L276" i="15"/>
  <c r="C276" i="15" s="1"/>
  <c r="G269" i="15"/>
  <c r="C281" i="15"/>
  <c r="C298" i="15"/>
  <c r="C77" i="15"/>
  <c r="I54" i="15"/>
  <c r="C27" i="15"/>
  <c r="I67" i="15"/>
  <c r="F67" i="15"/>
  <c r="C78" i="15"/>
  <c r="C117" i="15"/>
  <c r="F116" i="15"/>
  <c r="L21" i="15"/>
  <c r="C55" i="15"/>
  <c r="L58" i="15"/>
  <c r="L54" i="15" s="1"/>
  <c r="F80" i="15"/>
  <c r="F84" i="15"/>
  <c r="C87" i="15"/>
  <c r="F95" i="15"/>
  <c r="M130" i="15"/>
  <c r="C137" i="15"/>
  <c r="F136" i="15"/>
  <c r="C161" i="15"/>
  <c r="F160" i="15"/>
  <c r="C160" i="15" s="1"/>
  <c r="C169" i="15"/>
  <c r="F166" i="15"/>
  <c r="F179" i="15"/>
  <c r="F174" i="15" s="1"/>
  <c r="C189" i="15"/>
  <c r="F188" i="15"/>
  <c r="C70" i="15"/>
  <c r="I238" i="15"/>
  <c r="C239" i="15"/>
  <c r="C91" i="15"/>
  <c r="C92" i="15"/>
  <c r="C93" i="15"/>
  <c r="F89" i="15"/>
  <c r="O103" i="15"/>
  <c r="L103" i="15"/>
  <c r="C113" i="15"/>
  <c r="F112" i="15"/>
  <c r="C129" i="15"/>
  <c r="F128" i="15"/>
  <c r="C128" i="15" s="1"/>
  <c r="N130" i="15"/>
  <c r="N75" i="15" s="1"/>
  <c r="N52" i="15" s="1"/>
  <c r="O131" i="15"/>
  <c r="C139" i="15"/>
  <c r="C140" i="15"/>
  <c r="C143" i="15"/>
  <c r="C145" i="15"/>
  <c r="F144" i="15"/>
  <c r="F151" i="15"/>
  <c r="I151" i="15"/>
  <c r="C155" i="15"/>
  <c r="C156" i="15"/>
  <c r="C163" i="15"/>
  <c r="C164" i="15"/>
  <c r="C171" i="15"/>
  <c r="C172" i="15"/>
  <c r="J174" i="15"/>
  <c r="J173" i="15" s="1"/>
  <c r="C176" i="15"/>
  <c r="O184" i="15"/>
  <c r="C263" i="15"/>
  <c r="I260" i="15"/>
  <c r="I259" i="15" s="1"/>
  <c r="I286" i="15"/>
  <c r="C287" i="15"/>
  <c r="L151" i="15"/>
  <c r="G20" i="15"/>
  <c r="F58" i="15"/>
  <c r="O95" i="15"/>
  <c r="C104" i="15"/>
  <c r="O116" i="15"/>
  <c r="C124" i="15"/>
  <c r="C125" i="15"/>
  <c r="F122" i="15"/>
  <c r="E130" i="15"/>
  <c r="C132" i="15"/>
  <c r="C148" i="15"/>
  <c r="C159" i="15"/>
  <c r="O179" i="15"/>
  <c r="O174" i="15" s="1"/>
  <c r="O173" i="15" s="1"/>
  <c r="C185" i="15"/>
  <c r="F184" i="15"/>
  <c r="C256" i="15"/>
  <c r="F252" i="15"/>
  <c r="I141" i="15"/>
  <c r="C141" i="15" s="1"/>
  <c r="C192" i="15"/>
  <c r="L191" i="15"/>
  <c r="L187" i="15" s="1"/>
  <c r="F196" i="15"/>
  <c r="C206" i="15"/>
  <c r="C208" i="15"/>
  <c r="F205" i="15"/>
  <c r="C218" i="15"/>
  <c r="C220" i="15"/>
  <c r="F216" i="15"/>
  <c r="C236" i="15"/>
  <c r="F235" i="15"/>
  <c r="F231" i="15" s="1"/>
  <c r="C255" i="15"/>
  <c r="I252" i="15"/>
  <c r="I251" i="15" s="1"/>
  <c r="C258" i="15"/>
  <c r="C266" i="15"/>
  <c r="C267" i="15"/>
  <c r="C268" i="15"/>
  <c r="F264" i="15"/>
  <c r="O270" i="15"/>
  <c r="O269" i="15" s="1"/>
  <c r="C278" i="15"/>
  <c r="H195" i="15"/>
  <c r="O196" i="15"/>
  <c r="I198" i="15"/>
  <c r="I196" i="15" s="1"/>
  <c r="C199" i="15"/>
  <c r="C202" i="15"/>
  <c r="C207" i="15"/>
  <c r="I205" i="15"/>
  <c r="C210" i="15"/>
  <c r="C219" i="15"/>
  <c r="I216" i="15"/>
  <c r="C222" i="15"/>
  <c r="C228" i="15"/>
  <c r="F227" i="15"/>
  <c r="C227" i="15" s="1"/>
  <c r="L238" i="15"/>
  <c r="C242" i="15"/>
  <c r="O259" i="15"/>
  <c r="C271" i="15"/>
  <c r="C274" i="15"/>
  <c r="C284" i="15"/>
  <c r="F286" i="15"/>
  <c r="C294" i="15"/>
  <c r="C295" i="15"/>
  <c r="C296" i="15"/>
  <c r="F293" i="15"/>
  <c r="D195" i="15"/>
  <c r="L205" i="15"/>
  <c r="L204" i="15" s="1"/>
  <c r="C215" i="15"/>
  <c r="C232" i="15"/>
  <c r="I246" i="15"/>
  <c r="I231" i="15" s="1"/>
  <c r="C247" i="15"/>
  <c r="O251" i="15"/>
  <c r="L259" i="15"/>
  <c r="C283" i="15"/>
  <c r="I293" i="15"/>
  <c r="C299" i="15"/>
  <c r="C300" i="15"/>
  <c r="C282" i="15"/>
  <c r="C191" i="15" l="1"/>
  <c r="L53" i="15"/>
  <c r="G52" i="15"/>
  <c r="G51" i="15" s="1"/>
  <c r="G290" i="15" s="1"/>
  <c r="M230" i="15"/>
  <c r="M194" i="15" s="1"/>
  <c r="O195" i="15"/>
  <c r="J194" i="15"/>
  <c r="K194" i="15"/>
  <c r="C260" i="15"/>
  <c r="D230" i="15"/>
  <c r="D194" i="15" s="1"/>
  <c r="O231" i="15"/>
  <c r="K289" i="15"/>
  <c r="G194" i="15"/>
  <c r="L231" i="15"/>
  <c r="C80" i="15"/>
  <c r="C112" i="15"/>
  <c r="E75" i="15"/>
  <c r="E289" i="15" s="1"/>
  <c r="G289" i="15"/>
  <c r="N230" i="15"/>
  <c r="N289" i="15" s="1"/>
  <c r="I230" i="15"/>
  <c r="L195" i="15"/>
  <c r="C235" i="15"/>
  <c r="C184" i="15"/>
  <c r="C122" i="15"/>
  <c r="C151" i="15"/>
  <c r="L83" i="15"/>
  <c r="C238" i="15"/>
  <c r="C136" i="15"/>
  <c r="I83" i="15"/>
  <c r="O83" i="15"/>
  <c r="C67" i="15"/>
  <c r="L26" i="15"/>
  <c r="C26" i="15" s="1"/>
  <c r="C131" i="15"/>
  <c r="C69" i="15"/>
  <c r="H230" i="15"/>
  <c r="H194" i="15" s="1"/>
  <c r="D75" i="15"/>
  <c r="D52" i="15" s="1"/>
  <c r="H75" i="15"/>
  <c r="H52" i="15" s="1"/>
  <c r="C246" i="15"/>
  <c r="C270" i="15"/>
  <c r="C144" i="15"/>
  <c r="C103" i="15"/>
  <c r="L174" i="15"/>
  <c r="L173" i="15" s="1"/>
  <c r="K52" i="15"/>
  <c r="K51" i="15" s="1"/>
  <c r="K50" i="15" s="1"/>
  <c r="C58" i="15"/>
  <c r="L130" i="15"/>
  <c r="O130" i="15"/>
  <c r="C89" i="15"/>
  <c r="J75" i="15"/>
  <c r="J52" i="15" s="1"/>
  <c r="C293" i="15"/>
  <c r="L230" i="15"/>
  <c r="I204" i="15"/>
  <c r="I195" i="15" s="1"/>
  <c r="O20" i="15"/>
  <c r="M75" i="15"/>
  <c r="M52" i="15" s="1"/>
  <c r="C272" i="15"/>
  <c r="C286" i="15"/>
  <c r="L292" i="15"/>
  <c r="L291" i="15" s="1"/>
  <c r="F204" i="15"/>
  <c r="C205" i="15"/>
  <c r="C198" i="15"/>
  <c r="C269" i="15"/>
  <c r="F130" i="15"/>
  <c r="C179" i="15"/>
  <c r="C95" i="15"/>
  <c r="I130" i="15"/>
  <c r="C21" i="15"/>
  <c r="C216" i="15"/>
  <c r="C196" i="15"/>
  <c r="F165" i="15"/>
  <c r="C165" i="15" s="1"/>
  <c r="C166" i="15"/>
  <c r="C116" i="15"/>
  <c r="F76" i="15"/>
  <c r="C252" i="15"/>
  <c r="F251" i="15"/>
  <c r="C251" i="15" s="1"/>
  <c r="C264" i="15"/>
  <c r="F259" i="15"/>
  <c r="C259" i="15" s="1"/>
  <c r="F173" i="15"/>
  <c r="F292" i="15"/>
  <c r="C188" i="15"/>
  <c r="F187" i="15"/>
  <c r="C187" i="15" s="1"/>
  <c r="F83" i="15"/>
  <c r="C84" i="15"/>
  <c r="F54" i="15"/>
  <c r="I53" i="15"/>
  <c r="I292" i="15"/>
  <c r="I291" i="15" s="1"/>
  <c r="M51" i="15" l="1"/>
  <c r="C231" i="15"/>
  <c r="M289" i="15"/>
  <c r="G50" i="15"/>
  <c r="L20" i="15"/>
  <c r="C20" i="15" s="1"/>
  <c r="E52" i="15"/>
  <c r="E51" i="15" s="1"/>
  <c r="E290" i="15" s="1"/>
  <c r="I75" i="15"/>
  <c r="I289" i="15" s="1"/>
  <c r="O230" i="15"/>
  <c r="O194" i="15" s="1"/>
  <c r="L194" i="15"/>
  <c r="J51" i="15"/>
  <c r="J50" i="15" s="1"/>
  <c r="H51" i="15"/>
  <c r="H290" i="15" s="1"/>
  <c r="N194" i="15"/>
  <c r="N51" i="15" s="1"/>
  <c r="D51" i="15"/>
  <c r="L75" i="15"/>
  <c r="L289" i="15" s="1"/>
  <c r="J289" i="15"/>
  <c r="C204" i="15"/>
  <c r="C83" i="15"/>
  <c r="C174" i="15"/>
  <c r="C173" i="15"/>
  <c r="O75" i="15"/>
  <c r="O52" i="15" s="1"/>
  <c r="H289" i="15"/>
  <c r="D289" i="15"/>
  <c r="I194" i="15"/>
  <c r="K290" i="15"/>
  <c r="F195" i="15"/>
  <c r="I52" i="15"/>
  <c r="F230" i="15"/>
  <c r="F75" i="15"/>
  <c r="C76" i="15"/>
  <c r="C195" i="15"/>
  <c r="C54" i="15"/>
  <c r="F53" i="15"/>
  <c r="D290" i="15"/>
  <c r="D50" i="15"/>
  <c r="C130" i="15"/>
  <c r="M50" i="15"/>
  <c r="M290" i="15"/>
  <c r="E50" i="15"/>
  <c r="C292" i="15"/>
  <c r="F291" i="15"/>
  <c r="C291" i="15" s="1"/>
  <c r="H50" i="15" l="1"/>
  <c r="F194" i="15"/>
  <c r="C194" i="15" s="1"/>
  <c r="I51" i="15"/>
  <c r="I50" i="15" s="1"/>
  <c r="O51" i="15"/>
  <c r="O50" i="15" s="1"/>
  <c r="L52" i="15"/>
  <c r="L51" i="15" s="1"/>
  <c r="L50" i="15" s="1"/>
  <c r="L290" i="15"/>
  <c r="C75" i="15"/>
  <c r="J290" i="15"/>
  <c r="N50" i="15"/>
  <c r="N290" i="15"/>
  <c r="O290" i="15"/>
  <c r="O289" i="15"/>
  <c r="C230" i="15"/>
  <c r="F289" i="15"/>
  <c r="I290" i="15"/>
  <c r="C53" i="15"/>
  <c r="F52" i="15"/>
  <c r="C289" i="15" l="1"/>
  <c r="F51" i="15"/>
  <c r="C52" i="15"/>
  <c r="F290" i="15" l="1"/>
  <c r="C290" i="15" s="1"/>
  <c r="F50" i="15"/>
  <c r="C50" i="15" s="1"/>
  <c r="C51" i="15"/>
  <c r="O301" i="14" l="1"/>
  <c r="L301" i="14"/>
  <c r="I301" i="14"/>
  <c r="F301" i="14"/>
  <c r="O300" i="14"/>
  <c r="L300" i="14"/>
  <c r="I300" i="14"/>
  <c r="F300" i="14"/>
  <c r="O299" i="14"/>
  <c r="L299" i="14"/>
  <c r="I299" i="14"/>
  <c r="F299" i="14"/>
  <c r="O298" i="14"/>
  <c r="L298" i="14"/>
  <c r="I298" i="14"/>
  <c r="F298" i="14"/>
  <c r="C298" i="14" s="1"/>
  <c r="O297" i="14"/>
  <c r="L297" i="14"/>
  <c r="I297" i="14"/>
  <c r="F297" i="14"/>
  <c r="O296" i="14"/>
  <c r="L296" i="14"/>
  <c r="I296" i="14"/>
  <c r="F296" i="14"/>
  <c r="O295" i="14"/>
  <c r="L295" i="14"/>
  <c r="I295" i="14"/>
  <c r="F295" i="14"/>
  <c r="O294" i="14"/>
  <c r="L294" i="14"/>
  <c r="I294" i="14"/>
  <c r="I293" i="14" s="1"/>
  <c r="F294" i="14"/>
  <c r="N293" i="14"/>
  <c r="M293" i="14"/>
  <c r="L293" i="14"/>
  <c r="K293" i="14"/>
  <c r="J293" i="14"/>
  <c r="H293" i="14"/>
  <c r="G293" i="14"/>
  <c r="E293" i="14"/>
  <c r="D293" i="14"/>
  <c r="O288" i="14"/>
  <c r="L288" i="14"/>
  <c r="I288" i="14"/>
  <c r="F288" i="14"/>
  <c r="O287" i="14"/>
  <c r="L287" i="14"/>
  <c r="I287" i="14"/>
  <c r="F287" i="14"/>
  <c r="O286" i="14"/>
  <c r="N286" i="14"/>
  <c r="M286" i="14"/>
  <c r="K286" i="14"/>
  <c r="J286" i="14"/>
  <c r="H286" i="14"/>
  <c r="G286" i="14"/>
  <c r="F286" i="14"/>
  <c r="E286" i="14"/>
  <c r="D286" i="14"/>
  <c r="O285" i="14"/>
  <c r="O284" i="14" s="1"/>
  <c r="O283" i="14" s="1"/>
  <c r="L285" i="14"/>
  <c r="I285" i="14"/>
  <c r="F285" i="14"/>
  <c r="N284" i="14"/>
  <c r="M284" i="14"/>
  <c r="M283" i="14" s="1"/>
  <c r="L284" i="14"/>
  <c r="L283" i="14" s="1"/>
  <c r="K284" i="14"/>
  <c r="K283" i="14" s="1"/>
  <c r="J284" i="14"/>
  <c r="I284" i="14"/>
  <c r="I283" i="14" s="1"/>
  <c r="H284" i="14"/>
  <c r="H283" i="14" s="1"/>
  <c r="G284" i="14"/>
  <c r="G283" i="14" s="1"/>
  <c r="E284" i="14"/>
  <c r="E283" i="14" s="1"/>
  <c r="D284" i="14"/>
  <c r="N283" i="14"/>
  <c r="J283" i="14"/>
  <c r="D283" i="14"/>
  <c r="O282" i="14"/>
  <c r="O281" i="14" s="1"/>
  <c r="L282" i="14"/>
  <c r="I282" i="14"/>
  <c r="I281" i="14" s="1"/>
  <c r="F282" i="14"/>
  <c r="N281" i="14"/>
  <c r="M281" i="14"/>
  <c r="L281" i="14"/>
  <c r="K281" i="14"/>
  <c r="J281" i="14"/>
  <c r="H281" i="14"/>
  <c r="G281" i="14"/>
  <c r="E281" i="14"/>
  <c r="D281" i="14"/>
  <c r="O280" i="14"/>
  <c r="L280" i="14"/>
  <c r="I280" i="14"/>
  <c r="F280" i="14"/>
  <c r="O279" i="14"/>
  <c r="L279" i="14"/>
  <c r="I279" i="14"/>
  <c r="F279" i="14"/>
  <c r="O278" i="14"/>
  <c r="L278" i="14"/>
  <c r="I278" i="14"/>
  <c r="F278" i="14"/>
  <c r="O277" i="14"/>
  <c r="L277" i="14"/>
  <c r="I277" i="14"/>
  <c r="I276" i="14" s="1"/>
  <c r="F277" i="14"/>
  <c r="N276" i="14"/>
  <c r="M276" i="14"/>
  <c r="K276" i="14"/>
  <c r="J276" i="14"/>
  <c r="H276" i="14"/>
  <c r="G276" i="14"/>
  <c r="E276" i="14"/>
  <c r="D276" i="14"/>
  <c r="O275" i="14"/>
  <c r="L275" i="14"/>
  <c r="I275" i="14"/>
  <c r="F275" i="14"/>
  <c r="O274" i="14"/>
  <c r="L274" i="14"/>
  <c r="I274" i="14"/>
  <c r="F274" i="14"/>
  <c r="O273" i="14"/>
  <c r="L273" i="14"/>
  <c r="I273" i="14"/>
  <c r="I272" i="14" s="1"/>
  <c r="F273" i="14"/>
  <c r="N272" i="14"/>
  <c r="N270" i="14" s="1"/>
  <c r="M272" i="14"/>
  <c r="M270" i="14" s="1"/>
  <c r="M269" i="14" s="1"/>
  <c r="K272" i="14"/>
  <c r="J272" i="14"/>
  <c r="H272" i="14"/>
  <c r="G272" i="14"/>
  <c r="E272" i="14"/>
  <c r="D272" i="14"/>
  <c r="D270" i="14" s="1"/>
  <c r="O271" i="14"/>
  <c r="L271" i="14"/>
  <c r="I271" i="14"/>
  <c r="F271" i="14"/>
  <c r="J270" i="14"/>
  <c r="H270" i="14"/>
  <c r="O268" i="14"/>
  <c r="L268" i="14"/>
  <c r="I268" i="14"/>
  <c r="F268" i="14"/>
  <c r="O267" i="14"/>
  <c r="L267" i="14"/>
  <c r="I267" i="14"/>
  <c r="F267" i="14"/>
  <c r="O266" i="14"/>
  <c r="L266" i="14"/>
  <c r="I266" i="14"/>
  <c r="C266" i="14" s="1"/>
  <c r="F266" i="14"/>
  <c r="O265" i="14"/>
  <c r="L265" i="14"/>
  <c r="I265" i="14"/>
  <c r="F265" i="14"/>
  <c r="N264" i="14"/>
  <c r="M264" i="14"/>
  <c r="K264" i="14"/>
  <c r="J264" i="14"/>
  <c r="H264" i="14"/>
  <c r="G264" i="14"/>
  <c r="E264" i="14"/>
  <c r="D264" i="14"/>
  <c r="O263" i="14"/>
  <c r="L263" i="14"/>
  <c r="I263" i="14"/>
  <c r="F263" i="14"/>
  <c r="O262" i="14"/>
  <c r="L262" i="14"/>
  <c r="I262" i="14"/>
  <c r="F262" i="14"/>
  <c r="O261" i="14"/>
  <c r="L261" i="14"/>
  <c r="I261" i="14"/>
  <c r="I260" i="14" s="1"/>
  <c r="F261" i="14"/>
  <c r="N260" i="14"/>
  <c r="M260" i="14"/>
  <c r="K260" i="14"/>
  <c r="K259" i="14" s="1"/>
  <c r="J260" i="14"/>
  <c r="H260" i="14"/>
  <c r="G260" i="14"/>
  <c r="G259" i="14" s="1"/>
  <c r="E260" i="14"/>
  <c r="E259" i="14" s="1"/>
  <c r="D260" i="14"/>
  <c r="N259" i="14"/>
  <c r="H259" i="14"/>
  <c r="D259" i="14"/>
  <c r="O258" i="14"/>
  <c r="L258" i="14"/>
  <c r="I258" i="14"/>
  <c r="F258" i="14"/>
  <c r="O257" i="14"/>
  <c r="L257" i="14"/>
  <c r="I257" i="14"/>
  <c r="F257" i="14"/>
  <c r="O256" i="14"/>
  <c r="L256" i="14"/>
  <c r="I256" i="14"/>
  <c r="F256" i="14"/>
  <c r="O255" i="14"/>
  <c r="L255" i="14"/>
  <c r="I255" i="14"/>
  <c r="F255" i="14"/>
  <c r="O254" i="14"/>
  <c r="L254" i="14"/>
  <c r="I254" i="14"/>
  <c r="F254" i="14"/>
  <c r="O253" i="14"/>
  <c r="L253" i="14"/>
  <c r="I253" i="14"/>
  <c r="F253" i="14"/>
  <c r="N252" i="14"/>
  <c r="M252" i="14"/>
  <c r="M251" i="14" s="1"/>
  <c r="K252" i="14"/>
  <c r="K251" i="14" s="1"/>
  <c r="J252" i="14"/>
  <c r="J251" i="14" s="1"/>
  <c r="H252" i="14"/>
  <c r="G252" i="14"/>
  <c r="G251" i="14" s="1"/>
  <c r="E252" i="14"/>
  <c r="E251" i="14" s="1"/>
  <c r="D252" i="14"/>
  <c r="N251" i="14"/>
  <c r="H251" i="14"/>
  <c r="D251" i="14"/>
  <c r="O250" i="14"/>
  <c r="L250" i="14"/>
  <c r="I250" i="14"/>
  <c r="F250" i="14"/>
  <c r="O249" i="14"/>
  <c r="L249" i="14"/>
  <c r="I249" i="14"/>
  <c r="F249" i="14"/>
  <c r="O248" i="14"/>
  <c r="L248" i="14"/>
  <c r="I248" i="14"/>
  <c r="F248" i="14"/>
  <c r="O247" i="14"/>
  <c r="L247" i="14"/>
  <c r="I247" i="14"/>
  <c r="F247" i="14"/>
  <c r="O246" i="14"/>
  <c r="N246" i="14"/>
  <c r="M246" i="14"/>
  <c r="K246" i="14"/>
  <c r="J246" i="14"/>
  <c r="H246" i="14"/>
  <c r="G246" i="14"/>
  <c r="E246" i="14"/>
  <c r="D246" i="14"/>
  <c r="O245" i="14"/>
  <c r="L245" i="14"/>
  <c r="I245" i="14"/>
  <c r="F245" i="14"/>
  <c r="O244" i="14"/>
  <c r="L244" i="14"/>
  <c r="I244" i="14"/>
  <c r="F244" i="14"/>
  <c r="O243" i="14"/>
  <c r="L243" i="14"/>
  <c r="I243" i="14"/>
  <c r="F243" i="14"/>
  <c r="O242" i="14"/>
  <c r="L242" i="14"/>
  <c r="I242" i="14"/>
  <c r="F242" i="14"/>
  <c r="O241" i="14"/>
  <c r="L241" i="14"/>
  <c r="I241" i="14"/>
  <c r="F241" i="14"/>
  <c r="O240" i="14"/>
  <c r="L240" i="14"/>
  <c r="I240" i="14"/>
  <c r="F240" i="14"/>
  <c r="O239" i="14"/>
  <c r="O238" i="14" s="1"/>
  <c r="L239" i="14"/>
  <c r="I239" i="14"/>
  <c r="F239" i="14"/>
  <c r="N238" i="14"/>
  <c r="M238" i="14"/>
  <c r="M231" i="14" s="1"/>
  <c r="K238" i="14"/>
  <c r="J238" i="14"/>
  <c r="H238" i="14"/>
  <c r="G238" i="14"/>
  <c r="E238" i="14"/>
  <c r="D238" i="14"/>
  <c r="O237" i="14"/>
  <c r="L237" i="14"/>
  <c r="I237" i="14"/>
  <c r="F237" i="14"/>
  <c r="O236" i="14"/>
  <c r="O235" i="14" s="1"/>
  <c r="L236" i="14"/>
  <c r="L235" i="14" s="1"/>
  <c r="I236" i="14"/>
  <c r="I235" i="14" s="1"/>
  <c r="F236" i="14"/>
  <c r="N235" i="14"/>
  <c r="M235" i="14"/>
  <c r="K235" i="14"/>
  <c r="J235" i="14"/>
  <c r="H235" i="14"/>
  <c r="G235" i="14"/>
  <c r="E235" i="14"/>
  <c r="D235" i="14"/>
  <c r="O234" i="14"/>
  <c r="O233" i="14" s="1"/>
  <c r="L234" i="14"/>
  <c r="L233" i="14" s="1"/>
  <c r="I234" i="14"/>
  <c r="I233" i="14" s="1"/>
  <c r="F234" i="14"/>
  <c r="F233" i="14" s="1"/>
  <c r="N233" i="14"/>
  <c r="M233" i="14"/>
  <c r="K233" i="14"/>
  <c r="J233" i="14"/>
  <c r="J231" i="14" s="1"/>
  <c r="H233" i="14"/>
  <c r="G233" i="14"/>
  <c r="E233" i="14"/>
  <c r="D233" i="14"/>
  <c r="O232" i="14"/>
  <c r="L232" i="14"/>
  <c r="I232" i="14"/>
  <c r="F232" i="14"/>
  <c r="O229" i="14"/>
  <c r="L229" i="14"/>
  <c r="I229" i="14"/>
  <c r="F229" i="14"/>
  <c r="O228" i="14"/>
  <c r="L228" i="14"/>
  <c r="L227" i="14" s="1"/>
  <c r="I228" i="14"/>
  <c r="I227" i="14" s="1"/>
  <c r="F228" i="14"/>
  <c r="O227" i="14"/>
  <c r="N227" i="14"/>
  <c r="M227" i="14"/>
  <c r="K227" i="14"/>
  <c r="J227" i="14"/>
  <c r="H227" i="14"/>
  <c r="G227" i="14"/>
  <c r="E227" i="14"/>
  <c r="D227" i="14"/>
  <c r="O226" i="14"/>
  <c r="L226" i="14"/>
  <c r="I226" i="14"/>
  <c r="F226" i="14"/>
  <c r="C226" i="14" s="1"/>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O219" i="14"/>
  <c r="L219" i="14"/>
  <c r="I219" i="14"/>
  <c r="F219" i="14"/>
  <c r="O218" i="14"/>
  <c r="L218" i="14"/>
  <c r="I218" i="14"/>
  <c r="F218" i="14"/>
  <c r="O217" i="14"/>
  <c r="L217" i="14"/>
  <c r="I217" i="14"/>
  <c r="F217" i="14"/>
  <c r="N216" i="14"/>
  <c r="M216" i="14"/>
  <c r="K216" i="14"/>
  <c r="J216" i="14"/>
  <c r="H216" i="14"/>
  <c r="G216" i="14"/>
  <c r="E216" i="14"/>
  <c r="D216" i="14"/>
  <c r="O215" i="14"/>
  <c r="L215" i="14"/>
  <c r="I215" i="14"/>
  <c r="F215" i="14"/>
  <c r="O214" i="14"/>
  <c r="L214" i="14"/>
  <c r="I214" i="14"/>
  <c r="F214" i="14"/>
  <c r="O213" i="14"/>
  <c r="L213" i="14"/>
  <c r="I213" i="14"/>
  <c r="F213" i="14"/>
  <c r="O212" i="14"/>
  <c r="L212" i="14"/>
  <c r="I212" i="14"/>
  <c r="F212" i="14"/>
  <c r="O211" i="14"/>
  <c r="L211" i="14"/>
  <c r="I211" i="14"/>
  <c r="F211" i="14"/>
  <c r="O210" i="14"/>
  <c r="L210" i="14"/>
  <c r="I210" i="14"/>
  <c r="F210" i="14"/>
  <c r="O209" i="14"/>
  <c r="L209" i="14"/>
  <c r="I209" i="14"/>
  <c r="F209" i="14"/>
  <c r="O208" i="14"/>
  <c r="L208" i="14"/>
  <c r="I208" i="14"/>
  <c r="F208" i="14"/>
  <c r="O207" i="14"/>
  <c r="L207" i="14"/>
  <c r="I207" i="14"/>
  <c r="F207" i="14"/>
  <c r="O206" i="14"/>
  <c r="L206" i="14"/>
  <c r="I206" i="14"/>
  <c r="F206" i="14"/>
  <c r="N205" i="14"/>
  <c r="M205" i="14"/>
  <c r="K205" i="14"/>
  <c r="K204" i="14" s="1"/>
  <c r="J205" i="14"/>
  <c r="H205" i="14"/>
  <c r="G205" i="14"/>
  <c r="G204" i="14" s="1"/>
  <c r="E205" i="14"/>
  <c r="E204" i="14" s="1"/>
  <c r="D205" i="14"/>
  <c r="O203" i="14"/>
  <c r="L203" i="14"/>
  <c r="I203" i="14"/>
  <c r="F203" i="14"/>
  <c r="O202" i="14"/>
  <c r="L202" i="14"/>
  <c r="I202" i="14"/>
  <c r="F202" i="14"/>
  <c r="O201" i="14"/>
  <c r="L201" i="14"/>
  <c r="I201" i="14"/>
  <c r="F201" i="14"/>
  <c r="O200" i="14"/>
  <c r="L200" i="14"/>
  <c r="I200" i="14"/>
  <c r="F200" i="14"/>
  <c r="O199" i="14"/>
  <c r="L199" i="14"/>
  <c r="L198" i="14" s="1"/>
  <c r="I199" i="14"/>
  <c r="F199" i="14"/>
  <c r="F198" i="14" s="1"/>
  <c r="O198" i="14"/>
  <c r="N198" i="14"/>
  <c r="M198" i="14"/>
  <c r="K198" i="14"/>
  <c r="K196" i="14" s="1"/>
  <c r="J198" i="14"/>
  <c r="J196" i="14" s="1"/>
  <c r="H198" i="14"/>
  <c r="H196" i="14" s="1"/>
  <c r="G198" i="14"/>
  <c r="G196" i="14" s="1"/>
  <c r="E198" i="14"/>
  <c r="E196" i="14" s="1"/>
  <c r="D198" i="14"/>
  <c r="O197" i="14"/>
  <c r="L197" i="14"/>
  <c r="I197" i="14"/>
  <c r="F197" i="14"/>
  <c r="N196" i="14"/>
  <c r="M196" i="14"/>
  <c r="D196" i="14"/>
  <c r="O193" i="14"/>
  <c r="L193" i="14"/>
  <c r="I193" i="14"/>
  <c r="F193" i="14"/>
  <c r="O192" i="14"/>
  <c r="O191" i="14" s="1"/>
  <c r="N192" i="14"/>
  <c r="N191" i="14" s="1"/>
  <c r="M192" i="14"/>
  <c r="M191" i="14" s="1"/>
  <c r="L192" i="14"/>
  <c r="L191" i="14" s="1"/>
  <c r="K192" i="14"/>
  <c r="J192" i="14"/>
  <c r="I192" i="14"/>
  <c r="I191" i="14" s="1"/>
  <c r="H192" i="14"/>
  <c r="H191" i="14" s="1"/>
  <c r="G192" i="14"/>
  <c r="G191" i="14" s="1"/>
  <c r="E192" i="14"/>
  <c r="E191" i="14" s="1"/>
  <c r="D192" i="14"/>
  <c r="K191" i="14"/>
  <c r="J191" i="14"/>
  <c r="D191" i="14"/>
  <c r="O190" i="14"/>
  <c r="L190" i="14"/>
  <c r="I190" i="14"/>
  <c r="F190" i="14"/>
  <c r="O189" i="14"/>
  <c r="L189" i="14"/>
  <c r="I189" i="14"/>
  <c r="I188" i="14" s="1"/>
  <c r="F189" i="14"/>
  <c r="N188" i="14"/>
  <c r="M188" i="14"/>
  <c r="M187" i="14" s="1"/>
  <c r="K188" i="14"/>
  <c r="J188" i="14"/>
  <c r="H188" i="14"/>
  <c r="G188" i="14"/>
  <c r="E188" i="14"/>
  <c r="E187" i="14" s="1"/>
  <c r="D188" i="14"/>
  <c r="J187" i="14"/>
  <c r="O186" i="14"/>
  <c r="O184" i="14" s="1"/>
  <c r="L186" i="14"/>
  <c r="I186" i="14"/>
  <c r="F186" i="14"/>
  <c r="O185" i="14"/>
  <c r="L185" i="14"/>
  <c r="L184" i="14" s="1"/>
  <c r="I185" i="14"/>
  <c r="F185" i="14"/>
  <c r="N184" i="14"/>
  <c r="M184" i="14"/>
  <c r="K184" i="14"/>
  <c r="J184" i="14"/>
  <c r="H184" i="14"/>
  <c r="G184" i="14"/>
  <c r="E184" i="14"/>
  <c r="D184" i="14"/>
  <c r="O183" i="14"/>
  <c r="L183" i="14"/>
  <c r="I183" i="14"/>
  <c r="F183" i="14"/>
  <c r="O182" i="14"/>
  <c r="L182" i="14"/>
  <c r="I182" i="14"/>
  <c r="F182" i="14"/>
  <c r="O181" i="14"/>
  <c r="L181" i="14"/>
  <c r="I181" i="14"/>
  <c r="F181" i="14"/>
  <c r="O180" i="14"/>
  <c r="L180" i="14"/>
  <c r="I180" i="14"/>
  <c r="F180" i="14"/>
  <c r="N179" i="14"/>
  <c r="M179" i="14"/>
  <c r="K179" i="14"/>
  <c r="J179" i="14"/>
  <c r="H179" i="14"/>
  <c r="G179" i="14"/>
  <c r="E179" i="14"/>
  <c r="D179" i="14"/>
  <c r="O178" i="14"/>
  <c r="L178" i="14"/>
  <c r="I178" i="14"/>
  <c r="F178" i="14"/>
  <c r="O177" i="14"/>
  <c r="L177" i="14"/>
  <c r="I177" i="14"/>
  <c r="F177" i="14"/>
  <c r="O176" i="14"/>
  <c r="O175" i="14" s="1"/>
  <c r="L176" i="14"/>
  <c r="I176" i="14"/>
  <c r="F176" i="14"/>
  <c r="N175" i="14"/>
  <c r="M175" i="14"/>
  <c r="K175" i="14"/>
  <c r="K174" i="14" s="1"/>
  <c r="K173" i="14" s="1"/>
  <c r="J175" i="14"/>
  <c r="H175" i="14"/>
  <c r="G175" i="14"/>
  <c r="G174" i="14" s="1"/>
  <c r="G173" i="14" s="1"/>
  <c r="E175" i="14"/>
  <c r="E174" i="14" s="1"/>
  <c r="D175" i="14"/>
  <c r="H174" i="14"/>
  <c r="H173" i="14" s="1"/>
  <c r="O172" i="14"/>
  <c r="L172" i="14"/>
  <c r="I172" i="14"/>
  <c r="F172" i="14"/>
  <c r="O171" i="14"/>
  <c r="L171" i="14"/>
  <c r="I171" i="14"/>
  <c r="F171" i="14"/>
  <c r="O170" i="14"/>
  <c r="L170" i="14"/>
  <c r="I170" i="14"/>
  <c r="F170" i="14"/>
  <c r="O169" i="14"/>
  <c r="L169" i="14"/>
  <c r="I169" i="14"/>
  <c r="F169" i="14"/>
  <c r="O168" i="14"/>
  <c r="L168" i="14"/>
  <c r="I168" i="14"/>
  <c r="F168" i="14"/>
  <c r="O167" i="14"/>
  <c r="L167" i="14"/>
  <c r="L166" i="14" s="1"/>
  <c r="I167" i="14"/>
  <c r="F167" i="14"/>
  <c r="N166" i="14"/>
  <c r="M166" i="14"/>
  <c r="K166" i="14"/>
  <c r="K165" i="14" s="1"/>
  <c r="J166" i="14"/>
  <c r="J165" i="14" s="1"/>
  <c r="H166" i="14"/>
  <c r="G166" i="14"/>
  <c r="G165" i="14" s="1"/>
  <c r="E166" i="14"/>
  <c r="E165" i="14" s="1"/>
  <c r="D166" i="14"/>
  <c r="D165" i="14" s="1"/>
  <c r="N165" i="14"/>
  <c r="M165" i="14"/>
  <c r="L165" i="14"/>
  <c r="H165" i="14"/>
  <c r="O164" i="14"/>
  <c r="L164" i="14"/>
  <c r="I164" i="14"/>
  <c r="F164" i="14"/>
  <c r="O163" i="14"/>
  <c r="L163" i="14"/>
  <c r="I163" i="14"/>
  <c r="F163" i="14"/>
  <c r="O162" i="14"/>
  <c r="L162" i="14"/>
  <c r="I162" i="14"/>
  <c r="F162" i="14"/>
  <c r="O161" i="14"/>
  <c r="L161" i="14"/>
  <c r="I161" i="14"/>
  <c r="I160" i="14" s="1"/>
  <c r="F161" i="14"/>
  <c r="N160" i="14"/>
  <c r="M160" i="14"/>
  <c r="K160" i="14"/>
  <c r="J160" i="14"/>
  <c r="H160" i="14"/>
  <c r="G160" i="14"/>
  <c r="E160" i="14"/>
  <c r="D160" i="14"/>
  <c r="O159" i="14"/>
  <c r="L159" i="14"/>
  <c r="I159" i="14"/>
  <c r="F159" i="14"/>
  <c r="O158" i="14"/>
  <c r="L158" i="14"/>
  <c r="I158" i="14"/>
  <c r="F158" i="14"/>
  <c r="O157" i="14"/>
  <c r="L157" i="14"/>
  <c r="I157" i="14"/>
  <c r="F157" i="14"/>
  <c r="O156" i="14"/>
  <c r="L156" i="14"/>
  <c r="I156" i="14"/>
  <c r="F156" i="14"/>
  <c r="O155" i="14"/>
  <c r="L155" i="14"/>
  <c r="I155" i="14"/>
  <c r="F155" i="14"/>
  <c r="O154" i="14"/>
  <c r="L154" i="14"/>
  <c r="I154" i="14"/>
  <c r="F154" i="14"/>
  <c r="C154" i="14" s="1"/>
  <c r="O153" i="14"/>
  <c r="L153" i="14"/>
  <c r="I153" i="14"/>
  <c r="F153" i="14"/>
  <c r="O152" i="14"/>
  <c r="L152" i="14"/>
  <c r="I152" i="14"/>
  <c r="F152" i="14"/>
  <c r="F151" i="14" s="1"/>
  <c r="N151" i="14"/>
  <c r="M151" i="14"/>
  <c r="K151" i="14"/>
  <c r="J151" i="14"/>
  <c r="H151" i="14"/>
  <c r="G151" i="14"/>
  <c r="E151" i="14"/>
  <c r="D151" i="14"/>
  <c r="O150" i="14"/>
  <c r="L150" i="14"/>
  <c r="I150" i="14"/>
  <c r="F150" i="14"/>
  <c r="O149" i="14"/>
  <c r="L149" i="14"/>
  <c r="I149" i="14"/>
  <c r="F149" i="14"/>
  <c r="O148" i="14"/>
  <c r="L148" i="14"/>
  <c r="I148" i="14"/>
  <c r="F148" i="14"/>
  <c r="O147" i="14"/>
  <c r="L147" i="14"/>
  <c r="I147" i="14"/>
  <c r="F147" i="14"/>
  <c r="O146" i="14"/>
  <c r="L146" i="14"/>
  <c r="I146" i="14"/>
  <c r="F146" i="14"/>
  <c r="O145" i="14"/>
  <c r="L145" i="14"/>
  <c r="I145" i="14"/>
  <c r="F145" i="14"/>
  <c r="N144" i="14"/>
  <c r="M144" i="14"/>
  <c r="K144" i="14"/>
  <c r="J144" i="14"/>
  <c r="H144" i="14"/>
  <c r="G144" i="14"/>
  <c r="E144" i="14"/>
  <c r="D144" i="14"/>
  <c r="O143" i="14"/>
  <c r="L143" i="14"/>
  <c r="I143" i="14"/>
  <c r="F143" i="14"/>
  <c r="O142" i="14"/>
  <c r="O141" i="14" s="1"/>
  <c r="L142" i="14"/>
  <c r="I142" i="14"/>
  <c r="I141" i="14" s="1"/>
  <c r="F142" i="14"/>
  <c r="F141" i="14" s="1"/>
  <c r="N141" i="14"/>
  <c r="M141" i="14"/>
  <c r="L141" i="14"/>
  <c r="K141" i="14"/>
  <c r="J141" i="14"/>
  <c r="H141" i="14"/>
  <c r="G141" i="14"/>
  <c r="E141" i="14"/>
  <c r="D141" i="14"/>
  <c r="O140" i="14"/>
  <c r="L140" i="14"/>
  <c r="I140" i="14"/>
  <c r="F140" i="14"/>
  <c r="O139" i="14"/>
  <c r="L139" i="14"/>
  <c r="I139" i="14"/>
  <c r="F139" i="14"/>
  <c r="O138" i="14"/>
  <c r="L138" i="14"/>
  <c r="C138" i="14" s="1"/>
  <c r="I138" i="14"/>
  <c r="F138" i="14"/>
  <c r="O137" i="14"/>
  <c r="L137" i="14"/>
  <c r="I137" i="14"/>
  <c r="I136" i="14" s="1"/>
  <c r="F137" i="14"/>
  <c r="N136" i="14"/>
  <c r="M136" i="14"/>
  <c r="K136" i="14"/>
  <c r="J136" i="14"/>
  <c r="H136" i="14"/>
  <c r="G136" i="14"/>
  <c r="E136" i="14"/>
  <c r="D136" i="14"/>
  <c r="O135" i="14"/>
  <c r="L135" i="14"/>
  <c r="I135" i="14"/>
  <c r="F135" i="14"/>
  <c r="O134" i="14"/>
  <c r="L134" i="14"/>
  <c r="I134" i="14"/>
  <c r="F134" i="14"/>
  <c r="O133" i="14"/>
  <c r="L133" i="14"/>
  <c r="I133" i="14"/>
  <c r="F133" i="14"/>
  <c r="O132" i="14"/>
  <c r="L132" i="14"/>
  <c r="I132" i="14"/>
  <c r="I131" i="14" s="1"/>
  <c r="F132" i="14"/>
  <c r="N131" i="14"/>
  <c r="N130" i="14" s="1"/>
  <c r="M131" i="14"/>
  <c r="K131" i="14"/>
  <c r="J131" i="14"/>
  <c r="H131" i="14"/>
  <c r="G131" i="14"/>
  <c r="E131" i="14"/>
  <c r="D131" i="14"/>
  <c r="O129" i="14"/>
  <c r="O128" i="14" s="1"/>
  <c r="L129" i="14"/>
  <c r="L128" i="14" s="1"/>
  <c r="I129" i="14"/>
  <c r="I128" i="14" s="1"/>
  <c r="F129" i="14"/>
  <c r="N128" i="14"/>
  <c r="M128" i="14"/>
  <c r="K128" i="14"/>
  <c r="J128" i="14"/>
  <c r="H128" i="14"/>
  <c r="G128" i="14"/>
  <c r="E128" i="14"/>
  <c r="D128" i="14"/>
  <c r="O127" i="14"/>
  <c r="L127" i="14"/>
  <c r="I127" i="14"/>
  <c r="F127" i="14"/>
  <c r="O126" i="14"/>
  <c r="L126" i="14"/>
  <c r="I126" i="14"/>
  <c r="F126" i="14"/>
  <c r="O125" i="14"/>
  <c r="L125" i="14"/>
  <c r="I125" i="14"/>
  <c r="F125" i="14"/>
  <c r="O124" i="14"/>
  <c r="L124" i="14"/>
  <c r="I124" i="14"/>
  <c r="F124" i="14"/>
  <c r="O123" i="14"/>
  <c r="L123" i="14"/>
  <c r="I123" i="14"/>
  <c r="F123" i="14"/>
  <c r="N122" i="14"/>
  <c r="M122" i="14"/>
  <c r="K122" i="14"/>
  <c r="J122" i="14"/>
  <c r="H122" i="14"/>
  <c r="G122" i="14"/>
  <c r="E122" i="14"/>
  <c r="D122" i="14"/>
  <c r="O121" i="14"/>
  <c r="L121" i="14"/>
  <c r="I121" i="14"/>
  <c r="F121" i="14"/>
  <c r="O120" i="14"/>
  <c r="L120" i="14"/>
  <c r="I120" i="14"/>
  <c r="F120" i="14"/>
  <c r="O119" i="14"/>
  <c r="L119" i="14"/>
  <c r="I119" i="14"/>
  <c r="F119" i="14"/>
  <c r="O118" i="14"/>
  <c r="L118" i="14"/>
  <c r="I118" i="14"/>
  <c r="F118" i="14"/>
  <c r="O117" i="14"/>
  <c r="O116" i="14" s="1"/>
  <c r="L117" i="14"/>
  <c r="I117" i="14"/>
  <c r="F117" i="14"/>
  <c r="N116" i="14"/>
  <c r="M116" i="14"/>
  <c r="K116" i="14"/>
  <c r="J116" i="14"/>
  <c r="I116" i="14"/>
  <c r="H116" i="14"/>
  <c r="G116" i="14"/>
  <c r="E116" i="14"/>
  <c r="D116" i="14"/>
  <c r="O115" i="14"/>
  <c r="L115" i="14"/>
  <c r="I115" i="14"/>
  <c r="F115" i="14"/>
  <c r="O114" i="14"/>
  <c r="L114" i="14"/>
  <c r="I114" i="14"/>
  <c r="F114" i="14"/>
  <c r="O113" i="14"/>
  <c r="L113" i="14"/>
  <c r="I113" i="14"/>
  <c r="I112" i="14" s="1"/>
  <c r="F113" i="14"/>
  <c r="N112" i="14"/>
  <c r="M112" i="14"/>
  <c r="K112" i="14"/>
  <c r="J112" i="14"/>
  <c r="H112" i="14"/>
  <c r="G112" i="14"/>
  <c r="E112" i="14"/>
  <c r="D112" i="14"/>
  <c r="O111" i="14"/>
  <c r="L111" i="14"/>
  <c r="I111" i="14"/>
  <c r="F111" i="14"/>
  <c r="O110" i="14"/>
  <c r="L110" i="14"/>
  <c r="I110" i="14"/>
  <c r="F110" i="14"/>
  <c r="O109" i="14"/>
  <c r="L109" i="14"/>
  <c r="I109" i="14"/>
  <c r="F109" i="14"/>
  <c r="O108" i="14"/>
  <c r="L108" i="14"/>
  <c r="I108" i="14"/>
  <c r="F108" i="14"/>
  <c r="O107" i="14"/>
  <c r="L107" i="14"/>
  <c r="I107" i="14"/>
  <c r="F107" i="14"/>
  <c r="O106" i="14"/>
  <c r="L106" i="14"/>
  <c r="I106" i="14"/>
  <c r="F106" i="14"/>
  <c r="C106" i="14" s="1"/>
  <c r="O105" i="14"/>
  <c r="L105" i="14"/>
  <c r="I105" i="14"/>
  <c r="F105" i="14"/>
  <c r="O104" i="14"/>
  <c r="L104" i="14"/>
  <c r="I104" i="14"/>
  <c r="F104" i="14"/>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O98" i="14"/>
  <c r="L98" i="14"/>
  <c r="I98" i="14"/>
  <c r="F98" i="14"/>
  <c r="O97" i="14"/>
  <c r="L97" i="14"/>
  <c r="I97" i="14"/>
  <c r="F97" i="14"/>
  <c r="O96" i="14"/>
  <c r="L96" i="14"/>
  <c r="I96" i="14"/>
  <c r="F96" i="14"/>
  <c r="N95" i="14"/>
  <c r="M95" i="14"/>
  <c r="K95" i="14"/>
  <c r="J95" i="14"/>
  <c r="H95" i="14"/>
  <c r="G95" i="14"/>
  <c r="E95" i="14"/>
  <c r="D95" i="14"/>
  <c r="O94" i="14"/>
  <c r="L94" i="14"/>
  <c r="I94" i="14"/>
  <c r="F94" i="14"/>
  <c r="O93" i="14"/>
  <c r="L93" i="14"/>
  <c r="I93" i="14"/>
  <c r="F93" i="14"/>
  <c r="O92" i="14"/>
  <c r="L92" i="14"/>
  <c r="I92" i="14"/>
  <c r="F92" i="14"/>
  <c r="O91" i="14"/>
  <c r="L91" i="14"/>
  <c r="I91" i="14"/>
  <c r="F91" i="14"/>
  <c r="O90" i="14"/>
  <c r="L90" i="14"/>
  <c r="I90" i="14"/>
  <c r="F90" i="14"/>
  <c r="C90" i="14" s="1"/>
  <c r="N89" i="14"/>
  <c r="M89" i="14"/>
  <c r="K89" i="14"/>
  <c r="J89" i="14"/>
  <c r="H89" i="14"/>
  <c r="G89" i="14"/>
  <c r="E89" i="14"/>
  <c r="D89" i="14"/>
  <c r="O88" i="14"/>
  <c r="L88" i="14"/>
  <c r="I88" i="14"/>
  <c r="F88" i="14"/>
  <c r="O87" i="14"/>
  <c r="L87" i="14"/>
  <c r="I87" i="14"/>
  <c r="F87" i="14"/>
  <c r="O86" i="14"/>
  <c r="L86" i="14"/>
  <c r="I86" i="14"/>
  <c r="F86" i="14"/>
  <c r="O85" i="14"/>
  <c r="L85" i="14"/>
  <c r="I85" i="14"/>
  <c r="I84" i="14" s="1"/>
  <c r="F85" i="14"/>
  <c r="N84" i="14"/>
  <c r="M84" i="14"/>
  <c r="K84" i="14"/>
  <c r="J84" i="14"/>
  <c r="H84" i="14"/>
  <c r="G84" i="14"/>
  <c r="E84" i="14"/>
  <c r="D84" i="14"/>
  <c r="O82" i="14"/>
  <c r="L82" i="14"/>
  <c r="I82" i="14"/>
  <c r="F82" i="14"/>
  <c r="O81" i="14"/>
  <c r="L81" i="14"/>
  <c r="I81" i="14"/>
  <c r="I80" i="14" s="1"/>
  <c r="F81" i="14"/>
  <c r="N80" i="14"/>
  <c r="M80" i="14"/>
  <c r="K80" i="14"/>
  <c r="J80" i="14"/>
  <c r="H80" i="14"/>
  <c r="G80" i="14"/>
  <c r="E80" i="14"/>
  <c r="D80" i="14"/>
  <c r="O79" i="14"/>
  <c r="L79" i="14"/>
  <c r="I79" i="14"/>
  <c r="F79" i="14"/>
  <c r="O78" i="14"/>
  <c r="O77" i="14" s="1"/>
  <c r="L78" i="14"/>
  <c r="I78" i="14"/>
  <c r="I77" i="14" s="1"/>
  <c r="I76" i="14" s="1"/>
  <c r="F78" i="14"/>
  <c r="F77" i="14" s="1"/>
  <c r="N77" i="14"/>
  <c r="N76" i="14" s="1"/>
  <c r="M77" i="14"/>
  <c r="K77" i="14"/>
  <c r="K76" i="14" s="1"/>
  <c r="J77" i="14"/>
  <c r="H77" i="14"/>
  <c r="G77" i="14"/>
  <c r="G76" i="14" s="1"/>
  <c r="E77" i="14"/>
  <c r="D77" i="14"/>
  <c r="M76" i="14"/>
  <c r="O74" i="14"/>
  <c r="L74" i="14"/>
  <c r="I74" i="14"/>
  <c r="F74" i="14"/>
  <c r="O73" i="14"/>
  <c r="L73" i="14"/>
  <c r="I73" i="14"/>
  <c r="F73" i="14"/>
  <c r="O72" i="14"/>
  <c r="L72" i="14"/>
  <c r="I72" i="14"/>
  <c r="F72" i="14"/>
  <c r="O71" i="14"/>
  <c r="L71" i="14"/>
  <c r="I71" i="14"/>
  <c r="F71" i="14"/>
  <c r="O70" i="14"/>
  <c r="O69" i="14" s="1"/>
  <c r="L70" i="14"/>
  <c r="I70" i="14"/>
  <c r="F70" i="14"/>
  <c r="N69" i="14"/>
  <c r="M69" i="14"/>
  <c r="K69" i="14"/>
  <c r="J69" i="14"/>
  <c r="H69" i="14"/>
  <c r="H67" i="14" s="1"/>
  <c r="G69" i="14"/>
  <c r="G67" i="14" s="1"/>
  <c r="E69" i="14"/>
  <c r="D69" i="14"/>
  <c r="D67" i="14" s="1"/>
  <c r="O68" i="14"/>
  <c r="L68" i="14"/>
  <c r="I68" i="14"/>
  <c r="F68" i="14"/>
  <c r="N67" i="14"/>
  <c r="M67" i="14"/>
  <c r="K67" i="14"/>
  <c r="J67" i="14"/>
  <c r="E67" i="14"/>
  <c r="O66" i="14"/>
  <c r="L66" i="14"/>
  <c r="I66" i="14"/>
  <c r="F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O58" i="14" s="1"/>
  <c r="L59" i="14"/>
  <c r="I59" i="14"/>
  <c r="I58" i="14" s="1"/>
  <c r="F59" i="14"/>
  <c r="N58" i="14"/>
  <c r="M58" i="14"/>
  <c r="K58" i="14"/>
  <c r="J58" i="14"/>
  <c r="H58" i="14"/>
  <c r="G58" i="14"/>
  <c r="E58" i="14"/>
  <c r="D58" i="14"/>
  <c r="O57" i="14"/>
  <c r="L57" i="14"/>
  <c r="I57" i="14"/>
  <c r="F57" i="14"/>
  <c r="O56" i="14"/>
  <c r="L56" i="14"/>
  <c r="L55" i="14" s="1"/>
  <c r="I56" i="14"/>
  <c r="I55" i="14" s="1"/>
  <c r="F56" i="14"/>
  <c r="N55" i="14"/>
  <c r="N54" i="14" s="1"/>
  <c r="M55" i="14"/>
  <c r="M54" i="14" s="1"/>
  <c r="K55" i="14"/>
  <c r="K54" i="14" s="1"/>
  <c r="K53" i="14" s="1"/>
  <c r="J55" i="14"/>
  <c r="J54" i="14" s="1"/>
  <c r="H55" i="14"/>
  <c r="H54" i="14" s="1"/>
  <c r="G55" i="14"/>
  <c r="G54" i="14" s="1"/>
  <c r="E55" i="14"/>
  <c r="E54" i="14" s="1"/>
  <c r="D55" i="14"/>
  <c r="O47" i="14"/>
  <c r="C47" i="14" s="1"/>
  <c r="O46" i="14"/>
  <c r="C46" i="14" s="1"/>
  <c r="N45" i="14"/>
  <c r="M45" i="14"/>
  <c r="L44" i="14"/>
  <c r="L43" i="14" s="1"/>
  <c r="I44" i="14"/>
  <c r="F44" i="14"/>
  <c r="F43" i="14" s="1"/>
  <c r="K43" i="14"/>
  <c r="J43" i="14"/>
  <c r="H43" i="14"/>
  <c r="H20" i="14" s="1"/>
  <c r="G43" i="14"/>
  <c r="E43" i="14"/>
  <c r="D43" i="14"/>
  <c r="F42" i="14"/>
  <c r="C42" i="14" s="1"/>
  <c r="E41" i="14"/>
  <c r="D41" i="14"/>
  <c r="L40" i="14"/>
  <c r="C40" i="14" s="1"/>
  <c r="L39" i="14"/>
  <c r="C39" i="14" s="1"/>
  <c r="L38" i="14"/>
  <c r="C38" i="14" s="1"/>
  <c r="L37" i="14"/>
  <c r="C37" i="14" s="1"/>
  <c r="L36" i="14"/>
  <c r="C36" i="14" s="1"/>
  <c r="K36" i="14"/>
  <c r="J36" i="14"/>
  <c r="L35" i="14"/>
  <c r="C35" i="14" s="1"/>
  <c r="L34" i="14"/>
  <c r="L33" i="14" s="1"/>
  <c r="C33" i="14" s="1"/>
  <c r="K33" i="14"/>
  <c r="J33" i="14"/>
  <c r="L32" i="14"/>
  <c r="C32" i="14" s="1"/>
  <c r="K31" i="14"/>
  <c r="J31" i="14"/>
  <c r="L30" i="14"/>
  <c r="C30" i="14" s="1"/>
  <c r="L29" i="14"/>
  <c r="C29" i="14" s="1"/>
  <c r="L28" i="14"/>
  <c r="C28" i="14" s="1"/>
  <c r="K27" i="14"/>
  <c r="J27" i="14"/>
  <c r="F25" i="14"/>
  <c r="C25" i="14" s="1"/>
  <c r="I24" i="14"/>
  <c r="F24" i="14"/>
  <c r="O23" i="14"/>
  <c r="L23" i="14"/>
  <c r="I23" i="14"/>
  <c r="F23" i="14"/>
  <c r="O22" i="14"/>
  <c r="O21" i="14" s="1"/>
  <c r="L22" i="14"/>
  <c r="L21" i="14" s="1"/>
  <c r="I22" i="14"/>
  <c r="F22" i="14"/>
  <c r="N21" i="14"/>
  <c r="M21" i="14"/>
  <c r="K21" i="14"/>
  <c r="K292" i="14" s="1"/>
  <c r="K291" i="14" s="1"/>
  <c r="J21" i="14"/>
  <c r="H21" i="14"/>
  <c r="G21" i="14"/>
  <c r="F21" i="14"/>
  <c r="F292" i="14" s="1"/>
  <c r="E21" i="14"/>
  <c r="D21" i="14"/>
  <c r="I21" i="14" l="1"/>
  <c r="G292" i="14"/>
  <c r="M292" i="14"/>
  <c r="M291" i="14" s="1"/>
  <c r="C66" i="14"/>
  <c r="C118" i="14"/>
  <c r="C186" i="14"/>
  <c r="M53" i="14"/>
  <c r="I184" i="14"/>
  <c r="C190" i="14"/>
  <c r="D187" i="14"/>
  <c r="G130" i="14"/>
  <c r="H187" i="14"/>
  <c r="E231" i="14"/>
  <c r="E230" i="14" s="1"/>
  <c r="M20" i="14"/>
  <c r="N53" i="14"/>
  <c r="D76" i="14"/>
  <c r="K187" i="14"/>
  <c r="C210" i="14"/>
  <c r="C214" i="14"/>
  <c r="C222" i="14"/>
  <c r="C224" i="14"/>
  <c r="C225" i="14"/>
  <c r="L175" i="14"/>
  <c r="K270" i="14"/>
  <c r="K269" i="14" s="1"/>
  <c r="O67" i="14"/>
  <c r="J76" i="14"/>
  <c r="C82" i="14"/>
  <c r="O95" i="14"/>
  <c r="C126" i="14"/>
  <c r="C153" i="14"/>
  <c r="C172" i="14"/>
  <c r="L188" i="14"/>
  <c r="L187" i="14" s="1"/>
  <c r="C218" i="14"/>
  <c r="H231" i="14"/>
  <c r="H230" i="14" s="1"/>
  <c r="C236" i="14"/>
  <c r="C242" i="14"/>
  <c r="O252" i="14"/>
  <c r="O251" i="14" s="1"/>
  <c r="J269" i="14"/>
  <c r="L272" i="14"/>
  <c r="C275" i="14"/>
  <c r="G270" i="14"/>
  <c r="G269" i="14" s="1"/>
  <c r="C282" i="14"/>
  <c r="H83" i="14"/>
  <c r="L89" i="14"/>
  <c r="G291" i="14"/>
  <c r="D20" i="14"/>
  <c r="C44" i="14"/>
  <c r="D54" i="14"/>
  <c r="D53" i="14" s="1"/>
  <c r="C68" i="14"/>
  <c r="C74" i="14"/>
  <c r="E76" i="14"/>
  <c r="C94" i="14"/>
  <c r="C102" i="14"/>
  <c r="J83" i="14"/>
  <c r="C104" i="14"/>
  <c r="C105" i="14"/>
  <c r="L116" i="14"/>
  <c r="K130" i="14"/>
  <c r="C150" i="14"/>
  <c r="C158" i="14"/>
  <c r="C162" i="14"/>
  <c r="C163" i="14"/>
  <c r="C178" i="14"/>
  <c r="D174" i="14"/>
  <c r="D173" i="14" s="1"/>
  <c r="N187" i="14"/>
  <c r="H204" i="14"/>
  <c r="H195" i="14" s="1"/>
  <c r="C215" i="14"/>
  <c r="M204" i="14"/>
  <c r="M195" i="14" s="1"/>
  <c r="N231" i="14"/>
  <c r="C250" i="14"/>
  <c r="C258" i="14"/>
  <c r="C262" i="14"/>
  <c r="J259" i="14"/>
  <c r="O264" i="14"/>
  <c r="N269" i="14"/>
  <c r="H269" i="14"/>
  <c r="G53" i="14"/>
  <c r="C142" i="14"/>
  <c r="M174" i="14"/>
  <c r="G187" i="14"/>
  <c r="D292" i="14"/>
  <c r="D291" i="14" s="1"/>
  <c r="H292" i="14"/>
  <c r="H291" i="14" s="1"/>
  <c r="N292" i="14"/>
  <c r="N291" i="14" s="1"/>
  <c r="L27" i="14"/>
  <c r="C27" i="14" s="1"/>
  <c r="K26" i="14"/>
  <c r="C34" i="14"/>
  <c r="E53" i="14"/>
  <c r="C62" i="14"/>
  <c r="C64" i="14"/>
  <c r="C65" i="14"/>
  <c r="L80" i="14"/>
  <c r="C98" i="14"/>
  <c r="C110" i="14"/>
  <c r="C114" i="14"/>
  <c r="C115" i="14"/>
  <c r="O122" i="14"/>
  <c r="C182" i="14"/>
  <c r="C189" i="14"/>
  <c r="O188" i="14"/>
  <c r="O187" i="14" s="1"/>
  <c r="C202" i="14"/>
  <c r="C206" i="14"/>
  <c r="O216" i="14"/>
  <c r="C228" i="14"/>
  <c r="C229" i="14"/>
  <c r="C243" i="14"/>
  <c r="C254" i="14"/>
  <c r="C274" i="14"/>
  <c r="C278" i="14"/>
  <c r="C279" i="14"/>
  <c r="C280" i="14"/>
  <c r="D269" i="14"/>
  <c r="C294" i="14"/>
  <c r="O45" i="14"/>
  <c r="C45" i="14" s="1"/>
  <c r="O55" i="14"/>
  <c r="O54" i="14" s="1"/>
  <c r="O53" i="14" s="1"/>
  <c r="L58" i="14"/>
  <c r="L54" i="14" s="1"/>
  <c r="L53" i="14" s="1"/>
  <c r="C63" i="14"/>
  <c r="H76" i="14"/>
  <c r="C79" i="14"/>
  <c r="O80" i="14"/>
  <c r="O76" i="14" s="1"/>
  <c r="L84" i="14"/>
  <c r="C91" i="14"/>
  <c r="N83" i="14"/>
  <c r="N75" i="14" s="1"/>
  <c r="L95" i="14"/>
  <c r="I103" i="14"/>
  <c r="C108" i="14"/>
  <c r="C109" i="14"/>
  <c r="L131" i="14"/>
  <c r="D130" i="14"/>
  <c r="H130" i="14"/>
  <c r="C141" i="14"/>
  <c r="C143" i="14"/>
  <c r="I144" i="14"/>
  <c r="O144" i="14"/>
  <c r="C155" i="14"/>
  <c r="C157" i="14"/>
  <c r="L160" i="14"/>
  <c r="C164" i="14"/>
  <c r="F175" i="14"/>
  <c r="C177" i="14"/>
  <c r="L179" i="14"/>
  <c r="L174" i="14" s="1"/>
  <c r="L173" i="14" s="1"/>
  <c r="O196" i="14"/>
  <c r="I205" i="14"/>
  <c r="C212" i="14"/>
  <c r="C213" i="14"/>
  <c r="C234" i="14"/>
  <c r="O231" i="14"/>
  <c r="K231" i="14"/>
  <c r="K230" i="14" s="1"/>
  <c r="O272" i="14"/>
  <c r="C299" i="14"/>
  <c r="C300" i="14"/>
  <c r="O292" i="14"/>
  <c r="F41" i="14"/>
  <c r="C41" i="14" s="1"/>
  <c r="E20" i="14"/>
  <c r="I43" i="14"/>
  <c r="J53" i="14"/>
  <c r="C56" i="14"/>
  <c r="C57" i="14"/>
  <c r="I69" i="14"/>
  <c r="I67" i="14" s="1"/>
  <c r="C86" i="14"/>
  <c r="I89" i="14"/>
  <c r="C96" i="14"/>
  <c r="C97" i="14"/>
  <c r="L112" i="14"/>
  <c r="C121" i="14"/>
  <c r="C123" i="14"/>
  <c r="C124" i="14"/>
  <c r="C134" i="14"/>
  <c r="M130" i="14"/>
  <c r="C139" i="14"/>
  <c r="C149" i="14"/>
  <c r="C156" i="14"/>
  <c r="O166" i="14"/>
  <c r="O165" i="14" s="1"/>
  <c r="C181" i="14"/>
  <c r="M173" i="14"/>
  <c r="K195" i="14"/>
  <c r="K194" i="14" s="1"/>
  <c r="C201" i="14"/>
  <c r="C207" i="14"/>
  <c r="C223" i="14"/>
  <c r="J204" i="14"/>
  <c r="J195" i="14" s="1"/>
  <c r="N204" i="14"/>
  <c r="N195" i="14" s="1"/>
  <c r="C232" i="14"/>
  <c r="D231" i="14"/>
  <c r="D230" i="14" s="1"/>
  <c r="G231" i="14"/>
  <c r="G230" i="14" s="1"/>
  <c r="C245" i="14"/>
  <c r="I264" i="14"/>
  <c r="L276" i="14"/>
  <c r="L270" i="14" s="1"/>
  <c r="L269" i="14" s="1"/>
  <c r="F281" i="14"/>
  <c r="C281" i="14" s="1"/>
  <c r="C70" i="14"/>
  <c r="G83" i="14"/>
  <c r="G75" i="14" s="1"/>
  <c r="L144" i="14"/>
  <c r="E173" i="14"/>
  <c r="I216" i="14"/>
  <c r="E292" i="14"/>
  <c r="E291" i="14" s="1"/>
  <c r="J292" i="14"/>
  <c r="J291" i="14" s="1"/>
  <c r="C23" i="14"/>
  <c r="C24" i="14"/>
  <c r="J26" i="14"/>
  <c r="J20" i="14" s="1"/>
  <c r="C43" i="14"/>
  <c r="F55" i="14"/>
  <c r="C60" i="14"/>
  <c r="C61" i="14"/>
  <c r="H53" i="14"/>
  <c r="L69" i="14"/>
  <c r="L67" i="14" s="1"/>
  <c r="E83" i="14"/>
  <c r="C88" i="14"/>
  <c r="D83" i="14"/>
  <c r="C101" i="14"/>
  <c r="K83" i="14"/>
  <c r="I122" i="14"/>
  <c r="J130" i="14"/>
  <c r="C132" i="14"/>
  <c r="C133" i="14"/>
  <c r="O136" i="14"/>
  <c r="L136" i="14"/>
  <c r="C148" i="14"/>
  <c r="L151" i="14"/>
  <c r="O160" i="14"/>
  <c r="C167" i="14"/>
  <c r="F188" i="14"/>
  <c r="G195" i="14"/>
  <c r="C203" i="14"/>
  <c r="D204" i="14"/>
  <c r="D195" i="14" s="1"/>
  <c r="C211" i="14"/>
  <c r="C221" i="14"/>
  <c r="F227" i="14"/>
  <c r="C227" i="14" s="1"/>
  <c r="C244" i="14"/>
  <c r="C257" i="14"/>
  <c r="O260" i="14"/>
  <c r="I270" i="14"/>
  <c r="I269" i="14" s="1"/>
  <c r="O276" i="14"/>
  <c r="O293" i="14"/>
  <c r="I54" i="14"/>
  <c r="I20" i="14"/>
  <c r="C21" i="14"/>
  <c r="C125" i="14"/>
  <c r="F122" i="14"/>
  <c r="C145" i="14"/>
  <c r="F144" i="14"/>
  <c r="C146" i="14"/>
  <c r="C169" i="14"/>
  <c r="F166" i="14"/>
  <c r="C301" i="14"/>
  <c r="C22" i="14"/>
  <c r="L31" i="14"/>
  <c r="C55" i="14"/>
  <c r="C59" i="14"/>
  <c r="H75" i="14"/>
  <c r="L77" i="14"/>
  <c r="F103" i="14"/>
  <c r="C107" i="14"/>
  <c r="C117" i="14"/>
  <c r="F116" i="14"/>
  <c r="C116" i="14" s="1"/>
  <c r="C127" i="14"/>
  <c r="F131" i="14"/>
  <c r="C135" i="14"/>
  <c r="C147" i="14"/>
  <c r="C159" i="14"/>
  <c r="C168" i="14"/>
  <c r="I166" i="14"/>
  <c r="I165" i="14" s="1"/>
  <c r="C171" i="14"/>
  <c r="J174" i="14"/>
  <c r="J173" i="14" s="1"/>
  <c r="N174" i="14"/>
  <c r="N173" i="14" s="1"/>
  <c r="N52" i="14" s="1"/>
  <c r="F179" i="14"/>
  <c r="F174" i="14" s="1"/>
  <c r="I179" i="14"/>
  <c r="C180" i="14"/>
  <c r="C183" i="14"/>
  <c r="I187" i="14"/>
  <c r="C85" i="14"/>
  <c r="F84" i="14"/>
  <c r="C170" i="14"/>
  <c r="C200" i="14"/>
  <c r="I198" i="14"/>
  <c r="F20" i="14"/>
  <c r="N20" i="14"/>
  <c r="C71" i="14"/>
  <c r="C72" i="14"/>
  <c r="C73" i="14"/>
  <c r="F69" i="14"/>
  <c r="M83" i="14"/>
  <c r="C87" i="14"/>
  <c r="O89" i="14"/>
  <c r="F95" i="14"/>
  <c r="I95" i="14"/>
  <c r="C100" i="14"/>
  <c r="C111" i="14"/>
  <c r="O112" i="14"/>
  <c r="C119" i="14"/>
  <c r="C120" i="14"/>
  <c r="L122" i="14"/>
  <c r="E130" i="14"/>
  <c r="E75" i="14" s="1"/>
  <c r="C137" i="14"/>
  <c r="F136" i="14"/>
  <c r="C161" i="14"/>
  <c r="F160" i="14"/>
  <c r="C185" i="14"/>
  <c r="F184" i="14"/>
  <c r="C184" i="14" s="1"/>
  <c r="I204" i="14"/>
  <c r="C237" i="14"/>
  <c r="F235" i="14"/>
  <c r="C239" i="14"/>
  <c r="L238" i="14"/>
  <c r="C261" i="14"/>
  <c r="F260" i="14"/>
  <c r="C78" i="14"/>
  <c r="I151" i="14"/>
  <c r="C152" i="14"/>
  <c r="G20" i="14"/>
  <c r="K20" i="14"/>
  <c r="O20" i="14"/>
  <c r="F58" i="14"/>
  <c r="C81" i="14"/>
  <c r="F80" i="14"/>
  <c r="O84" i="14"/>
  <c r="C92" i="14"/>
  <c r="C93" i="14"/>
  <c r="F89" i="14"/>
  <c r="C99" i="14"/>
  <c r="O103" i="14"/>
  <c r="L103" i="14"/>
  <c r="C113" i="14"/>
  <c r="F112" i="14"/>
  <c r="C129" i="14"/>
  <c r="F128" i="14"/>
  <c r="C128" i="14" s="1"/>
  <c r="O131" i="14"/>
  <c r="C140" i="14"/>
  <c r="O151" i="14"/>
  <c r="I175" i="14"/>
  <c r="I174" i="14" s="1"/>
  <c r="C176" i="14"/>
  <c r="O179" i="14"/>
  <c r="O174" i="14" s="1"/>
  <c r="O173" i="14" s="1"/>
  <c r="N230" i="14"/>
  <c r="C256" i="14"/>
  <c r="I252" i="14"/>
  <c r="I251" i="14" s="1"/>
  <c r="C277" i="14"/>
  <c r="F276" i="14"/>
  <c r="C197" i="14"/>
  <c r="F196" i="14"/>
  <c r="L216" i="14"/>
  <c r="C219" i="14"/>
  <c r="C233" i="14"/>
  <c r="C249" i="14"/>
  <c r="F246" i="14"/>
  <c r="L252" i="14"/>
  <c r="L251" i="14" s="1"/>
  <c r="C255" i="14"/>
  <c r="L264" i="14"/>
  <c r="C267" i="14"/>
  <c r="E270" i="14"/>
  <c r="E269" i="14" s="1"/>
  <c r="C285" i="14"/>
  <c r="F284" i="14"/>
  <c r="C288" i="14"/>
  <c r="I286" i="14"/>
  <c r="O205" i="14"/>
  <c r="C217" i="14"/>
  <c r="F216" i="14"/>
  <c r="J230" i="14"/>
  <c r="C241" i="14"/>
  <c r="F238" i="14"/>
  <c r="C248" i="14"/>
  <c r="I246" i="14"/>
  <c r="C253" i="14"/>
  <c r="F252" i="14"/>
  <c r="M259" i="14"/>
  <c r="M230" i="14" s="1"/>
  <c r="C265" i="14"/>
  <c r="F264" i="14"/>
  <c r="C271" i="14"/>
  <c r="C273" i="14"/>
  <c r="F272" i="14"/>
  <c r="C287" i="14"/>
  <c r="L286" i="14"/>
  <c r="L292" i="14" s="1"/>
  <c r="L291" i="14" s="1"/>
  <c r="C193" i="14"/>
  <c r="F192" i="14"/>
  <c r="E195" i="14"/>
  <c r="E194" i="14" s="1"/>
  <c r="L196" i="14"/>
  <c r="L205" i="14"/>
  <c r="C208" i="14"/>
  <c r="C209" i="14"/>
  <c r="F205" i="14"/>
  <c r="C220" i="14"/>
  <c r="C240" i="14"/>
  <c r="I238" i="14"/>
  <c r="C247" i="14"/>
  <c r="L246" i="14"/>
  <c r="I259" i="14"/>
  <c r="L260" i="14"/>
  <c r="C263" i="14"/>
  <c r="C268" i="14"/>
  <c r="C295" i="14"/>
  <c r="C296" i="14"/>
  <c r="C297" i="14"/>
  <c r="F293" i="14"/>
  <c r="C293" i="14" s="1"/>
  <c r="C199" i="14"/>
  <c r="C188" i="14" l="1"/>
  <c r="C58" i="14"/>
  <c r="H52" i="14"/>
  <c r="I53" i="14"/>
  <c r="I52" i="14" s="1"/>
  <c r="G194" i="14"/>
  <c r="H194" i="14"/>
  <c r="H289" i="14"/>
  <c r="I173" i="14"/>
  <c r="I231" i="14"/>
  <c r="C112" i="14"/>
  <c r="I83" i="14"/>
  <c r="I75" i="14" s="1"/>
  <c r="O259" i="14"/>
  <c r="O230" i="14" s="1"/>
  <c r="O194" i="14" s="1"/>
  <c r="K75" i="14"/>
  <c r="K52" i="14" s="1"/>
  <c r="L130" i="14"/>
  <c r="L83" i="14"/>
  <c r="M75" i="14"/>
  <c r="M52" i="14" s="1"/>
  <c r="C144" i="14"/>
  <c r="N194" i="14"/>
  <c r="N51" i="14" s="1"/>
  <c r="H51" i="14"/>
  <c r="O204" i="14"/>
  <c r="O195" i="14" s="1"/>
  <c r="I130" i="14"/>
  <c r="O270" i="14"/>
  <c r="O269" i="14" s="1"/>
  <c r="J75" i="14"/>
  <c r="J289" i="14" s="1"/>
  <c r="D75" i="14"/>
  <c r="D289" i="14" s="1"/>
  <c r="G52" i="14"/>
  <c r="G51" i="14" s="1"/>
  <c r="G289" i="14"/>
  <c r="N289" i="14"/>
  <c r="L231" i="14"/>
  <c r="C160" i="14"/>
  <c r="C95" i="14"/>
  <c r="O291" i="14"/>
  <c r="J194" i="14"/>
  <c r="K51" i="14"/>
  <c r="M194" i="14"/>
  <c r="C276" i="14"/>
  <c r="O130" i="14"/>
  <c r="C89" i="14"/>
  <c r="O83" i="14"/>
  <c r="C136" i="14"/>
  <c r="D194" i="14"/>
  <c r="G290" i="14"/>
  <c r="G50" i="14"/>
  <c r="E52" i="14"/>
  <c r="E51" i="14" s="1"/>
  <c r="E289" i="14"/>
  <c r="H290" i="14"/>
  <c r="H50" i="14"/>
  <c r="J52" i="14"/>
  <c r="F173" i="14"/>
  <c r="C174" i="14"/>
  <c r="F165" i="14"/>
  <c r="C165" i="14" s="1"/>
  <c r="C166" i="14"/>
  <c r="F54" i="14"/>
  <c r="I230" i="14"/>
  <c r="L26" i="14"/>
  <c r="C31" i="14"/>
  <c r="L204" i="14"/>
  <c r="C192" i="14"/>
  <c r="F191" i="14"/>
  <c r="C252" i="14"/>
  <c r="F251" i="14"/>
  <c r="C251" i="14" s="1"/>
  <c r="C238" i="14"/>
  <c r="C216" i="14"/>
  <c r="C80" i="14"/>
  <c r="F76" i="14"/>
  <c r="C260" i="14"/>
  <c r="F259" i="14"/>
  <c r="C235" i="14"/>
  <c r="F231" i="14"/>
  <c r="C151" i="14"/>
  <c r="C179" i="14"/>
  <c r="C103" i="14"/>
  <c r="C122" i="14"/>
  <c r="C175" i="14"/>
  <c r="F130" i="14"/>
  <c r="C131" i="14"/>
  <c r="L259" i="14"/>
  <c r="C205" i="14"/>
  <c r="F204" i="14"/>
  <c r="L195" i="14"/>
  <c r="F270" i="14"/>
  <c r="C272" i="14"/>
  <c r="C264" i="14"/>
  <c r="C286" i="14"/>
  <c r="C284" i="14"/>
  <c r="F283" i="14"/>
  <c r="C283" i="14" s="1"/>
  <c r="C246" i="14"/>
  <c r="C69" i="14"/>
  <c r="F67" i="14"/>
  <c r="C67" i="14" s="1"/>
  <c r="C198" i="14"/>
  <c r="I196" i="14"/>
  <c r="I195" i="14" s="1"/>
  <c r="I194" i="14" s="1"/>
  <c r="C84" i="14"/>
  <c r="F83" i="14"/>
  <c r="C83" i="14" s="1"/>
  <c r="C77" i="14"/>
  <c r="L76" i="14"/>
  <c r="F291" i="14"/>
  <c r="I292" i="14"/>
  <c r="M51" i="14" l="1"/>
  <c r="D52" i="14"/>
  <c r="M289" i="14"/>
  <c r="C173" i="14"/>
  <c r="N290" i="14"/>
  <c r="N50" i="14"/>
  <c r="L75" i="14"/>
  <c r="L52" i="14" s="1"/>
  <c r="L51" i="14" s="1"/>
  <c r="C130" i="14"/>
  <c r="J51" i="14"/>
  <c r="K289" i="14"/>
  <c r="O75" i="14"/>
  <c r="O52" i="14" s="1"/>
  <c r="O51" i="14" s="1"/>
  <c r="O50" i="14" s="1"/>
  <c r="L230" i="14"/>
  <c r="M50" i="14"/>
  <c r="M290" i="14"/>
  <c r="K50" i="14"/>
  <c r="K290" i="14"/>
  <c r="L194" i="14"/>
  <c r="D51" i="14"/>
  <c r="C76" i="14"/>
  <c r="F75" i="14"/>
  <c r="C292" i="14"/>
  <c r="I291" i="14"/>
  <c r="C291" i="14" s="1"/>
  <c r="C204" i="14"/>
  <c r="I51" i="14"/>
  <c r="J50" i="14"/>
  <c r="J290" i="14"/>
  <c r="I289" i="14"/>
  <c r="C196" i="14"/>
  <c r="C259" i="14"/>
  <c r="C191" i="14"/>
  <c r="F187" i="14"/>
  <c r="C187" i="14" s="1"/>
  <c r="C54" i="14"/>
  <c r="F53" i="14"/>
  <c r="F230" i="14"/>
  <c r="C230" i="14" s="1"/>
  <c r="C231" i="14"/>
  <c r="F269" i="14"/>
  <c r="C270" i="14"/>
  <c r="C26" i="14"/>
  <c r="L20" i="14"/>
  <c r="C20" i="14" s="1"/>
  <c r="F195" i="14"/>
  <c r="E290" i="14"/>
  <c r="E50" i="14"/>
  <c r="L50" i="14" l="1"/>
  <c r="L290" i="14"/>
  <c r="C75" i="14"/>
  <c r="L289" i="14"/>
  <c r="O290" i="14"/>
  <c r="O289" i="14"/>
  <c r="D50" i="14"/>
  <c r="D290" i="14"/>
  <c r="F194" i="14"/>
  <c r="C194" i="14" s="1"/>
  <c r="C195" i="14"/>
  <c r="I290" i="14"/>
  <c r="I50" i="14"/>
  <c r="C269" i="14"/>
  <c r="F289" i="14"/>
  <c r="C53" i="14"/>
  <c r="F52" i="14"/>
  <c r="C289" i="14" l="1"/>
  <c r="C52" i="14"/>
  <c r="F51" i="14"/>
  <c r="F290" i="14" l="1"/>
  <c r="C290" i="14" s="1"/>
  <c r="F50" i="14"/>
  <c r="C50" i="14" s="1"/>
  <c r="C51" i="14"/>
  <c r="O301" i="13" l="1"/>
  <c r="L301" i="13"/>
  <c r="I301" i="13"/>
  <c r="F301" i="13"/>
  <c r="O300" i="13"/>
  <c r="L300" i="13"/>
  <c r="I300" i="13"/>
  <c r="F300" i="13"/>
  <c r="O299" i="13"/>
  <c r="L299" i="13"/>
  <c r="I299" i="13"/>
  <c r="F299" i="13"/>
  <c r="O298" i="13"/>
  <c r="L298" i="13"/>
  <c r="I298" i="13"/>
  <c r="F298" i="13"/>
  <c r="C298" i="13" s="1"/>
  <c r="O297" i="13"/>
  <c r="L297" i="13"/>
  <c r="I297" i="13"/>
  <c r="F297" i="13"/>
  <c r="O296" i="13"/>
  <c r="L296" i="13"/>
  <c r="I296" i="13"/>
  <c r="F296" i="13"/>
  <c r="O295" i="13"/>
  <c r="L295" i="13"/>
  <c r="I295" i="13"/>
  <c r="F295" i="13"/>
  <c r="O294" i="13"/>
  <c r="O293" i="13" s="1"/>
  <c r="L294" i="13"/>
  <c r="L293" i="13" s="1"/>
  <c r="I294" i="13"/>
  <c r="F294" i="13"/>
  <c r="C294" i="13" s="1"/>
  <c r="N293" i="13"/>
  <c r="M293" i="13"/>
  <c r="K293" i="13"/>
  <c r="J293" i="13"/>
  <c r="H293" i="13"/>
  <c r="G293" i="13"/>
  <c r="E293" i="13"/>
  <c r="D293" i="13"/>
  <c r="O288" i="13"/>
  <c r="L288" i="13"/>
  <c r="I288" i="13"/>
  <c r="F288" i="13"/>
  <c r="O287" i="13"/>
  <c r="L287" i="13"/>
  <c r="L286" i="13" s="1"/>
  <c r="I287" i="13"/>
  <c r="F287" i="13"/>
  <c r="O286" i="13"/>
  <c r="N286" i="13"/>
  <c r="M286" i="13"/>
  <c r="K286" i="13"/>
  <c r="J286" i="13"/>
  <c r="H286" i="13"/>
  <c r="G286" i="13"/>
  <c r="F286" i="13"/>
  <c r="E286" i="13"/>
  <c r="D286" i="13"/>
  <c r="O285" i="13"/>
  <c r="O284" i="13" s="1"/>
  <c r="O283" i="13" s="1"/>
  <c r="L285" i="13"/>
  <c r="L284" i="13" s="1"/>
  <c r="L283" i="13" s="1"/>
  <c r="I285" i="13"/>
  <c r="I284" i="13" s="1"/>
  <c r="I283" i="13" s="1"/>
  <c r="F285" i="13"/>
  <c r="N284" i="13"/>
  <c r="N283" i="13" s="1"/>
  <c r="M284" i="13"/>
  <c r="M283" i="13" s="1"/>
  <c r="K284" i="13"/>
  <c r="K283" i="13" s="1"/>
  <c r="J284" i="13"/>
  <c r="J283" i="13" s="1"/>
  <c r="H284" i="13"/>
  <c r="H283" i="13" s="1"/>
  <c r="G284" i="13"/>
  <c r="G283" i="13" s="1"/>
  <c r="E284" i="13"/>
  <c r="E283" i="13" s="1"/>
  <c r="D284" i="13"/>
  <c r="D283" i="13" s="1"/>
  <c r="O282" i="13"/>
  <c r="O281" i="13" s="1"/>
  <c r="L282" i="13"/>
  <c r="L281" i="13" s="1"/>
  <c r="I282" i="13"/>
  <c r="I281" i="13" s="1"/>
  <c r="F282" i="13"/>
  <c r="N281" i="13"/>
  <c r="M281" i="13"/>
  <c r="K281" i="13"/>
  <c r="J281" i="13"/>
  <c r="H281" i="13"/>
  <c r="G281" i="13"/>
  <c r="E281" i="13"/>
  <c r="D281" i="13"/>
  <c r="O280" i="13"/>
  <c r="L280" i="13"/>
  <c r="I280" i="13"/>
  <c r="F280" i="13"/>
  <c r="O279" i="13"/>
  <c r="L279" i="13"/>
  <c r="I279" i="13"/>
  <c r="F279" i="13"/>
  <c r="O278" i="13"/>
  <c r="L278" i="13"/>
  <c r="I278" i="13"/>
  <c r="F278" i="13"/>
  <c r="O277" i="13"/>
  <c r="L277" i="13"/>
  <c r="I277" i="13"/>
  <c r="I276" i="13" s="1"/>
  <c r="F277" i="13"/>
  <c r="N276" i="13"/>
  <c r="M276" i="13"/>
  <c r="K276" i="13"/>
  <c r="J276" i="13"/>
  <c r="H276" i="13"/>
  <c r="G276" i="13"/>
  <c r="E276" i="13"/>
  <c r="D276" i="13"/>
  <c r="O275" i="13"/>
  <c r="L275" i="13"/>
  <c r="I275" i="13"/>
  <c r="F275" i="13"/>
  <c r="O274" i="13"/>
  <c r="L274" i="13"/>
  <c r="I274" i="13"/>
  <c r="F274" i="13"/>
  <c r="O273" i="13"/>
  <c r="L273" i="13"/>
  <c r="I273" i="13"/>
  <c r="F273" i="13"/>
  <c r="N272" i="13"/>
  <c r="N270" i="13" s="1"/>
  <c r="N269" i="13" s="1"/>
  <c r="M272" i="13"/>
  <c r="M270" i="13" s="1"/>
  <c r="K272" i="13"/>
  <c r="K270" i="13" s="1"/>
  <c r="K269" i="13" s="1"/>
  <c r="J272" i="13"/>
  <c r="I272" i="13"/>
  <c r="H272" i="13"/>
  <c r="G272" i="13"/>
  <c r="E272" i="13"/>
  <c r="D272" i="13"/>
  <c r="D270" i="13" s="1"/>
  <c r="O271" i="13"/>
  <c r="L271" i="13"/>
  <c r="I271" i="13"/>
  <c r="F271" i="13"/>
  <c r="J270" i="13"/>
  <c r="J269" i="13" s="1"/>
  <c r="O268" i="13"/>
  <c r="L268" i="13"/>
  <c r="I268" i="13"/>
  <c r="F268" i="13"/>
  <c r="O267" i="13"/>
  <c r="L267" i="13"/>
  <c r="I267" i="13"/>
  <c r="F267" i="13"/>
  <c r="O266" i="13"/>
  <c r="L266" i="13"/>
  <c r="I266" i="13"/>
  <c r="F266" i="13"/>
  <c r="O265" i="13"/>
  <c r="L265" i="13"/>
  <c r="I265" i="13"/>
  <c r="F265" i="13"/>
  <c r="N264" i="13"/>
  <c r="M264" i="13"/>
  <c r="K264" i="13"/>
  <c r="J264" i="13"/>
  <c r="H264" i="13"/>
  <c r="G264" i="13"/>
  <c r="E264" i="13"/>
  <c r="D264" i="13"/>
  <c r="O263" i="13"/>
  <c r="L263" i="13"/>
  <c r="I263" i="13"/>
  <c r="F263" i="13"/>
  <c r="O262" i="13"/>
  <c r="L262" i="13"/>
  <c r="I262" i="13"/>
  <c r="F262" i="13"/>
  <c r="O261" i="13"/>
  <c r="L261" i="13"/>
  <c r="I261" i="13"/>
  <c r="I260" i="13" s="1"/>
  <c r="F261" i="13"/>
  <c r="N260" i="13"/>
  <c r="N259" i="13" s="1"/>
  <c r="M260" i="13"/>
  <c r="K260" i="13"/>
  <c r="K259" i="13" s="1"/>
  <c r="J260" i="13"/>
  <c r="J259" i="13" s="1"/>
  <c r="H260" i="13"/>
  <c r="G260" i="13"/>
  <c r="E260" i="13"/>
  <c r="D260" i="13"/>
  <c r="D259" i="13" s="1"/>
  <c r="O258" i="13"/>
  <c r="L258" i="13"/>
  <c r="I258" i="13"/>
  <c r="F258" i="13"/>
  <c r="O257" i="13"/>
  <c r="L257" i="13"/>
  <c r="I257" i="13"/>
  <c r="F257" i="13"/>
  <c r="O256" i="13"/>
  <c r="L256" i="13"/>
  <c r="I256" i="13"/>
  <c r="F256" i="13"/>
  <c r="O255" i="13"/>
  <c r="L255" i="13"/>
  <c r="I255" i="13"/>
  <c r="F255" i="13"/>
  <c r="O254" i="13"/>
  <c r="L254" i="13"/>
  <c r="I254" i="13"/>
  <c r="F254" i="13"/>
  <c r="O253" i="13"/>
  <c r="L253" i="13"/>
  <c r="I253" i="13"/>
  <c r="F253" i="13"/>
  <c r="N252" i="13"/>
  <c r="M252" i="13"/>
  <c r="M251" i="13" s="1"/>
  <c r="K252" i="13"/>
  <c r="K251" i="13" s="1"/>
  <c r="J252" i="13"/>
  <c r="J251" i="13" s="1"/>
  <c r="H252" i="13"/>
  <c r="H251" i="13" s="1"/>
  <c r="G252" i="13"/>
  <c r="G251" i="13" s="1"/>
  <c r="E252" i="13"/>
  <c r="E251" i="13" s="1"/>
  <c r="D252" i="13"/>
  <c r="D251" i="13" s="1"/>
  <c r="N251" i="13"/>
  <c r="O250" i="13"/>
  <c r="L250" i="13"/>
  <c r="I250" i="13"/>
  <c r="F250" i="13"/>
  <c r="O249" i="13"/>
  <c r="L249" i="13"/>
  <c r="I249" i="13"/>
  <c r="F249" i="13"/>
  <c r="O248" i="13"/>
  <c r="L248" i="13"/>
  <c r="I248" i="13"/>
  <c r="F248" i="13"/>
  <c r="O247" i="13"/>
  <c r="L247" i="13"/>
  <c r="I247" i="13"/>
  <c r="F247" i="13"/>
  <c r="N246" i="13"/>
  <c r="M246" i="13"/>
  <c r="K246" i="13"/>
  <c r="J246" i="13"/>
  <c r="H246" i="13"/>
  <c r="G246" i="13"/>
  <c r="E246" i="13"/>
  <c r="D246" i="13"/>
  <c r="O245" i="13"/>
  <c r="L245" i="13"/>
  <c r="I245" i="13"/>
  <c r="F245" i="13"/>
  <c r="O244" i="13"/>
  <c r="L244" i="13"/>
  <c r="I244" i="13"/>
  <c r="F244" i="13"/>
  <c r="O243" i="13"/>
  <c r="L243" i="13"/>
  <c r="I243" i="13"/>
  <c r="F243" i="13"/>
  <c r="O242" i="13"/>
  <c r="L242" i="13"/>
  <c r="I242" i="13"/>
  <c r="F242" i="13"/>
  <c r="O241" i="13"/>
  <c r="L241" i="13"/>
  <c r="I241" i="13"/>
  <c r="F241" i="13"/>
  <c r="O240" i="13"/>
  <c r="L240" i="13"/>
  <c r="I240" i="13"/>
  <c r="F240" i="13"/>
  <c r="O239" i="13"/>
  <c r="L239" i="13"/>
  <c r="L238" i="13" s="1"/>
  <c r="I239" i="13"/>
  <c r="F239" i="13"/>
  <c r="N238" i="13"/>
  <c r="M238" i="13"/>
  <c r="K238" i="13"/>
  <c r="J238" i="13"/>
  <c r="H238" i="13"/>
  <c r="G238" i="13"/>
  <c r="E238" i="13"/>
  <c r="D238" i="13"/>
  <c r="O237" i="13"/>
  <c r="L237" i="13"/>
  <c r="I237" i="13"/>
  <c r="F237" i="13"/>
  <c r="O236" i="13"/>
  <c r="L236" i="13"/>
  <c r="L235" i="13" s="1"/>
  <c r="I236" i="13"/>
  <c r="F236" i="13"/>
  <c r="O235" i="13"/>
  <c r="N235" i="13"/>
  <c r="M235" i="13"/>
  <c r="K235" i="13"/>
  <c r="J235" i="13"/>
  <c r="H235" i="13"/>
  <c r="G235" i="13"/>
  <c r="E235" i="13"/>
  <c r="D235" i="13"/>
  <c r="O234" i="13"/>
  <c r="O233" i="13" s="1"/>
  <c r="L234" i="13"/>
  <c r="L233" i="13" s="1"/>
  <c r="I234" i="13"/>
  <c r="F234" i="13"/>
  <c r="N233" i="13"/>
  <c r="M233" i="13"/>
  <c r="K233" i="13"/>
  <c r="J233" i="13"/>
  <c r="I233" i="13"/>
  <c r="H233" i="13"/>
  <c r="G233" i="13"/>
  <c r="E233" i="13"/>
  <c r="D233" i="13"/>
  <c r="O232" i="13"/>
  <c r="L232" i="13"/>
  <c r="I232" i="13"/>
  <c r="F232" i="13"/>
  <c r="O229" i="13"/>
  <c r="L229" i="13"/>
  <c r="I229" i="13"/>
  <c r="F229" i="13"/>
  <c r="O228" i="13"/>
  <c r="O227" i="13" s="1"/>
  <c r="L228" i="13"/>
  <c r="L227" i="13" s="1"/>
  <c r="I228" i="13"/>
  <c r="F228" i="13"/>
  <c r="F227" i="13" s="1"/>
  <c r="N227" i="13"/>
  <c r="M227" i="13"/>
  <c r="K227" i="13"/>
  <c r="J227" i="13"/>
  <c r="H227" i="13"/>
  <c r="G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I220" i="13"/>
  <c r="F220" i="13"/>
  <c r="O219" i="13"/>
  <c r="L219" i="13"/>
  <c r="I219" i="13"/>
  <c r="F219" i="13"/>
  <c r="O218" i="13"/>
  <c r="L218" i="13"/>
  <c r="I218" i="13"/>
  <c r="F218" i="13"/>
  <c r="O217" i="13"/>
  <c r="L217" i="13"/>
  <c r="I217" i="13"/>
  <c r="I216" i="13" s="1"/>
  <c r="F217" i="13"/>
  <c r="N216" i="13"/>
  <c r="M216" i="13"/>
  <c r="K216" i="13"/>
  <c r="J216" i="13"/>
  <c r="H216" i="13"/>
  <c r="G216" i="13"/>
  <c r="E216" i="13"/>
  <c r="D216" i="13"/>
  <c r="O215" i="13"/>
  <c r="L215" i="13"/>
  <c r="I215" i="13"/>
  <c r="F215" i="13"/>
  <c r="O214" i="13"/>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O206" i="13"/>
  <c r="L206" i="13"/>
  <c r="L205" i="13" s="1"/>
  <c r="I206" i="13"/>
  <c r="F206" i="13"/>
  <c r="N205" i="13"/>
  <c r="M205" i="13"/>
  <c r="K205" i="13"/>
  <c r="J205" i="13"/>
  <c r="H205" i="13"/>
  <c r="G205" i="13"/>
  <c r="E205" i="13"/>
  <c r="D205" i="13"/>
  <c r="O203" i="13"/>
  <c r="L203" i="13"/>
  <c r="I203" i="13"/>
  <c r="F203" i="13"/>
  <c r="O202" i="13"/>
  <c r="L202" i="13"/>
  <c r="I202" i="13"/>
  <c r="F202" i="13"/>
  <c r="O201" i="13"/>
  <c r="L201" i="13"/>
  <c r="I201" i="13"/>
  <c r="F201" i="13"/>
  <c r="O200" i="13"/>
  <c r="L200" i="13"/>
  <c r="I200" i="13"/>
  <c r="F200" i="13"/>
  <c r="O199" i="13"/>
  <c r="O198" i="13" s="1"/>
  <c r="L199" i="13"/>
  <c r="L198" i="13" s="1"/>
  <c r="I199" i="13"/>
  <c r="F199" i="13"/>
  <c r="F198" i="13" s="1"/>
  <c r="N198" i="13"/>
  <c r="M198" i="13"/>
  <c r="K198" i="13"/>
  <c r="K196" i="13" s="1"/>
  <c r="J198" i="13"/>
  <c r="J196" i="13" s="1"/>
  <c r="H198" i="13"/>
  <c r="H196" i="13" s="1"/>
  <c r="G198" i="13"/>
  <c r="G196" i="13" s="1"/>
  <c r="E198" i="13"/>
  <c r="E196" i="13" s="1"/>
  <c r="D198" i="13"/>
  <c r="D196" i="13" s="1"/>
  <c r="O197" i="13"/>
  <c r="L197" i="13"/>
  <c r="I197" i="13"/>
  <c r="F197" i="13"/>
  <c r="N196" i="13"/>
  <c r="M196" i="13"/>
  <c r="O193" i="13"/>
  <c r="L193" i="13"/>
  <c r="L192" i="13" s="1"/>
  <c r="L191" i="13" s="1"/>
  <c r="I193" i="13"/>
  <c r="I192" i="13" s="1"/>
  <c r="I191" i="13" s="1"/>
  <c r="F193" i="13"/>
  <c r="O192" i="13"/>
  <c r="O191" i="13" s="1"/>
  <c r="N192" i="13"/>
  <c r="N191" i="13" s="1"/>
  <c r="M192" i="13"/>
  <c r="M191" i="13" s="1"/>
  <c r="K192" i="13"/>
  <c r="J192" i="13"/>
  <c r="J191" i="13" s="1"/>
  <c r="H192" i="13"/>
  <c r="H191" i="13" s="1"/>
  <c r="G192" i="13"/>
  <c r="E192" i="13"/>
  <c r="E191" i="13" s="1"/>
  <c r="D192" i="13"/>
  <c r="D191" i="13" s="1"/>
  <c r="K191" i="13"/>
  <c r="G191" i="13"/>
  <c r="O190" i="13"/>
  <c r="L190" i="13"/>
  <c r="I190" i="13"/>
  <c r="F190" i="13"/>
  <c r="O189" i="13"/>
  <c r="O188" i="13" s="1"/>
  <c r="L189" i="13"/>
  <c r="I189" i="13"/>
  <c r="I188" i="13" s="1"/>
  <c r="F189" i="13"/>
  <c r="F188" i="13" s="1"/>
  <c r="N188" i="13"/>
  <c r="M188" i="13"/>
  <c r="K188" i="13"/>
  <c r="J188" i="13"/>
  <c r="H188" i="13"/>
  <c r="G188" i="13"/>
  <c r="E188" i="13"/>
  <c r="D188" i="13"/>
  <c r="O186" i="13"/>
  <c r="L186" i="13"/>
  <c r="I186" i="13"/>
  <c r="F186" i="13"/>
  <c r="O185" i="13"/>
  <c r="O184" i="13" s="1"/>
  <c r="L185" i="13"/>
  <c r="L184" i="13" s="1"/>
  <c r="I185" i="13"/>
  <c r="I184" i="13" s="1"/>
  <c r="F185" i="13"/>
  <c r="F184" i="13" s="1"/>
  <c r="N184" i="13"/>
  <c r="M184" i="13"/>
  <c r="K184" i="13"/>
  <c r="J184" i="13"/>
  <c r="H184" i="13"/>
  <c r="G184" i="13"/>
  <c r="E184" i="13"/>
  <c r="D184" i="13"/>
  <c r="O183" i="13"/>
  <c r="L183" i="13"/>
  <c r="I183" i="13"/>
  <c r="F183" i="13"/>
  <c r="O182" i="13"/>
  <c r="L182" i="13"/>
  <c r="I182" i="13"/>
  <c r="F182" i="13"/>
  <c r="O181" i="13"/>
  <c r="L181" i="13"/>
  <c r="I181" i="13"/>
  <c r="F181" i="13"/>
  <c r="O180" i="13"/>
  <c r="L180" i="13"/>
  <c r="L179" i="13" s="1"/>
  <c r="I180" i="13"/>
  <c r="F180" i="13"/>
  <c r="N179" i="13"/>
  <c r="M179" i="13"/>
  <c r="K179" i="13"/>
  <c r="J179" i="13"/>
  <c r="H179" i="13"/>
  <c r="G179" i="13"/>
  <c r="E179" i="13"/>
  <c r="D179" i="13"/>
  <c r="O178" i="13"/>
  <c r="L178" i="13"/>
  <c r="I178" i="13"/>
  <c r="F178" i="13"/>
  <c r="O177" i="13"/>
  <c r="L177" i="13"/>
  <c r="I177" i="13"/>
  <c r="F177" i="13"/>
  <c r="O176" i="13"/>
  <c r="L176" i="13"/>
  <c r="I176" i="13"/>
  <c r="I175" i="13" s="1"/>
  <c r="F176" i="13"/>
  <c r="N175" i="13"/>
  <c r="N174" i="13" s="1"/>
  <c r="M175" i="13"/>
  <c r="K175" i="13"/>
  <c r="J175" i="13"/>
  <c r="J174" i="13" s="1"/>
  <c r="J173" i="13" s="1"/>
  <c r="H175" i="13"/>
  <c r="H174" i="13" s="1"/>
  <c r="G175" i="13"/>
  <c r="E175" i="13"/>
  <c r="D175" i="13"/>
  <c r="O172" i="13"/>
  <c r="L172" i="13"/>
  <c r="I172" i="13"/>
  <c r="F172" i="13"/>
  <c r="O171" i="13"/>
  <c r="L171" i="13"/>
  <c r="I171" i="13"/>
  <c r="F171" i="13"/>
  <c r="O170" i="13"/>
  <c r="L170" i="13"/>
  <c r="I170" i="13"/>
  <c r="F170" i="13"/>
  <c r="O169" i="13"/>
  <c r="L169" i="13"/>
  <c r="I169" i="13"/>
  <c r="F169" i="13"/>
  <c r="O168" i="13"/>
  <c r="L168" i="13"/>
  <c r="I168" i="13"/>
  <c r="F168" i="13"/>
  <c r="O167" i="13"/>
  <c r="L167" i="13"/>
  <c r="I167" i="13"/>
  <c r="F167" i="13"/>
  <c r="F166" i="13" s="1"/>
  <c r="N166" i="13"/>
  <c r="N165" i="13" s="1"/>
  <c r="M166" i="13"/>
  <c r="M165" i="13" s="1"/>
  <c r="K166" i="13"/>
  <c r="K165" i="13" s="1"/>
  <c r="J166" i="13"/>
  <c r="J165" i="13" s="1"/>
  <c r="H166" i="13"/>
  <c r="H165" i="13" s="1"/>
  <c r="G166" i="13"/>
  <c r="G165" i="13" s="1"/>
  <c r="E166" i="13"/>
  <c r="E165" i="13" s="1"/>
  <c r="D166" i="13"/>
  <c r="D165" i="13"/>
  <c r="O164" i="13"/>
  <c r="L164" i="13"/>
  <c r="I164" i="13"/>
  <c r="F164" i="13"/>
  <c r="O163" i="13"/>
  <c r="L163" i="13"/>
  <c r="I163" i="13"/>
  <c r="F163" i="13"/>
  <c r="O162" i="13"/>
  <c r="L162" i="13"/>
  <c r="I162" i="13"/>
  <c r="F162" i="13"/>
  <c r="O161" i="13"/>
  <c r="O160" i="13" s="1"/>
  <c r="L161" i="13"/>
  <c r="L160" i="13" s="1"/>
  <c r="I161" i="13"/>
  <c r="I160" i="13" s="1"/>
  <c r="F161" i="13"/>
  <c r="N160" i="13"/>
  <c r="M160" i="13"/>
  <c r="K160" i="13"/>
  <c r="J160" i="13"/>
  <c r="H160" i="13"/>
  <c r="G160" i="13"/>
  <c r="E160" i="13"/>
  <c r="D160" i="13"/>
  <c r="O159" i="13"/>
  <c r="L159" i="13"/>
  <c r="I159" i="13"/>
  <c r="F159" i="13"/>
  <c r="O158" i="13"/>
  <c r="L158" i="13"/>
  <c r="I158" i="13"/>
  <c r="F158" i="13"/>
  <c r="O157" i="13"/>
  <c r="L157" i="13"/>
  <c r="I157" i="13"/>
  <c r="F157" i="13"/>
  <c r="O156" i="13"/>
  <c r="L156" i="13"/>
  <c r="I156" i="13"/>
  <c r="F156" i="13"/>
  <c r="O155" i="13"/>
  <c r="L155" i="13"/>
  <c r="I155" i="13"/>
  <c r="F155" i="13"/>
  <c r="O154" i="13"/>
  <c r="L154" i="13"/>
  <c r="I154" i="13"/>
  <c r="F154" i="13"/>
  <c r="O153" i="13"/>
  <c r="L153" i="13"/>
  <c r="I153" i="13"/>
  <c r="F153" i="13"/>
  <c r="O152" i="13"/>
  <c r="L152" i="13"/>
  <c r="I152" i="13"/>
  <c r="I151" i="13" s="1"/>
  <c r="F152" i="13"/>
  <c r="N151" i="13"/>
  <c r="M151" i="13"/>
  <c r="K151" i="13"/>
  <c r="J151" i="13"/>
  <c r="H151" i="13"/>
  <c r="G151" i="13"/>
  <c r="E151" i="13"/>
  <c r="D151" i="13"/>
  <c r="O150" i="13"/>
  <c r="L150" i="13"/>
  <c r="I150" i="13"/>
  <c r="F150" i="13"/>
  <c r="O149" i="13"/>
  <c r="L149" i="13"/>
  <c r="I149" i="13"/>
  <c r="F149" i="13"/>
  <c r="O148" i="13"/>
  <c r="L148" i="13"/>
  <c r="I148" i="13"/>
  <c r="F148" i="13"/>
  <c r="O147" i="13"/>
  <c r="L147" i="13"/>
  <c r="I147" i="13"/>
  <c r="F147" i="13"/>
  <c r="O146" i="13"/>
  <c r="L146" i="13"/>
  <c r="I146" i="13"/>
  <c r="F146" i="13"/>
  <c r="O145" i="13"/>
  <c r="O144" i="13" s="1"/>
  <c r="L145" i="13"/>
  <c r="I145" i="13"/>
  <c r="F145" i="13"/>
  <c r="N144" i="13"/>
  <c r="M144" i="13"/>
  <c r="K144" i="13"/>
  <c r="J144" i="13"/>
  <c r="H144" i="13"/>
  <c r="G144" i="13"/>
  <c r="E144" i="13"/>
  <c r="D144" i="13"/>
  <c r="O143" i="13"/>
  <c r="L143" i="13"/>
  <c r="I143" i="13"/>
  <c r="F143" i="13"/>
  <c r="O142" i="13"/>
  <c r="O141" i="13" s="1"/>
  <c r="L142" i="13"/>
  <c r="L141" i="13" s="1"/>
  <c r="I142" i="13"/>
  <c r="F142" i="13"/>
  <c r="F141" i="13" s="1"/>
  <c r="N141" i="13"/>
  <c r="M141" i="13"/>
  <c r="K141" i="13"/>
  <c r="J141" i="13"/>
  <c r="H141" i="13"/>
  <c r="G141" i="13"/>
  <c r="E141" i="13"/>
  <c r="D141" i="13"/>
  <c r="O140" i="13"/>
  <c r="L140" i="13"/>
  <c r="I140" i="13"/>
  <c r="F140" i="13"/>
  <c r="O139" i="13"/>
  <c r="L139" i="13"/>
  <c r="I139" i="13"/>
  <c r="F139" i="13"/>
  <c r="O138" i="13"/>
  <c r="L138" i="13"/>
  <c r="I138" i="13"/>
  <c r="F138" i="13"/>
  <c r="O137" i="13"/>
  <c r="O136" i="13" s="1"/>
  <c r="L137" i="13"/>
  <c r="L136" i="13" s="1"/>
  <c r="I137" i="13"/>
  <c r="I136" i="13" s="1"/>
  <c r="F137" i="13"/>
  <c r="F136" i="13" s="1"/>
  <c r="N136" i="13"/>
  <c r="M136" i="13"/>
  <c r="K136" i="13"/>
  <c r="J136" i="13"/>
  <c r="H136" i="13"/>
  <c r="G136" i="13"/>
  <c r="E136" i="13"/>
  <c r="D136" i="13"/>
  <c r="O135" i="13"/>
  <c r="L135" i="13"/>
  <c r="I135" i="13"/>
  <c r="F135" i="13"/>
  <c r="O134" i="13"/>
  <c r="L134" i="13"/>
  <c r="I134" i="13"/>
  <c r="F134" i="13"/>
  <c r="O133" i="13"/>
  <c r="L133" i="13"/>
  <c r="I133" i="13"/>
  <c r="F133" i="13"/>
  <c r="O132" i="13"/>
  <c r="L132" i="13"/>
  <c r="I132" i="13"/>
  <c r="I131" i="13" s="1"/>
  <c r="F132" i="13"/>
  <c r="N131" i="13"/>
  <c r="M131" i="13"/>
  <c r="K131" i="13"/>
  <c r="J131" i="13"/>
  <c r="H131" i="13"/>
  <c r="G131" i="13"/>
  <c r="E131" i="13"/>
  <c r="D131" i="13"/>
  <c r="O129" i="13"/>
  <c r="O128" i="13" s="1"/>
  <c r="L129" i="13"/>
  <c r="L128" i="13" s="1"/>
  <c r="I129" i="13"/>
  <c r="I128" i="13" s="1"/>
  <c r="F129" i="13"/>
  <c r="F128" i="13" s="1"/>
  <c r="N128" i="13"/>
  <c r="M128" i="13"/>
  <c r="K128" i="13"/>
  <c r="J128" i="13"/>
  <c r="H128" i="13"/>
  <c r="G128" i="13"/>
  <c r="E128" i="13"/>
  <c r="D128" i="13"/>
  <c r="O127" i="13"/>
  <c r="L127" i="13"/>
  <c r="I127" i="13"/>
  <c r="F127" i="13"/>
  <c r="O126" i="13"/>
  <c r="L126" i="13"/>
  <c r="I126" i="13"/>
  <c r="F126" i="13"/>
  <c r="O125" i="13"/>
  <c r="L125" i="13"/>
  <c r="I125" i="13"/>
  <c r="F125" i="13"/>
  <c r="O124" i="13"/>
  <c r="L124" i="13"/>
  <c r="I124" i="13"/>
  <c r="F124" i="13"/>
  <c r="O123" i="13"/>
  <c r="L123" i="13"/>
  <c r="I123" i="13"/>
  <c r="F123" i="13"/>
  <c r="F122" i="13" s="1"/>
  <c r="N122" i="13"/>
  <c r="M122" i="13"/>
  <c r="K122" i="13"/>
  <c r="J122" i="13"/>
  <c r="H122" i="13"/>
  <c r="G122" i="13"/>
  <c r="E122" i="13"/>
  <c r="D122" i="13"/>
  <c r="O121" i="13"/>
  <c r="L121" i="13"/>
  <c r="I121" i="13"/>
  <c r="F121" i="13"/>
  <c r="O120" i="13"/>
  <c r="L120" i="13"/>
  <c r="I120" i="13"/>
  <c r="F120" i="13"/>
  <c r="O119" i="13"/>
  <c r="L119" i="13"/>
  <c r="I119" i="13"/>
  <c r="F119" i="13"/>
  <c r="O118" i="13"/>
  <c r="L118" i="13"/>
  <c r="I118" i="13"/>
  <c r="F118" i="13"/>
  <c r="O117" i="13"/>
  <c r="O116" i="13" s="1"/>
  <c r="L117" i="13"/>
  <c r="I117" i="13"/>
  <c r="F117" i="13"/>
  <c r="N116" i="13"/>
  <c r="M116" i="13"/>
  <c r="K116" i="13"/>
  <c r="J116" i="13"/>
  <c r="H116" i="13"/>
  <c r="G116" i="13"/>
  <c r="E116" i="13"/>
  <c r="D116" i="13"/>
  <c r="O115" i="13"/>
  <c r="L115" i="13"/>
  <c r="I115" i="13"/>
  <c r="F115" i="13"/>
  <c r="O114" i="13"/>
  <c r="L114" i="13"/>
  <c r="I114" i="13"/>
  <c r="F114" i="13"/>
  <c r="O113" i="13"/>
  <c r="O112" i="13" s="1"/>
  <c r="L113" i="13"/>
  <c r="L112" i="13" s="1"/>
  <c r="I113" i="13"/>
  <c r="I112" i="13" s="1"/>
  <c r="F113" i="13"/>
  <c r="N112" i="13"/>
  <c r="M112" i="13"/>
  <c r="K112" i="13"/>
  <c r="J112" i="13"/>
  <c r="H112" i="13"/>
  <c r="G112" i="13"/>
  <c r="E112" i="13"/>
  <c r="D112" i="13"/>
  <c r="O111" i="13"/>
  <c r="L111" i="13"/>
  <c r="I111" i="13"/>
  <c r="F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N103" i="13"/>
  <c r="M103" i="13"/>
  <c r="K103" i="13"/>
  <c r="J103" i="13"/>
  <c r="H103" i="13"/>
  <c r="G103" i="13"/>
  <c r="E103" i="13"/>
  <c r="D103" i="13"/>
  <c r="O102" i="13"/>
  <c r="L102" i="13"/>
  <c r="I102" i="13"/>
  <c r="F102" i="13"/>
  <c r="O101" i="13"/>
  <c r="L101" i="13"/>
  <c r="I101" i="13"/>
  <c r="F101" i="13"/>
  <c r="O100" i="13"/>
  <c r="L100" i="13"/>
  <c r="I100" i="13"/>
  <c r="F100" i="13"/>
  <c r="O99" i="13"/>
  <c r="L99" i="13"/>
  <c r="I99" i="13"/>
  <c r="F99" i="13"/>
  <c r="O98" i="13"/>
  <c r="L98" i="13"/>
  <c r="I98" i="13"/>
  <c r="F98" i="13"/>
  <c r="O97" i="13"/>
  <c r="L97" i="13"/>
  <c r="I97" i="13"/>
  <c r="F97" i="13"/>
  <c r="O96" i="13"/>
  <c r="L96" i="13"/>
  <c r="I96" i="13"/>
  <c r="I95" i="13" s="1"/>
  <c r="F96" i="13"/>
  <c r="N95" i="13"/>
  <c r="M95" i="13"/>
  <c r="K95" i="13"/>
  <c r="J95" i="13"/>
  <c r="H95" i="13"/>
  <c r="G95" i="13"/>
  <c r="E95" i="13"/>
  <c r="D95" i="13"/>
  <c r="O94" i="13"/>
  <c r="L94" i="13"/>
  <c r="I94" i="13"/>
  <c r="F94" i="13"/>
  <c r="O93" i="13"/>
  <c r="L93" i="13"/>
  <c r="I93" i="13"/>
  <c r="F93" i="13"/>
  <c r="O92" i="13"/>
  <c r="L92" i="13"/>
  <c r="I92" i="13"/>
  <c r="F92" i="13"/>
  <c r="O91" i="13"/>
  <c r="L91" i="13"/>
  <c r="I91" i="13"/>
  <c r="F91" i="13"/>
  <c r="O90" i="13"/>
  <c r="L90" i="13"/>
  <c r="I90" i="13"/>
  <c r="F90" i="13"/>
  <c r="N89" i="13"/>
  <c r="M89" i="13"/>
  <c r="K89" i="13"/>
  <c r="J89" i="13"/>
  <c r="H89" i="13"/>
  <c r="G89" i="13"/>
  <c r="E89" i="13"/>
  <c r="D89" i="13"/>
  <c r="O88" i="13"/>
  <c r="L88" i="13"/>
  <c r="I88" i="13"/>
  <c r="F88" i="13"/>
  <c r="O87" i="13"/>
  <c r="L87" i="13"/>
  <c r="I87" i="13"/>
  <c r="F87" i="13"/>
  <c r="O86" i="13"/>
  <c r="L86" i="13"/>
  <c r="I86" i="13"/>
  <c r="F86" i="13"/>
  <c r="O85" i="13"/>
  <c r="O84" i="13" s="1"/>
  <c r="L85" i="13"/>
  <c r="L84" i="13" s="1"/>
  <c r="I85" i="13"/>
  <c r="I84" i="13" s="1"/>
  <c r="F85" i="13"/>
  <c r="N84" i="13"/>
  <c r="M84" i="13"/>
  <c r="K84" i="13"/>
  <c r="J84" i="13"/>
  <c r="H84" i="13"/>
  <c r="G84" i="13"/>
  <c r="E84" i="13"/>
  <c r="D84" i="13"/>
  <c r="O82" i="13"/>
  <c r="L82" i="13"/>
  <c r="I82" i="13"/>
  <c r="F82" i="13"/>
  <c r="O81" i="13"/>
  <c r="O80" i="13" s="1"/>
  <c r="L81" i="13"/>
  <c r="L80" i="13" s="1"/>
  <c r="I81" i="13"/>
  <c r="I80" i="13" s="1"/>
  <c r="F81" i="13"/>
  <c r="F80" i="13" s="1"/>
  <c r="N80" i="13"/>
  <c r="M80" i="13"/>
  <c r="K80" i="13"/>
  <c r="J80" i="13"/>
  <c r="H80" i="13"/>
  <c r="G80" i="13"/>
  <c r="E80" i="13"/>
  <c r="D80" i="13"/>
  <c r="O79" i="13"/>
  <c r="L79" i="13"/>
  <c r="I79" i="13"/>
  <c r="F79" i="13"/>
  <c r="O78" i="13"/>
  <c r="O77" i="13" s="1"/>
  <c r="L78" i="13"/>
  <c r="L77" i="13" s="1"/>
  <c r="I78" i="13"/>
  <c r="F78" i="13"/>
  <c r="F77" i="13" s="1"/>
  <c r="N77" i="13"/>
  <c r="M77" i="13"/>
  <c r="K77" i="13"/>
  <c r="J77" i="13"/>
  <c r="H77" i="13"/>
  <c r="G77" i="13"/>
  <c r="E77" i="13"/>
  <c r="D77" i="13"/>
  <c r="O74" i="13"/>
  <c r="L74" i="13"/>
  <c r="I74" i="13"/>
  <c r="F74" i="13"/>
  <c r="O73" i="13"/>
  <c r="L73" i="13"/>
  <c r="I73" i="13"/>
  <c r="F73" i="13"/>
  <c r="O72" i="13"/>
  <c r="L72" i="13"/>
  <c r="I72" i="13"/>
  <c r="F72" i="13"/>
  <c r="O71" i="13"/>
  <c r="L71" i="13"/>
  <c r="I71" i="13"/>
  <c r="F71" i="13"/>
  <c r="O70" i="13"/>
  <c r="L70" i="13"/>
  <c r="I70" i="13"/>
  <c r="F70" i="13"/>
  <c r="F69" i="13" s="1"/>
  <c r="N69" i="13"/>
  <c r="M69" i="13"/>
  <c r="K69" i="13"/>
  <c r="K67" i="13" s="1"/>
  <c r="J69" i="13"/>
  <c r="J67" i="13" s="1"/>
  <c r="H69" i="13"/>
  <c r="H67" i="13" s="1"/>
  <c r="G69" i="13"/>
  <c r="G67" i="13" s="1"/>
  <c r="E69" i="13"/>
  <c r="E67" i="13" s="1"/>
  <c r="D69" i="13"/>
  <c r="D67" i="13" s="1"/>
  <c r="O68" i="13"/>
  <c r="L68" i="13"/>
  <c r="I68" i="13"/>
  <c r="F68" i="13"/>
  <c r="N67" i="13"/>
  <c r="M67"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O58" i="13" s="1"/>
  <c r="L59" i="13"/>
  <c r="I59" i="13"/>
  <c r="F59" i="13"/>
  <c r="F58" i="13" s="1"/>
  <c r="N58" i="13"/>
  <c r="M58" i="13"/>
  <c r="K58" i="13"/>
  <c r="J58" i="13"/>
  <c r="H58" i="13"/>
  <c r="G58" i="13"/>
  <c r="E58" i="13"/>
  <c r="D58" i="13"/>
  <c r="O57" i="13"/>
  <c r="L57" i="13"/>
  <c r="I57" i="13"/>
  <c r="F57" i="13"/>
  <c r="O56" i="13"/>
  <c r="L56" i="13"/>
  <c r="I56" i="13"/>
  <c r="I55" i="13" s="1"/>
  <c r="F56" i="13"/>
  <c r="N55" i="13"/>
  <c r="M55" i="13"/>
  <c r="K55" i="13"/>
  <c r="J55" i="13"/>
  <c r="J54" i="13" s="1"/>
  <c r="H55" i="13"/>
  <c r="G55" i="13"/>
  <c r="E55" i="13"/>
  <c r="D55" i="13"/>
  <c r="D54" i="13" s="1"/>
  <c r="O47" i="13"/>
  <c r="C47" i="13" s="1"/>
  <c r="O46" i="13"/>
  <c r="C46" i="13" s="1"/>
  <c r="N45" i="13"/>
  <c r="M45" i="13"/>
  <c r="L44" i="13"/>
  <c r="L43" i="13" s="1"/>
  <c r="I44" i="13"/>
  <c r="I43" i="13" s="1"/>
  <c r="F44" i="13"/>
  <c r="K43" i="13"/>
  <c r="J43" i="13"/>
  <c r="H43" i="13"/>
  <c r="G43" i="13"/>
  <c r="E43" i="13"/>
  <c r="D43" i="13"/>
  <c r="F42" i="13"/>
  <c r="C42" i="13" s="1"/>
  <c r="E41" i="13"/>
  <c r="D41" i="13"/>
  <c r="L40" i="13"/>
  <c r="C40" i="13" s="1"/>
  <c r="L39" i="13"/>
  <c r="C39" i="13" s="1"/>
  <c r="L38" i="13"/>
  <c r="C38" i="13" s="1"/>
  <c r="L37" i="13"/>
  <c r="C37" i="13" s="1"/>
  <c r="K36" i="13"/>
  <c r="J36" i="13"/>
  <c r="L35" i="13"/>
  <c r="C35" i="13" s="1"/>
  <c r="L34" i="13"/>
  <c r="C34" i="13" s="1"/>
  <c r="K33" i="13"/>
  <c r="J33" i="13"/>
  <c r="L32" i="13"/>
  <c r="C32" i="13" s="1"/>
  <c r="K31" i="13"/>
  <c r="J31" i="13"/>
  <c r="L30" i="13"/>
  <c r="C30" i="13" s="1"/>
  <c r="L29" i="13"/>
  <c r="C29" i="13" s="1"/>
  <c r="L28" i="13"/>
  <c r="C28" i="13" s="1"/>
  <c r="K27" i="13"/>
  <c r="J27" i="13"/>
  <c r="F25" i="13"/>
  <c r="C25" i="13" s="1"/>
  <c r="I24" i="13"/>
  <c r="F24" i="13"/>
  <c r="O23" i="13"/>
  <c r="L23" i="13"/>
  <c r="I23" i="13"/>
  <c r="F23" i="13"/>
  <c r="O22" i="13"/>
  <c r="O21" i="13" s="1"/>
  <c r="L22" i="13"/>
  <c r="L21" i="13" s="1"/>
  <c r="L292" i="13" s="1"/>
  <c r="L291" i="13" s="1"/>
  <c r="I22" i="13"/>
  <c r="I21" i="13" s="1"/>
  <c r="F22" i="13"/>
  <c r="F21" i="13" s="1"/>
  <c r="N21" i="13"/>
  <c r="N292" i="13" s="1"/>
  <c r="N291" i="13" s="1"/>
  <c r="M21" i="13"/>
  <c r="K21" i="13"/>
  <c r="J21" i="13"/>
  <c r="J292" i="13" s="1"/>
  <c r="H21" i="13"/>
  <c r="G21" i="13"/>
  <c r="G20" i="13" s="1"/>
  <c r="E21" i="13"/>
  <c r="E292" i="13" s="1"/>
  <c r="D21" i="13"/>
  <c r="J26" i="13" l="1"/>
  <c r="M187" i="13"/>
  <c r="F292" i="13"/>
  <c r="E231" i="13"/>
  <c r="J291" i="13"/>
  <c r="C73" i="13"/>
  <c r="G76" i="13"/>
  <c r="M76" i="13"/>
  <c r="C117" i="13"/>
  <c r="C258" i="13"/>
  <c r="K187" i="13"/>
  <c r="K292" i="13"/>
  <c r="K291" i="13" s="1"/>
  <c r="O69" i="13"/>
  <c r="O67" i="13" s="1"/>
  <c r="C109" i="13"/>
  <c r="C190" i="13"/>
  <c r="J231" i="13"/>
  <c r="J230" i="13" s="1"/>
  <c r="D53" i="13"/>
  <c r="H54" i="13"/>
  <c r="H53" i="13" s="1"/>
  <c r="J76" i="13"/>
  <c r="C113" i="13"/>
  <c r="C114" i="13"/>
  <c r="C133" i="13"/>
  <c r="C178" i="13"/>
  <c r="G174" i="13"/>
  <c r="G173" i="13" s="1"/>
  <c r="C24" i="13"/>
  <c r="C72" i="13"/>
  <c r="C234" i="13"/>
  <c r="E54" i="13"/>
  <c r="E53" i="13" s="1"/>
  <c r="C56" i="13"/>
  <c r="K76" i="13"/>
  <c r="F76" i="13"/>
  <c r="D76" i="13"/>
  <c r="H76" i="13"/>
  <c r="N76" i="13"/>
  <c r="C153" i="13"/>
  <c r="D174" i="13"/>
  <c r="D173" i="13" s="1"/>
  <c r="N173" i="13"/>
  <c r="G187" i="13"/>
  <c r="L196" i="13"/>
  <c r="E204" i="13"/>
  <c r="E195" i="13" s="1"/>
  <c r="K204" i="13"/>
  <c r="K195" i="13" s="1"/>
  <c r="C212" i="13"/>
  <c r="C218" i="13"/>
  <c r="C222" i="13"/>
  <c r="C226" i="13"/>
  <c r="C250" i="13"/>
  <c r="C262" i="13"/>
  <c r="H270" i="13"/>
  <c r="H269" i="13" s="1"/>
  <c r="G270" i="13"/>
  <c r="G269" i="13" s="1"/>
  <c r="O89" i="13"/>
  <c r="G292" i="13"/>
  <c r="G291" i="13" s="1"/>
  <c r="M292" i="13"/>
  <c r="M291" i="13" s="1"/>
  <c r="C65" i="13"/>
  <c r="C81" i="13"/>
  <c r="J83" i="13"/>
  <c r="C93" i="13"/>
  <c r="C94" i="13"/>
  <c r="C121" i="13"/>
  <c r="J130" i="13"/>
  <c r="C161" i="13"/>
  <c r="C162" i="13"/>
  <c r="C164" i="13"/>
  <c r="I187" i="13"/>
  <c r="N187" i="13"/>
  <c r="C202" i="13"/>
  <c r="C203" i="13"/>
  <c r="C224" i="13"/>
  <c r="H231" i="13"/>
  <c r="C242" i="13"/>
  <c r="C247" i="13"/>
  <c r="O246" i="13"/>
  <c r="O252" i="13"/>
  <c r="G259" i="13"/>
  <c r="C271" i="13"/>
  <c r="O276" i="13"/>
  <c r="J53" i="13"/>
  <c r="H187" i="13"/>
  <c r="C44" i="13"/>
  <c r="E83" i="13"/>
  <c r="C97" i="13"/>
  <c r="C101" i="13"/>
  <c r="C105" i="13"/>
  <c r="C106" i="13"/>
  <c r="C108" i="13"/>
  <c r="C125" i="13"/>
  <c r="M130" i="13"/>
  <c r="C138" i="13"/>
  <c r="C140" i="13"/>
  <c r="C145" i="13"/>
  <c r="C149" i="13"/>
  <c r="O166" i="13"/>
  <c r="O165" i="13" s="1"/>
  <c r="C181" i="13"/>
  <c r="C186" i="13"/>
  <c r="E187" i="13"/>
  <c r="J187" i="13"/>
  <c r="N204" i="13"/>
  <c r="N195" i="13" s="1"/>
  <c r="D231" i="13"/>
  <c r="M231" i="13"/>
  <c r="C244" i="13"/>
  <c r="C254" i="13"/>
  <c r="C255" i="13"/>
  <c r="C257" i="13"/>
  <c r="E259" i="13"/>
  <c r="O260" i="13"/>
  <c r="H259" i="13"/>
  <c r="C274" i="13"/>
  <c r="C278" i="13"/>
  <c r="C279" i="13"/>
  <c r="E291" i="13"/>
  <c r="K26" i="13"/>
  <c r="K20" i="13" s="1"/>
  <c r="N54" i="13"/>
  <c r="N53" i="13" s="1"/>
  <c r="O55" i="13"/>
  <c r="O54" i="13" s="1"/>
  <c r="O76" i="13"/>
  <c r="L76" i="13"/>
  <c r="G83" i="13"/>
  <c r="M83" i="13"/>
  <c r="N130" i="13"/>
  <c r="C157" i="13"/>
  <c r="C169" i="13"/>
  <c r="C172" i="13"/>
  <c r="C177" i="13"/>
  <c r="K174" i="13"/>
  <c r="K173" i="13" s="1"/>
  <c r="C183" i="13"/>
  <c r="C189" i="13"/>
  <c r="D204" i="13"/>
  <c r="D195" i="13" s="1"/>
  <c r="J204" i="13"/>
  <c r="J195" i="13" s="1"/>
  <c r="C206" i="13"/>
  <c r="C210" i="13"/>
  <c r="C214" i="13"/>
  <c r="G204" i="13"/>
  <c r="G195" i="13" s="1"/>
  <c r="M204" i="13"/>
  <c r="M195" i="13" s="1"/>
  <c r="N231" i="13"/>
  <c r="N230" i="13" s="1"/>
  <c r="G231" i="13"/>
  <c r="G230" i="13" s="1"/>
  <c r="C266" i="13"/>
  <c r="C282" i="13"/>
  <c r="C57" i="13"/>
  <c r="D230" i="13"/>
  <c r="I270" i="13"/>
  <c r="I269" i="13" s="1"/>
  <c r="M20" i="13"/>
  <c r="F41" i="13"/>
  <c r="C41" i="13" s="1"/>
  <c r="F43" i="13"/>
  <c r="C43" i="13" s="1"/>
  <c r="M54" i="13"/>
  <c r="M53" i="13" s="1"/>
  <c r="L55" i="13"/>
  <c r="C60" i="13"/>
  <c r="C62" i="13"/>
  <c r="C64" i="13"/>
  <c r="L69" i="13"/>
  <c r="L67" i="13" s="1"/>
  <c r="C82" i="13"/>
  <c r="C86" i="13"/>
  <c r="C100" i="13"/>
  <c r="C111" i="13"/>
  <c r="C119" i="13"/>
  <c r="O122" i="13"/>
  <c r="L122" i="13"/>
  <c r="C128" i="13"/>
  <c r="K130" i="13"/>
  <c r="D130" i="13"/>
  <c r="H130" i="13"/>
  <c r="C146" i="13"/>
  <c r="C155" i="13"/>
  <c r="C159" i="13"/>
  <c r="O179" i="13"/>
  <c r="C207" i="13"/>
  <c r="C219" i="13"/>
  <c r="C221" i="13"/>
  <c r="C229" i="13"/>
  <c r="F233" i="13"/>
  <c r="C233" i="13" s="1"/>
  <c r="O238" i="13"/>
  <c r="L246" i="13"/>
  <c r="L231" i="13" s="1"/>
  <c r="L252" i="13"/>
  <c r="L251" i="13" s="1"/>
  <c r="L260" i="13"/>
  <c r="F281" i="13"/>
  <c r="C281" i="13" s="1"/>
  <c r="C287" i="13"/>
  <c r="I293" i="13"/>
  <c r="C299" i="13"/>
  <c r="C300" i="13"/>
  <c r="L58" i="13"/>
  <c r="E20" i="13"/>
  <c r="D292" i="13"/>
  <c r="D291" i="13" s="1"/>
  <c r="H292" i="13"/>
  <c r="H291" i="13" s="1"/>
  <c r="I58" i="13"/>
  <c r="I54" i="13" s="1"/>
  <c r="C63" i="13"/>
  <c r="C66" i="13"/>
  <c r="C68" i="13"/>
  <c r="E76" i="13"/>
  <c r="C87" i="13"/>
  <c r="K83" i="13"/>
  <c r="F89" i="13"/>
  <c r="C92" i="13"/>
  <c r="C99" i="13"/>
  <c r="O103" i="13"/>
  <c r="F112" i="13"/>
  <c r="C112" i="13" s="1"/>
  <c r="L116" i="13"/>
  <c r="C124" i="13"/>
  <c r="C135" i="13"/>
  <c r="I144" i="13"/>
  <c r="C147" i="13"/>
  <c r="F160" i="13"/>
  <c r="C160" i="13" s="1"/>
  <c r="C168" i="13"/>
  <c r="M174" i="13"/>
  <c r="M173" i="13" s="1"/>
  <c r="L175" i="13"/>
  <c r="L174" i="13" s="1"/>
  <c r="L173" i="13" s="1"/>
  <c r="H173" i="13"/>
  <c r="D187" i="13"/>
  <c r="C201" i="13"/>
  <c r="H204" i="13"/>
  <c r="H195" i="13" s="1"/>
  <c r="I205" i="13"/>
  <c r="C208" i="13"/>
  <c r="C211" i="13"/>
  <c r="C213" i="13"/>
  <c r="C220" i="13"/>
  <c r="C223" i="13"/>
  <c r="C225" i="13"/>
  <c r="K231" i="13"/>
  <c r="K230" i="13" s="1"/>
  <c r="C243" i="13"/>
  <c r="C245" i="13"/>
  <c r="O251" i="13"/>
  <c r="L264" i="13"/>
  <c r="M269" i="13"/>
  <c r="L272" i="13"/>
  <c r="J75" i="13"/>
  <c r="L216" i="13"/>
  <c r="L204" i="13" s="1"/>
  <c r="D269" i="13"/>
  <c r="C23" i="13"/>
  <c r="G54" i="13"/>
  <c r="G53" i="13" s="1"/>
  <c r="K54" i="13"/>
  <c r="K53" i="13" s="1"/>
  <c r="C61" i="13"/>
  <c r="C71" i="13"/>
  <c r="C74" i="13"/>
  <c r="C85" i="13"/>
  <c r="C107" i="13"/>
  <c r="C115" i="13"/>
  <c r="C127" i="13"/>
  <c r="E130" i="13"/>
  <c r="O131" i="13"/>
  <c r="C139" i="13"/>
  <c r="L144" i="13"/>
  <c r="C154" i="13"/>
  <c r="C156" i="13"/>
  <c r="C158" i="13"/>
  <c r="C163" i="13"/>
  <c r="C171" i="13"/>
  <c r="O175" i="13"/>
  <c r="C182" i="13"/>
  <c r="O187" i="13"/>
  <c r="C263" i="13"/>
  <c r="O264" i="13"/>
  <c r="E270" i="13"/>
  <c r="E269" i="13" s="1"/>
  <c r="O272" i="13"/>
  <c r="L276" i="13"/>
  <c r="C280" i="13"/>
  <c r="I20" i="13"/>
  <c r="O292" i="13"/>
  <c r="O291" i="13" s="1"/>
  <c r="L27" i="13"/>
  <c r="L33" i="13"/>
  <c r="C33" i="13" s="1"/>
  <c r="L36" i="13"/>
  <c r="C36" i="13" s="1"/>
  <c r="I116" i="13"/>
  <c r="C185" i="13"/>
  <c r="C268" i="13"/>
  <c r="I264" i="13"/>
  <c r="I259" i="13" s="1"/>
  <c r="C301" i="13"/>
  <c r="D20" i="13"/>
  <c r="H20" i="13"/>
  <c r="C21" i="13"/>
  <c r="F55" i="13"/>
  <c r="F67" i="13"/>
  <c r="C70" i="13"/>
  <c r="C88" i="13"/>
  <c r="F84" i="13"/>
  <c r="L89" i="13"/>
  <c r="C96" i="13"/>
  <c r="F95" i="13"/>
  <c r="O95" i="13"/>
  <c r="C132" i="13"/>
  <c r="F131" i="13"/>
  <c r="C148" i="13"/>
  <c r="F144" i="13"/>
  <c r="L151" i="13"/>
  <c r="C209" i="13"/>
  <c r="F205" i="13"/>
  <c r="C261" i="13"/>
  <c r="F260" i="13"/>
  <c r="C104" i="13"/>
  <c r="F103" i="13"/>
  <c r="C136" i="13"/>
  <c r="C143" i="13"/>
  <c r="I141" i="13"/>
  <c r="C141" i="13" s="1"/>
  <c r="C180" i="13"/>
  <c r="F179" i="13"/>
  <c r="C22" i="13"/>
  <c r="L31" i="13"/>
  <c r="C31" i="13" s="1"/>
  <c r="C59" i="13"/>
  <c r="I69" i="13"/>
  <c r="I67" i="13" s="1"/>
  <c r="C79" i="13"/>
  <c r="I77" i="13"/>
  <c r="I76" i="13" s="1"/>
  <c r="H83" i="13"/>
  <c r="C98" i="13"/>
  <c r="L103" i="13"/>
  <c r="C110" i="13"/>
  <c r="I122" i="13"/>
  <c r="C123" i="13"/>
  <c r="C126" i="13"/>
  <c r="G130" i="13"/>
  <c r="C134" i="13"/>
  <c r="C150" i="13"/>
  <c r="F165" i="13"/>
  <c r="I166" i="13"/>
  <c r="I165" i="13" s="1"/>
  <c r="C167" i="13"/>
  <c r="E174" i="13"/>
  <c r="E173" i="13" s="1"/>
  <c r="C176" i="13"/>
  <c r="F175" i="13"/>
  <c r="C193" i="13"/>
  <c r="F192" i="13"/>
  <c r="C237" i="13"/>
  <c r="F235" i="13"/>
  <c r="C256" i="13"/>
  <c r="I252" i="13"/>
  <c r="I251" i="13" s="1"/>
  <c r="O45" i="13"/>
  <c r="O20" i="13" s="1"/>
  <c r="C91" i="13"/>
  <c r="I89" i="13"/>
  <c r="C129" i="13"/>
  <c r="C137" i="13"/>
  <c r="L166" i="13"/>
  <c r="L165" i="13" s="1"/>
  <c r="C170" i="13"/>
  <c r="J20" i="13"/>
  <c r="N20" i="13"/>
  <c r="C80" i="13"/>
  <c r="D83" i="13"/>
  <c r="N83" i="13"/>
  <c r="L95" i="13"/>
  <c r="C102" i="13"/>
  <c r="I103" i="13"/>
  <c r="C118" i="13"/>
  <c r="C120" i="13"/>
  <c r="F116" i="13"/>
  <c r="L131" i="13"/>
  <c r="C152" i="13"/>
  <c r="F151" i="13"/>
  <c r="O151" i="13"/>
  <c r="I179" i="13"/>
  <c r="I174" i="13" s="1"/>
  <c r="I173" i="13" s="1"/>
  <c r="C184" i="13"/>
  <c r="L188" i="13"/>
  <c r="L187" i="13" s="1"/>
  <c r="C78" i="13"/>
  <c r="C90" i="13"/>
  <c r="C142" i="13"/>
  <c r="C200" i="13"/>
  <c r="I198" i="13"/>
  <c r="I196" i="13" s="1"/>
  <c r="I227" i="13"/>
  <c r="C228" i="13"/>
  <c r="I235" i="13"/>
  <c r="C236" i="13"/>
  <c r="C249" i="13"/>
  <c r="F246" i="13"/>
  <c r="C273" i="13"/>
  <c r="F272" i="13"/>
  <c r="C285" i="13"/>
  <c r="F284" i="13"/>
  <c r="C288" i="13"/>
  <c r="I286" i="13"/>
  <c r="C197" i="13"/>
  <c r="F196" i="13"/>
  <c r="C215" i="13"/>
  <c r="C232" i="13"/>
  <c r="C239" i="13"/>
  <c r="C241" i="13"/>
  <c r="F238" i="13"/>
  <c r="C248" i="13"/>
  <c r="I246" i="13"/>
  <c r="C253" i="13"/>
  <c r="F252" i="13"/>
  <c r="M259" i="13"/>
  <c r="C265" i="13"/>
  <c r="F264" i="13"/>
  <c r="C275" i="13"/>
  <c r="O196" i="13"/>
  <c r="O205" i="13"/>
  <c r="C217" i="13"/>
  <c r="F216" i="13"/>
  <c r="O216" i="13"/>
  <c r="C240" i="13"/>
  <c r="I238" i="13"/>
  <c r="C267" i="13"/>
  <c r="C277" i="13"/>
  <c r="F276" i="13"/>
  <c r="C295" i="13"/>
  <c r="C296" i="13"/>
  <c r="C297" i="13"/>
  <c r="F293" i="13"/>
  <c r="C199" i="13"/>
  <c r="N194" i="13" l="1"/>
  <c r="L130" i="13"/>
  <c r="L259" i="13"/>
  <c r="I231" i="13"/>
  <c r="I230" i="13" s="1"/>
  <c r="O259" i="13"/>
  <c r="E230" i="13"/>
  <c r="L195" i="13"/>
  <c r="H230" i="13"/>
  <c r="H194" i="13" s="1"/>
  <c r="D194" i="13"/>
  <c r="L270" i="13"/>
  <c r="L269" i="13" s="1"/>
  <c r="C276" i="13"/>
  <c r="K75" i="13"/>
  <c r="K52" i="13" s="1"/>
  <c r="O53" i="13"/>
  <c r="N75" i="13"/>
  <c r="N289" i="13" s="1"/>
  <c r="O83" i="13"/>
  <c r="O231" i="13"/>
  <c r="M75" i="13"/>
  <c r="G75" i="13"/>
  <c r="G52" i="13" s="1"/>
  <c r="D75" i="13"/>
  <c r="F20" i="13"/>
  <c r="J52" i="13"/>
  <c r="C166" i="13"/>
  <c r="K194" i="13"/>
  <c r="G194" i="13"/>
  <c r="C264" i="13"/>
  <c r="O130" i="13"/>
  <c r="O270" i="13"/>
  <c r="O269" i="13" s="1"/>
  <c r="C58" i="13"/>
  <c r="C89" i="13"/>
  <c r="M230" i="13"/>
  <c r="M194" i="13" s="1"/>
  <c r="L83" i="13"/>
  <c r="L75" i="13" s="1"/>
  <c r="C188" i="13"/>
  <c r="J194" i="13"/>
  <c r="I130" i="13"/>
  <c r="O174" i="13"/>
  <c r="O173" i="13" s="1"/>
  <c r="C122" i="13"/>
  <c r="E194" i="13"/>
  <c r="O204" i="13"/>
  <c r="O195" i="13" s="1"/>
  <c r="I204" i="13"/>
  <c r="I195" i="13" s="1"/>
  <c r="I53" i="13"/>
  <c r="C144" i="13"/>
  <c r="C293" i="13"/>
  <c r="J289" i="13"/>
  <c r="H75" i="13"/>
  <c r="C77" i="13"/>
  <c r="E75" i="13"/>
  <c r="E52" i="13" s="1"/>
  <c r="L54" i="13"/>
  <c r="L53" i="13" s="1"/>
  <c r="D289" i="13"/>
  <c r="D52" i="13"/>
  <c r="D51" i="13" s="1"/>
  <c r="O75" i="13"/>
  <c r="C235" i="13"/>
  <c r="F231" i="13"/>
  <c r="C192" i="13"/>
  <c r="F191" i="13"/>
  <c r="C84" i="13"/>
  <c r="F83" i="13"/>
  <c r="F270" i="13"/>
  <c r="C272" i="13"/>
  <c r="C165" i="13"/>
  <c r="C76" i="13"/>
  <c r="C179" i="13"/>
  <c r="C227" i="13"/>
  <c r="C95" i="13"/>
  <c r="C67" i="13"/>
  <c r="C69" i="13"/>
  <c r="C216" i="13"/>
  <c r="C252" i="13"/>
  <c r="F251" i="13"/>
  <c r="C251" i="13" s="1"/>
  <c r="C116" i="13"/>
  <c r="C205" i="13"/>
  <c r="F204" i="13"/>
  <c r="C131" i="13"/>
  <c r="F130" i="13"/>
  <c r="F54" i="13"/>
  <c r="C55" i="13"/>
  <c r="I83" i="13"/>
  <c r="C238" i="13"/>
  <c r="C196" i="13"/>
  <c r="F195" i="13"/>
  <c r="C286" i="13"/>
  <c r="C284" i="13"/>
  <c r="F283" i="13"/>
  <c r="C283" i="13" s="1"/>
  <c r="C246" i="13"/>
  <c r="L230" i="13"/>
  <c r="C151" i="13"/>
  <c r="C45" i="13"/>
  <c r="C198" i="13"/>
  <c r="C175" i="13"/>
  <c r="F174" i="13"/>
  <c r="C103" i="13"/>
  <c r="C260" i="13"/>
  <c r="F259" i="13"/>
  <c r="C259" i="13" s="1"/>
  <c r="F291" i="13"/>
  <c r="L26" i="13"/>
  <c r="C27" i="13"/>
  <c r="I292" i="13"/>
  <c r="E289" i="13" l="1"/>
  <c r="K289" i="13"/>
  <c r="H289" i="13"/>
  <c r="M289" i="13"/>
  <c r="M52" i="13"/>
  <c r="O230" i="13"/>
  <c r="G51" i="13"/>
  <c r="G50" i="13" s="1"/>
  <c r="K51" i="13"/>
  <c r="K290" i="13" s="1"/>
  <c r="O52" i="13"/>
  <c r="G290" i="13"/>
  <c r="G289" i="13"/>
  <c r="N52" i="13"/>
  <c r="N51" i="13" s="1"/>
  <c r="N50" i="13" s="1"/>
  <c r="I194" i="13"/>
  <c r="J51" i="13"/>
  <c r="J290" i="13" s="1"/>
  <c r="E51" i="13"/>
  <c r="E290" i="13" s="1"/>
  <c r="C130" i="13"/>
  <c r="I75" i="13"/>
  <c r="I52" i="13" s="1"/>
  <c r="I51" i="13" s="1"/>
  <c r="I50" i="13" s="1"/>
  <c r="C204" i="13"/>
  <c r="L52" i="13"/>
  <c r="H52" i="13"/>
  <c r="H51" i="13" s="1"/>
  <c r="H50" i="13" s="1"/>
  <c r="L289" i="13"/>
  <c r="M51" i="13"/>
  <c r="M290" i="13" s="1"/>
  <c r="K50" i="13"/>
  <c r="I290" i="13"/>
  <c r="C26" i="13"/>
  <c r="L20" i="13"/>
  <c r="C20" i="13" s="1"/>
  <c r="C83" i="13"/>
  <c r="F75" i="13"/>
  <c r="C75" i="13" s="1"/>
  <c r="I291" i="13"/>
  <c r="C291" i="13" s="1"/>
  <c r="C292" i="13"/>
  <c r="F173" i="13"/>
  <c r="C173" i="13" s="1"/>
  <c r="C174" i="13"/>
  <c r="O194" i="13"/>
  <c r="O51" i="13" s="1"/>
  <c r="O289" i="13"/>
  <c r="F53" i="13"/>
  <c r="C54" i="13"/>
  <c r="F269" i="13"/>
  <c r="C270" i="13"/>
  <c r="I289" i="13"/>
  <c r="L194" i="13"/>
  <c r="C191" i="13"/>
  <c r="F187" i="13"/>
  <c r="C187" i="13" s="1"/>
  <c r="F230" i="13"/>
  <c r="C230" i="13" s="1"/>
  <c r="C231" i="13"/>
  <c r="C195" i="13"/>
  <c r="D290" i="13"/>
  <c r="D50" i="13"/>
  <c r="M50" i="13" l="1"/>
  <c r="J50" i="13"/>
  <c r="N290" i="13"/>
  <c r="H290" i="13"/>
  <c r="E50" i="13"/>
  <c r="L51" i="13"/>
  <c r="L50" i="13" s="1"/>
  <c r="C53" i="13"/>
  <c r="F52" i="13"/>
  <c r="O50" i="13"/>
  <c r="O290" i="13"/>
  <c r="C269" i="13"/>
  <c r="F289" i="13"/>
  <c r="C289" i="13" s="1"/>
  <c r="F194" i="13"/>
  <c r="C194" i="13" s="1"/>
  <c r="L290" i="13" l="1"/>
  <c r="C52" i="13"/>
  <c r="F51" i="13"/>
  <c r="F290" i="13" l="1"/>
  <c r="C290" i="13" s="1"/>
  <c r="C51" i="13"/>
  <c r="F50" i="13"/>
  <c r="C50" i="13" s="1"/>
  <c r="O301" i="12" l="1"/>
  <c r="L301" i="12"/>
  <c r="I301" i="12"/>
  <c r="F301" i="12"/>
  <c r="O300" i="12"/>
  <c r="L300" i="12"/>
  <c r="I300" i="12"/>
  <c r="F300" i="12"/>
  <c r="O299" i="12"/>
  <c r="L299" i="12"/>
  <c r="I299" i="12"/>
  <c r="F299" i="12"/>
  <c r="O298" i="12"/>
  <c r="L298" i="12"/>
  <c r="I298" i="12"/>
  <c r="F298" i="12"/>
  <c r="C298" i="12" s="1"/>
  <c r="O297" i="12"/>
  <c r="L297" i="12"/>
  <c r="I297" i="12"/>
  <c r="F297" i="12"/>
  <c r="C297" i="12" s="1"/>
  <c r="O296" i="12"/>
  <c r="L296" i="12"/>
  <c r="I296" i="12"/>
  <c r="F296" i="12"/>
  <c r="O295" i="12"/>
  <c r="L295" i="12"/>
  <c r="I295" i="12"/>
  <c r="F295" i="12"/>
  <c r="O294" i="12"/>
  <c r="L294" i="12"/>
  <c r="L293" i="12" s="1"/>
  <c r="I294" i="12"/>
  <c r="F294" i="12"/>
  <c r="O293" i="12"/>
  <c r="N293" i="12"/>
  <c r="M293" i="12"/>
  <c r="K293" i="12"/>
  <c r="J293" i="12"/>
  <c r="H293" i="12"/>
  <c r="G293" i="12"/>
  <c r="E293" i="12"/>
  <c r="D293" i="12"/>
  <c r="O288" i="12"/>
  <c r="L288" i="12"/>
  <c r="I288" i="12"/>
  <c r="F288" i="12"/>
  <c r="O287" i="12"/>
  <c r="L287" i="12"/>
  <c r="L286" i="12" s="1"/>
  <c r="I287" i="12"/>
  <c r="I286" i="12" s="1"/>
  <c r="F287" i="12"/>
  <c r="N286" i="12"/>
  <c r="M286" i="12"/>
  <c r="K286" i="12"/>
  <c r="J286" i="12"/>
  <c r="H286" i="12"/>
  <c r="G286" i="12"/>
  <c r="F286" i="12"/>
  <c r="E286" i="12"/>
  <c r="D286" i="12"/>
  <c r="O285" i="12"/>
  <c r="O284" i="12" s="1"/>
  <c r="O283" i="12" s="1"/>
  <c r="L285" i="12"/>
  <c r="L284" i="12" s="1"/>
  <c r="I285" i="12"/>
  <c r="F285" i="12"/>
  <c r="N284" i="12"/>
  <c r="M284" i="12"/>
  <c r="M283" i="12" s="1"/>
  <c r="K284" i="12"/>
  <c r="K283" i="12" s="1"/>
  <c r="J284" i="12"/>
  <c r="J283" i="12" s="1"/>
  <c r="I284" i="12"/>
  <c r="I283" i="12" s="1"/>
  <c r="H284" i="12"/>
  <c r="H283" i="12" s="1"/>
  <c r="G284" i="12"/>
  <c r="G283" i="12" s="1"/>
  <c r="E284" i="12"/>
  <c r="E283" i="12" s="1"/>
  <c r="D284" i="12"/>
  <c r="D283" i="12" s="1"/>
  <c r="N283" i="12"/>
  <c r="O282" i="12"/>
  <c r="O281" i="12" s="1"/>
  <c r="L282" i="12"/>
  <c r="L281" i="12" s="1"/>
  <c r="I282" i="12"/>
  <c r="I281" i="12" s="1"/>
  <c r="F282" i="12"/>
  <c r="F281" i="12" s="1"/>
  <c r="N281" i="12"/>
  <c r="M281" i="12"/>
  <c r="K281" i="12"/>
  <c r="J281" i="12"/>
  <c r="H281" i="12"/>
  <c r="G281" i="12"/>
  <c r="E281" i="12"/>
  <c r="D281" i="12"/>
  <c r="O280" i="12"/>
  <c r="L280" i="12"/>
  <c r="I280" i="12"/>
  <c r="F280" i="12"/>
  <c r="O279" i="12"/>
  <c r="L279" i="12"/>
  <c r="I279" i="12"/>
  <c r="F279" i="12"/>
  <c r="O278" i="12"/>
  <c r="L278" i="12"/>
  <c r="I278" i="12"/>
  <c r="F278" i="12"/>
  <c r="O277" i="12"/>
  <c r="O276" i="12" s="1"/>
  <c r="L277" i="12"/>
  <c r="I277" i="12"/>
  <c r="F277" i="12"/>
  <c r="N276" i="12"/>
  <c r="M276" i="12"/>
  <c r="K276" i="12"/>
  <c r="J276" i="12"/>
  <c r="H276" i="12"/>
  <c r="G276" i="12"/>
  <c r="E276" i="12"/>
  <c r="D276" i="12"/>
  <c r="O275" i="12"/>
  <c r="L275" i="12"/>
  <c r="I275" i="12"/>
  <c r="F275" i="12"/>
  <c r="O274" i="12"/>
  <c r="L274" i="12"/>
  <c r="I274" i="12"/>
  <c r="F274" i="12"/>
  <c r="O273" i="12"/>
  <c r="O272" i="12" s="1"/>
  <c r="L273" i="12"/>
  <c r="I273" i="12"/>
  <c r="F273" i="12"/>
  <c r="N272" i="12"/>
  <c r="M272" i="12"/>
  <c r="K272" i="12"/>
  <c r="K270" i="12" s="1"/>
  <c r="J272" i="12"/>
  <c r="H272" i="12"/>
  <c r="G272" i="12"/>
  <c r="G270" i="12" s="1"/>
  <c r="F272" i="12"/>
  <c r="E272" i="12"/>
  <c r="D272" i="12"/>
  <c r="O271" i="12"/>
  <c r="L271" i="12"/>
  <c r="I271" i="12"/>
  <c r="F271" i="12"/>
  <c r="J270" i="12"/>
  <c r="O268" i="12"/>
  <c r="L268" i="12"/>
  <c r="I268" i="12"/>
  <c r="F268" i="12"/>
  <c r="O267" i="12"/>
  <c r="L267" i="12"/>
  <c r="I267" i="12"/>
  <c r="F267" i="12"/>
  <c r="O266" i="12"/>
  <c r="L266" i="12"/>
  <c r="I266" i="12"/>
  <c r="F266" i="12"/>
  <c r="O265" i="12"/>
  <c r="O264" i="12" s="1"/>
  <c r="L265" i="12"/>
  <c r="I265" i="12"/>
  <c r="F265" i="12"/>
  <c r="N264" i="12"/>
  <c r="M264" i="12"/>
  <c r="K264" i="12"/>
  <c r="J264" i="12"/>
  <c r="H264" i="12"/>
  <c r="G264" i="12"/>
  <c r="E264" i="12"/>
  <c r="D264" i="12"/>
  <c r="O263" i="12"/>
  <c r="L263" i="12"/>
  <c r="I263" i="12"/>
  <c r="F263" i="12"/>
  <c r="O262" i="12"/>
  <c r="L262" i="12"/>
  <c r="I262" i="12"/>
  <c r="F262" i="12"/>
  <c r="O261" i="12"/>
  <c r="O260" i="12" s="1"/>
  <c r="O259" i="12" s="1"/>
  <c r="L261" i="12"/>
  <c r="L260" i="12" s="1"/>
  <c r="I261" i="12"/>
  <c r="F261" i="12"/>
  <c r="N260" i="12"/>
  <c r="N259" i="12" s="1"/>
  <c r="M260" i="12"/>
  <c r="M259" i="12" s="1"/>
  <c r="K260" i="12"/>
  <c r="J260" i="12"/>
  <c r="J259" i="12" s="1"/>
  <c r="H260" i="12"/>
  <c r="G260" i="12"/>
  <c r="G259" i="12" s="1"/>
  <c r="E260" i="12"/>
  <c r="D260" i="12"/>
  <c r="O258" i="12"/>
  <c r="L258" i="12"/>
  <c r="I258" i="12"/>
  <c r="F258" i="12"/>
  <c r="O257" i="12"/>
  <c r="L257" i="12"/>
  <c r="I257" i="12"/>
  <c r="F257" i="12"/>
  <c r="O256" i="12"/>
  <c r="L256" i="12"/>
  <c r="I256" i="12"/>
  <c r="F256" i="12"/>
  <c r="O255" i="12"/>
  <c r="L255" i="12"/>
  <c r="I255" i="12"/>
  <c r="F255" i="12"/>
  <c r="O254" i="12"/>
  <c r="L254" i="12"/>
  <c r="I254" i="12"/>
  <c r="F254" i="12"/>
  <c r="O253" i="12"/>
  <c r="O252" i="12" s="1"/>
  <c r="L253" i="12"/>
  <c r="L252" i="12" s="1"/>
  <c r="L251" i="12" s="1"/>
  <c r="I253" i="12"/>
  <c r="F253" i="12"/>
  <c r="N252" i="12"/>
  <c r="N251" i="12" s="1"/>
  <c r="M252" i="12"/>
  <c r="M251" i="12" s="1"/>
  <c r="K252" i="12"/>
  <c r="K251" i="12" s="1"/>
  <c r="J252" i="12"/>
  <c r="J251" i="12" s="1"/>
  <c r="H252" i="12"/>
  <c r="H251" i="12" s="1"/>
  <c r="G252" i="12"/>
  <c r="G251" i="12" s="1"/>
  <c r="E252" i="12"/>
  <c r="E251" i="12" s="1"/>
  <c r="D252" i="12"/>
  <c r="D251" i="12" s="1"/>
  <c r="O250" i="12"/>
  <c r="L250" i="12"/>
  <c r="I250" i="12"/>
  <c r="F250" i="12"/>
  <c r="O249" i="12"/>
  <c r="L249" i="12"/>
  <c r="I249" i="12"/>
  <c r="F249" i="12"/>
  <c r="O248" i="12"/>
  <c r="L248" i="12"/>
  <c r="I248" i="12"/>
  <c r="F248" i="12"/>
  <c r="O247" i="12"/>
  <c r="L247" i="12"/>
  <c r="I247" i="12"/>
  <c r="F247" i="12"/>
  <c r="F246" i="12" s="1"/>
  <c r="N246" i="12"/>
  <c r="M246" i="12"/>
  <c r="K246" i="12"/>
  <c r="J246" i="12"/>
  <c r="H246" i="12"/>
  <c r="G246" i="12"/>
  <c r="E246" i="12"/>
  <c r="D246" i="12"/>
  <c r="O245" i="12"/>
  <c r="L245" i="12"/>
  <c r="I245" i="12"/>
  <c r="F245" i="12"/>
  <c r="O244" i="12"/>
  <c r="L244" i="12"/>
  <c r="I244" i="12"/>
  <c r="F244" i="12"/>
  <c r="O243" i="12"/>
  <c r="L243" i="12"/>
  <c r="I243" i="12"/>
  <c r="F243" i="12"/>
  <c r="O242" i="12"/>
  <c r="L242" i="12"/>
  <c r="I242" i="12"/>
  <c r="F242" i="12"/>
  <c r="O241" i="12"/>
  <c r="L241" i="12"/>
  <c r="I241" i="12"/>
  <c r="F241" i="12"/>
  <c r="O240" i="12"/>
  <c r="L240" i="12"/>
  <c r="I240" i="12"/>
  <c r="F240" i="12"/>
  <c r="O239" i="12"/>
  <c r="L239" i="12"/>
  <c r="I239" i="12"/>
  <c r="I238" i="12" s="1"/>
  <c r="F239" i="12"/>
  <c r="F238" i="12" s="1"/>
  <c r="N238" i="12"/>
  <c r="M238" i="12"/>
  <c r="K238" i="12"/>
  <c r="J238" i="12"/>
  <c r="H238" i="12"/>
  <c r="G238" i="12"/>
  <c r="E238" i="12"/>
  <c r="D238" i="12"/>
  <c r="O237" i="12"/>
  <c r="L237" i="12"/>
  <c r="I237" i="12"/>
  <c r="F237" i="12"/>
  <c r="O236" i="12"/>
  <c r="L236" i="12"/>
  <c r="L235" i="12" s="1"/>
  <c r="I236" i="12"/>
  <c r="I235" i="12" s="1"/>
  <c r="F236" i="12"/>
  <c r="N235" i="12"/>
  <c r="M235" i="12"/>
  <c r="K235" i="12"/>
  <c r="J235" i="12"/>
  <c r="H235" i="12"/>
  <c r="G235" i="12"/>
  <c r="E235" i="12"/>
  <c r="D235" i="12"/>
  <c r="O234" i="12"/>
  <c r="L234" i="12"/>
  <c r="L233" i="12" s="1"/>
  <c r="I234" i="12"/>
  <c r="I233" i="12" s="1"/>
  <c r="F234" i="12"/>
  <c r="F233" i="12" s="1"/>
  <c r="O233" i="12"/>
  <c r="N233" i="12"/>
  <c r="M233" i="12"/>
  <c r="K233" i="12"/>
  <c r="J233" i="12"/>
  <c r="H233" i="12"/>
  <c r="G233" i="12"/>
  <c r="E233" i="12"/>
  <c r="D233" i="12"/>
  <c r="O232" i="12"/>
  <c r="L232" i="12"/>
  <c r="I232" i="12"/>
  <c r="F232" i="12"/>
  <c r="O229" i="12"/>
  <c r="L229" i="12"/>
  <c r="I229" i="12"/>
  <c r="F229" i="12"/>
  <c r="O228" i="12"/>
  <c r="O227" i="12" s="1"/>
  <c r="L228" i="12"/>
  <c r="L227" i="12" s="1"/>
  <c r="I228" i="12"/>
  <c r="I227" i="12" s="1"/>
  <c r="F228" i="12"/>
  <c r="N227" i="12"/>
  <c r="M227" i="12"/>
  <c r="K227" i="12"/>
  <c r="J227" i="12"/>
  <c r="H227" i="12"/>
  <c r="G227" i="12"/>
  <c r="E227" i="12"/>
  <c r="D227" i="12"/>
  <c r="O226" i="12"/>
  <c r="L226" i="12"/>
  <c r="I226" i="12"/>
  <c r="F226" i="12"/>
  <c r="O225" i="12"/>
  <c r="L225" i="12"/>
  <c r="I225" i="12"/>
  <c r="F225" i="12"/>
  <c r="O224" i="12"/>
  <c r="L224" i="12"/>
  <c r="I224" i="12"/>
  <c r="F224" i="12"/>
  <c r="O223" i="12"/>
  <c r="L223" i="12"/>
  <c r="I223" i="12"/>
  <c r="F223" i="12"/>
  <c r="O222" i="12"/>
  <c r="L222" i="12"/>
  <c r="I222" i="12"/>
  <c r="F222" i="12"/>
  <c r="O221" i="12"/>
  <c r="L221" i="12"/>
  <c r="I221" i="12"/>
  <c r="F221" i="12"/>
  <c r="O220" i="12"/>
  <c r="L220" i="12"/>
  <c r="I220" i="12"/>
  <c r="F220" i="12"/>
  <c r="O219" i="12"/>
  <c r="L219" i="12"/>
  <c r="I219" i="12"/>
  <c r="F219" i="12"/>
  <c r="O218" i="12"/>
  <c r="L218" i="12"/>
  <c r="I218" i="12"/>
  <c r="F218" i="12"/>
  <c r="O217" i="12"/>
  <c r="O216" i="12" s="1"/>
  <c r="L217" i="12"/>
  <c r="I217" i="12"/>
  <c r="F217" i="12"/>
  <c r="N216" i="12"/>
  <c r="M216" i="12"/>
  <c r="K216" i="12"/>
  <c r="J216" i="12"/>
  <c r="H216" i="12"/>
  <c r="G216" i="12"/>
  <c r="E216" i="12"/>
  <c r="D216" i="12"/>
  <c r="O215" i="12"/>
  <c r="L215" i="12"/>
  <c r="I215" i="12"/>
  <c r="F215" i="12"/>
  <c r="O214" i="12"/>
  <c r="L214" i="12"/>
  <c r="I214" i="12"/>
  <c r="F214" i="12"/>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L205" i="12" s="1"/>
  <c r="I206" i="12"/>
  <c r="F206" i="12"/>
  <c r="N205" i="12"/>
  <c r="M205" i="12"/>
  <c r="K205" i="12"/>
  <c r="J205" i="12"/>
  <c r="J204" i="12" s="1"/>
  <c r="H205" i="12"/>
  <c r="H204" i="12" s="1"/>
  <c r="G205" i="12"/>
  <c r="E205" i="12"/>
  <c r="D205" i="12"/>
  <c r="N204" i="12"/>
  <c r="O203" i="12"/>
  <c r="L203" i="12"/>
  <c r="I203" i="12"/>
  <c r="F203" i="12"/>
  <c r="O202" i="12"/>
  <c r="L202" i="12"/>
  <c r="I202" i="12"/>
  <c r="F202" i="12"/>
  <c r="O201" i="12"/>
  <c r="L201" i="12"/>
  <c r="I201" i="12"/>
  <c r="F201" i="12"/>
  <c r="O200" i="12"/>
  <c r="L200" i="12"/>
  <c r="I200" i="12"/>
  <c r="F200" i="12"/>
  <c r="O199" i="12"/>
  <c r="O198" i="12" s="1"/>
  <c r="L199" i="12"/>
  <c r="L198" i="12" s="1"/>
  <c r="I199" i="12"/>
  <c r="F199" i="12"/>
  <c r="N198" i="12"/>
  <c r="N196" i="12" s="1"/>
  <c r="M198" i="12"/>
  <c r="M196" i="12" s="1"/>
  <c r="K198" i="12"/>
  <c r="J198" i="12"/>
  <c r="J196" i="12" s="1"/>
  <c r="H198" i="12"/>
  <c r="H196" i="12" s="1"/>
  <c r="G198" i="12"/>
  <c r="G196" i="12" s="1"/>
  <c r="F198" i="12"/>
  <c r="E198" i="12"/>
  <c r="E196" i="12" s="1"/>
  <c r="D198" i="12"/>
  <c r="D196" i="12" s="1"/>
  <c r="O197" i="12"/>
  <c r="L197" i="12"/>
  <c r="I197" i="12"/>
  <c r="F197" i="12"/>
  <c r="K196" i="12"/>
  <c r="O193" i="12"/>
  <c r="O192" i="12" s="1"/>
  <c r="O191" i="12" s="1"/>
  <c r="L193" i="12"/>
  <c r="L192" i="12" s="1"/>
  <c r="I193" i="12"/>
  <c r="I192" i="12" s="1"/>
  <c r="I191" i="12" s="1"/>
  <c r="F193" i="12"/>
  <c r="F192" i="12" s="1"/>
  <c r="F191" i="12" s="1"/>
  <c r="N192" i="12"/>
  <c r="N191" i="12" s="1"/>
  <c r="M192" i="12"/>
  <c r="K192" i="12"/>
  <c r="K191" i="12" s="1"/>
  <c r="J192" i="12"/>
  <c r="J191" i="12" s="1"/>
  <c r="H192" i="12"/>
  <c r="H191" i="12" s="1"/>
  <c r="G192" i="12"/>
  <c r="G191" i="12" s="1"/>
  <c r="E192" i="12"/>
  <c r="E191" i="12" s="1"/>
  <c r="D192" i="12"/>
  <c r="D191" i="12" s="1"/>
  <c r="M191" i="12"/>
  <c r="O190" i="12"/>
  <c r="L190" i="12"/>
  <c r="I190" i="12"/>
  <c r="F190" i="12"/>
  <c r="O189" i="12"/>
  <c r="O188" i="12" s="1"/>
  <c r="O187" i="12" s="1"/>
  <c r="L189" i="12"/>
  <c r="I189" i="12"/>
  <c r="I188" i="12" s="1"/>
  <c r="F189" i="12"/>
  <c r="F188" i="12" s="1"/>
  <c r="N188" i="12"/>
  <c r="M188" i="12"/>
  <c r="K188" i="12"/>
  <c r="J188" i="12"/>
  <c r="H188" i="12"/>
  <c r="G188" i="12"/>
  <c r="E188" i="12"/>
  <c r="D188" i="12"/>
  <c r="D187" i="12" s="1"/>
  <c r="H187" i="12"/>
  <c r="O186" i="12"/>
  <c r="L186" i="12"/>
  <c r="I186" i="12"/>
  <c r="F186" i="12"/>
  <c r="O185" i="12"/>
  <c r="L185" i="12"/>
  <c r="L184" i="12" s="1"/>
  <c r="I185" i="12"/>
  <c r="I184" i="12" s="1"/>
  <c r="F185" i="12"/>
  <c r="F184" i="12" s="1"/>
  <c r="N184" i="12"/>
  <c r="M184" i="12"/>
  <c r="K184" i="12"/>
  <c r="J184" i="12"/>
  <c r="H184" i="12"/>
  <c r="G184" i="12"/>
  <c r="E184" i="12"/>
  <c r="D184" i="12"/>
  <c r="O183" i="12"/>
  <c r="L183" i="12"/>
  <c r="I183" i="12"/>
  <c r="F183" i="12"/>
  <c r="O182" i="12"/>
  <c r="L182" i="12"/>
  <c r="I182" i="12"/>
  <c r="F182" i="12"/>
  <c r="O181" i="12"/>
  <c r="L181" i="12"/>
  <c r="I181" i="12"/>
  <c r="F181" i="12"/>
  <c r="O180" i="12"/>
  <c r="L180" i="12"/>
  <c r="L179" i="12" s="1"/>
  <c r="I180" i="12"/>
  <c r="I179" i="12" s="1"/>
  <c r="F180" i="12"/>
  <c r="N179" i="12"/>
  <c r="M179" i="12"/>
  <c r="K179" i="12"/>
  <c r="J179" i="12"/>
  <c r="H179" i="12"/>
  <c r="G179" i="12"/>
  <c r="E179" i="12"/>
  <c r="D179" i="12"/>
  <c r="O178" i="12"/>
  <c r="L178" i="12"/>
  <c r="I178" i="12"/>
  <c r="F178" i="12"/>
  <c r="O177" i="12"/>
  <c r="L177" i="12"/>
  <c r="I177" i="12"/>
  <c r="F177" i="12"/>
  <c r="O176" i="12"/>
  <c r="O175" i="12" s="1"/>
  <c r="L176" i="12"/>
  <c r="L175" i="12" s="1"/>
  <c r="L174" i="12" s="1"/>
  <c r="I176" i="12"/>
  <c r="I175" i="12" s="1"/>
  <c r="F176" i="12"/>
  <c r="N175" i="12"/>
  <c r="M175" i="12"/>
  <c r="M174" i="12" s="1"/>
  <c r="K175" i="12"/>
  <c r="J175" i="12"/>
  <c r="H175" i="12"/>
  <c r="G175" i="12"/>
  <c r="E175" i="12"/>
  <c r="E174" i="12" s="1"/>
  <c r="E173" i="12" s="1"/>
  <c r="D175" i="12"/>
  <c r="O172" i="12"/>
  <c r="L172" i="12"/>
  <c r="I172" i="12"/>
  <c r="F172" i="12"/>
  <c r="O171" i="12"/>
  <c r="L171" i="12"/>
  <c r="I171" i="12"/>
  <c r="F171" i="12"/>
  <c r="O170" i="12"/>
  <c r="L170" i="12"/>
  <c r="I170" i="12"/>
  <c r="F170" i="12"/>
  <c r="O169" i="12"/>
  <c r="L169" i="12"/>
  <c r="I169" i="12"/>
  <c r="F169" i="12"/>
  <c r="O168" i="12"/>
  <c r="L168" i="12"/>
  <c r="I168" i="12"/>
  <c r="F168" i="12"/>
  <c r="O167" i="12"/>
  <c r="O166" i="12" s="1"/>
  <c r="L167" i="12"/>
  <c r="I167" i="12"/>
  <c r="F167" i="12"/>
  <c r="N166" i="12"/>
  <c r="M166" i="12"/>
  <c r="K166" i="12"/>
  <c r="K165" i="12" s="1"/>
  <c r="J166" i="12"/>
  <c r="H166" i="12"/>
  <c r="H165" i="12" s="1"/>
  <c r="G166" i="12"/>
  <c r="G165" i="12" s="1"/>
  <c r="E166" i="12"/>
  <c r="E165" i="12" s="1"/>
  <c r="D166" i="12"/>
  <c r="D165" i="12" s="1"/>
  <c r="N165" i="12"/>
  <c r="M165" i="12"/>
  <c r="J165" i="12"/>
  <c r="O164" i="12"/>
  <c r="L164" i="12"/>
  <c r="I164" i="12"/>
  <c r="F164" i="12"/>
  <c r="O163" i="12"/>
  <c r="L163" i="12"/>
  <c r="I163" i="12"/>
  <c r="F163" i="12"/>
  <c r="O162" i="12"/>
  <c r="L162" i="12"/>
  <c r="I162" i="12"/>
  <c r="F162" i="12"/>
  <c r="O161" i="12"/>
  <c r="L161" i="12"/>
  <c r="L160" i="12" s="1"/>
  <c r="I161" i="12"/>
  <c r="I160" i="12" s="1"/>
  <c r="F161" i="12"/>
  <c r="F160" i="12" s="1"/>
  <c r="N160" i="12"/>
  <c r="M160" i="12"/>
  <c r="K160" i="12"/>
  <c r="J160" i="12"/>
  <c r="H160" i="12"/>
  <c r="G160" i="12"/>
  <c r="E160" i="12"/>
  <c r="D160" i="12"/>
  <c r="O159" i="12"/>
  <c r="L159" i="12"/>
  <c r="I159" i="12"/>
  <c r="F159" i="12"/>
  <c r="O158" i="12"/>
  <c r="L158" i="12"/>
  <c r="I158" i="12"/>
  <c r="F158" i="12"/>
  <c r="O157" i="12"/>
  <c r="L157" i="12"/>
  <c r="I157" i="12"/>
  <c r="F157" i="12"/>
  <c r="O156" i="12"/>
  <c r="L156" i="12"/>
  <c r="I156" i="12"/>
  <c r="F156" i="12"/>
  <c r="O155" i="12"/>
  <c r="L155" i="12"/>
  <c r="I155" i="12"/>
  <c r="F155" i="12"/>
  <c r="O154" i="12"/>
  <c r="L154" i="12"/>
  <c r="I154" i="12"/>
  <c r="F154" i="12"/>
  <c r="O153" i="12"/>
  <c r="L153" i="12"/>
  <c r="I153" i="12"/>
  <c r="F153" i="12"/>
  <c r="O152" i="12"/>
  <c r="L152" i="12"/>
  <c r="L151" i="12" s="1"/>
  <c r="I152" i="12"/>
  <c r="F152" i="12"/>
  <c r="N151" i="12"/>
  <c r="M151" i="12"/>
  <c r="K151" i="12"/>
  <c r="J151" i="12"/>
  <c r="H151" i="12"/>
  <c r="G151" i="12"/>
  <c r="E151" i="12"/>
  <c r="D151" i="12"/>
  <c r="O150" i="12"/>
  <c r="L150" i="12"/>
  <c r="I150" i="12"/>
  <c r="F150" i="12"/>
  <c r="O149" i="12"/>
  <c r="L149" i="12"/>
  <c r="I149" i="12"/>
  <c r="F149" i="12"/>
  <c r="O148" i="12"/>
  <c r="L148" i="12"/>
  <c r="I148" i="12"/>
  <c r="F148" i="12"/>
  <c r="O147" i="12"/>
  <c r="L147" i="12"/>
  <c r="I147" i="12"/>
  <c r="F147" i="12"/>
  <c r="O146" i="12"/>
  <c r="L146" i="12"/>
  <c r="I146" i="12"/>
  <c r="F146" i="12"/>
  <c r="O145" i="12"/>
  <c r="L145" i="12"/>
  <c r="I145" i="12"/>
  <c r="I144" i="12" s="1"/>
  <c r="F145" i="12"/>
  <c r="N144" i="12"/>
  <c r="M144" i="12"/>
  <c r="K144" i="12"/>
  <c r="J144" i="12"/>
  <c r="H144" i="12"/>
  <c r="G144" i="12"/>
  <c r="E144" i="12"/>
  <c r="D144" i="12"/>
  <c r="O143" i="12"/>
  <c r="L143" i="12"/>
  <c r="I143" i="12"/>
  <c r="F143" i="12"/>
  <c r="O142" i="12"/>
  <c r="O141" i="12" s="1"/>
  <c r="L142" i="12"/>
  <c r="L141" i="12" s="1"/>
  <c r="I142" i="12"/>
  <c r="F142" i="12"/>
  <c r="N141" i="12"/>
  <c r="M141" i="12"/>
  <c r="K141" i="12"/>
  <c r="J141" i="12"/>
  <c r="H141" i="12"/>
  <c r="G141" i="12"/>
  <c r="E141" i="12"/>
  <c r="D141" i="12"/>
  <c r="O140" i="12"/>
  <c r="L140" i="12"/>
  <c r="I140" i="12"/>
  <c r="F140" i="12"/>
  <c r="O139" i="12"/>
  <c r="L139" i="12"/>
  <c r="I139" i="12"/>
  <c r="F139" i="12"/>
  <c r="O138" i="12"/>
  <c r="L138" i="12"/>
  <c r="I138" i="12"/>
  <c r="F138" i="12"/>
  <c r="O137" i="12"/>
  <c r="L137" i="12"/>
  <c r="I137" i="12"/>
  <c r="I136" i="12" s="1"/>
  <c r="F137" i="12"/>
  <c r="F136" i="12" s="1"/>
  <c r="N136" i="12"/>
  <c r="M136" i="12"/>
  <c r="K136" i="12"/>
  <c r="J136" i="12"/>
  <c r="H136" i="12"/>
  <c r="G136" i="12"/>
  <c r="E136" i="12"/>
  <c r="D136" i="12"/>
  <c r="O135" i="12"/>
  <c r="L135" i="12"/>
  <c r="I135" i="12"/>
  <c r="F135" i="12"/>
  <c r="O134" i="12"/>
  <c r="L134" i="12"/>
  <c r="I134" i="12"/>
  <c r="F134" i="12"/>
  <c r="O133" i="12"/>
  <c r="L133" i="12"/>
  <c r="I133" i="12"/>
  <c r="F133" i="12"/>
  <c r="O132" i="12"/>
  <c r="L132" i="12"/>
  <c r="I132" i="12"/>
  <c r="I131" i="12" s="1"/>
  <c r="F132" i="12"/>
  <c r="N131" i="12"/>
  <c r="M131" i="12"/>
  <c r="K131" i="12"/>
  <c r="J131" i="12"/>
  <c r="H131" i="12"/>
  <c r="G131" i="12"/>
  <c r="E131" i="12"/>
  <c r="D131" i="12"/>
  <c r="O129" i="12"/>
  <c r="O128" i="12" s="1"/>
  <c r="L129" i="12"/>
  <c r="L128" i="12" s="1"/>
  <c r="I129" i="12"/>
  <c r="I128" i="12" s="1"/>
  <c r="F129" i="12"/>
  <c r="N128" i="12"/>
  <c r="M128" i="12"/>
  <c r="K128" i="12"/>
  <c r="J128" i="12"/>
  <c r="H128" i="12"/>
  <c r="G128" i="12"/>
  <c r="E128" i="12"/>
  <c r="D128" i="12"/>
  <c r="O127" i="12"/>
  <c r="L127" i="12"/>
  <c r="I127" i="12"/>
  <c r="F127" i="12"/>
  <c r="O126" i="12"/>
  <c r="L126" i="12"/>
  <c r="I126" i="12"/>
  <c r="F126" i="12"/>
  <c r="O125" i="12"/>
  <c r="L125" i="12"/>
  <c r="I125" i="12"/>
  <c r="F125" i="12"/>
  <c r="O124" i="12"/>
  <c r="L124" i="12"/>
  <c r="I124" i="12"/>
  <c r="F124" i="12"/>
  <c r="O123" i="12"/>
  <c r="L123" i="12"/>
  <c r="L122" i="12" s="1"/>
  <c r="I123" i="12"/>
  <c r="F123" i="12"/>
  <c r="N122" i="12"/>
  <c r="M122" i="12"/>
  <c r="K122" i="12"/>
  <c r="J122" i="12"/>
  <c r="H122" i="12"/>
  <c r="G122" i="12"/>
  <c r="E122" i="12"/>
  <c r="D122" i="12"/>
  <c r="O121" i="12"/>
  <c r="L121" i="12"/>
  <c r="I121" i="12"/>
  <c r="F121" i="12"/>
  <c r="O120" i="12"/>
  <c r="L120" i="12"/>
  <c r="I120" i="12"/>
  <c r="F120" i="12"/>
  <c r="O119" i="12"/>
  <c r="L119" i="12"/>
  <c r="I119" i="12"/>
  <c r="F119" i="12"/>
  <c r="O118" i="12"/>
  <c r="L118" i="12"/>
  <c r="I118" i="12"/>
  <c r="F118" i="12"/>
  <c r="O117" i="12"/>
  <c r="L117" i="12"/>
  <c r="I117" i="12"/>
  <c r="F117" i="12"/>
  <c r="N116" i="12"/>
  <c r="M116" i="12"/>
  <c r="K116" i="12"/>
  <c r="J116" i="12"/>
  <c r="H116" i="12"/>
  <c r="G116" i="12"/>
  <c r="E116" i="12"/>
  <c r="D116" i="12"/>
  <c r="O115" i="12"/>
  <c r="L115" i="12"/>
  <c r="I115" i="12"/>
  <c r="F115" i="12"/>
  <c r="O114" i="12"/>
  <c r="L114" i="12"/>
  <c r="I114" i="12"/>
  <c r="F114" i="12"/>
  <c r="O113" i="12"/>
  <c r="L113" i="12"/>
  <c r="I113" i="12"/>
  <c r="F113" i="12"/>
  <c r="F112" i="12" s="1"/>
  <c r="N112" i="12"/>
  <c r="M112" i="12"/>
  <c r="K112" i="12"/>
  <c r="J112" i="12"/>
  <c r="H112" i="12"/>
  <c r="G112" i="12"/>
  <c r="E112" i="12"/>
  <c r="D112" i="12"/>
  <c r="O111" i="12"/>
  <c r="L111" i="12"/>
  <c r="I111" i="12"/>
  <c r="F111" i="12"/>
  <c r="O110" i="12"/>
  <c r="L110" i="12"/>
  <c r="I110" i="12"/>
  <c r="F110" i="12"/>
  <c r="O109" i="12"/>
  <c r="L109" i="12"/>
  <c r="I109" i="12"/>
  <c r="F109" i="12"/>
  <c r="O108" i="12"/>
  <c r="L108" i="12"/>
  <c r="I108" i="12"/>
  <c r="F108" i="12"/>
  <c r="O107" i="12"/>
  <c r="L107" i="12"/>
  <c r="I107" i="12"/>
  <c r="F107" i="12"/>
  <c r="O106" i="12"/>
  <c r="L106" i="12"/>
  <c r="I106" i="12"/>
  <c r="F106" i="12"/>
  <c r="O105" i="12"/>
  <c r="L105" i="12"/>
  <c r="I105" i="12"/>
  <c r="F105" i="12"/>
  <c r="O104" i="12"/>
  <c r="L104" i="12"/>
  <c r="L103" i="12" s="1"/>
  <c r="I104" i="12"/>
  <c r="I103" i="12" s="1"/>
  <c r="F104" i="12"/>
  <c r="N103" i="12"/>
  <c r="M103" i="12"/>
  <c r="K103" i="12"/>
  <c r="J103" i="12"/>
  <c r="H103" i="12"/>
  <c r="G103" i="12"/>
  <c r="E103" i="12"/>
  <c r="D103" i="12"/>
  <c r="O102" i="12"/>
  <c r="L102" i="12"/>
  <c r="I102" i="12"/>
  <c r="F102" i="12"/>
  <c r="O101" i="12"/>
  <c r="L101" i="12"/>
  <c r="I101" i="12"/>
  <c r="F101" i="12"/>
  <c r="O100" i="12"/>
  <c r="L100" i="12"/>
  <c r="I100" i="12"/>
  <c r="F100" i="12"/>
  <c r="O99" i="12"/>
  <c r="L99" i="12"/>
  <c r="I99" i="12"/>
  <c r="F99" i="12"/>
  <c r="O98" i="12"/>
  <c r="L98" i="12"/>
  <c r="I98" i="12"/>
  <c r="F98" i="12"/>
  <c r="O97" i="12"/>
  <c r="L97" i="12"/>
  <c r="I97" i="12"/>
  <c r="F97" i="12"/>
  <c r="O96" i="12"/>
  <c r="L96" i="12"/>
  <c r="I96" i="12"/>
  <c r="I95" i="12" s="1"/>
  <c r="F96" i="12"/>
  <c r="O95" i="12"/>
  <c r="N95" i="12"/>
  <c r="M95" i="12"/>
  <c r="K95" i="12"/>
  <c r="J95" i="12"/>
  <c r="H95" i="12"/>
  <c r="G95" i="12"/>
  <c r="E95" i="12"/>
  <c r="D95" i="12"/>
  <c r="O94" i="12"/>
  <c r="L94" i="12"/>
  <c r="I94" i="12"/>
  <c r="F94" i="12"/>
  <c r="O93" i="12"/>
  <c r="L93" i="12"/>
  <c r="I93" i="12"/>
  <c r="F93" i="12"/>
  <c r="O92" i="12"/>
  <c r="L92" i="12"/>
  <c r="I92" i="12"/>
  <c r="F92" i="12"/>
  <c r="O91" i="12"/>
  <c r="L91" i="12"/>
  <c r="I91" i="12"/>
  <c r="F91" i="12"/>
  <c r="O90" i="12"/>
  <c r="O89" i="12" s="1"/>
  <c r="L90" i="12"/>
  <c r="I90" i="12"/>
  <c r="I89" i="12" s="1"/>
  <c r="F90" i="12"/>
  <c r="N89" i="12"/>
  <c r="M89" i="12"/>
  <c r="K89" i="12"/>
  <c r="J89" i="12"/>
  <c r="H89" i="12"/>
  <c r="G89" i="12"/>
  <c r="E89" i="12"/>
  <c r="D89" i="12"/>
  <c r="O88" i="12"/>
  <c r="L88" i="12"/>
  <c r="I88" i="12"/>
  <c r="F88" i="12"/>
  <c r="O87" i="12"/>
  <c r="L87" i="12"/>
  <c r="I87" i="12"/>
  <c r="F87" i="12"/>
  <c r="O86" i="12"/>
  <c r="L86" i="12"/>
  <c r="I86" i="12"/>
  <c r="F86" i="12"/>
  <c r="O85" i="12"/>
  <c r="L85" i="12"/>
  <c r="I85" i="12"/>
  <c r="I84" i="12" s="1"/>
  <c r="F85" i="12"/>
  <c r="N84" i="12"/>
  <c r="M84" i="12"/>
  <c r="K84" i="12"/>
  <c r="J84" i="12"/>
  <c r="H84" i="12"/>
  <c r="G84" i="12"/>
  <c r="E84" i="12"/>
  <c r="D84" i="12"/>
  <c r="O82" i="12"/>
  <c r="L82" i="12"/>
  <c r="I82" i="12"/>
  <c r="F82" i="12"/>
  <c r="O81" i="12"/>
  <c r="O80" i="12" s="1"/>
  <c r="L81" i="12"/>
  <c r="L80" i="12" s="1"/>
  <c r="I81" i="12"/>
  <c r="I80" i="12" s="1"/>
  <c r="F81" i="12"/>
  <c r="N80" i="12"/>
  <c r="M80" i="12"/>
  <c r="K80" i="12"/>
  <c r="J80" i="12"/>
  <c r="H80" i="12"/>
  <c r="G80" i="12"/>
  <c r="E80" i="12"/>
  <c r="D80" i="12"/>
  <c r="O79" i="12"/>
  <c r="L79" i="12"/>
  <c r="I79" i="12"/>
  <c r="F79" i="12"/>
  <c r="O78" i="12"/>
  <c r="O77" i="12" s="1"/>
  <c r="O76" i="12" s="1"/>
  <c r="L78" i="12"/>
  <c r="I78" i="12"/>
  <c r="F78" i="12"/>
  <c r="F77" i="12" s="1"/>
  <c r="N77" i="12"/>
  <c r="M77" i="12"/>
  <c r="K77" i="12"/>
  <c r="J77" i="12"/>
  <c r="J76" i="12" s="1"/>
  <c r="H77" i="12"/>
  <c r="G77" i="12"/>
  <c r="E77" i="12"/>
  <c r="E76" i="12" s="1"/>
  <c r="D77" i="12"/>
  <c r="N76" i="12"/>
  <c r="O74" i="12"/>
  <c r="L74" i="12"/>
  <c r="I74" i="12"/>
  <c r="F74" i="12"/>
  <c r="O73" i="12"/>
  <c r="L73" i="12"/>
  <c r="I73" i="12"/>
  <c r="F73" i="12"/>
  <c r="O72" i="12"/>
  <c r="L72" i="12"/>
  <c r="I72" i="12"/>
  <c r="F72" i="12"/>
  <c r="O71" i="12"/>
  <c r="L71" i="12"/>
  <c r="I71" i="12"/>
  <c r="F71" i="12"/>
  <c r="O70" i="12"/>
  <c r="L70" i="12"/>
  <c r="I70" i="12"/>
  <c r="F70" i="12"/>
  <c r="F69" i="12" s="1"/>
  <c r="N69" i="12"/>
  <c r="M69" i="12"/>
  <c r="K69" i="12"/>
  <c r="K67" i="12" s="1"/>
  <c r="J69" i="12"/>
  <c r="J67" i="12" s="1"/>
  <c r="H69" i="12"/>
  <c r="H67" i="12" s="1"/>
  <c r="G69" i="12"/>
  <c r="G67" i="12" s="1"/>
  <c r="E69" i="12"/>
  <c r="E67" i="12" s="1"/>
  <c r="D69" i="12"/>
  <c r="D67" i="12" s="1"/>
  <c r="O68" i="12"/>
  <c r="L68" i="12"/>
  <c r="I68" i="12"/>
  <c r="F68" i="12"/>
  <c r="N67" i="12"/>
  <c r="M67" i="12"/>
  <c r="O66" i="12"/>
  <c r="L66" i="12"/>
  <c r="I66" i="12"/>
  <c r="F66" i="12"/>
  <c r="O65" i="12"/>
  <c r="L65" i="12"/>
  <c r="I65" i="12"/>
  <c r="F65" i="12"/>
  <c r="O64" i="12"/>
  <c r="L64" i="12"/>
  <c r="I64" i="12"/>
  <c r="F64" i="12"/>
  <c r="O63" i="12"/>
  <c r="L63" i="12"/>
  <c r="I63" i="12"/>
  <c r="F63" i="12"/>
  <c r="O62" i="12"/>
  <c r="L62" i="12"/>
  <c r="I62" i="12"/>
  <c r="F62" i="12"/>
  <c r="O61" i="12"/>
  <c r="L61" i="12"/>
  <c r="I61" i="12"/>
  <c r="F61" i="12"/>
  <c r="O60" i="12"/>
  <c r="L60" i="12"/>
  <c r="I60" i="12"/>
  <c r="F60" i="12"/>
  <c r="O59" i="12"/>
  <c r="L59" i="12"/>
  <c r="L58" i="12" s="1"/>
  <c r="I59" i="12"/>
  <c r="I58" i="12" s="1"/>
  <c r="F59" i="12"/>
  <c r="F58" i="12" s="1"/>
  <c r="N58" i="12"/>
  <c r="M58" i="12"/>
  <c r="K58" i="12"/>
  <c r="J58" i="12"/>
  <c r="H58" i="12"/>
  <c r="G58" i="12"/>
  <c r="E58" i="12"/>
  <c r="D58" i="12"/>
  <c r="O57" i="12"/>
  <c r="L57" i="12"/>
  <c r="I57" i="12"/>
  <c r="F57" i="12"/>
  <c r="O56" i="12"/>
  <c r="L56" i="12"/>
  <c r="I56" i="12"/>
  <c r="I55" i="12" s="1"/>
  <c r="I54" i="12" s="1"/>
  <c r="F56" i="12"/>
  <c r="N55" i="12"/>
  <c r="M55" i="12"/>
  <c r="K55" i="12"/>
  <c r="J55" i="12"/>
  <c r="H55" i="12"/>
  <c r="G55" i="12"/>
  <c r="E55" i="12"/>
  <c r="D55" i="12"/>
  <c r="O47" i="12"/>
  <c r="C47" i="12" s="1"/>
  <c r="O46" i="12"/>
  <c r="N45" i="12"/>
  <c r="M45" i="12"/>
  <c r="L44" i="12"/>
  <c r="I44" i="12"/>
  <c r="I43" i="12" s="1"/>
  <c r="F44" i="12"/>
  <c r="F43" i="12" s="1"/>
  <c r="K43" i="12"/>
  <c r="J43" i="12"/>
  <c r="H43" i="12"/>
  <c r="G43" i="12"/>
  <c r="E43" i="12"/>
  <c r="D43" i="12"/>
  <c r="F42" i="12"/>
  <c r="C42" i="12" s="1"/>
  <c r="E41" i="12"/>
  <c r="D41" i="12"/>
  <c r="L40" i="12"/>
  <c r="C40" i="12" s="1"/>
  <c r="L39" i="12"/>
  <c r="C39" i="12" s="1"/>
  <c r="L38" i="12"/>
  <c r="C38" i="12" s="1"/>
  <c r="L37" i="12"/>
  <c r="C37" i="12" s="1"/>
  <c r="K36" i="12"/>
  <c r="J36" i="12"/>
  <c r="L35" i="12"/>
  <c r="C35" i="12" s="1"/>
  <c r="L34" i="12"/>
  <c r="C34" i="12" s="1"/>
  <c r="K33" i="12"/>
  <c r="J33" i="12"/>
  <c r="L32" i="12"/>
  <c r="C32" i="12" s="1"/>
  <c r="K31" i="12"/>
  <c r="J31" i="12"/>
  <c r="L30" i="12"/>
  <c r="C30" i="12" s="1"/>
  <c r="L29" i="12"/>
  <c r="C29" i="12" s="1"/>
  <c r="L28" i="12"/>
  <c r="C28" i="12" s="1"/>
  <c r="K27" i="12"/>
  <c r="J27" i="12"/>
  <c r="F25" i="12"/>
  <c r="C25" i="12" s="1"/>
  <c r="I24" i="12"/>
  <c r="F24" i="12"/>
  <c r="O23" i="12"/>
  <c r="L23" i="12"/>
  <c r="I23" i="12"/>
  <c r="F23" i="12"/>
  <c r="O22" i="12"/>
  <c r="O21" i="12" s="1"/>
  <c r="L22" i="12"/>
  <c r="L21" i="12" s="1"/>
  <c r="I22" i="12"/>
  <c r="I21" i="12" s="1"/>
  <c r="F22" i="12"/>
  <c r="F21" i="12" s="1"/>
  <c r="N21" i="12"/>
  <c r="N292" i="12" s="1"/>
  <c r="N291" i="12" s="1"/>
  <c r="M21" i="12"/>
  <c r="M292" i="12" s="1"/>
  <c r="M291" i="12" s="1"/>
  <c r="K21" i="12"/>
  <c r="J21" i="12"/>
  <c r="J292" i="12" s="1"/>
  <c r="J291" i="12" s="1"/>
  <c r="H21" i="12"/>
  <c r="H292" i="12" s="1"/>
  <c r="H291" i="12" s="1"/>
  <c r="G21" i="12"/>
  <c r="G292" i="12" s="1"/>
  <c r="G291" i="12" s="1"/>
  <c r="E21" i="12"/>
  <c r="E292" i="12" s="1"/>
  <c r="D21" i="12"/>
  <c r="D292" i="12" s="1"/>
  <c r="D291" i="12" s="1"/>
  <c r="I116" i="12" l="1"/>
  <c r="J187" i="12"/>
  <c r="C229" i="12"/>
  <c r="L276" i="12"/>
  <c r="D174" i="12"/>
  <c r="D173" i="12" s="1"/>
  <c r="E187" i="12"/>
  <c r="M83" i="12"/>
  <c r="D130" i="12"/>
  <c r="K269" i="12"/>
  <c r="M187" i="12"/>
  <c r="C135" i="12"/>
  <c r="K231" i="12"/>
  <c r="E54" i="12"/>
  <c r="J54" i="12"/>
  <c r="J53" i="12" s="1"/>
  <c r="H54" i="12"/>
  <c r="H53" i="12" s="1"/>
  <c r="C73" i="12"/>
  <c r="L196" i="12"/>
  <c r="C249" i="12"/>
  <c r="C129" i="12"/>
  <c r="J130" i="12"/>
  <c r="C132" i="12"/>
  <c r="C133" i="12"/>
  <c r="O131" i="12"/>
  <c r="C164" i="12"/>
  <c r="C261" i="12"/>
  <c r="J269" i="12"/>
  <c r="G187" i="12"/>
  <c r="F41" i="12"/>
  <c r="C41" i="12" s="1"/>
  <c r="C57" i="12"/>
  <c r="K54" i="12"/>
  <c r="K53" i="12" s="1"/>
  <c r="C111" i="12"/>
  <c r="C233" i="12"/>
  <c r="C241" i="12"/>
  <c r="N270" i="12"/>
  <c r="N269" i="12" s="1"/>
  <c r="E291" i="12"/>
  <c r="C24" i="12"/>
  <c r="D54" i="12"/>
  <c r="D53" i="12" s="1"/>
  <c r="N54" i="12"/>
  <c r="N53" i="12" s="1"/>
  <c r="H76" i="12"/>
  <c r="C91" i="12"/>
  <c r="C171" i="12"/>
  <c r="K187" i="12"/>
  <c r="C221" i="12"/>
  <c r="G231" i="12"/>
  <c r="G230" i="12" s="1"/>
  <c r="E270" i="12"/>
  <c r="E269" i="12" s="1"/>
  <c r="C273" i="12"/>
  <c r="C301" i="12"/>
  <c r="I187" i="12"/>
  <c r="K292" i="12"/>
  <c r="K291" i="12" s="1"/>
  <c r="E20" i="12"/>
  <c r="C56" i="12"/>
  <c r="O55" i="12"/>
  <c r="G54" i="12"/>
  <c r="G53" i="12" s="1"/>
  <c r="C62" i="12"/>
  <c r="C88" i="12"/>
  <c r="C123" i="12"/>
  <c r="C127" i="12"/>
  <c r="K130" i="12"/>
  <c r="O151" i="12"/>
  <c r="M173" i="12"/>
  <c r="C213" i="12"/>
  <c r="C214" i="12"/>
  <c r="C215" i="12"/>
  <c r="D204" i="12"/>
  <c r="D195" i="12" s="1"/>
  <c r="C217" i="12"/>
  <c r="C237" i="12"/>
  <c r="D231" i="12"/>
  <c r="H231" i="12"/>
  <c r="N231" i="12"/>
  <c r="N230" i="12" s="1"/>
  <c r="C253" i="12"/>
  <c r="L264" i="12"/>
  <c r="L259" i="12" s="1"/>
  <c r="C277" i="12"/>
  <c r="C281" i="12"/>
  <c r="F292" i="12"/>
  <c r="K26" i="12"/>
  <c r="L33" i="12"/>
  <c r="C33" i="12" s="1"/>
  <c r="C44" i="12"/>
  <c r="C72" i="12"/>
  <c r="O69" i="12"/>
  <c r="O67" i="12" s="1"/>
  <c r="K76" i="12"/>
  <c r="M76" i="12"/>
  <c r="E83" i="12"/>
  <c r="C155" i="12"/>
  <c r="C156" i="12"/>
  <c r="C157" i="12"/>
  <c r="C158" i="12"/>
  <c r="C167" i="12"/>
  <c r="C170" i="12"/>
  <c r="C177" i="12"/>
  <c r="C181" i="12"/>
  <c r="N195" i="12"/>
  <c r="C225" i="12"/>
  <c r="C245" i="12"/>
  <c r="C248" i="12"/>
  <c r="O246" i="12"/>
  <c r="D270" i="12"/>
  <c r="D269" i="12" s="1"/>
  <c r="G76" i="12"/>
  <c r="C99" i="12"/>
  <c r="C101" i="12"/>
  <c r="C102" i="12"/>
  <c r="C104" i="12"/>
  <c r="C105" i="12"/>
  <c r="C109" i="12"/>
  <c r="C110" i="12"/>
  <c r="G83" i="12"/>
  <c r="I141" i="12"/>
  <c r="C189" i="12"/>
  <c r="G204" i="12"/>
  <c r="G195" i="12" s="1"/>
  <c r="C210" i="12"/>
  <c r="I246" i="12"/>
  <c r="I231" i="12" s="1"/>
  <c r="E259" i="12"/>
  <c r="K259" i="12"/>
  <c r="K230" i="12" s="1"/>
  <c r="M270" i="12"/>
  <c r="M269" i="12" s="1"/>
  <c r="N187" i="12"/>
  <c r="E53" i="12"/>
  <c r="L188" i="12"/>
  <c r="J195" i="12"/>
  <c r="L27" i="12"/>
  <c r="C27" i="12" s="1"/>
  <c r="D83" i="12"/>
  <c r="C86" i="12"/>
  <c r="F84" i="12"/>
  <c r="L89" i="12"/>
  <c r="C108" i="12"/>
  <c r="O112" i="12"/>
  <c r="F128" i="12"/>
  <c r="C128" i="12" s="1"/>
  <c r="L144" i="12"/>
  <c r="C193" i="12"/>
  <c r="C201" i="12"/>
  <c r="C203" i="12"/>
  <c r="E204" i="12"/>
  <c r="E195" i="12" s="1"/>
  <c r="I276" i="12"/>
  <c r="C285" i="12"/>
  <c r="F284" i="12"/>
  <c r="F283" i="12" s="1"/>
  <c r="L112" i="12"/>
  <c r="G20" i="12"/>
  <c r="L36" i="12"/>
  <c r="C36" i="12" s="1"/>
  <c r="D20" i="12"/>
  <c r="H20" i="12"/>
  <c r="C65" i="12"/>
  <c r="C68" i="12"/>
  <c r="C74" i="12"/>
  <c r="F80" i="12"/>
  <c r="C80" i="12" s="1"/>
  <c r="C81" i="12"/>
  <c r="J83" i="12"/>
  <c r="J75" i="12" s="1"/>
  <c r="C119" i="12"/>
  <c r="C121" i="12"/>
  <c r="H130" i="12"/>
  <c r="C139" i="12"/>
  <c r="C140" i="12"/>
  <c r="C163" i="12"/>
  <c r="O165" i="12"/>
  <c r="H174" i="12"/>
  <c r="H173" i="12" s="1"/>
  <c r="C265" i="12"/>
  <c r="M20" i="12"/>
  <c r="C23" i="12"/>
  <c r="J26" i="12"/>
  <c r="C46" i="12"/>
  <c r="O45" i="12"/>
  <c r="C63" i="12"/>
  <c r="D76" i="12"/>
  <c r="C115" i="12"/>
  <c r="C143" i="12"/>
  <c r="C159" i="12"/>
  <c r="J174" i="12"/>
  <c r="J173" i="12" s="1"/>
  <c r="O179" i="12"/>
  <c r="O174" i="12" s="1"/>
  <c r="C197" i="12"/>
  <c r="C209" i="12"/>
  <c r="L238" i="12"/>
  <c r="C257" i="12"/>
  <c r="O58" i="12"/>
  <c r="C58" i="12" s="1"/>
  <c r="C66" i="12"/>
  <c r="C71" i="12"/>
  <c r="C79" i="12"/>
  <c r="C82" i="12"/>
  <c r="L84" i="12"/>
  <c r="C94" i="12"/>
  <c r="C114" i="12"/>
  <c r="N83" i="12"/>
  <c r="O116" i="12"/>
  <c r="L116" i="12"/>
  <c r="C124" i="12"/>
  <c r="C125" i="12"/>
  <c r="C126" i="12"/>
  <c r="O136" i="12"/>
  <c r="L136" i="12"/>
  <c r="C147" i="12"/>
  <c r="O160" i="12"/>
  <c r="C160" i="12" s="1"/>
  <c r="I166" i="12"/>
  <c r="I165" i="12" s="1"/>
  <c r="C172" i="12"/>
  <c r="O184" i="12"/>
  <c r="C200" i="12"/>
  <c r="C224" i="12"/>
  <c r="C234" i="12"/>
  <c r="M231" i="12"/>
  <c r="M230" i="12" s="1"/>
  <c r="J231" i="12"/>
  <c r="J230" i="12" s="1"/>
  <c r="C240" i="12"/>
  <c r="O238" i="12"/>
  <c r="C250" i="12"/>
  <c r="C262" i="12"/>
  <c r="C263" i="12"/>
  <c r="O286" i="12"/>
  <c r="O292" i="12" s="1"/>
  <c r="O291" i="12" s="1"/>
  <c r="M54" i="12"/>
  <c r="M53" i="12" s="1"/>
  <c r="L55" i="12"/>
  <c r="L54" i="12" s="1"/>
  <c r="C60" i="12"/>
  <c r="C64" i="12"/>
  <c r="C70" i="12"/>
  <c r="C78" i="12"/>
  <c r="C85" i="12"/>
  <c r="O84" i="12"/>
  <c r="K83" i="12"/>
  <c r="C97" i="12"/>
  <c r="O103" i="12"/>
  <c r="I112" i="12"/>
  <c r="C117" i="12"/>
  <c r="C118" i="12"/>
  <c r="H83" i="12"/>
  <c r="I122" i="12"/>
  <c r="N130" i="12"/>
  <c r="L131" i="12"/>
  <c r="C138" i="12"/>
  <c r="C145" i="12"/>
  <c r="C146" i="12"/>
  <c r="C148" i="12"/>
  <c r="C149" i="12"/>
  <c r="C150" i="12"/>
  <c r="C162" i="12"/>
  <c r="L166" i="12"/>
  <c r="L165" i="12" s="1"/>
  <c r="N174" i="12"/>
  <c r="N173" i="12" s="1"/>
  <c r="L173" i="12"/>
  <c r="C186" i="12"/>
  <c r="O196" i="12"/>
  <c r="C202" i="12"/>
  <c r="K204" i="12"/>
  <c r="K195" i="12" s="1"/>
  <c r="C212" i="12"/>
  <c r="O205" i="12"/>
  <c r="O204" i="12" s="1"/>
  <c r="L216" i="12"/>
  <c r="L204" i="12" s="1"/>
  <c r="L195" i="12" s="1"/>
  <c r="C222" i="12"/>
  <c r="C226" i="12"/>
  <c r="M204" i="12"/>
  <c r="M195" i="12" s="1"/>
  <c r="E231" i="12"/>
  <c r="C242" i="12"/>
  <c r="C243" i="12"/>
  <c r="C244" i="12"/>
  <c r="C254" i="12"/>
  <c r="C255" i="12"/>
  <c r="I260" i="12"/>
  <c r="C268" i="12"/>
  <c r="I272" i="12"/>
  <c r="C282" i="12"/>
  <c r="C288" i="12"/>
  <c r="O235" i="12"/>
  <c r="L246" i="12"/>
  <c r="I252" i="12"/>
  <c r="I251" i="12" s="1"/>
  <c r="I264" i="12"/>
  <c r="H270" i="12"/>
  <c r="H269" i="12" s="1"/>
  <c r="L272" i="12"/>
  <c r="L270" i="12" s="1"/>
  <c r="L269" i="12" s="1"/>
  <c r="C278" i="12"/>
  <c r="C279" i="12"/>
  <c r="C280" i="12"/>
  <c r="G269" i="12"/>
  <c r="K20" i="12"/>
  <c r="I292" i="12"/>
  <c r="I20" i="12"/>
  <c r="L292" i="12"/>
  <c r="L291" i="12" s="1"/>
  <c r="L43" i="12"/>
  <c r="C43" i="12" s="1"/>
  <c r="C61" i="12"/>
  <c r="C107" i="12"/>
  <c r="I151" i="12"/>
  <c r="F55" i="12"/>
  <c r="F67" i="12"/>
  <c r="L69" i="12"/>
  <c r="L67" i="12" s="1"/>
  <c r="L77" i="12"/>
  <c r="L76" i="12" s="1"/>
  <c r="C98" i="12"/>
  <c r="F95" i="12"/>
  <c r="C134" i="12"/>
  <c r="F131" i="12"/>
  <c r="M130" i="12"/>
  <c r="F144" i="12"/>
  <c r="C256" i="12"/>
  <c r="F252" i="12"/>
  <c r="C182" i="12"/>
  <c r="F179" i="12"/>
  <c r="C183" i="12"/>
  <c r="C22" i="12"/>
  <c r="L31" i="12"/>
  <c r="C59" i="12"/>
  <c r="I69" i="12"/>
  <c r="I67" i="12" s="1"/>
  <c r="I53" i="12" s="1"/>
  <c r="I77" i="12"/>
  <c r="I76" i="12" s="1"/>
  <c r="C90" i="12"/>
  <c r="F89" i="12"/>
  <c r="F116" i="12"/>
  <c r="C120" i="12"/>
  <c r="G130" i="12"/>
  <c r="C142" i="12"/>
  <c r="F141" i="12"/>
  <c r="K174" i="12"/>
  <c r="K173" i="12" s="1"/>
  <c r="C178" i="12"/>
  <c r="F175" i="12"/>
  <c r="F187" i="12"/>
  <c r="C188" i="12"/>
  <c r="C106" i="12"/>
  <c r="F103" i="12"/>
  <c r="C21" i="12"/>
  <c r="F20" i="12"/>
  <c r="N20" i="12"/>
  <c r="C87" i="12"/>
  <c r="C92" i="12"/>
  <c r="C93" i="12"/>
  <c r="L95" i="12"/>
  <c r="C100" i="12"/>
  <c r="C113" i="12"/>
  <c r="O122" i="12"/>
  <c r="E130" i="12"/>
  <c r="E75" i="12" s="1"/>
  <c r="C137" i="12"/>
  <c r="O144" i="12"/>
  <c r="C152" i="12"/>
  <c r="C153" i="12"/>
  <c r="C154" i="12"/>
  <c r="F151" i="12"/>
  <c r="C161" i="12"/>
  <c r="C168" i="12"/>
  <c r="C169" i="12"/>
  <c r="G174" i="12"/>
  <c r="G173" i="12" s="1"/>
  <c r="I174" i="12"/>
  <c r="I173" i="12" s="1"/>
  <c r="C184" i="12"/>
  <c r="C185" i="12"/>
  <c r="C96" i="12"/>
  <c r="C176" i="12"/>
  <c r="C180" i="12"/>
  <c r="C236" i="12"/>
  <c r="F235" i="12"/>
  <c r="C258" i="12"/>
  <c r="H259" i="12"/>
  <c r="O270" i="12"/>
  <c r="O269" i="12" s="1"/>
  <c r="L283" i="12"/>
  <c r="F122" i="12"/>
  <c r="F166" i="12"/>
  <c r="C192" i="12"/>
  <c r="L191" i="12"/>
  <c r="F196" i="12"/>
  <c r="C207" i="12"/>
  <c r="C208" i="12"/>
  <c r="F205" i="12"/>
  <c r="C219" i="12"/>
  <c r="C220" i="12"/>
  <c r="F216" i="12"/>
  <c r="C228" i="12"/>
  <c r="F227" i="12"/>
  <c r="C227" i="12" s="1"/>
  <c r="C247" i="12"/>
  <c r="D259" i="12"/>
  <c r="D230" i="12" s="1"/>
  <c r="C266" i="12"/>
  <c r="C267" i="12"/>
  <c r="C274" i="12"/>
  <c r="C275" i="12"/>
  <c r="C294" i="12"/>
  <c r="C295" i="12"/>
  <c r="C296" i="12"/>
  <c r="F293" i="12"/>
  <c r="C190" i="12"/>
  <c r="H195" i="12"/>
  <c r="I198" i="12"/>
  <c r="I196" i="12" s="1"/>
  <c r="C199" i="12"/>
  <c r="C206" i="12"/>
  <c r="I205" i="12"/>
  <c r="C211" i="12"/>
  <c r="C218" i="12"/>
  <c r="I216" i="12"/>
  <c r="C223" i="12"/>
  <c r="C232" i="12"/>
  <c r="C239" i="12"/>
  <c r="O251" i="12"/>
  <c r="C271" i="12"/>
  <c r="C287" i="12"/>
  <c r="I293" i="12"/>
  <c r="C299" i="12"/>
  <c r="C300" i="12"/>
  <c r="F260" i="12"/>
  <c r="F264" i="12"/>
  <c r="C264" i="12" s="1"/>
  <c r="F276" i="12"/>
  <c r="M194" i="12" l="1"/>
  <c r="J194" i="12"/>
  <c r="C283" i="12"/>
  <c r="G75" i="12"/>
  <c r="C284" i="12"/>
  <c r="C238" i="12"/>
  <c r="O173" i="12"/>
  <c r="I130" i="12"/>
  <c r="O54" i="12"/>
  <c r="O53" i="12" s="1"/>
  <c r="F291" i="12"/>
  <c r="C141" i="12"/>
  <c r="H230" i="12"/>
  <c r="C103" i="12"/>
  <c r="D75" i="12"/>
  <c r="D52" i="12" s="1"/>
  <c r="C286" i="12"/>
  <c r="C235" i="12"/>
  <c r="C246" i="12"/>
  <c r="C272" i="12"/>
  <c r="N194" i="12"/>
  <c r="O231" i="12"/>
  <c r="O230" i="12" s="1"/>
  <c r="L187" i="12"/>
  <c r="C187" i="12" s="1"/>
  <c r="H75" i="12"/>
  <c r="H52" i="12" s="1"/>
  <c r="C179" i="12"/>
  <c r="L53" i="12"/>
  <c r="O195" i="12"/>
  <c r="C136" i="12"/>
  <c r="K75" i="12"/>
  <c r="K289" i="12" s="1"/>
  <c r="J289" i="12"/>
  <c r="F231" i="12"/>
  <c r="I270" i="12"/>
  <c r="I269" i="12" s="1"/>
  <c r="C122" i="12"/>
  <c r="M75" i="12"/>
  <c r="M289" i="12" s="1"/>
  <c r="I259" i="12"/>
  <c r="I230" i="12" s="1"/>
  <c r="L231" i="12"/>
  <c r="L230" i="12" s="1"/>
  <c r="L194" i="12" s="1"/>
  <c r="K194" i="12"/>
  <c r="I83" i="12"/>
  <c r="I75" i="12" s="1"/>
  <c r="I52" i="12" s="1"/>
  <c r="J52" i="12"/>
  <c r="J51" i="12" s="1"/>
  <c r="J50" i="12" s="1"/>
  <c r="E230" i="12"/>
  <c r="E194" i="12" s="1"/>
  <c r="E52" i="12"/>
  <c r="G52" i="12"/>
  <c r="C112" i="12"/>
  <c r="F76" i="12"/>
  <c r="C76" i="12" s="1"/>
  <c r="N75" i="12"/>
  <c r="N52" i="12" s="1"/>
  <c r="C84" i="12"/>
  <c r="L83" i="12"/>
  <c r="L130" i="12"/>
  <c r="C45" i="12"/>
  <c r="O20" i="12"/>
  <c r="G289" i="12"/>
  <c r="G194" i="12"/>
  <c r="C191" i="12"/>
  <c r="C151" i="12"/>
  <c r="O130" i="12"/>
  <c r="O83" i="12"/>
  <c r="J20" i="12"/>
  <c r="C116" i="12"/>
  <c r="M52" i="12"/>
  <c r="M51" i="12" s="1"/>
  <c r="M50" i="12" s="1"/>
  <c r="D194" i="12"/>
  <c r="D289" i="12"/>
  <c r="C260" i="12"/>
  <c r="F259" i="12"/>
  <c r="I204" i="12"/>
  <c r="I195" i="12" s="1"/>
  <c r="C252" i="12"/>
  <c r="F251" i="12"/>
  <c r="C251" i="12" s="1"/>
  <c r="F130" i="12"/>
  <c r="C131" i="12"/>
  <c r="C77" i="12"/>
  <c r="C293" i="12"/>
  <c r="F204" i="12"/>
  <c r="C205" i="12"/>
  <c r="C198" i="12"/>
  <c r="C166" i="12"/>
  <c r="F165" i="12"/>
  <c r="C165" i="12" s="1"/>
  <c r="C31" i="12"/>
  <c r="L26" i="12"/>
  <c r="C144" i="12"/>
  <c r="C95" i="12"/>
  <c r="C67" i="12"/>
  <c r="I291" i="12"/>
  <c r="C291" i="12" s="1"/>
  <c r="C89" i="12"/>
  <c r="F83" i="12"/>
  <c r="C276" i="12"/>
  <c r="F270" i="12"/>
  <c r="H194" i="12"/>
  <c r="C216" i="12"/>
  <c r="C196" i="12"/>
  <c r="F174" i="12"/>
  <c r="C175" i="12"/>
  <c r="F54" i="12"/>
  <c r="C55" i="12"/>
  <c r="C292" i="12"/>
  <c r="C69" i="12"/>
  <c r="O75" i="12" l="1"/>
  <c r="O194" i="12"/>
  <c r="E289" i="12"/>
  <c r="O52" i="12"/>
  <c r="O51" i="12" s="1"/>
  <c r="C83" i="12"/>
  <c r="D51" i="12"/>
  <c r="C204" i="12"/>
  <c r="N51" i="12"/>
  <c r="H51" i="12"/>
  <c r="H290" i="12" s="1"/>
  <c r="C259" i="12"/>
  <c r="H289" i="12"/>
  <c r="K52" i="12"/>
  <c r="K51" i="12" s="1"/>
  <c r="E51" i="12"/>
  <c r="E290" i="12" s="1"/>
  <c r="C231" i="12"/>
  <c r="J290" i="12"/>
  <c r="F230" i="12"/>
  <c r="C230" i="12" s="1"/>
  <c r="L75" i="12"/>
  <c r="L289" i="12" s="1"/>
  <c r="F195" i="12"/>
  <c r="C195" i="12" s="1"/>
  <c r="M290" i="12"/>
  <c r="C130" i="12"/>
  <c r="E50" i="12"/>
  <c r="G51" i="12"/>
  <c r="N289" i="12"/>
  <c r="O289" i="12"/>
  <c r="I194" i="12"/>
  <c r="I51" i="12" s="1"/>
  <c r="I289" i="12"/>
  <c r="F53" i="12"/>
  <c r="C54" i="12"/>
  <c r="D290" i="12"/>
  <c r="D50" i="12"/>
  <c r="C26" i="12"/>
  <c r="L20" i="12"/>
  <c r="C20" i="12" s="1"/>
  <c r="C174" i="12"/>
  <c r="F173" i="12"/>
  <c r="C173" i="12" s="1"/>
  <c r="H50" i="12"/>
  <c r="F269" i="12"/>
  <c r="C270" i="12"/>
  <c r="F75" i="12"/>
  <c r="K290" i="12" l="1"/>
  <c r="K50" i="12"/>
  <c r="C75" i="12"/>
  <c r="L52" i="12"/>
  <c r="L51" i="12" s="1"/>
  <c r="L50" i="12" s="1"/>
  <c r="N50" i="12"/>
  <c r="N290" i="12"/>
  <c r="G290" i="12"/>
  <c r="G50" i="12"/>
  <c r="C269" i="12"/>
  <c r="F289" i="12"/>
  <c r="C289" i="12" s="1"/>
  <c r="O50" i="12"/>
  <c r="O290" i="12"/>
  <c r="F194" i="12"/>
  <c r="C194" i="12" s="1"/>
  <c r="C53" i="12"/>
  <c r="F52" i="12"/>
  <c r="I290" i="12"/>
  <c r="I50" i="12"/>
  <c r="L290" i="12" l="1"/>
  <c r="C52" i="12"/>
  <c r="F51" i="12"/>
  <c r="F290" i="12" l="1"/>
  <c r="C290" i="12" s="1"/>
  <c r="C51" i="12"/>
  <c r="F50" i="12"/>
  <c r="C50" i="12" s="1"/>
  <c r="O301" i="11" l="1"/>
  <c r="L301" i="11"/>
  <c r="I301" i="11"/>
  <c r="F301" i="11"/>
  <c r="C301" i="11" s="1"/>
  <c r="O300" i="11"/>
  <c r="L300" i="11"/>
  <c r="I300" i="11"/>
  <c r="F300" i="11"/>
  <c r="C300" i="11" s="1"/>
  <c r="O299" i="11"/>
  <c r="L299" i="11"/>
  <c r="I299" i="11"/>
  <c r="F299" i="11"/>
  <c r="C299" i="11" s="1"/>
  <c r="O298" i="11"/>
  <c r="L298" i="11"/>
  <c r="I298" i="11"/>
  <c r="F298" i="11"/>
  <c r="C298" i="11" s="1"/>
  <c r="O297" i="11"/>
  <c r="L297" i="11"/>
  <c r="I297" i="11"/>
  <c r="F297" i="11"/>
  <c r="O296" i="11"/>
  <c r="L296" i="11"/>
  <c r="I296" i="11"/>
  <c r="F296" i="11"/>
  <c r="O295" i="11"/>
  <c r="L295" i="11"/>
  <c r="I295" i="11"/>
  <c r="F295" i="11"/>
  <c r="O294" i="11"/>
  <c r="L294" i="11"/>
  <c r="I294" i="11"/>
  <c r="F294" i="11"/>
  <c r="C294" i="11" s="1"/>
  <c r="O293" i="11"/>
  <c r="N293" i="11"/>
  <c r="M293" i="11"/>
  <c r="L293" i="11"/>
  <c r="K293" i="11"/>
  <c r="J293" i="11"/>
  <c r="H293" i="11"/>
  <c r="G293" i="11"/>
  <c r="E293" i="11"/>
  <c r="D293" i="11"/>
  <c r="O288" i="11"/>
  <c r="L288" i="11"/>
  <c r="I288" i="11"/>
  <c r="F288" i="11"/>
  <c r="O287" i="11"/>
  <c r="L287" i="11"/>
  <c r="L286" i="11" s="1"/>
  <c r="I287" i="11"/>
  <c r="F287" i="11"/>
  <c r="N286" i="11"/>
  <c r="M286" i="11"/>
  <c r="K286" i="11"/>
  <c r="J286" i="11"/>
  <c r="H286" i="11"/>
  <c r="G286" i="11"/>
  <c r="E286" i="11"/>
  <c r="D286" i="11"/>
  <c r="O285" i="11"/>
  <c r="L285" i="11"/>
  <c r="L284" i="11" s="1"/>
  <c r="L283" i="11" s="1"/>
  <c r="I285" i="11"/>
  <c r="F285" i="11"/>
  <c r="O284" i="11"/>
  <c r="O283" i="11" s="1"/>
  <c r="N284" i="11"/>
  <c r="N283" i="11" s="1"/>
  <c r="M284" i="11"/>
  <c r="M283" i="11" s="1"/>
  <c r="K284" i="11"/>
  <c r="K283" i="11" s="1"/>
  <c r="J284" i="11"/>
  <c r="J283" i="11" s="1"/>
  <c r="I284" i="11"/>
  <c r="I283" i="11" s="1"/>
  <c r="H284" i="11"/>
  <c r="G284" i="11"/>
  <c r="G283" i="11" s="1"/>
  <c r="E284" i="11"/>
  <c r="E283" i="11" s="1"/>
  <c r="D284" i="11"/>
  <c r="D283" i="11" s="1"/>
  <c r="H283" i="11"/>
  <c r="O282" i="11"/>
  <c r="O281" i="11" s="1"/>
  <c r="L282" i="11"/>
  <c r="L281" i="11" s="1"/>
  <c r="I282" i="11"/>
  <c r="F282" i="11"/>
  <c r="N281" i="11"/>
  <c r="M281" i="11"/>
  <c r="K281" i="11"/>
  <c r="J281" i="11"/>
  <c r="H281" i="11"/>
  <c r="G281" i="11"/>
  <c r="F281" i="11"/>
  <c r="E281" i="11"/>
  <c r="D281" i="11"/>
  <c r="O280" i="11"/>
  <c r="L280" i="11"/>
  <c r="I280" i="11"/>
  <c r="F280" i="11"/>
  <c r="O279" i="11"/>
  <c r="L279" i="11"/>
  <c r="I279" i="11"/>
  <c r="F279" i="11"/>
  <c r="O278" i="11"/>
  <c r="L278" i="11"/>
  <c r="I278" i="11"/>
  <c r="F278" i="11"/>
  <c r="O277" i="11"/>
  <c r="O276" i="11" s="1"/>
  <c r="L277" i="11"/>
  <c r="L276" i="11" s="1"/>
  <c r="I277" i="11"/>
  <c r="F277" i="11"/>
  <c r="N276" i="11"/>
  <c r="M276" i="11"/>
  <c r="K276" i="11"/>
  <c r="J276" i="11"/>
  <c r="H276" i="11"/>
  <c r="G276" i="11"/>
  <c r="E276" i="11"/>
  <c r="D276" i="11"/>
  <c r="O275" i="11"/>
  <c r="L275" i="11"/>
  <c r="I275" i="11"/>
  <c r="F275" i="11"/>
  <c r="O274" i="11"/>
  <c r="L274" i="11"/>
  <c r="I274" i="11"/>
  <c r="F274" i="11"/>
  <c r="O273" i="11"/>
  <c r="O272" i="11" s="1"/>
  <c r="L273" i="11"/>
  <c r="L272" i="11" s="1"/>
  <c r="I273" i="11"/>
  <c r="F273" i="11"/>
  <c r="F272" i="11" s="1"/>
  <c r="N272" i="11"/>
  <c r="M272" i="11"/>
  <c r="K272" i="11"/>
  <c r="J272" i="11"/>
  <c r="J270" i="11" s="1"/>
  <c r="J269" i="11" s="1"/>
  <c r="H272" i="11"/>
  <c r="H270" i="11" s="1"/>
  <c r="G272" i="11"/>
  <c r="E272" i="11"/>
  <c r="E270" i="11" s="1"/>
  <c r="E269" i="11" s="1"/>
  <c r="D272" i="11"/>
  <c r="O271" i="11"/>
  <c r="L271" i="11"/>
  <c r="I271" i="11"/>
  <c r="F271" i="11"/>
  <c r="O268" i="11"/>
  <c r="L268" i="11"/>
  <c r="I268" i="11"/>
  <c r="F268" i="11"/>
  <c r="O267" i="11"/>
  <c r="L267" i="11"/>
  <c r="I267" i="11"/>
  <c r="F267" i="11"/>
  <c r="O266" i="11"/>
  <c r="L266" i="11"/>
  <c r="I266" i="11"/>
  <c r="F266" i="11"/>
  <c r="O265" i="11"/>
  <c r="L265" i="11"/>
  <c r="I265" i="11"/>
  <c r="F265" i="11"/>
  <c r="N264" i="11"/>
  <c r="M264" i="11"/>
  <c r="K264" i="11"/>
  <c r="J264" i="11"/>
  <c r="H264" i="11"/>
  <c r="G264" i="11"/>
  <c r="E264" i="11"/>
  <c r="D264" i="11"/>
  <c r="O263" i="11"/>
  <c r="L263" i="11"/>
  <c r="I263" i="11"/>
  <c r="F263" i="11"/>
  <c r="O262" i="11"/>
  <c r="L262" i="11"/>
  <c r="I262" i="11"/>
  <c r="F262" i="11"/>
  <c r="O261" i="11"/>
  <c r="O260" i="11" s="1"/>
  <c r="L261" i="11"/>
  <c r="L260" i="11" s="1"/>
  <c r="I261" i="11"/>
  <c r="F261" i="11"/>
  <c r="N260" i="11"/>
  <c r="M260" i="11"/>
  <c r="K260" i="11"/>
  <c r="K259" i="11" s="1"/>
  <c r="J260" i="11"/>
  <c r="J259" i="11" s="1"/>
  <c r="H260" i="11"/>
  <c r="G260" i="11"/>
  <c r="E260" i="11"/>
  <c r="E259" i="11" s="1"/>
  <c r="D260" i="11"/>
  <c r="D259" i="11" s="1"/>
  <c r="M259" i="11"/>
  <c r="O258" i="11"/>
  <c r="L258" i="11"/>
  <c r="I258" i="11"/>
  <c r="F258" i="11"/>
  <c r="O257" i="11"/>
  <c r="L257" i="11"/>
  <c r="I257" i="11"/>
  <c r="F257" i="11"/>
  <c r="O256" i="11"/>
  <c r="L256" i="11"/>
  <c r="I256" i="11"/>
  <c r="F256" i="11"/>
  <c r="O255" i="11"/>
  <c r="L255" i="11"/>
  <c r="I255" i="11"/>
  <c r="F255" i="11"/>
  <c r="O254" i="11"/>
  <c r="L254" i="11"/>
  <c r="I254" i="11"/>
  <c r="F254" i="11"/>
  <c r="O253" i="11"/>
  <c r="L253" i="11"/>
  <c r="L252" i="11" s="1"/>
  <c r="L251" i="11" s="1"/>
  <c r="I253" i="11"/>
  <c r="F253" i="11"/>
  <c r="N252" i="11"/>
  <c r="M252" i="11"/>
  <c r="K252" i="11"/>
  <c r="K251" i="11" s="1"/>
  <c r="J252" i="11"/>
  <c r="J251" i="11" s="1"/>
  <c r="H252" i="11"/>
  <c r="H251" i="11" s="1"/>
  <c r="G252" i="11"/>
  <c r="G251" i="11" s="1"/>
  <c r="E252" i="11"/>
  <c r="E251" i="11" s="1"/>
  <c r="D252" i="11"/>
  <c r="D251" i="11" s="1"/>
  <c r="N251" i="11"/>
  <c r="M251" i="11"/>
  <c r="O250" i="11"/>
  <c r="L250" i="11"/>
  <c r="I250" i="11"/>
  <c r="F250" i="11"/>
  <c r="O249" i="11"/>
  <c r="L249" i="11"/>
  <c r="I249" i="11"/>
  <c r="F249" i="11"/>
  <c r="O248" i="11"/>
  <c r="L248" i="11"/>
  <c r="I248" i="11"/>
  <c r="F248" i="11"/>
  <c r="O247" i="11"/>
  <c r="L247" i="11"/>
  <c r="I247" i="11"/>
  <c r="I246" i="11" s="1"/>
  <c r="F247" i="11"/>
  <c r="N246" i="11"/>
  <c r="M246" i="11"/>
  <c r="K246" i="11"/>
  <c r="J246" i="11"/>
  <c r="H246" i="11"/>
  <c r="G246" i="11"/>
  <c r="E246" i="11"/>
  <c r="D246" i="11"/>
  <c r="O245" i="11"/>
  <c r="L245" i="11"/>
  <c r="I245" i="11"/>
  <c r="F245" i="11"/>
  <c r="O244" i="11"/>
  <c r="L244" i="11"/>
  <c r="I244" i="11"/>
  <c r="F244" i="11"/>
  <c r="O243" i="11"/>
  <c r="L243" i="11"/>
  <c r="I243" i="11"/>
  <c r="F243" i="11"/>
  <c r="O242" i="11"/>
  <c r="L242" i="11"/>
  <c r="I242" i="11"/>
  <c r="F242" i="11"/>
  <c r="O241" i="11"/>
  <c r="L241" i="11"/>
  <c r="I241" i="11"/>
  <c r="F241" i="11"/>
  <c r="O240" i="11"/>
  <c r="L240" i="11"/>
  <c r="I240" i="11"/>
  <c r="F240" i="11"/>
  <c r="O239" i="11"/>
  <c r="L239" i="11"/>
  <c r="I239" i="11"/>
  <c r="F239" i="11"/>
  <c r="N238" i="11"/>
  <c r="M238" i="11"/>
  <c r="K238" i="11"/>
  <c r="J238" i="11"/>
  <c r="H238" i="11"/>
  <c r="G238" i="11"/>
  <c r="E238" i="11"/>
  <c r="D238" i="11"/>
  <c r="O237" i="11"/>
  <c r="L237" i="11"/>
  <c r="I237" i="11"/>
  <c r="F237" i="11"/>
  <c r="O236" i="11"/>
  <c r="O235" i="11" s="1"/>
  <c r="L236" i="11"/>
  <c r="I236" i="11"/>
  <c r="I235" i="11" s="1"/>
  <c r="F236" i="11"/>
  <c r="N235" i="11"/>
  <c r="M235" i="11"/>
  <c r="K235" i="11"/>
  <c r="J235" i="11"/>
  <c r="H235" i="11"/>
  <c r="G235" i="11"/>
  <c r="F235" i="11"/>
  <c r="E235" i="11"/>
  <c r="D235" i="11"/>
  <c r="O234" i="11"/>
  <c r="L234" i="11"/>
  <c r="L233" i="11" s="1"/>
  <c r="I234" i="11"/>
  <c r="I233" i="11" s="1"/>
  <c r="F234" i="11"/>
  <c r="O233" i="11"/>
  <c r="N233" i="11"/>
  <c r="M233" i="11"/>
  <c r="K233" i="11"/>
  <c r="J233" i="11"/>
  <c r="H233" i="11"/>
  <c r="G233" i="11"/>
  <c r="E233" i="11"/>
  <c r="D233" i="11"/>
  <c r="O232" i="11"/>
  <c r="L232" i="11"/>
  <c r="I232" i="11"/>
  <c r="F232" i="11"/>
  <c r="O229" i="11"/>
  <c r="L229" i="11"/>
  <c r="I229" i="11"/>
  <c r="F229" i="11"/>
  <c r="O228" i="11"/>
  <c r="O227" i="11" s="1"/>
  <c r="L228" i="11"/>
  <c r="L227" i="11" s="1"/>
  <c r="I228" i="11"/>
  <c r="I227" i="11" s="1"/>
  <c r="F228" i="11"/>
  <c r="F227" i="11" s="1"/>
  <c r="N227" i="11"/>
  <c r="M227" i="11"/>
  <c r="K227" i="11"/>
  <c r="J227" i="11"/>
  <c r="H227" i="11"/>
  <c r="G227" i="11"/>
  <c r="E227" i="11"/>
  <c r="D227" i="11"/>
  <c r="O226" i="11"/>
  <c r="L226" i="11"/>
  <c r="I226" i="11"/>
  <c r="F226" i="11"/>
  <c r="O225" i="11"/>
  <c r="L225" i="11"/>
  <c r="I225" i="11"/>
  <c r="F225" i="11"/>
  <c r="O224" i="11"/>
  <c r="L224" i="11"/>
  <c r="I224" i="11"/>
  <c r="F224" i="11"/>
  <c r="O223" i="11"/>
  <c r="L223" i="11"/>
  <c r="I223" i="11"/>
  <c r="F223" i="11"/>
  <c r="O222" i="11"/>
  <c r="L222" i="11"/>
  <c r="I222" i="11"/>
  <c r="F222" i="11"/>
  <c r="O221" i="11"/>
  <c r="L221" i="11"/>
  <c r="I221" i="11"/>
  <c r="F221" i="11"/>
  <c r="O220" i="11"/>
  <c r="L220" i="11"/>
  <c r="I220" i="11"/>
  <c r="F220" i="11"/>
  <c r="O219" i="11"/>
  <c r="L219" i="11"/>
  <c r="I219" i="11"/>
  <c r="F219" i="11"/>
  <c r="O218" i="11"/>
  <c r="L218" i="11"/>
  <c r="I218" i="11"/>
  <c r="F218" i="11"/>
  <c r="O217" i="11"/>
  <c r="L217" i="11"/>
  <c r="L216" i="11" s="1"/>
  <c r="I217" i="11"/>
  <c r="F217" i="11"/>
  <c r="N216" i="11"/>
  <c r="M216" i="11"/>
  <c r="K216" i="11"/>
  <c r="J216" i="11"/>
  <c r="H216" i="11"/>
  <c r="G216" i="11"/>
  <c r="E216" i="11"/>
  <c r="D216" i="11"/>
  <c r="O215" i="11"/>
  <c r="L215" i="11"/>
  <c r="I215" i="11"/>
  <c r="F215" i="11"/>
  <c r="O214" i="11"/>
  <c r="L214" i="11"/>
  <c r="I214" i="11"/>
  <c r="F214" i="11"/>
  <c r="O213" i="11"/>
  <c r="L213" i="11"/>
  <c r="I213" i="11"/>
  <c r="F213" i="11"/>
  <c r="O212" i="11"/>
  <c r="L212" i="11"/>
  <c r="I212" i="11"/>
  <c r="F212" i="11"/>
  <c r="O211" i="11"/>
  <c r="L211" i="11"/>
  <c r="I211" i="11"/>
  <c r="F211" i="11"/>
  <c r="O210" i="11"/>
  <c r="L210" i="11"/>
  <c r="I210" i="11"/>
  <c r="F210" i="11"/>
  <c r="O209" i="11"/>
  <c r="L209" i="11"/>
  <c r="I209" i="11"/>
  <c r="F209" i="11"/>
  <c r="O208" i="11"/>
  <c r="L208" i="11"/>
  <c r="I208" i="11"/>
  <c r="F208" i="11"/>
  <c r="O207" i="11"/>
  <c r="L207" i="11"/>
  <c r="I207" i="11"/>
  <c r="F207" i="11"/>
  <c r="O206" i="11"/>
  <c r="L206" i="11"/>
  <c r="I206" i="11"/>
  <c r="F206" i="11"/>
  <c r="N205" i="11"/>
  <c r="N204" i="11" s="1"/>
  <c r="M205" i="11"/>
  <c r="M204" i="11" s="1"/>
  <c r="K205" i="11"/>
  <c r="J205" i="11"/>
  <c r="H205" i="11"/>
  <c r="G205" i="11"/>
  <c r="F205" i="11"/>
  <c r="E205" i="11"/>
  <c r="D205" i="11"/>
  <c r="O203" i="11"/>
  <c r="L203" i="11"/>
  <c r="I203" i="11"/>
  <c r="F203" i="11"/>
  <c r="O202" i="11"/>
  <c r="L202" i="11"/>
  <c r="I202" i="11"/>
  <c r="F202" i="11"/>
  <c r="O201" i="11"/>
  <c r="L201" i="11"/>
  <c r="I201" i="11"/>
  <c r="F201" i="11"/>
  <c r="O200" i="11"/>
  <c r="L200" i="11"/>
  <c r="I200" i="11"/>
  <c r="F200" i="11"/>
  <c r="O199" i="11"/>
  <c r="L199" i="11"/>
  <c r="L198" i="11" s="1"/>
  <c r="I199" i="11"/>
  <c r="I198" i="11" s="1"/>
  <c r="F199" i="11"/>
  <c r="N198" i="11"/>
  <c r="M198" i="11"/>
  <c r="M196" i="11" s="1"/>
  <c r="K198" i="11"/>
  <c r="K196" i="11" s="1"/>
  <c r="J198" i="11"/>
  <c r="H198" i="11"/>
  <c r="H196" i="11" s="1"/>
  <c r="G198" i="11"/>
  <c r="G196" i="11" s="1"/>
  <c r="E198" i="11"/>
  <c r="E196" i="11" s="1"/>
  <c r="D198" i="11"/>
  <c r="O197" i="11"/>
  <c r="L197" i="11"/>
  <c r="I197" i="11"/>
  <c r="F197" i="11"/>
  <c r="N196" i="11"/>
  <c r="J196" i="11"/>
  <c r="D196" i="11"/>
  <c r="O193" i="11"/>
  <c r="O192" i="11" s="1"/>
  <c r="O191" i="11" s="1"/>
  <c r="L193" i="11"/>
  <c r="L192" i="11" s="1"/>
  <c r="I193" i="11"/>
  <c r="F193" i="11"/>
  <c r="F192" i="11" s="1"/>
  <c r="F191" i="11" s="1"/>
  <c r="N192" i="11"/>
  <c r="N191" i="11" s="1"/>
  <c r="M192" i="11"/>
  <c r="M191" i="11" s="1"/>
  <c r="K192" i="11"/>
  <c r="K191" i="11" s="1"/>
  <c r="J192" i="11"/>
  <c r="J191" i="11" s="1"/>
  <c r="H192" i="11"/>
  <c r="H191" i="11" s="1"/>
  <c r="G192" i="11"/>
  <c r="G191" i="11" s="1"/>
  <c r="E192" i="11"/>
  <c r="E191" i="11" s="1"/>
  <c r="D192" i="11"/>
  <c r="D191" i="11" s="1"/>
  <c r="L191" i="11"/>
  <c r="O190" i="11"/>
  <c r="L190" i="11"/>
  <c r="I190" i="11"/>
  <c r="F190" i="11"/>
  <c r="O189" i="11"/>
  <c r="L189" i="11"/>
  <c r="L188" i="11" s="1"/>
  <c r="I189" i="11"/>
  <c r="F189" i="11"/>
  <c r="O188" i="11"/>
  <c r="N188" i="11"/>
  <c r="M188" i="11"/>
  <c r="K188" i="11"/>
  <c r="K187" i="11" s="1"/>
  <c r="J188" i="11"/>
  <c r="I188" i="11"/>
  <c r="H188" i="11"/>
  <c r="G188" i="11"/>
  <c r="E188" i="11"/>
  <c r="D188" i="11"/>
  <c r="O186" i="11"/>
  <c r="L186" i="11"/>
  <c r="I186" i="11"/>
  <c r="F186" i="11"/>
  <c r="O185" i="11"/>
  <c r="O184" i="11" s="1"/>
  <c r="L185" i="11"/>
  <c r="L184" i="11" s="1"/>
  <c r="I185" i="11"/>
  <c r="I184" i="11" s="1"/>
  <c r="F185" i="11"/>
  <c r="N184" i="11"/>
  <c r="M184" i="11"/>
  <c r="K184" i="11"/>
  <c r="J184" i="11"/>
  <c r="H184" i="11"/>
  <c r="G184" i="11"/>
  <c r="E184" i="11"/>
  <c r="D184" i="11"/>
  <c r="O183" i="11"/>
  <c r="L183" i="11"/>
  <c r="I183" i="11"/>
  <c r="F183" i="11"/>
  <c r="O182" i="11"/>
  <c r="L182" i="11"/>
  <c r="I182" i="11"/>
  <c r="F182" i="11"/>
  <c r="O181" i="11"/>
  <c r="L181" i="11"/>
  <c r="I181" i="11"/>
  <c r="F181" i="11"/>
  <c r="O180" i="11"/>
  <c r="L180" i="11"/>
  <c r="L179" i="11" s="1"/>
  <c r="I180" i="11"/>
  <c r="I179" i="11" s="1"/>
  <c r="F180" i="11"/>
  <c r="F179" i="11" s="1"/>
  <c r="N179" i="11"/>
  <c r="M179" i="11"/>
  <c r="K179" i="11"/>
  <c r="J179" i="11"/>
  <c r="H179" i="11"/>
  <c r="G179" i="11"/>
  <c r="E179" i="11"/>
  <c r="D179" i="11"/>
  <c r="O178" i="11"/>
  <c r="L178" i="11"/>
  <c r="I178" i="11"/>
  <c r="F178" i="11"/>
  <c r="O177" i="11"/>
  <c r="L177" i="11"/>
  <c r="I177" i="11"/>
  <c r="F177" i="11"/>
  <c r="O176" i="11"/>
  <c r="L176" i="11"/>
  <c r="I176" i="11"/>
  <c r="F176" i="11"/>
  <c r="N175" i="11"/>
  <c r="N174" i="11" s="1"/>
  <c r="M175" i="11"/>
  <c r="M174" i="11" s="1"/>
  <c r="K175" i="11"/>
  <c r="J175" i="11"/>
  <c r="H175" i="11"/>
  <c r="H174" i="11" s="1"/>
  <c r="H173" i="11" s="1"/>
  <c r="G175" i="11"/>
  <c r="E175" i="11"/>
  <c r="E174" i="11" s="1"/>
  <c r="D175" i="11"/>
  <c r="D174" i="11" s="1"/>
  <c r="G174" i="11"/>
  <c r="G173" i="11" s="1"/>
  <c r="O172" i="11"/>
  <c r="L172" i="11"/>
  <c r="I172" i="11"/>
  <c r="F172" i="11"/>
  <c r="O171" i="11"/>
  <c r="L171" i="11"/>
  <c r="I171" i="11"/>
  <c r="F171" i="11"/>
  <c r="O170" i="11"/>
  <c r="L170" i="11"/>
  <c r="I170" i="11"/>
  <c r="F170" i="11"/>
  <c r="O169" i="11"/>
  <c r="L169" i="11"/>
  <c r="I169" i="11"/>
  <c r="F169" i="11"/>
  <c r="O168" i="11"/>
  <c r="L168" i="11"/>
  <c r="I168" i="11"/>
  <c r="F168" i="11"/>
  <c r="O167" i="11"/>
  <c r="L167" i="11"/>
  <c r="I167" i="11"/>
  <c r="F167" i="11"/>
  <c r="N166" i="11"/>
  <c r="M166" i="11"/>
  <c r="K166" i="11"/>
  <c r="K165" i="11" s="1"/>
  <c r="J166" i="11"/>
  <c r="J165" i="11" s="1"/>
  <c r="H166" i="11"/>
  <c r="H165" i="11" s="1"/>
  <c r="G166" i="11"/>
  <c r="G165" i="11" s="1"/>
  <c r="E166" i="11"/>
  <c r="E165" i="11" s="1"/>
  <c r="D166" i="11"/>
  <c r="D165" i="11" s="1"/>
  <c r="N165" i="11"/>
  <c r="M165" i="11"/>
  <c r="O164" i="11"/>
  <c r="L164" i="11"/>
  <c r="I164" i="11"/>
  <c r="F164" i="11"/>
  <c r="O163" i="11"/>
  <c r="L163" i="11"/>
  <c r="I163" i="11"/>
  <c r="F163" i="11"/>
  <c r="O162" i="11"/>
  <c r="L162" i="11"/>
  <c r="I162" i="11"/>
  <c r="F162" i="11"/>
  <c r="O161" i="11"/>
  <c r="L161" i="11"/>
  <c r="L160" i="11" s="1"/>
  <c r="I161" i="11"/>
  <c r="I160" i="11" s="1"/>
  <c r="F161" i="11"/>
  <c r="N160" i="11"/>
  <c r="M160" i="11"/>
  <c r="K160" i="11"/>
  <c r="J160" i="11"/>
  <c r="H160" i="11"/>
  <c r="G160" i="11"/>
  <c r="E160" i="11"/>
  <c r="D160" i="11"/>
  <c r="O159" i="11"/>
  <c r="L159" i="11"/>
  <c r="I159" i="11"/>
  <c r="F159" i="11"/>
  <c r="O158" i="11"/>
  <c r="L158" i="11"/>
  <c r="I158" i="11"/>
  <c r="F158" i="11"/>
  <c r="O157" i="11"/>
  <c r="L157" i="11"/>
  <c r="I157" i="11"/>
  <c r="F157" i="11"/>
  <c r="O156" i="11"/>
  <c r="L156" i="11"/>
  <c r="I156" i="11"/>
  <c r="F156" i="11"/>
  <c r="O155" i="11"/>
  <c r="L155" i="11"/>
  <c r="I155" i="11"/>
  <c r="F155" i="11"/>
  <c r="O154" i="11"/>
  <c r="L154" i="11"/>
  <c r="I154" i="11"/>
  <c r="F154" i="11"/>
  <c r="O153" i="11"/>
  <c r="L153" i="11"/>
  <c r="I153" i="11"/>
  <c r="F153" i="11"/>
  <c r="O152" i="11"/>
  <c r="L152" i="11"/>
  <c r="I152" i="11"/>
  <c r="F152" i="11"/>
  <c r="N151" i="11"/>
  <c r="M151" i="11"/>
  <c r="K151" i="11"/>
  <c r="J151" i="11"/>
  <c r="H151" i="11"/>
  <c r="G151" i="11"/>
  <c r="E151" i="11"/>
  <c r="D151" i="11"/>
  <c r="O150" i="11"/>
  <c r="L150" i="11"/>
  <c r="I150" i="11"/>
  <c r="F150" i="11"/>
  <c r="O149" i="11"/>
  <c r="L149" i="11"/>
  <c r="I149" i="11"/>
  <c r="F149" i="11"/>
  <c r="O148" i="11"/>
  <c r="L148" i="11"/>
  <c r="I148" i="11"/>
  <c r="F148" i="11"/>
  <c r="O147" i="11"/>
  <c r="L147" i="11"/>
  <c r="I147" i="11"/>
  <c r="F147" i="11"/>
  <c r="O146" i="11"/>
  <c r="L146" i="11"/>
  <c r="I146" i="11"/>
  <c r="F146" i="11"/>
  <c r="O145" i="11"/>
  <c r="L145" i="11"/>
  <c r="I145" i="11"/>
  <c r="F145" i="11"/>
  <c r="N144" i="11"/>
  <c r="M144" i="11"/>
  <c r="K144" i="11"/>
  <c r="J144" i="11"/>
  <c r="H144" i="11"/>
  <c r="G144" i="11"/>
  <c r="E144" i="11"/>
  <c r="D144" i="11"/>
  <c r="O143" i="11"/>
  <c r="L143" i="11"/>
  <c r="I143" i="11"/>
  <c r="F143" i="11"/>
  <c r="O142" i="11"/>
  <c r="O141" i="11" s="1"/>
  <c r="L142" i="11"/>
  <c r="I142" i="11"/>
  <c r="I141" i="11" s="1"/>
  <c r="F142" i="11"/>
  <c r="F141" i="11" s="1"/>
  <c r="N141" i="11"/>
  <c r="M141" i="11"/>
  <c r="K141" i="11"/>
  <c r="J141" i="11"/>
  <c r="H141" i="11"/>
  <c r="G141" i="11"/>
  <c r="E141" i="11"/>
  <c r="D141" i="11"/>
  <c r="O140" i="11"/>
  <c r="L140" i="11"/>
  <c r="I140" i="11"/>
  <c r="F140" i="11"/>
  <c r="O139" i="11"/>
  <c r="L139" i="11"/>
  <c r="I139" i="11"/>
  <c r="F139" i="11"/>
  <c r="O138" i="11"/>
  <c r="L138" i="11"/>
  <c r="I138" i="11"/>
  <c r="F138" i="11"/>
  <c r="O137" i="11"/>
  <c r="L137" i="11"/>
  <c r="I137" i="11"/>
  <c r="I136" i="11" s="1"/>
  <c r="F137" i="11"/>
  <c r="N136" i="11"/>
  <c r="M136" i="11"/>
  <c r="K136" i="11"/>
  <c r="J136" i="11"/>
  <c r="H136" i="11"/>
  <c r="G136" i="11"/>
  <c r="E136" i="11"/>
  <c r="D136" i="11"/>
  <c r="O135" i="11"/>
  <c r="L135" i="11"/>
  <c r="I135" i="11"/>
  <c r="F135" i="11"/>
  <c r="O134" i="11"/>
  <c r="L134" i="11"/>
  <c r="I134" i="11"/>
  <c r="F134" i="11"/>
  <c r="O133" i="11"/>
  <c r="L133" i="11"/>
  <c r="I133" i="11"/>
  <c r="F133" i="11"/>
  <c r="O132" i="11"/>
  <c r="L132" i="11"/>
  <c r="I132" i="11"/>
  <c r="F132" i="11"/>
  <c r="F131" i="11" s="1"/>
  <c r="N131" i="11"/>
  <c r="M131" i="11"/>
  <c r="K131" i="11"/>
  <c r="J131" i="11"/>
  <c r="H131" i="11"/>
  <c r="G131" i="11"/>
  <c r="E131" i="11"/>
  <c r="D131" i="11"/>
  <c r="O129" i="11"/>
  <c r="L129" i="11"/>
  <c r="L128" i="11" s="1"/>
  <c r="I129" i="11"/>
  <c r="I128" i="11" s="1"/>
  <c r="F129" i="11"/>
  <c r="O128" i="11"/>
  <c r="N128" i="11"/>
  <c r="M128" i="11"/>
  <c r="K128" i="11"/>
  <c r="J128" i="11"/>
  <c r="H128" i="11"/>
  <c r="G128" i="11"/>
  <c r="E128" i="11"/>
  <c r="D128" i="11"/>
  <c r="O127" i="11"/>
  <c r="L127" i="11"/>
  <c r="I127" i="11"/>
  <c r="F127" i="11"/>
  <c r="O126" i="11"/>
  <c r="L126" i="11"/>
  <c r="I126" i="11"/>
  <c r="F126" i="11"/>
  <c r="O125" i="11"/>
  <c r="L125" i="11"/>
  <c r="I125" i="11"/>
  <c r="F125" i="11"/>
  <c r="O124" i="11"/>
  <c r="L124" i="11"/>
  <c r="I124" i="11"/>
  <c r="F124" i="11"/>
  <c r="O123" i="11"/>
  <c r="L123" i="11"/>
  <c r="I123" i="11"/>
  <c r="F123" i="11"/>
  <c r="O122" i="11"/>
  <c r="N122" i="11"/>
  <c r="M122" i="11"/>
  <c r="K122" i="11"/>
  <c r="J122" i="11"/>
  <c r="H122" i="11"/>
  <c r="G122" i="11"/>
  <c r="E122" i="11"/>
  <c r="D122" i="11"/>
  <c r="O121" i="11"/>
  <c r="L121" i="11"/>
  <c r="I121" i="11"/>
  <c r="F121" i="11"/>
  <c r="O120" i="11"/>
  <c r="L120" i="11"/>
  <c r="I120" i="11"/>
  <c r="F120" i="11"/>
  <c r="O119" i="11"/>
  <c r="L119" i="11"/>
  <c r="I119" i="11"/>
  <c r="F119" i="11"/>
  <c r="O118" i="11"/>
  <c r="L118" i="11"/>
  <c r="I118" i="11"/>
  <c r="F118" i="11"/>
  <c r="O117" i="11"/>
  <c r="L117" i="11"/>
  <c r="L116" i="11" s="1"/>
  <c r="I117" i="11"/>
  <c r="I116" i="11" s="1"/>
  <c r="F117" i="11"/>
  <c r="N116" i="11"/>
  <c r="M116" i="11"/>
  <c r="K116" i="11"/>
  <c r="J116" i="11"/>
  <c r="H116" i="11"/>
  <c r="G116" i="11"/>
  <c r="E116" i="11"/>
  <c r="D116" i="11"/>
  <c r="O115" i="11"/>
  <c r="L115" i="11"/>
  <c r="I115" i="11"/>
  <c r="F115" i="11"/>
  <c r="O114" i="11"/>
  <c r="L114" i="11"/>
  <c r="I114" i="11"/>
  <c r="F114" i="11"/>
  <c r="O113" i="11"/>
  <c r="L113" i="11"/>
  <c r="L112" i="11" s="1"/>
  <c r="I113" i="11"/>
  <c r="I112" i="11" s="1"/>
  <c r="F113" i="11"/>
  <c r="N112" i="11"/>
  <c r="M112" i="11"/>
  <c r="K112" i="11"/>
  <c r="J112" i="11"/>
  <c r="H112" i="11"/>
  <c r="G112" i="11"/>
  <c r="E112" i="11"/>
  <c r="D112" i="11"/>
  <c r="O111" i="11"/>
  <c r="L111" i="11"/>
  <c r="I111" i="11"/>
  <c r="F111" i="1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L104" i="11"/>
  <c r="I104" i="11"/>
  <c r="F104" i="11"/>
  <c r="N103" i="11"/>
  <c r="M103" i="11"/>
  <c r="K103" i="11"/>
  <c r="J103" i="11"/>
  <c r="H103" i="11"/>
  <c r="G103" i="11"/>
  <c r="E103" i="11"/>
  <c r="D103" i="11"/>
  <c r="O102" i="11"/>
  <c r="L102" i="11"/>
  <c r="I102" i="11"/>
  <c r="F102" i="11"/>
  <c r="O101" i="11"/>
  <c r="L101" i="11"/>
  <c r="I101" i="11"/>
  <c r="F101" i="11"/>
  <c r="O100" i="11"/>
  <c r="L100" i="11"/>
  <c r="I100" i="11"/>
  <c r="F100" i="11"/>
  <c r="O99" i="11"/>
  <c r="L99" i="11"/>
  <c r="I99" i="11"/>
  <c r="F99" i="11"/>
  <c r="O98" i="11"/>
  <c r="L98" i="11"/>
  <c r="I98" i="11"/>
  <c r="F98" i="11"/>
  <c r="O97" i="11"/>
  <c r="L97" i="11"/>
  <c r="I97" i="11"/>
  <c r="F97" i="11"/>
  <c r="O96" i="11"/>
  <c r="L96" i="11"/>
  <c r="I96" i="11"/>
  <c r="F96" i="11"/>
  <c r="N95" i="11"/>
  <c r="M95" i="11"/>
  <c r="K95" i="11"/>
  <c r="J95" i="11"/>
  <c r="H95" i="11"/>
  <c r="G95" i="11"/>
  <c r="E95" i="11"/>
  <c r="D95" i="11"/>
  <c r="O94" i="11"/>
  <c r="L94" i="11"/>
  <c r="I94" i="11"/>
  <c r="F94" i="11"/>
  <c r="O93" i="11"/>
  <c r="L93" i="11"/>
  <c r="I93" i="11"/>
  <c r="F93" i="11"/>
  <c r="O92" i="11"/>
  <c r="L92" i="11"/>
  <c r="I92" i="11"/>
  <c r="F92" i="11"/>
  <c r="O91" i="11"/>
  <c r="L91" i="11"/>
  <c r="I91" i="11"/>
  <c r="F91" i="11"/>
  <c r="O90" i="11"/>
  <c r="L90" i="11"/>
  <c r="I90" i="11"/>
  <c r="F90" i="11"/>
  <c r="N89" i="11"/>
  <c r="M89" i="11"/>
  <c r="K89" i="11"/>
  <c r="J89" i="11"/>
  <c r="H89" i="11"/>
  <c r="G89" i="11"/>
  <c r="E89" i="11"/>
  <c r="D89" i="11"/>
  <c r="O88" i="11"/>
  <c r="L88" i="11"/>
  <c r="I88" i="11"/>
  <c r="F88" i="11"/>
  <c r="O87" i="11"/>
  <c r="L87" i="11"/>
  <c r="I87" i="11"/>
  <c r="F87" i="11"/>
  <c r="O86" i="11"/>
  <c r="L86" i="11"/>
  <c r="I86" i="11"/>
  <c r="F86" i="11"/>
  <c r="O85" i="11"/>
  <c r="L85" i="11"/>
  <c r="I85" i="11"/>
  <c r="I84" i="11" s="1"/>
  <c r="F85" i="11"/>
  <c r="N84" i="11"/>
  <c r="M84" i="11"/>
  <c r="K84" i="11"/>
  <c r="J84" i="11"/>
  <c r="H84" i="11"/>
  <c r="G84" i="11"/>
  <c r="E84" i="11"/>
  <c r="D84" i="11"/>
  <c r="O82" i="11"/>
  <c r="L82" i="11"/>
  <c r="I82" i="11"/>
  <c r="F82" i="11"/>
  <c r="O81" i="11"/>
  <c r="L81" i="11"/>
  <c r="L80" i="11" s="1"/>
  <c r="I81" i="11"/>
  <c r="I80" i="11" s="1"/>
  <c r="F81" i="11"/>
  <c r="F80" i="11" s="1"/>
  <c r="N80" i="11"/>
  <c r="M80" i="11"/>
  <c r="K80" i="11"/>
  <c r="J80" i="11"/>
  <c r="H80" i="11"/>
  <c r="G80" i="11"/>
  <c r="E80" i="11"/>
  <c r="D80" i="11"/>
  <c r="O79" i="11"/>
  <c r="L79" i="11"/>
  <c r="I79" i="11"/>
  <c r="F79" i="11"/>
  <c r="O78" i="11"/>
  <c r="O77" i="11" s="1"/>
  <c r="L78" i="11"/>
  <c r="L77" i="11" s="1"/>
  <c r="L76" i="11" s="1"/>
  <c r="I78" i="11"/>
  <c r="I77" i="11" s="1"/>
  <c r="F78" i="11"/>
  <c r="N77" i="11"/>
  <c r="M77" i="11"/>
  <c r="M76" i="11" s="1"/>
  <c r="K77" i="11"/>
  <c r="J77" i="11"/>
  <c r="H77" i="11"/>
  <c r="H76" i="11" s="1"/>
  <c r="G77" i="11"/>
  <c r="F77" i="11"/>
  <c r="E77" i="11"/>
  <c r="D77" i="11"/>
  <c r="O74" i="11"/>
  <c r="L74" i="11"/>
  <c r="I74" i="11"/>
  <c r="F74" i="11"/>
  <c r="O73" i="11"/>
  <c r="L73" i="11"/>
  <c r="I73" i="11"/>
  <c r="F73" i="11"/>
  <c r="O72" i="11"/>
  <c r="L72" i="11"/>
  <c r="I72" i="11"/>
  <c r="F72" i="11"/>
  <c r="O71" i="11"/>
  <c r="L71" i="11"/>
  <c r="I71" i="11"/>
  <c r="F71" i="11"/>
  <c r="O70" i="11"/>
  <c r="O69" i="11" s="1"/>
  <c r="L70" i="11"/>
  <c r="L69" i="11" s="1"/>
  <c r="I70" i="11"/>
  <c r="I69" i="11" s="1"/>
  <c r="F70" i="11"/>
  <c r="N69" i="11"/>
  <c r="N67" i="11" s="1"/>
  <c r="M69" i="11"/>
  <c r="M67" i="11" s="1"/>
  <c r="K69" i="11"/>
  <c r="J69" i="11"/>
  <c r="J67" i="11" s="1"/>
  <c r="H69" i="11"/>
  <c r="G69" i="11"/>
  <c r="G67" i="11" s="1"/>
  <c r="E69" i="11"/>
  <c r="E67" i="11" s="1"/>
  <c r="D69" i="11"/>
  <c r="D67" i="11" s="1"/>
  <c r="O68" i="11"/>
  <c r="L68" i="11"/>
  <c r="I68" i="11"/>
  <c r="H68" i="11"/>
  <c r="F68" i="11"/>
  <c r="K67" i="11"/>
  <c r="O66" i="11"/>
  <c r="L66" i="11"/>
  <c r="I66" i="11"/>
  <c r="F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O58" i="11" s="1"/>
  <c r="L59" i="11"/>
  <c r="L58" i="11" s="1"/>
  <c r="I59" i="11"/>
  <c r="I58" i="11" s="1"/>
  <c r="F59" i="11"/>
  <c r="N58" i="11"/>
  <c r="M58" i="11"/>
  <c r="K58" i="11"/>
  <c r="J58" i="11"/>
  <c r="H58" i="11"/>
  <c r="G58" i="11"/>
  <c r="E58" i="11"/>
  <c r="D58" i="11"/>
  <c r="O57" i="11"/>
  <c r="L57" i="11"/>
  <c r="I57" i="11"/>
  <c r="F57" i="11"/>
  <c r="O56" i="11"/>
  <c r="L56" i="11"/>
  <c r="L55" i="11" s="1"/>
  <c r="I56" i="11"/>
  <c r="F56" i="11"/>
  <c r="F55" i="11" s="1"/>
  <c r="O55" i="11"/>
  <c r="N55" i="11"/>
  <c r="M55" i="11"/>
  <c r="K55" i="11"/>
  <c r="J55" i="11"/>
  <c r="H55" i="11"/>
  <c r="G55" i="11"/>
  <c r="E55" i="11"/>
  <c r="D55" i="11"/>
  <c r="D54" i="11" s="1"/>
  <c r="N54" i="11"/>
  <c r="O47" i="11"/>
  <c r="C47" i="11" s="1"/>
  <c r="O46" i="11"/>
  <c r="C46" i="11" s="1"/>
  <c r="N45" i="11"/>
  <c r="M45" i="11"/>
  <c r="L44" i="11"/>
  <c r="L43" i="11" s="1"/>
  <c r="I44" i="11"/>
  <c r="I43" i="11" s="1"/>
  <c r="F44" i="11"/>
  <c r="F43" i="11" s="1"/>
  <c r="K43" i="11"/>
  <c r="J43" i="11"/>
  <c r="H43" i="11"/>
  <c r="G43" i="11"/>
  <c r="E43" i="11"/>
  <c r="D43" i="11"/>
  <c r="F42" i="11"/>
  <c r="C42" i="11" s="1"/>
  <c r="E41" i="11"/>
  <c r="D41" i="11"/>
  <c r="L40" i="11"/>
  <c r="C40" i="11" s="1"/>
  <c r="L39" i="11"/>
  <c r="C39" i="11" s="1"/>
  <c r="L38" i="11"/>
  <c r="C38" i="11" s="1"/>
  <c r="L37" i="11"/>
  <c r="C37" i="11" s="1"/>
  <c r="K36" i="11"/>
  <c r="J36" i="11"/>
  <c r="L35" i="11"/>
  <c r="C35" i="11" s="1"/>
  <c r="L34" i="11"/>
  <c r="C34" i="11" s="1"/>
  <c r="K33" i="11"/>
  <c r="J33" i="11"/>
  <c r="L32" i="11"/>
  <c r="C32" i="11" s="1"/>
  <c r="K31" i="11"/>
  <c r="J31" i="11"/>
  <c r="L30" i="11"/>
  <c r="C30" i="11" s="1"/>
  <c r="L29" i="11"/>
  <c r="C29" i="11" s="1"/>
  <c r="L28" i="11"/>
  <c r="C28" i="11" s="1"/>
  <c r="K27" i="11"/>
  <c r="J27" i="11"/>
  <c r="F25" i="11"/>
  <c r="C25" i="11" s="1"/>
  <c r="I24" i="11"/>
  <c r="F24" i="11"/>
  <c r="O23" i="11"/>
  <c r="L23" i="11"/>
  <c r="I23" i="11"/>
  <c r="F23" i="11"/>
  <c r="O22" i="11"/>
  <c r="O21" i="11" s="1"/>
  <c r="L22" i="11"/>
  <c r="L21" i="11" s="1"/>
  <c r="I22" i="11"/>
  <c r="I21" i="11" s="1"/>
  <c r="F22" i="11"/>
  <c r="N21" i="11"/>
  <c r="N292" i="11" s="1"/>
  <c r="M21" i="11"/>
  <c r="K21" i="11"/>
  <c r="K292" i="11" s="1"/>
  <c r="K291" i="11" s="1"/>
  <c r="J21" i="11"/>
  <c r="J292" i="11" s="1"/>
  <c r="H21" i="11"/>
  <c r="G21" i="11"/>
  <c r="E21" i="11"/>
  <c r="E292" i="11" s="1"/>
  <c r="D21" i="11"/>
  <c r="D292" i="11" s="1"/>
  <c r="D291" i="11" s="1"/>
  <c r="M20" i="11" l="1"/>
  <c r="J26" i="11"/>
  <c r="J54" i="11"/>
  <c r="C134" i="11"/>
  <c r="C154" i="11"/>
  <c r="O160" i="11"/>
  <c r="C200" i="11"/>
  <c r="C240" i="11"/>
  <c r="C248" i="11"/>
  <c r="K76" i="11"/>
  <c r="C94" i="11"/>
  <c r="M187" i="11"/>
  <c r="C232" i="11"/>
  <c r="D231" i="11"/>
  <c r="D270" i="11"/>
  <c r="H54" i="11"/>
  <c r="H53" i="11" s="1"/>
  <c r="H67" i="11"/>
  <c r="C178" i="11"/>
  <c r="K174" i="11"/>
  <c r="K173" i="11" s="1"/>
  <c r="C186" i="11"/>
  <c r="H187" i="11"/>
  <c r="K231" i="11"/>
  <c r="M270" i="11"/>
  <c r="M269" i="11" s="1"/>
  <c r="J130" i="11"/>
  <c r="C133" i="11"/>
  <c r="C170" i="11"/>
  <c r="N173" i="11"/>
  <c r="N187" i="11"/>
  <c r="O252" i="11"/>
  <c r="O251" i="11" s="1"/>
  <c r="C268" i="11"/>
  <c r="D269" i="11"/>
  <c r="H269" i="11"/>
  <c r="L292" i="11"/>
  <c r="L291" i="11" s="1"/>
  <c r="E20" i="11"/>
  <c r="G54" i="11"/>
  <c r="G53" i="11" s="1"/>
  <c r="G76" i="11"/>
  <c r="C106" i="11"/>
  <c r="J83" i="11"/>
  <c r="C114" i="11"/>
  <c r="C115" i="11"/>
  <c r="D173" i="11"/>
  <c r="J174" i="11"/>
  <c r="J187" i="11"/>
  <c r="C224" i="11"/>
  <c r="C256" i="11"/>
  <c r="C63" i="11"/>
  <c r="E76" i="11"/>
  <c r="O84" i="11"/>
  <c r="C110" i="11"/>
  <c r="K130" i="11"/>
  <c r="C138" i="11"/>
  <c r="C146" i="11"/>
  <c r="M195" i="11"/>
  <c r="G231" i="11"/>
  <c r="C234" i="11"/>
  <c r="H231" i="11"/>
  <c r="H230" i="11" s="1"/>
  <c r="H194" i="11" s="1"/>
  <c r="O286" i="11"/>
  <c r="O292" i="11" s="1"/>
  <c r="O291" i="11" s="1"/>
  <c r="I293" i="11"/>
  <c r="C22" i="11"/>
  <c r="C23" i="11"/>
  <c r="M54" i="11"/>
  <c r="M53" i="11" s="1"/>
  <c r="C57" i="11"/>
  <c r="C68" i="11"/>
  <c r="D76" i="11"/>
  <c r="C86" i="11"/>
  <c r="C90" i="11"/>
  <c r="N83" i="11"/>
  <c r="C126" i="11"/>
  <c r="C140" i="11"/>
  <c r="C142" i="11"/>
  <c r="C158" i="11"/>
  <c r="G130" i="11"/>
  <c r="O166" i="11"/>
  <c r="O165" i="11" s="1"/>
  <c r="J173" i="11"/>
  <c r="O179" i="11"/>
  <c r="C179" i="11" s="1"/>
  <c r="D187" i="11"/>
  <c r="C189" i="11"/>
  <c r="J204" i="11"/>
  <c r="J195" i="11" s="1"/>
  <c r="C208" i="11"/>
  <c r="C212" i="11"/>
  <c r="C220" i="11"/>
  <c r="C221" i="11"/>
  <c r="C222" i="11"/>
  <c r="C223" i="11"/>
  <c r="H259" i="11"/>
  <c r="N259" i="11"/>
  <c r="C280" i="11"/>
  <c r="G292" i="11"/>
  <c r="G291" i="11" s="1"/>
  <c r="L54" i="11"/>
  <c r="O67" i="11"/>
  <c r="C74" i="11"/>
  <c r="N76" i="11"/>
  <c r="C88" i="11"/>
  <c r="I89" i="11"/>
  <c r="C98" i="11"/>
  <c r="C102" i="11"/>
  <c r="F103" i="11"/>
  <c r="C105" i="11"/>
  <c r="O112" i="11"/>
  <c r="C150" i="11"/>
  <c r="F151" i="11"/>
  <c r="C153" i="11"/>
  <c r="C182" i="11"/>
  <c r="O187" i="11"/>
  <c r="L196" i="11"/>
  <c r="O198" i="11"/>
  <c r="O196" i="11" s="1"/>
  <c r="E204" i="11"/>
  <c r="E195" i="11" s="1"/>
  <c r="K204" i="11"/>
  <c r="K195" i="11" s="1"/>
  <c r="I216" i="11"/>
  <c r="J231" i="11"/>
  <c r="C244" i="11"/>
  <c r="C245" i="11"/>
  <c r="N270" i="11"/>
  <c r="N269" i="11" s="1"/>
  <c r="L270" i="11"/>
  <c r="L269" i="11" s="1"/>
  <c r="C288" i="11"/>
  <c r="C59" i="11"/>
  <c r="L95" i="11"/>
  <c r="N195" i="11"/>
  <c r="M231" i="11"/>
  <c r="M230" i="11" s="1"/>
  <c r="H292" i="11"/>
  <c r="H291" i="11" s="1"/>
  <c r="M292" i="11"/>
  <c r="M291" i="11" s="1"/>
  <c r="C24" i="11"/>
  <c r="N53" i="11"/>
  <c r="C60" i="11"/>
  <c r="C62" i="11"/>
  <c r="C64" i="11"/>
  <c r="C66" i="11"/>
  <c r="C71" i="11"/>
  <c r="C73" i="11"/>
  <c r="C82" i="11"/>
  <c r="C92" i="11"/>
  <c r="C97" i="11"/>
  <c r="C107" i="11"/>
  <c r="C109" i="11"/>
  <c r="C121" i="11"/>
  <c r="C135" i="11"/>
  <c r="O144" i="11"/>
  <c r="C157" i="11"/>
  <c r="I166" i="11"/>
  <c r="I165" i="11" s="1"/>
  <c r="C172" i="11"/>
  <c r="C176" i="11"/>
  <c r="C177" i="11"/>
  <c r="O175" i="11"/>
  <c r="O174" i="11" s="1"/>
  <c r="O173" i="11" s="1"/>
  <c r="E173" i="11"/>
  <c r="E187" i="11"/>
  <c r="C201" i="11"/>
  <c r="C203" i="11"/>
  <c r="C207" i="11"/>
  <c r="G204" i="11"/>
  <c r="C226" i="11"/>
  <c r="D204" i="11"/>
  <c r="D195" i="11" s="1"/>
  <c r="H204" i="11"/>
  <c r="H195" i="11" s="1"/>
  <c r="O246" i="11"/>
  <c r="K230" i="11"/>
  <c r="C257" i="11"/>
  <c r="C261" i="11"/>
  <c r="C262" i="11"/>
  <c r="C265" i="11"/>
  <c r="O264" i="11"/>
  <c r="O259" i="11" s="1"/>
  <c r="C285" i="11"/>
  <c r="I286" i="11"/>
  <c r="I292" i="11" s="1"/>
  <c r="I291" i="11" s="1"/>
  <c r="F293" i="11"/>
  <c r="C293" i="11" s="1"/>
  <c r="C295" i="11"/>
  <c r="C43" i="11"/>
  <c r="J53" i="11"/>
  <c r="O116" i="11"/>
  <c r="C162" i="11"/>
  <c r="L235" i="11"/>
  <c r="E291" i="11"/>
  <c r="N291" i="11"/>
  <c r="K26" i="11"/>
  <c r="K20" i="11" s="1"/>
  <c r="C61" i="11"/>
  <c r="C65" i="11"/>
  <c r="L67" i="11"/>
  <c r="L53" i="11" s="1"/>
  <c r="C72" i="11"/>
  <c r="J76" i="11"/>
  <c r="J75" i="11" s="1"/>
  <c r="H83" i="11"/>
  <c r="L89" i="11"/>
  <c r="C101" i="11"/>
  <c r="C108" i="11"/>
  <c r="C120" i="11"/>
  <c r="K83" i="11"/>
  <c r="F122" i="11"/>
  <c r="C125" i="11"/>
  <c r="O136" i="11"/>
  <c r="C147" i="11"/>
  <c r="C149" i="11"/>
  <c r="C156" i="11"/>
  <c r="C159" i="11"/>
  <c r="C164" i="11"/>
  <c r="I175" i="11"/>
  <c r="I174" i="11" s="1"/>
  <c r="I173" i="11" s="1"/>
  <c r="C183" i="11"/>
  <c r="G187" i="11"/>
  <c r="C193" i="11"/>
  <c r="I196" i="11"/>
  <c r="C202" i="11"/>
  <c r="I205" i="11"/>
  <c r="C209" i="11"/>
  <c r="C210" i="11"/>
  <c r="C211" i="11"/>
  <c r="J230" i="11"/>
  <c r="N231" i="11"/>
  <c r="O238" i="11"/>
  <c r="C258" i="11"/>
  <c r="I260" i="11"/>
  <c r="I264" i="11"/>
  <c r="C275" i="11"/>
  <c r="M173" i="11"/>
  <c r="G20" i="11"/>
  <c r="F21" i="11"/>
  <c r="L31" i="11"/>
  <c r="C31" i="11" s="1"/>
  <c r="C44" i="11"/>
  <c r="E54" i="11"/>
  <c r="E53" i="11" s="1"/>
  <c r="K54" i="11"/>
  <c r="K53" i="11" s="1"/>
  <c r="K75" i="11"/>
  <c r="C79" i="11"/>
  <c r="O80" i="11"/>
  <c r="O76" i="11" s="1"/>
  <c r="C87" i="11"/>
  <c r="D83" i="11"/>
  <c r="C100" i="11"/>
  <c r="L103" i="11"/>
  <c r="G83" i="11"/>
  <c r="C127" i="11"/>
  <c r="O131" i="11"/>
  <c r="L131" i="11"/>
  <c r="D130" i="11"/>
  <c r="H130" i="11"/>
  <c r="L141" i="11"/>
  <c r="C141" i="11" s="1"/>
  <c r="L144" i="11"/>
  <c r="C148" i="11"/>
  <c r="O151" i="11"/>
  <c r="L151" i="11"/>
  <c r="C171" i="11"/>
  <c r="L175" i="11"/>
  <c r="C181" i="11"/>
  <c r="L187" i="11"/>
  <c r="C213" i="11"/>
  <c r="C214" i="11"/>
  <c r="C215" i="11"/>
  <c r="F233" i="11"/>
  <c r="C233" i="11" s="1"/>
  <c r="C243" i="11"/>
  <c r="C250" i="11"/>
  <c r="L264" i="11"/>
  <c r="L259" i="11" s="1"/>
  <c r="G270" i="11"/>
  <c r="G269" i="11" s="1"/>
  <c r="C277" i="11"/>
  <c r="C296" i="11"/>
  <c r="C297" i="11"/>
  <c r="C77" i="11"/>
  <c r="I76" i="11"/>
  <c r="I20" i="11"/>
  <c r="I67" i="11"/>
  <c r="O54" i="11"/>
  <c r="D53" i="11"/>
  <c r="F76" i="11"/>
  <c r="C70" i="11"/>
  <c r="C124" i="11"/>
  <c r="I122" i="11"/>
  <c r="C271" i="11"/>
  <c r="C274" i="11"/>
  <c r="I272" i="11"/>
  <c r="J20" i="11"/>
  <c r="N20" i="11"/>
  <c r="C56" i="11"/>
  <c r="M83" i="11"/>
  <c r="L84" i="11"/>
  <c r="O89" i="11"/>
  <c r="F95" i="11"/>
  <c r="I95" i="11"/>
  <c r="C96" i="11"/>
  <c r="C99" i="11"/>
  <c r="C111" i="11"/>
  <c r="C119" i="11"/>
  <c r="L122" i="11"/>
  <c r="E130" i="11"/>
  <c r="C137" i="11"/>
  <c r="F136" i="11"/>
  <c r="C143" i="11"/>
  <c r="I144" i="11"/>
  <c r="C161" i="11"/>
  <c r="F160" i="11"/>
  <c r="C160" i="11" s="1"/>
  <c r="C167" i="11"/>
  <c r="L166" i="11"/>
  <c r="L165" i="11" s="1"/>
  <c r="F175" i="11"/>
  <c r="C185" i="11"/>
  <c r="F184" i="11"/>
  <c r="C184" i="11" s="1"/>
  <c r="D230" i="11"/>
  <c r="C78" i="11"/>
  <c r="I103" i="11"/>
  <c r="C104" i="11"/>
  <c r="C117" i="11"/>
  <c r="F116" i="11"/>
  <c r="C118" i="11"/>
  <c r="J291" i="11"/>
  <c r="L27" i="11"/>
  <c r="L33" i="11"/>
  <c r="C33" i="11" s="1"/>
  <c r="L36" i="11"/>
  <c r="C36" i="11" s="1"/>
  <c r="F41" i="11"/>
  <c r="C41" i="11" s="1"/>
  <c r="O45" i="11"/>
  <c r="O20" i="11" s="1"/>
  <c r="I55" i="11"/>
  <c r="I54" i="11" s="1"/>
  <c r="F58" i="11"/>
  <c r="C58" i="11" s="1"/>
  <c r="F69" i="11"/>
  <c r="C81" i="11"/>
  <c r="C91" i="11"/>
  <c r="C93" i="11"/>
  <c r="F89" i="11"/>
  <c r="O103" i="11"/>
  <c r="C113" i="11"/>
  <c r="F112" i="11"/>
  <c r="C129" i="11"/>
  <c r="F128" i="11"/>
  <c r="C128" i="11" s="1"/>
  <c r="N130" i="11"/>
  <c r="C139" i="11"/>
  <c r="C145" i="11"/>
  <c r="F144" i="11"/>
  <c r="I151" i="11"/>
  <c r="C152" i="11"/>
  <c r="C155" i="11"/>
  <c r="C163" i="11"/>
  <c r="L174" i="11"/>
  <c r="L173" i="11" s="1"/>
  <c r="C180" i="11"/>
  <c r="I204" i="11"/>
  <c r="I131" i="11"/>
  <c r="C132" i="11"/>
  <c r="C228" i="11"/>
  <c r="C236" i="11"/>
  <c r="C254" i="11"/>
  <c r="I252" i="11"/>
  <c r="I251" i="11" s="1"/>
  <c r="D20" i="11"/>
  <c r="H20" i="11"/>
  <c r="C21" i="11"/>
  <c r="E83" i="11"/>
  <c r="C85" i="11"/>
  <c r="F84" i="11"/>
  <c r="O95" i="11"/>
  <c r="M130" i="11"/>
  <c r="L136" i="11"/>
  <c r="C168" i="11"/>
  <c r="C169" i="11"/>
  <c r="F166" i="11"/>
  <c r="C190" i="11"/>
  <c r="F188" i="11"/>
  <c r="O216" i="11"/>
  <c r="C235" i="11"/>
  <c r="C242" i="11"/>
  <c r="I238" i="11"/>
  <c r="I231" i="11" s="1"/>
  <c r="C123" i="11"/>
  <c r="C227" i="11"/>
  <c r="C229" i="11"/>
  <c r="C237" i="11"/>
  <c r="C241" i="11"/>
  <c r="L238" i="11"/>
  <c r="F246" i="11"/>
  <c r="C247" i="11"/>
  <c r="C263" i="11"/>
  <c r="F260" i="11"/>
  <c r="C279" i="11"/>
  <c r="F276" i="11"/>
  <c r="F286" i="11"/>
  <c r="C287" i="11"/>
  <c r="C197" i="11"/>
  <c r="L205" i="11"/>
  <c r="L204" i="11" s="1"/>
  <c r="C225" i="11"/>
  <c r="E231" i="11"/>
  <c r="E230" i="11" s="1"/>
  <c r="F238" i="11"/>
  <c r="C239" i="11"/>
  <c r="C249" i="11"/>
  <c r="G259" i="11"/>
  <c r="G230" i="11" s="1"/>
  <c r="C278" i="11"/>
  <c r="I276" i="11"/>
  <c r="I281" i="11"/>
  <c r="C281" i="11" s="1"/>
  <c r="C282" i="11"/>
  <c r="G195" i="11"/>
  <c r="F198" i="11"/>
  <c r="C199" i="11"/>
  <c r="C206" i="11"/>
  <c r="O205" i="11"/>
  <c r="O204" i="11" s="1"/>
  <c r="O195" i="11" s="1"/>
  <c r="C217" i="11"/>
  <c r="C218" i="11"/>
  <c r="C219" i="11"/>
  <c r="F216" i="11"/>
  <c r="C216" i="11" s="1"/>
  <c r="L246" i="11"/>
  <c r="C253" i="11"/>
  <c r="C255" i="11"/>
  <c r="F252" i="11"/>
  <c r="C266" i="11"/>
  <c r="C267" i="11"/>
  <c r="F264" i="11"/>
  <c r="O270" i="11"/>
  <c r="O269" i="11" s="1"/>
  <c r="K270" i="11"/>
  <c r="K269" i="11" s="1"/>
  <c r="C273" i="11"/>
  <c r="I192" i="11"/>
  <c r="F284" i="11"/>
  <c r="G24" i="10"/>
  <c r="I195" i="11" l="1"/>
  <c r="C112" i="11"/>
  <c r="I259" i="11"/>
  <c r="I230" i="11" s="1"/>
  <c r="O231" i="11"/>
  <c r="O230" i="11" s="1"/>
  <c r="O194" i="11" s="1"/>
  <c r="J194" i="11"/>
  <c r="J289" i="11"/>
  <c r="C103" i="11"/>
  <c r="L195" i="11"/>
  <c r="C151" i="11"/>
  <c r="O53" i="11"/>
  <c r="N230" i="11"/>
  <c r="N194" i="11" s="1"/>
  <c r="C122" i="11"/>
  <c r="M194" i="11"/>
  <c r="C264" i="11"/>
  <c r="N75" i="11"/>
  <c r="N289" i="11" s="1"/>
  <c r="I53" i="11"/>
  <c r="K289" i="11"/>
  <c r="L130" i="11"/>
  <c r="D75" i="11"/>
  <c r="D52" i="11" s="1"/>
  <c r="C80" i="11"/>
  <c r="H75" i="11"/>
  <c r="H289" i="11" s="1"/>
  <c r="E194" i="11"/>
  <c r="L231" i="11"/>
  <c r="L230" i="11" s="1"/>
  <c r="D194" i="11"/>
  <c r="G75" i="11"/>
  <c r="G52" i="11" s="1"/>
  <c r="E75" i="11"/>
  <c r="E52" i="11" s="1"/>
  <c r="E51" i="11" s="1"/>
  <c r="C205" i="11"/>
  <c r="C144" i="11"/>
  <c r="I83" i="11"/>
  <c r="C116" i="11"/>
  <c r="K52" i="11"/>
  <c r="J52" i="11"/>
  <c r="J51" i="11" s="1"/>
  <c r="C238" i="11"/>
  <c r="O83" i="11"/>
  <c r="C89" i="11"/>
  <c r="M75" i="11"/>
  <c r="M289" i="11" s="1"/>
  <c r="G289" i="11"/>
  <c r="I130" i="11"/>
  <c r="C95" i="11"/>
  <c r="H52" i="11"/>
  <c r="O130" i="11"/>
  <c r="N52" i="11"/>
  <c r="N51" i="11" s="1"/>
  <c r="E289" i="11"/>
  <c r="C84" i="11"/>
  <c r="F83" i="11"/>
  <c r="F174" i="11"/>
  <c r="C175" i="11"/>
  <c r="F196" i="11"/>
  <c r="C198" i="11"/>
  <c r="C276" i="11"/>
  <c r="F165" i="11"/>
  <c r="C165" i="11" s="1"/>
  <c r="C166" i="11"/>
  <c r="C131" i="11"/>
  <c r="I191" i="11"/>
  <c r="C192" i="11"/>
  <c r="F54" i="11"/>
  <c r="F251" i="11"/>
  <c r="C251" i="11" s="1"/>
  <c r="C252" i="11"/>
  <c r="G194" i="11"/>
  <c r="G51" i="11" s="1"/>
  <c r="K194" i="11"/>
  <c r="C246" i="11"/>
  <c r="C188" i="11"/>
  <c r="F187" i="11"/>
  <c r="C45" i="11"/>
  <c r="C27" i="11"/>
  <c r="L26" i="11"/>
  <c r="F130" i="11"/>
  <c r="F231" i="11"/>
  <c r="L83" i="11"/>
  <c r="L75" i="11" s="1"/>
  <c r="L52" i="11" s="1"/>
  <c r="C76" i="11"/>
  <c r="F20" i="11"/>
  <c r="I270" i="11"/>
  <c r="I269" i="11" s="1"/>
  <c r="C272" i="11"/>
  <c r="F283" i="11"/>
  <c r="C283" i="11" s="1"/>
  <c r="C284" i="11"/>
  <c r="C286" i="11"/>
  <c r="F259" i="11"/>
  <c r="C259" i="11" s="1"/>
  <c r="C260" i="11"/>
  <c r="F292" i="11"/>
  <c r="F204" i="11"/>
  <c r="C204" i="11" s="1"/>
  <c r="C69" i="11"/>
  <c r="F67" i="11"/>
  <c r="C67" i="11" s="1"/>
  <c r="C136" i="11"/>
  <c r="F270" i="11"/>
  <c r="C55" i="11"/>
  <c r="H51" i="11"/>
  <c r="O301" i="10"/>
  <c r="L301" i="10"/>
  <c r="I301" i="10"/>
  <c r="F301" i="10"/>
  <c r="O300" i="10"/>
  <c r="L300" i="10"/>
  <c r="I300" i="10"/>
  <c r="F300" i="10"/>
  <c r="O299" i="10"/>
  <c r="L299" i="10"/>
  <c r="I299" i="10"/>
  <c r="F299" i="10"/>
  <c r="O298" i="10"/>
  <c r="L298" i="10"/>
  <c r="I298" i="10"/>
  <c r="F298" i="10"/>
  <c r="O297" i="10"/>
  <c r="L297" i="10"/>
  <c r="I297" i="10"/>
  <c r="F297" i="10"/>
  <c r="O296" i="10"/>
  <c r="L296" i="10"/>
  <c r="I296" i="10"/>
  <c r="F296" i="10"/>
  <c r="O295" i="10"/>
  <c r="L295" i="10"/>
  <c r="I295" i="10"/>
  <c r="F295" i="10"/>
  <c r="O294" i="10"/>
  <c r="L294" i="10"/>
  <c r="I294" i="10"/>
  <c r="F294" i="10"/>
  <c r="F293" i="10" s="1"/>
  <c r="N293" i="10"/>
  <c r="M293" i="10"/>
  <c r="K293" i="10"/>
  <c r="J293" i="10"/>
  <c r="H293" i="10"/>
  <c r="G293" i="10"/>
  <c r="E293" i="10"/>
  <c r="D293" i="10"/>
  <c r="O288" i="10"/>
  <c r="L288" i="10"/>
  <c r="I288" i="10"/>
  <c r="F288" i="10"/>
  <c r="O287" i="10"/>
  <c r="L287" i="10"/>
  <c r="I287" i="10"/>
  <c r="I286" i="10" s="1"/>
  <c r="F287" i="10"/>
  <c r="N286" i="10"/>
  <c r="M286" i="10"/>
  <c r="K286" i="10"/>
  <c r="J286" i="10"/>
  <c r="H286" i="10"/>
  <c r="G286" i="10"/>
  <c r="E286" i="10"/>
  <c r="D286" i="10"/>
  <c r="O285" i="10"/>
  <c r="L285" i="10"/>
  <c r="L284" i="10" s="1"/>
  <c r="L283" i="10" s="1"/>
  <c r="I285" i="10"/>
  <c r="I284" i="10" s="1"/>
  <c r="I283" i="10" s="1"/>
  <c r="F285" i="10"/>
  <c r="O284" i="10"/>
  <c r="N284" i="10"/>
  <c r="N283" i="10" s="1"/>
  <c r="M284" i="10"/>
  <c r="M283" i="10" s="1"/>
  <c r="K284" i="10"/>
  <c r="K283" i="10" s="1"/>
  <c r="J284" i="10"/>
  <c r="J283" i="10" s="1"/>
  <c r="H284" i="10"/>
  <c r="H283" i="10" s="1"/>
  <c r="G284" i="10"/>
  <c r="G283" i="10" s="1"/>
  <c r="F284" i="10"/>
  <c r="F283" i="10" s="1"/>
  <c r="E284" i="10"/>
  <c r="E283" i="10" s="1"/>
  <c r="D284" i="10"/>
  <c r="D283" i="10" s="1"/>
  <c r="O282" i="10"/>
  <c r="L282" i="10"/>
  <c r="L281" i="10" s="1"/>
  <c r="I282" i="10"/>
  <c r="I281" i="10" s="1"/>
  <c r="F282" i="10"/>
  <c r="O281" i="10"/>
  <c r="N281" i="10"/>
  <c r="M281" i="10"/>
  <c r="K281" i="10"/>
  <c r="J281" i="10"/>
  <c r="H281" i="10"/>
  <c r="G281" i="10"/>
  <c r="E281" i="10"/>
  <c r="D281" i="10"/>
  <c r="O280" i="10"/>
  <c r="L280" i="10"/>
  <c r="I280" i="10"/>
  <c r="F280" i="10"/>
  <c r="O279" i="10"/>
  <c r="L279" i="10"/>
  <c r="I279" i="10"/>
  <c r="F279" i="10"/>
  <c r="O278" i="10"/>
  <c r="L278" i="10"/>
  <c r="I278" i="10"/>
  <c r="F278" i="10"/>
  <c r="O277" i="10"/>
  <c r="L277" i="10"/>
  <c r="I277" i="10"/>
  <c r="F277" i="10"/>
  <c r="O276" i="10"/>
  <c r="N276" i="10"/>
  <c r="M276" i="10"/>
  <c r="K276" i="10"/>
  <c r="J276" i="10"/>
  <c r="H276" i="10"/>
  <c r="G276" i="10"/>
  <c r="E276" i="10"/>
  <c r="D276" i="10"/>
  <c r="O275" i="10"/>
  <c r="L275" i="10"/>
  <c r="I275" i="10"/>
  <c r="F275" i="10"/>
  <c r="O274" i="10"/>
  <c r="L274" i="10"/>
  <c r="I274" i="10"/>
  <c r="F274" i="10"/>
  <c r="O273" i="10"/>
  <c r="O272" i="10" s="1"/>
  <c r="L273" i="10"/>
  <c r="I273" i="10"/>
  <c r="F273" i="10"/>
  <c r="N272" i="10"/>
  <c r="M272" i="10"/>
  <c r="K272" i="10"/>
  <c r="J272" i="10"/>
  <c r="J270" i="10" s="1"/>
  <c r="J269" i="10" s="1"/>
  <c r="H272" i="10"/>
  <c r="G272" i="10"/>
  <c r="F272" i="10"/>
  <c r="E272" i="10"/>
  <c r="D272" i="10"/>
  <c r="O271" i="10"/>
  <c r="L271" i="10"/>
  <c r="I271" i="10"/>
  <c r="F271" i="10"/>
  <c r="O268" i="10"/>
  <c r="L268" i="10"/>
  <c r="I268" i="10"/>
  <c r="F268" i="10"/>
  <c r="O267" i="10"/>
  <c r="L267" i="10"/>
  <c r="I267" i="10"/>
  <c r="F267" i="10"/>
  <c r="O266" i="10"/>
  <c r="L266" i="10"/>
  <c r="I266" i="10"/>
  <c r="F266" i="10"/>
  <c r="O265" i="10"/>
  <c r="L265" i="10"/>
  <c r="I265" i="10"/>
  <c r="F265" i="10"/>
  <c r="O264" i="10"/>
  <c r="N264" i="10"/>
  <c r="N259" i="10" s="1"/>
  <c r="M264" i="10"/>
  <c r="K264" i="10"/>
  <c r="J264" i="10"/>
  <c r="H264" i="10"/>
  <c r="G264" i="10"/>
  <c r="E264" i="10"/>
  <c r="D264" i="10"/>
  <c r="O263" i="10"/>
  <c r="L263" i="10"/>
  <c r="I263" i="10"/>
  <c r="F263" i="10"/>
  <c r="O262" i="10"/>
  <c r="L262" i="10"/>
  <c r="I262" i="10"/>
  <c r="F262" i="10"/>
  <c r="O261" i="10"/>
  <c r="L261" i="10"/>
  <c r="L260" i="10" s="1"/>
  <c r="I261" i="10"/>
  <c r="F261" i="10"/>
  <c r="O260" i="10"/>
  <c r="N260" i="10"/>
  <c r="M260" i="10"/>
  <c r="K260" i="10"/>
  <c r="J260" i="10"/>
  <c r="J259" i="10" s="1"/>
  <c r="H260" i="10"/>
  <c r="G260" i="10"/>
  <c r="E260" i="10"/>
  <c r="D260" i="10"/>
  <c r="O258" i="10"/>
  <c r="L258" i="10"/>
  <c r="I258" i="10"/>
  <c r="F258" i="10"/>
  <c r="O257" i="10"/>
  <c r="L257" i="10"/>
  <c r="I257" i="10"/>
  <c r="F257" i="10"/>
  <c r="O256" i="10"/>
  <c r="L256" i="10"/>
  <c r="I256" i="10"/>
  <c r="F256" i="10"/>
  <c r="O255" i="10"/>
  <c r="L255" i="10"/>
  <c r="I255" i="10"/>
  <c r="F255" i="10"/>
  <c r="O254" i="10"/>
  <c r="L254" i="10"/>
  <c r="I254" i="10"/>
  <c r="F254" i="10"/>
  <c r="O253" i="10"/>
  <c r="L253" i="10"/>
  <c r="I253" i="10"/>
  <c r="F253" i="10"/>
  <c r="N252" i="10"/>
  <c r="M252" i="10"/>
  <c r="K252" i="10"/>
  <c r="K251" i="10" s="1"/>
  <c r="J252" i="10"/>
  <c r="J251" i="10" s="1"/>
  <c r="H252" i="10"/>
  <c r="H251" i="10" s="1"/>
  <c r="G252" i="10"/>
  <c r="G251" i="10" s="1"/>
  <c r="E252" i="10"/>
  <c r="E251" i="10" s="1"/>
  <c r="D252" i="10"/>
  <c r="D251" i="10" s="1"/>
  <c r="N251" i="10"/>
  <c r="M251" i="10"/>
  <c r="O250" i="10"/>
  <c r="L250" i="10"/>
  <c r="I250" i="10"/>
  <c r="F250" i="10"/>
  <c r="O249" i="10"/>
  <c r="L249" i="10"/>
  <c r="I249" i="10"/>
  <c r="F249" i="10"/>
  <c r="O248" i="10"/>
  <c r="L248" i="10"/>
  <c r="I248" i="10"/>
  <c r="F248" i="10"/>
  <c r="O247" i="10"/>
  <c r="L247" i="10"/>
  <c r="I247" i="10"/>
  <c r="I246" i="10" s="1"/>
  <c r="F247" i="10"/>
  <c r="N246" i="10"/>
  <c r="M246" i="10"/>
  <c r="K246" i="10"/>
  <c r="J246" i="10"/>
  <c r="H246" i="10"/>
  <c r="G246" i="10"/>
  <c r="E246" i="10"/>
  <c r="D246" i="10"/>
  <c r="O245" i="10"/>
  <c r="L245" i="10"/>
  <c r="I245" i="10"/>
  <c r="F245" i="10"/>
  <c r="O244" i="10"/>
  <c r="L244" i="10"/>
  <c r="I244" i="10"/>
  <c r="F244" i="10"/>
  <c r="O243" i="10"/>
  <c r="L243" i="10"/>
  <c r="I243" i="10"/>
  <c r="F243" i="10"/>
  <c r="O242" i="10"/>
  <c r="L242" i="10"/>
  <c r="I242" i="10"/>
  <c r="F242" i="10"/>
  <c r="O241" i="10"/>
  <c r="L241" i="10"/>
  <c r="I241" i="10"/>
  <c r="F241" i="10"/>
  <c r="O240" i="10"/>
  <c r="L240" i="10"/>
  <c r="I240" i="10"/>
  <c r="F240" i="10"/>
  <c r="O239" i="10"/>
  <c r="L239" i="10"/>
  <c r="I239" i="10"/>
  <c r="I238" i="10" s="1"/>
  <c r="F239" i="10"/>
  <c r="N238" i="10"/>
  <c r="M238" i="10"/>
  <c r="K238" i="10"/>
  <c r="J238" i="10"/>
  <c r="H238" i="10"/>
  <c r="G238" i="10"/>
  <c r="E238" i="10"/>
  <c r="D238" i="10"/>
  <c r="O237" i="10"/>
  <c r="L237" i="10"/>
  <c r="I237" i="10"/>
  <c r="F237" i="10"/>
  <c r="O236" i="10"/>
  <c r="O235" i="10" s="1"/>
  <c r="L236" i="10"/>
  <c r="L235" i="10" s="1"/>
  <c r="I236" i="10"/>
  <c r="F236" i="10"/>
  <c r="N235" i="10"/>
  <c r="M235" i="10"/>
  <c r="K235" i="10"/>
  <c r="J235" i="10"/>
  <c r="I235" i="10"/>
  <c r="H235" i="10"/>
  <c r="G235" i="10"/>
  <c r="E235" i="10"/>
  <c r="D235" i="10"/>
  <c r="O234" i="10"/>
  <c r="O233" i="10" s="1"/>
  <c r="L234" i="10"/>
  <c r="I234" i="10"/>
  <c r="F234" i="10"/>
  <c r="N233" i="10"/>
  <c r="M233" i="10"/>
  <c r="L233" i="10"/>
  <c r="K233" i="10"/>
  <c r="K231" i="10" s="1"/>
  <c r="J233" i="10"/>
  <c r="H233" i="10"/>
  <c r="G233" i="10"/>
  <c r="F233" i="10"/>
  <c r="E233" i="10"/>
  <c r="D233" i="10"/>
  <c r="O232" i="10"/>
  <c r="L232" i="10"/>
  <c r="I232" i="10"/>
  <c r="F232" i="10"/>
  <c r="O229" i="10"/>
  <c r="L229" i="10"/>
  <c r="I229" i="10"/>
  <c r="F229" i="10"/>
  <c r="O228" i="10"/>
  <c r="O227" i="10" s="1"/>
  <c r="L228" i="10"/>
  <c r="L227" i="10" s="1"/>
  <c r="I228" i="10"/>
  <c r="I227" i="10" s="1"/>
  <c r="F228" i="10"/>
  <c r="N227" i="10"/>
  <c r="M227" i="10"/>
  <c r="K227" i="10"/>
  <c r="J227" i="10"/>
  <c r="H227" i="10"/>
  <c r="G227" i="10"/>
  <c r="F227" i="10"/>
  <c r="E227" i="10"/>
  <c r="D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O219" i="10"/>
  <c r="L219" i="10"/>
  <c r="I219" i="10"/>
  <c r="F219" i="10"/>
  <c r="O218" i="10"/>
  <c r="L218" i="10"/>
  <c r="I218" i="10"/>
  <c r="F218" i="10"/>
  <c r="O217" i="10"/>
  <c r="L217" i="10"/>
  <c r="I217" i="10"/>
  <c r="F217" i="10"/>
  <c r="N216" i="10"/>
  <c r="M216" i="10"/>
  <c r="K216" i="10"/>
  <c r="J216" i="10"/>
  <c r="H216" i="10"/>
  <c r="G216" i="10"/>
  <c r="E216" i="10"/>
  <c r="D216" i="10"/>
  <c r="O215" i="10"/>
  <c r="L215" i="10"/>
  <c r="I215" i="10"/>
  <c r="F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O208" i="10"/>
  <c r="L208" i="10"/>
  <c r="I208" i="10"/>
  <c r="F208" i="10"/>
  <c r="O207" i="10"/>
  <c r="L207" i="10"/>
  <c r="I207" i="10"/>
  <c r="F207" i="10"/>
  <c r="O206" i="10"/>
  <c r="L206" i="10"/>
  <c r="I206" i="10"/>
  <c r="F206" i="10"/>
  <c r="F205" i="10" s="1"/>
  <c r="N205" i="10"/>
  <c r="M205" i="10"/>
  <c r="K205" i="10"/>
  <c r="J205" i="10"/>
  <c r="H205" i="10"/>
  <c r="G205" i="10"/>
  <c r="E205" i="10"/>
  <c r="D205" i="10"/>
  <c r="O203" i="10"/>
  <c r="L203" i="10"/>
  <c r="I203" i="10"/>
  <c r="F203" i="10"/>
  <c r="O202" i="10"/>
  <c r="L202" i="10"/>
  <c r="I202" i="10"/>
  <c r="F202" i="10"/>
  <c r="O201" i="10"/>
  <c r="L201" i="10"/>
  <c r="I201" i="10"/>
  <c r="F201" i="10"/>
  <c r="O200" i="10"/>
  <c r="L200" i="10"/>
  <c r="I200" i="10"/>
  <c r="F200" i="10"/>
  <c r="O199" i="10"/>
  <c r="L199" i="10"/>
  <c r="I199" i="10"/>
  <c r="F199" i="10"/>
  <c r="N198" i="10"/>
  <c r="M198" i="10"/>
  <c r="M196" i="10" s="1"/>
  <c r="K198" i="10"/>
  <c r="K196" i="10" s="1"/>
  <c r="J198" i="10"/>
  <c r="J196" i="10" s="1"/>
  <c r="H198" i="10"/>
  <c r="H196" i="10" s="1"/>
  <c r="G198" i="10"/>
  <c r="G196" i="10" s="1"/>
  <c r="E198" i="10"/>
  <c r="E196" i="10" s="1"/>
  <c r="D198" i="10"/>
  <c r="D196" i="10" s="1"/>
  <c r="O197" i="10"/>
  <c r="L197" i="10"/>
  <c r="I197" i="10"/>
  <c r="F197" i="10"/>
  <c r="N196" i="10"/>
  <c r="O193" i="10"/>
  <c r="L193" i="10"/>
  <c r="L192" i="10" s="1"/>
  <c r="L191" i="10" s="1"/>
  <c r="I193" i="10"/>
  <c r="I192" i="10" s="1"/>
  <c r="F193" i="10"/>
  <c r="F192" i="10" s="1"/>
  <c r="F191" i="10" s="1"/>
  <c r="O192" i="10"/>
  <c r="O191" i="10" s="1"/>
  <c r="N192" i="10"/>
  <c r="N191" i="10" s="1"/>
  <c r="M192" i="10"/>
  <c r="M191" i="10" s="1"/>
  <c r="K192" i="10"/>
  <c r="K191" i="10" s="1"/>
  <c r="J192" i="10"/>
  <c r="H192" i="10"/>
  <c r="H191" i="10" s="1"/>
  <c r="G192" i="10"/>
  <c r="G191" i="10" s="1"/>
  <c r="E192" i="10"/>
  <c r="E191" i="10" s="1"/>
  <c r="D192" i="10"/>
  <c r="J191" i="10"/>
  <c r="D191" i="10"/>
  <c r="O190" i="10"/>
  <c r="L190" i="10"/>
  <c r="I190" i="10"/>
  <c r="F190" i="10"/>
  <c r="O189" i="10"/>
  <c r="L189" i="10"/>
  <c r="L188" i="10" s="1"/>
  <c r="I189" i="10"/>
  <c r="F189" i="10"/>
  <c r="O188" i="10"/>
  <c r="N188" i="10"/>
  <c r="M188" i="10"/>
  <c r="K188" i="10"/>
  <c r="J188" i="10"/>
  <c r="H188" i="10"/>
  <c r="G188" i="10"/>
  <c r="F188" i="10"/>
  <c r="E188" i="10"/>
  <c r="D188" i="10"/>
  <c r="O186" i="10"/>
  <c r="L186" i="10"/>
  <c r="I186" i="10"/>
  <c r="F186" i="10"/>
  <c r="O185" i="10"/>
  <c r="L185" i="10"/>
  <c r="L184" i="10" s="1"/>
  <c r="I185" i="10"/>
  <c r="I184" i="10" s="1"/>
  <c r="F185" i="10"/>
  <c r="O184" i="10"/>
  <c r="N184" i="10"/>
  <c r="M184" i="10"/>
  <c r="K184" i="10"/>
  <c r="J184" i="10"/>
  <c r="H184" i="10"/>
  <c r="G184" i="10"/>
  <c r="F184" i="10"/>
  <c r="E184" i="10"/>
  <c r="D184" i="10"/>
  <c r="O183" i="10"/>
  <c r="L183" i="10"/>
  <c r="I183" i="10"/>
  <c r="F183" i="10"/>
  <c r="O182" i="10"/>
  <c r="L182" i="10"/>
  <c r="I182" i="10"/>
  <c r="F182" i="10"/>
  <c r="O181" i="10"/>
  <c r="L181" i="10"/>
  <c r="I181" i="10"/>
  <c r="F181" i="10"/>
  <c r="O180" i="10"/>
  <c r="O179" i="10" s="1"/>
  <c r="L180" i="10"/>
  <c r="L179" i="10" s="1"/>
  <c r="I180" i="10"/>
  <c r="F180" i="10"/>
  <c r="N179" i="10"/>
  <c r="M179" i="10"/>
  <c r="K179" i="10"/>
  <c r="J179" i="10"/>
  <c r="H179" i="10"/>
  <c r="G179" i="10"/>
  <c r="E179" i="10"/>
  <c r="D179" i="10"/>
  <c r="O178" i="10"/>
  <c r="L178" i="10"/>
  <c r="I178" i="10"/>
  <c r="F178" i="10"/>
  <c r="O177" i="10"/>
  <c r="L177" i="10"/>
  <c r="I177" i="10"/>
  <c r="F177" i="10"/>
  <c r="O176" i="10"/>
  <c r="O175" i="10" s="1"/>
  <c r="L176" i="10"/>
  <c r="I176" i="10"/>
  <c r="I175" i="10" s="1"/>
  <c r="F176" i="10"/>
  <c r="N175" i="10"/>
  <c r="M175" i="10"/>
  <c r="K175" i="10"/>
  <c r="J175" i="10"/>
  <c r="H175" i="10"/>
  <c r="G175" i="10"/>
  <c r="G174" i="10" s="1"/>
  <c r="E175" i="10"/>
  <c r="D175" i="10"/>
  <c r="O172" i="10"/>
  <c r="L172" i="10"/>
  <c r="I172" i="10"/>
  <c r="F172" i="10"/>
  <c r="O171" i="10"/>
  <c r="L171" i="10"/>
  <c r="I171" i="10"/>
  <c r="F171" i="10"/>
  <c r="O170" i="10"/>
  <c r="L170" i="10"/>
  <c r="I170" i="10"/>
  <c r="F170" i="10"/>
  <c r="O169" i="10"/>
  <c r="L169" i="10"/>
  <c r="I169" i="10"/>
  <c r="F169" i="10"/>
  <c r="O168" i="10"/>
  <c r="L168" i="10"/>
  <c r="I168" i="10"/>
  <c r="F168" i="10"/>
  <c r="O167" i="10"/>
  <c r="O166" i="10" s="1"/>
  <c r="L167" i="10"/>
  <c r="L166" i="10" s="1"/>
  <c r="I167" i="10"/>
  <c r="F167" i="10"/>
  <c r="F166" i="10" s="1"/>
  <c r="N166" i="10"/>
  <c r="N165" i="10" s="1"/>
  <c r="M166" i="10"/>
  <c r="M165" i="10" s="1"/>
  <c r="K166" i="10"/>
  <c r="K165" i="10" s="1"/>
  <c r="J166" i="10"/>
  <c r="J165" i="10" s="1"/>
  <c r="H166" i="10"/>
  <c r="H165" i="10" s="1"/>
  <c r="G166" i="10"/>
  <c r="G165" i="10" s="1"/>
  <c r="E166" i="10"/>
  <c r="E165" i="10" s="1"/>
  <c r="D166" i="10"/>
  <c r="D165" i="10" s="1"/>
  <c r="O164" i="10"/>
  <c r="L164" i="10"/>
  <c r="I164" i="10"/>
  <c r="F164" i="10"/>
  <c r="O163" i="10"/>
  <c r="L163" i="10"/>
  <c r="I163" i="10"/>
  <c r="F163" i="10"/>
  <c r="O162" i="10"/>
  <c r="L162" i="10"/>
  <c r="I162" i="10"/>
  <c r="F162" i="10"/>
  <c r="O161" i="10"/>
  <c r="O160" i="10" s="1"/>
  <c r="L161" i="10"/>
  <c r="L160" i="10" s="1"/>
  <c r="I161" i="10"/>
  <c r="I160" i="10" s="1"/>
  <c r="F161" i="10"/>
  <c r="F160" i="10" s="1"/>
  <c r="N160" i="10"/>
  <c r="M160" i="10"/>
  <c r="K160" i="10"/>
  <c r="J160" i="10"/>
  <c r="H160" i="10"/>
  <c r="G160" i="10"/>
  <c r="E160" i="10"/>
  <c r="D160" i="10"/>
  <c r="O159" i="10"/>
  <c r="L159" i="10"/>
  <c r="I159" i="10"/>
  <c r="F159" i="10"/>
  <c r="O158" i="10"/>
  <c r="L158" i="10"/>
  <c r="I158" i="10"/>
  <c r="F158" i="10"/>
  <c r="O157" i="10"/>
  <c r="L157" i="10"/>
  <c r="I157" i="10"/>
  <c r="F157" i="10"/>
  <c r="O156" i="10"/>
  <c r="L156" i="10"/>
  <c r="I156" i="10"/>
  <c r="F156" i="10"/>
  <c r="O155" i="10"/>
  <c r="L155" i="10"/>
  <c r="I155" i="10"/>
  <c r="F155" i="10"/>
  <c r="O154" i="10"/>
  <c r="L154" i="10"/>
  <c r="I154" i="10"/>
  <c r="F154" i="10"/>
  <c r="O153" i="10"/>
  <c r="L153" i="10"/>
  <c r="I153" i="10"/>
  <c r="F153" i="10"/>
  <c r="O152" i="10"/>
  <c r="L152" i="10"/>
  <c r="I152" i="10"/>
  <c r="F152" i="10"/>
  <c r="N151" i="10"/>
  <c r="M151" i="10"/>
  <c r="K151" i="10"/>
  <c r="J151" i="10"/>
  <c r="H151" i="10"/>
  <c r="G151" i="10"/>
  <c r="E151" i="10"/>
  <c r="D151" i="10"/>
  <c r="O150" i="10"/>
  <c r="L150" i="10"/>
  <c r="I150" i="10"/>
  <c r="F150" i="10"/>
  <c r="O149" i="10"/>
  <c r="L149" i="10"/>
  <c r="I149" i="10"/>
  <c r="F149" i="10"/>
  <c r="O148" i="10"/>
  <c r="L148" i="10"/>
  <c r="I148" i="10"/>
  <c r="F148" i="10"/>
  <c r="O147" i="10"/>
  <c r="L147" i="10"/>
  <c r="I147" i="10"/>
  <c r="F147" i="10"/>
  <c r="O146" i="10"/>
  <c r="L146" i="10"/>
  <c r="I146" i="10"/>
  <c r="F146" i="10"/>
  <c r="O145" i="10"/>
  <c r="L145" i="10"/>
  <c r="I145" i="10"/>
  <c r="F145" i="10"/>
  <c r="N144" i="10"/>
  <c r="M144" i="10"/>
  <c r="K144" i="10"/>
  <c r="J144" i="10"/>
  <c r="H144" i="10"/>
  <c r="G144" i="10"/>
  <c r="E144" i="10"/>
  <c r="D144" i="10"/>
  <c r="O143" i="10"/>
  <c r="L143" i="10"/>
  <c r="I143" i="10"/>
  <c r="F143" i="10"/>
  <c r="O142" i="10"/>
  <c r="L142" i="10"/>
  <c r="L141" i="10" s="1"/>
  <c r="I142" i="10"/>
  <c r="I141" i="10" s="1"/>
  <c r="F142" i="10"/>
  <c r="N141" i="10"/>
  <c r="M141" i="10"/>
  <c r="K141" i="10"/>
  <c r="J141" i="10"/>
  <c r="H141" i="10"/>
  <c r="G141" i="10"/>
  <c r="E141" i="10"/>
  <c r="D141" i="10"/>
  <c r="O140" i="10"/>
  <c r="L140" i="10"/>
  <c r="I140" i="10"/>
  <c r="F140" i="10"/>
  <c r="O139" i="10"/>
  <c r="L139" i="10"/>
  <c r="I139" i="10"/>
  <c r="F139" i="10"/>
  <c r="O138" i="10"/>
  <c r="L138" i="10"/>
  <c r="I138" i="10"/>
  <c r="F138" i="10"/>
  <c r="O137" i="10"/>
  <c r="L137" i="10"/>
  <c r="L136" i="10" s="1"/>
  <c r="I137" i="10"/>
  <c r="I136" i="10" s="1"/>
  <c r="F137" i="10"/>
  <c r="N136" i="10"/>
  <c r="M136" i="10"/>
  <c r="K136" i="10"/>
  <c r="J136" i="10"/>
  <c r="H136" i="10"/>
  <c r="G136" i="10"/>
  <c r="E136" i="10"/>
  <c r="D136" i="10"/>
  <c r="O135" i="10"/>
  <c r="L135" i="10"/>
  <c r="I135" i="10"/>
  <c r="F135" i="10"/>
  <c r="O134" i="10"/>
  <c r="L134" i="10"/>
  <c r="I134" i="10"/>
  <c r="F134" i="10"/>
  <c r="O133" i="10"/>
  <c r="L133" i="10"/>
  <c r="I133" i="10"/>
  <c r="F133" i="10"/>
  <c r="O132" i="10"/>
  <c r="O131" i="10" s="1"/>
  <c r="L132" i="10"/>
  <c r="I132" i="10"/>
  <c r="I131" i="10" s="1"/>
  <c r="F132" i="10"/>
  <c r="N131" i="10"/>
  <c r="M131" i="10"/>
  <c r="K131" i="10"/>
  <c r="J131" i="10"/>
  <c r="H131" i="10"/>
  <c r="G131" i="10"/>
  <c r="E131" i="10"/>
  <c r="D131" i="10"/>
  <c r="O129" i="10"/>
  <c r="L129" i="10"/>
  <c r="L128" i="10" s="1"/>
  <c r="I129" i="10"/>
  <c r="I128" i="10" s="1"/>
  <c r="F129" i="10"/>
  <c r="O128" i="10"/>
  <c r="N128" i="10"/>
  <c r="M128" i="10"/>
  <c r="K128" i="10"/>
  <c r="J128" i="10"/>
  <c r="H128" i="10"/>
  <c r="G128" i="10"/>
  <c r="F128" i="10"/>
  <c r="E128" i="10"/>
  <c r="D128" i="10"/>
  <c r="O127" i="10"/>
  <c r="L127" i="10"/>
  <c r="I127" i="10"/>
  <c r="F127" i="10"/>
  <c r="O126" i="10"/>
  <c r="L126" i="10"/>
  <c r="I126" i="10"/>
  <c r="F126" i="10"/>
  <c r="O125" i="10"/>
  <c r="L125" i="10"/>
  <c r="I125" i="10"/>
  <c r="F125" i="10"/>
  <c r="O124" i="10"/>
  <c r="L124" i="10"/>
  <c r="I124" i="10"/>
  <c r="F124" i="10"/>
  <c r="O123" i="10"/>
  <c r="L123" i="10"/>
  <c r="I123" i="10"/>
  <c r="F123" i="10"/>
  <c r="N122" i="10"/>
  <c r="M122" i="10"/>
  <c r="K122" i="10"/>
  <c r="J122" i="10"/>
  <c r="H122" i="10"/>
  <c r="G122" i="10"/>
  <c r="E122" i="10"/>
  <c r="D122" i="10"/>
  <c r="O121" i="10"/>
  <c r="L121" i="10"/>
  <c r="I121" i="10"/>
  <c r="F121" i="10"/>
  <c r="O120" i="10"/>
  <c r="L120" i="10"/>
  <c r="I120" i="10"/>
  <c r="F120" i="10"/>
  <c r="O119" i="10"/>
  <c r="L119" i="10"/>
  <c r="I119" i="10"/>
  <c r="F119" i="10"/>
  <c r="O118" i="10"/>
  <c r="L118" i="10"/>
  <c r="I118" i="10"/>
  <c r="F118" i="10"/>
  <c r="O117" i="10"/>
  <c r="L117" i="10"/>
  <c r="I117" i="10"/>
  <c r="F117" i="10"/>
  <c r="F116" i="10" s="1"/>
  <c r="N116" i="10"/>
  <c r="M116" i="10"/>
  <c r="K116" i="10"/>
  <c r="J116" i="10"/>
  <c r="H116" i="10"/>
  <c r="G116" i="10"/>
  <c r="E116" i="10"/>
  <c r="D116" i="10"/>
  <c r="O115" i="10"/>
  <c r="L115" i="10"/>
  <c r="I115" i="10"/>
  <c r="F115" i="10"/>
  <c r="O114" i="10"/>
  <c r="L114" i="10"/>
  <c r="I114" i="10"/>
  <c r="F114" i="10"/>
  <c r="O113" i="10"/>
  <c r="L113" i="10"/>
  <c r="L112" i="10" s="1"/>
  <c r="I113" i="10"/>
  <c r="I112" i="10" s="1"/>
  <c r="F113" i="10"/>
  <c r="N112" i="10"/>
  <c r="M112" i="10"/>
  <c r="K112" i="10"/>
  <c r="J112" i="10"/>
  <c r="H112" i="10"/>
  <c r="G112" i="10"/>
  <c r="E112" i="10"/>
  <c r="D112" i="10"/>
  <c r="O111" i="10"/>
  <c r="L111" i="10"/>
  <c r="I111" i="10"/>
  <c r="F111" i="10"/>
  <c r="O110" i="10"/>
  <c r="L110" i="10"/>
  <c r="I110" i="10"/>
  <c r="F110" i="10"/>
  <c r="O109" i="10"/>
  <c r="L109" i="10"/>
  <c r="I109" i="10"/>
  <c r="F109" i="10"/>
  <c r="O108" i="10"/>
  <c r="L108" i="10"/>
  <c r="I108" i="10"/>
  <c r="F108" i="10"/>
  <c r="O107" i="10"/>
  <c r="L107" i="10"/>
  <c r="I107" i="10"/>
  <c r="F107" i="10"/>
  <c r="O106" i="10"/>
  <c r="L106" i="10"/>
  <c r="I106" i="10"/>
  <c r="F106" i="10"/>
  <c r="O105" i="10"/>
  <c r="L105" i="10"/>
  <c r="I105" i="10"/>
  <c r="F105" i="10"/>
  <c r="O104" i="10"/>
  <c r="L104" i="10"/>
  <c r="I104" i="10"/>
  <c r="F104" i="10"/>
  <c r="O103" i="10"/>
  <c r="N103" i="10"/>
  <c r="M103" i="10"/>
  <c r="K103" i="10"/>
  <c r="J103" i="10"/>
  <c r="H103" i="10"/>
  <c r="G103" i="10"/>
  <c r="E103" i="10"/>
  <c r="D103" i="10"/>
  <c r="O102" i="10"/>
  <c r="L102" i="10"/>
  <c r="I102" i="10"/>
  <c r="F102" i="10"/>
  <c r="O101" i="10"/>
  <c r="L101" i="10"/>
  <c r="I101" i="10"/>
  <c r="F101" i="10"/>
  <c r="O100" i="10"/>
  <c r="L100" i="10"/>
  <c r="I100" i="10"/>
  <c r="F100" i="10"/>
  <c r="O99" i="10"/>
  <c r="L99" i="10"/>
  <c r="I99" i="10"/>
  <c r="F99" i="10"/>
  <c r="O98" i="10"/>
  <c r="L98" i="10"/>
  <c r="I98" i="10"/>
  <c r="F98" i="10"/>
  <c r="O97" i="10"/>
  <c r="L97" i="10"/>
  <c r="I97" i="10"/>
  <c r="F97" i="10"/>
  <c r="O96" i="10"/>
  <c r="L96" i="10"/>
  <c r="I96" i="10"/>
  <c r="F96" i="10"/>
  <c r="N95" i="10"/>
  <c r="M95" i="10"/>
  <c r="K95" i="10"/>
  <c r="J95" i="10"/>
  <c r="H95" i="10"/>
  <c r="G95" i="10"/>
  <c r="E95" i="10"/>
  <c r="D95" i="10"/>
  <c r="O94" i="10"/>
  <c r="L94" i="10"/>
  <c r="I94" i="10"/>
  <c r="F94" i="10"/>
  <c r="O93" i="10"/>
  <c r="L93" i="10"/>
  <c r="I93" i="10"/>
  <c r="F93" i="10"/>
  <c r="O92" i="10"/>
  <c r="L92" i="10"/>
  <c r="I92" i="10"/>
  <c r="F92" i="10"/>
  <c r="O91" i="10"/>
  <c r="L91" i="10"/>
  <c r="I91" i="10"/>
  <c r="F91" i="10"/>
  <c r="O90" i="10"/>
  <c r="L90" i="10"/>
  <c r="I90" i="10"/>
  <c r="I89" i="10" s="1"/>
  <c r="F90" i="10"/>
  <c r="F89" i="10" s="1"/>
  <c r="N89" i="10"/>
  <c r="M89" i="10"/>
  <c r="K89" i="10"/>
  <c r="J89" i="10"/>
  <c r="H89" i="10"/>
  <c r="G89" i="10"/>
  <c r="E89" i="10"/>
  <c r="D89" i="10"/>
  <c r="O88" i="10"/>
  <c r="L88" i="10"/>
  <c r="I88" i="10"/>
  <c r="F88" i="10"/>
  <c r="O87" i="10"/>
  <c r="L87" i="10"/>
  <c r="I87" i="10"/>
  <c r="F87" i="10"/>
  <c r="O86" i="10"/>
  <c r="L86" i="10"/>
  <c r="I86" i="10"/>
  <c r="F86" i="10"/>
  <c r="O85" i="10"/>
  <c r="L85" i="10"/>
  <c r="I85" i="10"/>
  <c r="F85" i="10"/>
  <c r="F84" i="10" s="1"/>
  <c r="N84" i="10"/>
  <c r="M84" i="10"/>
  <c r="K84" i="10"/>
  <c r="J84" i="10"/>
  <c r="H84" i="10"/>
  <c r="G84" i="10"/>
  <c r="E84" i="10"/>
  <c r="D84" i="10"/>
  <c r="O82" i="10"/>
  <c r="L82" i="10"/>
  <c r="I82" i="10"/>
  <c r="F82" i="10"/>
  <c r="O81" i="10"/>
  <c r="L81" i="10"/>
  <c r="I81" i="10"/>
  <c r="I80" i="10" s="1"/>
  <c r="F81" i="10"/>
  <c r="N80" i="10"/>
  <c r="M80" i="10"/>
  <c r="K80" i="10"/>
  <c r="J80" i="10"/>
  <c r="H80" i="10"/>
  <c r="G80" i="10"/>
  <c r="E80" i="10"/>
  <c r="D80" i="10"/>
  <c r="O79" i="10"/>
  <c r="L79" i="10"/>
  <c r="I79" i="10"/>
  <c r="F79" i="10"/>
  <c r="O78" i="10"/>
  <c r="O77" i="10" s="1"/>
  <c r="L78" i="10"/>
  <c r="L77" i="10" s="1"/>
  <c r="I78" i="10"/>
  <c r="F78" i="10"/>
  <c r="F77" i="10" s="1"/>
  <c r="N77" i="10"/>
  <c r="M77" i="10"/>
  <c r="M76" i="10" s="1"/>
  <c r="K77" i="10"/>
  <c r="J77" i="10"/>
  <c r="H77" i="10"/>
  <c r="H76" i="10" s="1"/>
  <c r="G77" i="10"/>
  <c r="E77" i="10"/>
  <c r="E76" i="10" s="1"/>
  <c r="D77" i="10"/>
  <c r="D76" i="10" s="1"/>
  <c r="O74" i="10"/>
  <c r="L74" i="10"/>
  <c r="I74" i="10"/>
  <c r="F74" i="10"/>
  <c r="O73" i="10"/>
  <c r="L73" i="10"/>
  <c r="I73" i="10"/>
  <c r="F73" i="10"/>
  <c r="O72" i="10"/>
  <c r="L72" i="10"/>
  <c r="I72" i="10"/>
  <c r="F72" i="10"/>
  <c r="O71" i="10"/>
  <c r="L71" i="10"/>
  <c r="I71" i="10"/>
  <c r="F71" i="10"/>
  <c r="O70" i="10"/>
  <c r="L70" i="10"/>
  <c r="L69" i="10" s="1"/>
  <c r="I70" i="10"/>
  <c r="F70" i="10"/>
  <c r="N69" i="10"/>
  <c r="M69" i="10"/>
  <c r="M67" i="10" s="1"/>
  <c r="K69" i="10"/>
  <c r="K67" i="10" s="1"/>
  <c r="J69" i="10"/>
  <c r="J67" i="10" s="1"/>
  <c r="H69" i="10"/>
  <c r="H67" i="10" s="1"/>
  <c r="G69" i="10"/>
  <c r="G67" i="10" s="1"/>
  <c r="E69" i="10"/>
  <c r="E67" i="10" s="1"/>
  <c r="D69" i="10"/>
  <c r="D67" i="10" s="1"/>
  <c r="O68" i="10"/>
  <c r="L68" i="10"/>
  <c r="I68" i="10"/>
  <c r="F68" i="10"/>
  <c r="N67"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L59" i="10"/>
  <c r="L58" i="10" s="1"/>
  <c r="I59" i="10"/>
  <c r="I58" i="10" s="1"/>
  <c r="F59" i="10"/>
  <c r="O58" i="10"/>
  <c r="N58" i="10"/>
  <c r="M58" i="10"/>
  <c r="K58" i="10"/>
  <c r="J58" i="10"/>
  <c r="H58" i="10"/>
  <c r="G58" i="10"/>
  <c r="E58" i="10"/>
  <c r="D58" i="10"/>
  <c r="O57" i="10"/>
  <c r="L57" i="10"/>
  <c r="I57" i="10"/>
  <c r="F57" i="10"/>
  <c r="O56" i="10"/>
  <c r="L56" i="10"/>
  <c r="L55" i="10" s="1"/>
  <c r="I56" i="10"/>
  <c r="I55" i="10" s="1"/>
  <c r="F56" i="10"/>
  <c r="N55" i="10"/>
  <c r="N54" i="10" s="1"/>
  <c r="M55" i="10"/>
  <c r="M54" i="10" s="1"/>
  <c r="K55" i="10"/>
  <c r="K54" i="10" s="1"/>
  <c r="K53" i="10" s="1"/>
  <c r="J55" i="10"/>
  <c r="J54" i="10" s="1"/>
  <c r="H55" i="10"/>
  <c r="H54" i="10" s="1"/>
  <c r="G55" i="10"/>
  <c r="G54" i="10" s="1"/>
  <c r="E55" i="10"/>
  <c r="E54" i="10" s="1"/>
  <c r="D55" i="10"/>
  <c r="O47" i="10"/>
  <c r="C47" i="10" s="1"/>
  <c r="O46" i="10"/>
  <c r="C46" i="10" s="1"/>
  <c r="N45" i="10"/>
  <c r="M45" i="10"/>
  <c r="L44" i="10"/>
  <c r="L43" i="10" s="1"/>
  <c r="I44" i="10"/>
  <c r="I43" i="10" s="1"/>
  <c r="F44" i="10"/>
  <c r="F43" i="10" s="1"/>
  <c r="K43" i="10"/>
  <c r="J43" i="10"/>
  <c r="H43" i="10"/>
  <c r="G43" i="10"/>
  <c r="E43" i="10"/>
  <c r="D43" i="10"/>
  <c r="F42" i="10"/>
  <c r="F41" i="10" s="1"/>
  <c r="C41" i="10" s="1"/>
  <c r="E41" i="10"/>
  <c r="D41" i="10"/>
  <c r="L40" i="10"/>
  <c r="C40" i="10" s="1"/>
  <c r="L39" i="10"/>
  <c r="C39" i="10" s="1"/>
  <c r="L38" i="10"/>
  <c r="C38" i="10" s="1"/>
  <c r="L37" i="10"/>
  <c r="K36" i="10"/>
  <c r="J36" i="10"/>
  <c r="L35" i="10"/>
  <c r="C35" i="10" s="1"/>
  <c r="L34" i="10"/>
  <c r="C34" i="10" s="1"/>
  <c r="K33" i="10"/>
  <c r="J33" i="10"/>
  <c r="L32" i="10"/>
  <c r="C32" i="10" s="1"/>
  <c r="K31" i="10"/>
  <c r="J31" i="10"/>
  <c r="L30" i="10"/>
  <c r="L29" i="10"/>
  <c r="C29" i="10" s="1"/>
  <c r="L28" i="10"/>
  <c r="C28" i="10" s="1"/>
  <c r="K27" i="10"/>
  <c r="J27" i="10"/>
  <c r="F25" i="10"/>
  <c r="C25" i="10" s="1"/>
  <c r="I24" i="10"/>
  <c r="F24" i="10"/>
  <c r="O23" i="10"/>
  <c r="L23" i="10"/>
  <c r="I23" i="10"/>
  <c r="F23" i="10"/>
  <c r="O22" i="10"/>
  <c r="O21" i="10" s="1"/>
  <c r="L22" i="10"/>
  <c r="L21" i="10" s="1"/>
  <c r="I22" i="10"/>
  <c r="I21" i="10" s="1"/>
  <c r="F22" i="10"/>
  <c r="F21" i="10" s="1"/>
  <c r="N21" i="10"/>
  <c r="M21" i="10"/>
  <c r="K21" i="10"/>
  <c r="J21" i="10"/>
  <c r="H21" i="10"/>
  <c r="H292" i="10" s="1"/>
  <c r="H291" i="10" s="1"/>
  <c r="G21" i="10"/>
  <c r="E21" i="10"/>
  <c r="D21" i="10"/>
  <c r="C42" i="10" l="1"/>
  <c r="I194" i="11"/>
  <c r="M292" i="10"/>
  <c r="M291" i="10" s="1"/>
  <c r="C256" i="10"/>
  <c r="H259" i="10"/>
  <c r="D270" i="10"/>
  <c r="H270" i="10"/>
  <c r="H269" i="10" s="1"/>
  <c r="N270" i="10"/>
  <c r="N269" i="10" s="1"/>
  <c r="N53" i="10"/>
  <c r="F187" i="10"/>
  <c r="K187" i="10"/>
  <c r="G187" i="10"/>
  <c r="M187" i="10"/>
  <c r="E292" i="10"/>
  <c r="E291" i="10" s="1"/>
  <c r="M204" i="10"/>
  <c r="M195" i="10" s="1"/>
  <c r="D231" i="10"/>
  <c r="D230" i="10" s="1"/>
  <c r="C82" i="10"/>
  <c r="O45" i="10"/>
  <c r="C45" i="10" s="1"/>
  <c r="J53" i="10"/>
  <c r="E270" i="10"/>
  <c r="E269" i="10" s="1"/>
  <c r="C296" i="10"/>
  <c r="C297" i="10"/>
  <c r="C299" i="10"/>
  <c r="M52" i="11"/>
  <c r="M51" i="11" s="1"/>
  <c r="M290" i="11" s="1"/>
  <c r="L194" i="11"/>
  <c r="D289" i="11"/>
  <c r="D51" i="11"/>
  <c r="D50" i="11" s="1"/>
  <c r="C130" i="11"/>
  <c r="I75" i="11"/>
  <c r="O75" i="11"/>
  <c r="O52" i="11" s="1"/>
  <c r="O51" i="11" s="1"/>
  <c r="O50" i="11" s="1"/>
  <c r="K51" i="11"/>
  <c r="K290" i="11" s="1"/>
  <c r="F75" i="11"/>
  <c r="J50" i="11"/>
  <c r="J290" i="11"/>
  <c r="C270" i="11"/>
  <c r="F269" i="11"/>
  <c r="C54" i="11"/>
  <c r="F53" i="11"/>
  <c r="F230" i="11"/>
  <c r="C230" i="11" s="1"/>
  <c r="C231" i="11"/>
  <c r="E290" i="11"/>
  <c r="E50" i="11"/>
  <c r="D290" i="11"/>
  <c r="F291" i="11"/>
  <c r="C291" i="11" s="1"/>
  <c r="C292" i="11"/>
  <c r="C26" i="11"/>
  <c r="L20" i="11"/>
  <c r="C20" i="11" s="1"/>
  <c r="G290" i="11"/>
  <c r="G50" i="11"/>
  <c r="F173" i="11"/>
  <c r="C173" i="11" s="1"/>
  <c r="C174" i="11"/>
  <c r="M50" i="11"/>
  <c r="N50" i="11"/>
  <c r="N290" i="11"/>
  <c r="F195" i="11"/>
  <c r="C196" i="11"/>
  <c r="H290" i="11"/>
  <c r="H50" i="11"/>
  <c r="L51" i="11"/>
  <c r="L50" i="11" s="1"/>
  <c r="C191" i="11"/>
  <c r="I187" i="11"/>
  <c r="C83" i="11"/>
  <c r="L289" i="11"/>
  <c r="D269" i="10"/>
  <c r="C155" i="10"/>
  <c r="D292" i="10"/>
  <c r="D291" i="10" s="1"/>
  <c r="L33" i="10"/>
  <c r="C33" i="10" s="1"/>
  <c r="C44" i="10"/>
  <c r="L67" i="10"/>
  <c r="C81" i="10"/>
  <c r="E174" i="10"/>
  <c r="D174" i="10"/>
  <c r="J187" i="10"/>
  <c r="O252" i="10"/>
  <c r="O251" i="10" s="1"/>
  <c r="J292" i="10"/>
  <c r="J291" i="10" s="1"/>
  <c r="C66" i="10"/>
  <c r="G173" i="10"/>
  <c r="M174" i="10"/>
  <c r="M173" i="10" s="1"/>
  <c r="C224" i="10"/>
  <c r="C228" i="10"/>
  <c r="C248" i="10"/>
  <c r="M259" i="10"/>
  <c r="J76" i="10"/>
  <c r="H187" i="10"/>
  <c r="C135" i="10"/>
  <c r="D187" i="10"/>
  <c r="C200" i="10"/>
  <c r="N204" i="10"/>
  <c r="N195" i="10" s="1"/>
  <c r="C244" i="10"/>
  <c r="L252" i="10"/>
  <c r="L251" i="10" s="1"/>
  <c r="C280" i="10"/>
  <c r="C74" i="10"/>
  <c r="N76" i="10"/>
  <c r="L80" i="10"/>
  <c r="L76" i="10" s="1"/>
  <c r="C115" i="10"/>
  <c r="C143" i="10"/>
  <c r="C172" i="10"/>
  <c r="C192" i="10"/>
  <c r="I198" i="10"/>
  <c r="G231" i="10"/>
  <c r="E259" i="10"/>
  <c r="K259" i="10"/>
  <c r="K230" i="10" s="1"/>
  <c r="M270" i="10"/>
  <c r="M269" i="10" s="1"/>
  <c r="C278" i="10"/>
  <c r="C24" i="10"/>
  <c r="D54" i="10"/>
  <c r="C87" i="10"/>
  <c r="C92" i="10"/>
  <c r="C107" i="10"/>
  <c r="C123" i="10"/>
  <c r="C127" i="10"/>
  <c r="C147" i="10"/>
  <c r="C148" i="10"/>
  <c r="C167" i="10"/>
  <c r="E173" i="10"/>
  <c r="J204" i="10"/>
  <c r="C208" i="10"/>
  <c r="C212" i="10"/>
  <c r="C220" i="10"/>
  <c r="C221" i="10"/>
  <c r="C223" i="10"/>
  <c r="C240" i="10"/>
  <c r="L238" i="10"/>
  <c r="L286" i="10"/>
  <c r="I272" i="10"/>
  <c r="K292" i="10"/>
  <c r="K291" i="10" s="1"/>
  <c r="C57" i="10"/>
  <c r="C62" i="10"/>
  <c r="D20" i="10"/>
  <c r="G292" i="10"/>
  <c r="G291" i="10" s="1"/>
  <c r="E53" i="10"/>
  <c r="I54" i="10"/>
  <c r="C88" i="10"/>
  <c r="C108" i="10"/>
  <c r="C140" i="10"/>
  <c r="C163" i="10"/>
  <c r="J174" i="10"/>
  <c r="J173" i="10" s="1"/>
  <c r="H174" i="10"/>
  <c r="H173" i="10" s="1"/>
  <c r="N187" i="10"/>
  <c r="L187" i="10"/>
  <c r="O198" i="10"/>
  <c r="O196" i="10" s="1"/>
  <c r="C214" i="10"/>
  <c r="E204" i="10"/>
  <c r="K204" i="10"/>
  <c r="K195" i="10" s="1"/>
  <c r="C232" i="10"/>
  <c r="C236" i="10"/>
  <c r="C237" i="10"/>
  <c r="C261" i="10"/>
  <c r="D259" i="10"/>
  <c r="O20" i="10"/>
  <c r="G53" i="10"/>
  <c r="C72" i="10"/>
  <c r="C73" i="10"/>
  <c r="G83" i="10"/>
  <c r="M83" i="10"/>
  <c r="C96" i="10"/>
  <c r="C99" i="10"/>
  <c r="O112" i="10"/>
  <c r="C120" i="10"/>
  <c r="D130" i="10"/>
  <c r="C159" i="10"/>
  <c r="D173" i="10"/>
  <c r="K174" i="10"/>
  <c r="K173" i="10" s="1"/>
  <c r="L216" i="10"/>
  <c r="H231" i="10"/>
  <c r="O246" i="10"/>
  <c r="G259" i="10"/>
  <c r="C268" i="10"/>
  <c r="C282" i="10"/>
  <c r="C300" i="10"/>
  <c r="C30" i="10"/>
  <c r="L27" i="10"/>
  <c r="C27" i="10" s="1"/>
  <c r="C56" i="10"/>
  <c r="F55" i="10"/>
  <c r="C37" i="10"/>
  <c r="L36" i="10"/>
  <c r="C36" i="10" s="1"/>
  <c r="N83" i="10"/>
  <c r="C119" i="10"/>
  <c r="I122" i="10"/>
  <c r="H130" i="10"/>
  <c r="C171" i="10"/>
  <c r="F69" i="10"/>
  <c r="F67" i="10" s="1"/>
  <c r="C70" i="10"/>
  <c r="E20" i="10"/>
  <c r="C111" i="10"/>
  <c r="C183" i="10"/>
  <c r="E187" i="10"/>
  <c r="E195" i="10"/>
  <c r="H230" i="10"/>
  <c r="H20" i="10"/>
  <c r="F20" i="10"/>
  <c r="C23" i="10"/>
  <c r="J26" i="10"/>
  <c r="J20" i="10" s="1"/>
  <c r="C43" i="10"/>
  <c r="C60" i="10"/>
  <c r="C61" i="10"/>
  <c r="C64" i="10"/>
  <c r="C65" i="10"/>
  <c r="H53" i="10"/>
  <c r="C71" i="10"/>
  <c r="O84" i="10"/>
  <c r="J83" i="10"/>
  <c r="C91" i="10"/>
  <c r="H83" i="10"/>
  <c r="K83" i="10"/>
  <c r="C118" i="10"/>
  <c r="O116" i="10"/>
  <c r="C124" i="10"/>
  <c r="O136" i="10"/>
  <c r="C145" i="10"/>
  <c r="C146" i="10"/>
  <c r="O144" i="10"/>
  <c r="C156" i="10"/>
  <c r="C164" i="10"/>
  <c r="L165" i="10"/>
  <c r="C169" i="10"/>
  <c r="C170" i="10"/>
  <c r="C184" i="10"/>
  <c r="C185" i="10"/>
  <c r="C186" i="10"/>
  <c r="C189" i="10"/>
  <c r="I191" i="10"/>
  <c r="C191" i="10" s="1"/>
  <c r="C201" i="10"/>
  <c r="C203" i="10"/>
  <c r="J195" i="10"/>
  <c r="C207" i="10"/>
  <c r="G204" i="10"/>
  <c r="G195" i="10" s="1"/>
  <c r="C222" i="10"/>
  <c r="C225" i="10"/>
  <c r="D204" i="10"/>
  <c r="D195" i="10" s="1"/>
  <c r="H204" i="10"/>
  <c r="H195" i="10" s="1"/>
  <c r="O238" i="10"/>
  <c r="C249" i="10"/>
  <c r="I276" i="10"/>
  <c r="C288" i="10"/>
  <c r="O286" i="10"/>
  <c r="O292" i="10" s="1"/>
  <c r="K26" i="10"/>
  <c r="K20" i="10" s="1"/>
  <c r="M53" i="10"/>
  <c r="L54" i="10"/>
  <c r="L53" i="10" s="1"/>
  <c r="C63" i="10"/>
  <c r="C68" i="10"/>
  <c r="D53" i="10"/>
  <c r="K76" i="10"/>
  <c r="C86" i="10"/>
  <c r="C90" i="10"/>
  <c r="C93" i="10"/>
  <c r="C94" i="10"/>
  <c r="D83" i="10"/>
  <c r="O95" i="10"/>
  <c r="L95" i="10"/>
  <c r="C110" i="10"/>
  <c r="I116" i="10"/>
  <c r="C121" i="10"/>
  <c r="O122" i="10"/>
  <c r="C129" i="10"/>
  <c r="G130" i="10"/>
  <c r="C137" i="10"/>
  <c r="C138" i="10"/>
  <c r="M130" i="10"/>
  <c r="M75" i="10" s="1"/>
  <c r="C150" i="10"/>
  <c r="C153" i="10"/>
  <c r="O151" i="10"/>
  <c r="C160" i="10"/>
  <c r="C161" i="10"/>
  <c r="C162" i="10"/>
  <c r="I166" i="10"/>
  <c r="I165" i="10" s="1"/>
  <c r="C181" i="10"/>
  <c r="C193" i="10"/>
  <c r="L198" i="10"/>
  <c r="L196" i="10" s="1"/>
  <c r="C202" i="10"/>
  <c r="C209" i="10"/>
  <c r="C211" i="10"/>
  <c r="C226" i="10"/>
  <c r="F235" i="10"/>
  <c r="C235" i="10" s="1"/>
  <c r="C243" i="10"/>
  <c r="C250" i="10"/>
  <c r="C258" i="10"/>
  <c r="L293" i="10"/>
  <c r="C301" i="10"/>
  <c r="M20" i="10"/>
  <c r="N292" i="10"/>
  <c r="N291" i="10" s="1"/>
  <c r="O55" i="10"/>
  <c r="O54" i="10" s="1"/>
  <c r="O69" i="10"/>
  <c r="O67" i="10" s="1"/>
  <c r="G76" i="10"/>
  <c r="C79" i="10"/>
  <c r="O80" i="10"/>
  <c r="O76" i="10" s="1"/>
  <c r="E83" i="10"/>
  <c r="I84" i="10"/>
  <c r="L89" i="10"/>
  <c r="C97" i="10"/>
  <c r="C104" i="10"/>
  <c r="C113" i="10"/>
  <c r="C114" i="10"/>
  <c r="L116" i="10"/>
  <c r="F122" i="10"/>
  <c r="C126" i="10"/>
  <c r="N130" i="10"/>
  <c r="E130" i="10"/>
  <c r="I151" i="10"/>
  <c r="C157" i="10"/>
  <c r="C158" i="10"/>
  <c r="C168" i="10"/>
  <c r="N174" i="10"/>
  <c r="N173" i="10" s="1"/>
  <c r="I179" i="10"/>
  <c r="I174" i="10" s="1"/>
  <c r="I173" i="10" s="1"/>
  <c r="C210" i="10"/>
  <c r="C213" i="10"/>
  <c r="C215" i="10"/>
  <c r="J231" i="10"/>
  <c r="J230" i="10" s="1"/>
  <c r="N231" i="10"/>
  <c r="N230" i="10" s="1"/>
  <c r="M231" i="10"/>
  <c r="C242" i="10"/>
  <c r="L246" i="10"/>
  <c r="L264" i="10"/>
  <c r="L259" i="10" s="1"/>
  <c r="C275" i="10"/>
  <c r="F281" i="10"/>
  <c r="C281" i="10" s="1"/>
  <c r="C285" i="10"/>
  <c r="C294" i="10"/>
  <c r="C295" i="10"/>
  <c r="O293" i="10"/>
  <c r="L292" i="10"/>
  <c r="I292" i="10"/>
  <c r="C21" i="10"/>
  <c r="I20" i="10"/>
  <c r="H75" i="10"/>
  <c r="C154" i="10"/>
  <c r="F151" i="10"/>
  <c r="F246" i="10"/>
  <c r="C247" i="10"/>
  <c r="C273" i="10"/>
  <c r="L272" i="10"/>
  <c r="C22" i="10"/>
  <c r="C59" i="10"/>
  <c r="I69" i="10"/>
  <c r="I67" i="10" s="1"/>
  <c r="I77" i="10"/>
  <c r="I76" i="10" s="1"/>
  <c r="F80" i="10"/>
  <c r="L84" i="10"/>
  <c r="O89" i="10"/>
  <c r="I95" i="10"/>
  <c r="C100" i="10"/>
  <c r="L103" i="10"/>
  <c r="C128" i="10"/>
  <c r="J130" i="10"/>
  <c r="J75" i="10" s="1"/>
  <c r="F136" i="10"/>
  <c r="C176" i="10"/>
  <c r="L175" i="10"/>
  <c r="L174" i="10" s="1"/>
  <c r="L173" i="10" s="1"/>
  <c r="C182" i="10"/>
  <c r="F179" i="10"/>
  <c r="I205" i="10"/>
  <c r="C206" i="10"/>
  <c r="C263" i="10"/>
  <c r="F260" i="10"/>
  <c r="O283" i="10"/>
  <c r="C283" i="10" s="1"/>
  <c r="C284" i="10"/>
  <c r="C78" i="10"/>
  <c r="C98" i="10"/>
  <c r="F95" i="10"/>
  <c r="F165" i="10"/>
  <c r="L31" i="10"/>
  <c r="N20" i="10"/>
  <c r="C101" i="10"/>
  <c r="C102" i="10"/>
  <c r="C105" i="10"/>
  <c r="C106" i="10"/>
  <c r="F103" i="10"/>
  <c r="F112" i="10"/>
  <c r="L122" i="10"/>
  <c r="C125" i="10"/>
  <c r="K130" i="10"/>
  <c r="C133" i="10"/>
  <c r="C134" i="10"/>
  <c r="F131" i="10"/>
  <c r="O141" i="10"/>
  <c r="F144" i="10"/>
  <c r="I144" i="10"/>
  <c r="C149" i="10"/>
  <c r="C152" i="10"/>
  <c r="L151" i="10"/>
  <c r="O174" i="10"/>
  <c r="O173" i="10" s="1"/>
  <c r="O216" i="10"/>
  <c r="C132" i="10"/>
  <c r="L131" i="10"/>
  <c r="C139" i="10"/>
  <c r="G20" i="10"/>
  <c r="F58" i="10"/>
  <c r="C58" i="10" s="1"/>
  <c r="C85" i="10"/>
  <c r="I103" i="10"/>
  <c r="C109" i="10"/>
  <c r="C117" i="10"/>
  <c r="C142" i="10"/>
  <c r="F141" i="10"/>
  <c r="L144" i="10"/>
  <c r="O165" i="10"/>
  <c r="C177" i="10"/>
  <c r="C178" i="10"/>
  <c r="F175" i="10"/>
  <c r="C190" i="10"/>
  <c r="I188" i="10"/>
  <c r="C218" i="10"/>
  <c r="I216" i="10"/>
  <c r="C279" i="10"/>
  <c r="F276" i="10"/>
  <c r="C180" i="10"/>
  <c r="C229" i="10"/>
  <c r="I233" i="10"/>
  <c r="I231" i="10" s="1"/>
  <c r="C234" i="10"/>
  <c r="E231" i="10"/>
  <c r="E230" i="10" s="1"/>
  <c r="F238" i="10"/>
  <c r="C239" i="10"/>
  <c r="C262" i="10"/>
  <c r="I260" i="10"/>
  <c r="O270" i="10"/>
  <c r="O269" i="10" s="1"/>
  <c r="O187" i="10"/>
  <c r="C197" i="10"/>
  <c r="I196" i="10"/>
  <c r="L205" i="10"/>
  <c r="C241" i="10"/>
  <c r="C253" i="10"/>
  <c r="C255" i="10"/>
  <c r="F252" i="10"/>
  <c r="C265" i="10"/>
  <c r="C267" i="10"/>
  <c r="F264" i="10"/>
  <c r="K270" i="10"/>
  <c r="K269" i="10" s="1"/>
  <c r="C274" i="10"/>
  <c r="C277" i="10"/>
  <c r="L276" i="10"/>
  <c r="F198" i="10"/>
  <c r="C199" i="10"/>
  <c r="O205" i="10"/>
  <c r="C217" i="10"/>
  <c r="C219" i="10"/>
  <c r="F216" i="10"/>
  <c r="F204" i="10" s="1"/>
  <c r="C227" i="10"/>
  <c r="C245" i="10"/>
  <c r="C254" i="10"/>
  <c r="I252" i="10"/>
  <c r="I251" i="10" s="1"/>
  <c r="C257" i="10"/>
  <c r="O259" i="10"/>
  <c r="C266" i="10"/>
  <c r="I264" i="10"/>
  <c r="C271" i="10"/>
  <c r="G270" i="10"/>
  <c r="G269" i="10" s="1"/>
  <c r="F286" i="10"/>
  <c r="C287" i="10"/>
  <c r="I293" i="10"/>
  <c r="C298" i="10"/>
  <c r="E74" i="7"/>
  <c r="E64" i="7"/>
  <c r="O291" i="10" l="1"/>
  <c r="H194" i="10"/>
  <c r="G230" i="10"/>
  <c r="I270" i="10"/>
  <c r="I269" i="10" s="1"/>
  <c r="C55" i="10"/>
  <c r="I130" i="10"/>
  <c r="O231" i="10"/>
  <c r="C112" i="10"/>
  <c r="H52" i="10"/>
  <c r="H51" i="10" s="1"/>
  <c r="C246" i="10"/>
  <c r="L231" i="10"/>
  <c r="G75" i="10"/>
  <c r="G52" i="10" s="1"/>
  <c r="I52" i="11"/>
  <c r="I51" i="11" s="1"/>
  <c r="K50" i="11"/>
  <c r="C75" i="11"/>
  <c r="O290" i="11"/>
  <c r="O289" i="11"/>
  <c r="C187" i="11"/>
  <c r="C53" i="11"/>
  <c r="F52" i="11"/>
  <c r="C269" i="11"/>
  <c r="F289" i="11"/>
  <c r="I290" i="11"/>
  <c r="I50" i="11"/>
  <c r="I289" i="11"/>
  <c r="F194" i="11"/>
  <c r="C194" i="11" s="1"/>
  <c r="C195" i="11"/>
  <c r="L290" i="11"/>
  <c r="C293" i="10"/>
  <c r="L291" i="10"/>
  <c r="C166" i="10"/>
  <c r="C198" i="10"/>
  <c r="D75" i="10"/>
  <c r="D52" i="10" s="1"/>
  <c r="C103" i="10"/>
  <c r="M230" i="10"/>
  <c r="M194" i="10" s="1"/>
  <c r="J52" i="10"/>
  <c r="C122" i="10"/>
  <c r="C80" i="10"/>
  <c r="N194" i="10"/>
  <c r="C89" i="10"/>
  <c r="O83" i="10"/>
  <c r="I53" i="10"/>
  <c r="L230" i="10"/>
  <c r="I83" i="10"/>
  <c r="I75" i="10" s="1"/>
  <c r="K194" i="10"/>
  <c r="F196" i="10"/>
  <c r="F195" i="10" s="1"/>
  <c r="O204" i="10"/>
  <c r="O195" i="10" s="1"/>
  <c r="L204" i="10"/>
  <c r="L195" i="10" s="1"/>
  <c r="C238" i="10"/>
  <c r="C276" i="10"/>
  <c r="E75" i="10"/>
  <c r="E52" i="10" s="1"/>
  <c r="C116" i="10"/>
  <c r="N75" i="10"/>
  <c r="N52" i="10" s="1"/>
  <c r="C216" i="10"/>
  <c r="O130" i="10"/>
  <c r="K75" i="10"/>
  <c r="K52" i="10" s="1"/>
  <c r="C136" i="10"/>
  <c r="I291" i="10"/>
  <c r="D194" i="10"/>
  <c r="D51" i="10" s="1"/>
  <c r="I259" i="10"/>
  <c r="I230" i="10" s="1"/>
  <c r="E194" i="10"/>
  <c r="J289" i="10"/>
  <c r="J194" i="10"/>
  <c r="C179" i="10"/>
  <c r="O53" i="10"/>
  <c r="C95" i="10"/>
  <c r="M52" i="10"/>
  <c r="K289" i="10"/>
  <c r="F174" i="10"/>
  <c r="C175" i="10"/>
  <c r="L26" i="10"/>
  <c r="C31" i="10"/>
  <c r="F231" i="10"/>
  <c r="H289" i="10"/>
  <c r="C205" i="10"/>
  <c r="C67" i="10"/>
  <c r="C77" i="10"/>
  <c r="F251" i="10"/>
  <c r="C251" i="10" s="1"/>
  <c r="C252" i="10"/>
  <c r="G194" i="10"/>
  <c r="C141" i="10"/>
  <c r="C144" i="10"/>
  <c r="C233" i="10"/>
  <c r="L270" i="10"/>
  <c r="L269" i="10" s="1"/>
  <c r="C272" i="10"/>
  <c r="C151" i="10"/>
  <c r="C69" i="10"/>
  <c r="F83" i="10"/>
  <c r="F54" i="10"/>
  <c r="F130" i="10"/>
  <c r="C131" i="10"/>
  <c r="F259" i="10"/>
  <c r="C260" i="10"/>
  <c r="F76" i="10"/>
  <c r="F270" i="10"/>
  <c r="C286" i="10"/>
  <c r="C264" i="10"/>
  <c r="O230" i="10"/>
  <c r="I187" i="10"/>
  <c r="C187" i="10" s="1"/>
  <c r="C188" i="10"/>
  <c r="F292" i="10"/>
  <c r="L130" i="10"/>
  <c r="C165" i="10"/>
  <c r="I204" i="10"/>
  <c r="I195" i="10" s="1"/>
  <c r="L83" i="10"/>
  <c r="C84" i="10"/>
  <c r="O301" i="9"/>
  <c r="L301" i="9"/>
  <c r="I301" i="9"/>
  <c r="F301" i="9"/>
  <c r="O300" i="9"/>
  <c r="L300" i="9"/>
  <c r="I300" i="9"/>
  <c r="F300" i="9"/>
  <c r="O299" i="9"/>
  <c r="L299" i="9"/>
  <c r="I299" i="9"/>
  <c r="F299" i="9"/>
  <c r="O298" i="9"/>
  <c r="L298" i="9"/>
  <c r="I298" i="9"/>
  <c r="F298" i="9"/>
  <c r="O297" i="9"/>
  <c r="L297" i="9"/>
  <c r="I297" i="9"/>
  <c r="F297" i="9"/>
  <c r="O296" i="9"/>
  <c r="L296" i="9"/>
  <c r="I296" i="9"/>
  <c r="F296" i="9"/>
  <c r="O295" i="9"/>
  <c r="L295" i="9"/>
  <c r="I295" i="9"/>
  <c r="F295" i="9"/>
  <c r="O294" i="9"/>
  <c r="O293" i="9" s="1"/>
  <c r="L294" i="9"/>
  <c r="I294" i="9"/>
  <c r="F294" i="9"/>
  <c r="N293" i="9"/>
  <c r="M293" i="9"/>
  <c r="K293" i="9"/>
  <c r="J293" i="9"/>
  <c r="H293" i="9"/>
  <c r="G293" i="9"/>
  <c r="E293" i="9"/>
  <c r="D293" i="9"/>
  <c r="O288" i="9"/>
  <c r="L288" i="9"/>
  <c r="I288" i="9"/>
  <c r="F288" i="9"/>
  <c r="O287" i="9"/>
  <c r="O286" i="9" s="1"/>
  <c r="L287" i="9"/>
  <c r="L286" i="9" s="1"/>
  <c r="I287" i="9"/>
  <c r="I286" i="9" s="1"/>
  <c r="F287" i="9"/>
  <c r="N286" i="9"/>
  <c r="M286" i="9"/>
  <c r="K286" i="9"/>
  <c r="J286" i="9"/>
  <c r="H286" i="9"/>
  <c r="G286" i="9"/>
  <c r="E286" i="9"/>
  <c r="D286" i="9"/>
  <c r="O285" i="9"/>
  <c r="L285" i="9"/>
  <c r="L284" i="9" s="1"/>
  <c r="L283" i="9" s="1"/>
  <c r="I285" i="9"/>
  <c r="I284" i="9" s="1"/>
  <c r="I283" i="9" s="1"/>
  <c r="F285" i="9"/>
  <c r="O284" i="9"/>
  <c r="O283" i="9" s="1"/>
  <c r="N284" i="9"/>
  <c r="M284" i="9"/>
  <c r="M283" i="9" s="1"/>
  <c r="K284" i="9"/>
  <c r="K283" i="9" s="1"/>
  <c r="J284" i="9"/>
  <c r="J283" i="9" s="1"/>
  <c r="H284" i="9"/>
  <c r="H283" i="9" s="1"/>
  <c r="G284" i="9"/>
  <c r="G283" i="9" s="1"/>
  <c r="E284" i="9"/>
  <c r="E283" i="9" s="1"/>
  <c r="D284" i="9"/>
  <c r="D283" i="9" s="1"/>
  <c r="N283" i="9"/>
  <c r="O282" i="9"/>
  <c r="O281" i="9" s="1"/>
  <c r="L282" i="9"/>
  <c r="I282" i="9"/>
  <c r="F282" i="9"/>
  <c r="N281" i="9"/>
  <c r="M281" i="9"/>
  <c r="L281" i="9"/>
  <c r="K281" i="9"/>
  <c r="J281" i="9"/>
  <c r="H281" i="9"/>
  <c r="G281" i="9"/>
  <c r="F281" i="9"/>
  <c r="E281" i="9"/>
  <c r="D281" i="9"/>
  <c r="O280" i="9"/>
  <c r="L280" i="9"/>
  <c r="I280" i="9"/>
  <c r="F280" i="9"/>
  <c r="O279" i="9"/>
  <c r="L279" i="9"/>
  <c r="I279" i="9"/>
  <c r="F279" i="9"/>
  <c r="O278" i="9"/>
  <c r="L278" i="9"/>
  <c r="I278" i="9"/>
  <c r="F278" i="9"/>
  <c r="O277" i="9"/>
  <c r="O276" i="9" s="1"/>
  <c r="L277" i="9"/>
  <c r="L276" i="9" s="1"/>
  <c r="I277" i="9"/>
  <c r="I276" i="9" s="1"/>
  <c r="F277" i="9"/>
  <c r="N276" i="9"/>
  <c r="M276" i="9"/>
  <c r="K276" i="9"/>
  <c r="J276" i="9"/>
  <c r="H276" i="9"/>
  <c r="G276" i="9"/>
  <c r="E276" i="9"/>
  <c r="D276" i="9"/>
  <c r="O275" i="9"/>
  <c r="L275" i="9"/>
  <c r="I275" i="9"/>
  <c r="F275" i="9"/>
  <c r="O274" i="9"/>
  <c r="L274" i="9"/>
  <c r="I274" i="9"/>
  <c r="F274" i="9"/>
  <c r="O273" i="9"/>
  <c r="L273" i="9"/>
  <c r="L272" i="9" s="1"/>
  <c r="I273" i="9"/>
  <c r="F273" i="9"/>
  <c r="O272" i="9"/>
  <c r="N272" i="9"/>
  <c r="N270" i="9" s="1"/>
  <c r="M272" i="9"/>
  <c r="K272" i="9"/>
  <c r="K270" i="9" s="1"/>
  <c r="K269" i="9" s="1"/>
  <c r="J272" i="9"/>
  <c r="H272" i="9"/>
  <c r="H270" i="9" s="1"/>
  <c r="G272" i="9"/>
  <c r="E272" i="9"/>
  <c r="E270" i="9" s="1"/>
  <c r="D272" i="9"/>
  <c r="O271" i="9"/>
  <c r="L271" i="9"/>
  <c r="I271" i="9"/>
  <c r="F271" i="9"/>
  <c r="O268" i="9"/>
  <c r="L268" i="9"/>
  <c r="I268" i="9"/>
  <c r="F268" i="9"/>
  <c r="O267" i="9"/>
  <c r="L267" i="9"/>
  <c r="I267" i="9"/>
  <c r="F267" i="9"/>
  <c r="O266" i="9"/>
  <c r="L266" i="9"/>
  <c r="I266" i="9"/>
  <c r="F266" i="9"/>
  <c r="O265" i="9"/>
  <c r="O264" i="9" s="1"/>
  <c r="L265" i="9"/>
  <c r="L264" i="9" s="1"/>
  <c r="I265" i="9"/>
  <c r="F265" i="9"/>
  <c r="N264" i="9"/>
  <c r="N259" i="9" s="1"/>
  <c r="M264" i="9"/>
  <c r="K264" i="9"/>
  <c r="J264" i="9"/>
  <c r="H264" i="9"/>
  <c r="G264" i="9"/>
  <c r="E264" i="9"/>
  <c r="D264" i="9"/>
  <c r="O263" i="9"/>
  <c r="L263" i="9"/>
  <c r="I263" i="9"/>
  <c r="F263" i="9"/>
  <c r="O262" i="9"/>
  <c r="L262" i="9"/>
  <c r="I262" i="9"/>
  <c r="F262" i="9"/>
  <c r="O261" i="9"/>
  <c r="O260" i="9" s="1"/>
  <c r="L261" i="9"/>
  <c r="L260" i="9" s="1"/>
  <c r="I261" i="9"/>
  <c r="F261" i="9"/>
  <c r="N260" i="9"/>
  <c r="M260" i="9"/>
  <c r="K260" i="9"/>
  <c r="K259" i="9" s="1"/>
  <c r="J260" i="9"/>
  <c r="H260" i="9"/>
  <c r="G260" i="9"/>
  <c r="E260" i="9"/>
  <c r="E259" i="9" s="1"/>
  <c r="D260" i="9"/>
  <c r="O258" i="9"/>
  <c r="L258" i="9"/>
  <c r="I258" i="9"/>
  <c r="F258" i="9"/>
  <c r="O257" i="9"/>
  <c r="L257" i="9"/>
  <c r="I257" i="9"/>
  <c r="F257" i="9"/>
  <c r="O256" i="9"/>
  <c r="L256" i="9"/>
  <c r="I256" i="9"/>
  <c r="F256" i="9"/>
  <c r="O255" i="9"/>
  <c r="L255" i="9"/>
  <c r="I255" i="9"/>
  <c r="F255" i="9"/>
  <c r="O254" i="9"/>
  <c r="L254" i="9"/>
  <c r="I254" i="9"/>
  <c r="F254" i="9"/>
  <c r="O253" i="9"/>
  <c r="L253" i="9"/>
  <c r="L252" i="9" s="1"/>
  <c r="L251" i="9" s="1"/>
  <c r="I253" i="9"/>
  <c r="I252" i="9" s="1"/>
  <c r="I251" i="9" s="1"/>
  <c r="F253" i="9"/>
  <c r="O252" i="9"/>
  <c r="N252" i="9"/>
  <c r="N251" i="9" s="1"/>
  <c r="M252" i="9"/>
  <c r="M251" i="9" s="1"/>
  <c r="K252" i="9"/>
  <c r="K251" i="9" s="1"/>
  <c r="J252" i="9"/>
  <c r="H252" i="9"/>
  <c r="H251" i="9" s="1"/>
  <c r="G252" i="9"/>
  <c r="G251" i="9" s="1"/>
  <c r="E252" i="9"/>
  <c r="E251" i="9" s="1"/>
  <c r="D252" i="9"/>
  <c r="D251" i="9" s="1"/>
  <c r="J251" i="9"/>
  <c r="O250" i="9"/>
  <c r="L250" i="9"/>
  <c r="I250" i="9"/>
  <c r="F250" i="9"/>
  <c r="O249" i="9"/>
  <c r="L249" i="9"/>
  <c r="I249" i="9"/>
  <c r="F249" i="9"/>
  <c r="O248" i="9"/>
  <c r="L248" i="9"/>
  <c r="I248" i="9"/>
  <c r="F248" i="9"/>
  <c r="O247" i="9"/>
  <c r="L247" i="9"/>
  <c r="L246" i="9" s="1"/>
  <c r="I247" i="9"/>
  <c r="I246" i="9" s="1"/>
  <c r="F247" i="9"/>
  <c r="N246" i="9"/>
  <c r="M246" i="9"/>
  <c r="K246" i="9"/>
  <c r="J246" i="9"/>
  <c r="H246" i="9"/>
  <c r="G246" i="9"/>
  <c r="E246" i="9"/>
  <c r="D246" i="9"/>
  <c r="O245" i="9"/>
  <c r="L245" i="9"/>
  <c r="I245" i="9"/>
  <c r="F245" i="9"/>
  <c r="O244" i="9"/>
  <c r="L244" i="9"/>
  <c r="I244" i="9"/>
  <c r="F244" i="9"/>
  <c r="O243" i="9"/>
  <c r="L243" i="9"/>
  <c r="I243" i="9"/>
  <c r="F243" i="9"/>
  <c r="O242" i="9"/>
  <c r="L242" i="9"/>
  <c r="I242" i="9"/>
  <c r="F242" i="9"/>
  <c r="O241" i="9"/>
  <c r="L241" i="9"/>
  <c r="I241" i="9"/>
  <c r="F241" i="9"/>
  <c r="O240" i="9"/>
  <c r="L240" i="9"/>
  <c r="I240" i="9"/>
  <c r="F240" i="9"/>
  <c r="O239" i="9"/>
  <c r="O238" i="9" s="1"/>
  <c r="L239" i="9"/>
  <c r="I239" i="9"/>
  <c r="F239" i="9"/>
  <c r="F238" i="9" s="1"/>
  <c r="N238" i="9"/>
  <c r="N231" i="9" s="1"/>
  <c r="M238" i="9"/>
  <c r="K238" i="9"/>
  <c r="J238" i="9"/>
  <c r="H238" i="9"/>
  <c r="H231" i="9" s="1"/>
  <c r="G238" i="9"/>
  <c r="E238" i="9"/>
  <c r="D238" i="9"/>
  <c r="O237" i="9"/>
  <c r="L237" i="9"/>
  <c r="I237" i="9"/>
  <c r="F237" i="9"/>
  <c r="O236" i="9"/>
  <c r="L236" i="9"/>
  <c r="L235" i="9" s="1"/>
  <c r="I236" i="9"/>
  <c r="I235" i="9" s="1"/>
  <c r="F236" i="9"/>
  <c r="O235" i="9"/>
  <c r="N235" i="9"/>
  <c r="M235" i="9"/>
  <c r="K235" i="9"/>
  <c r="J235" i="9"/>
  <c r="H235" i="9"/>
  <c r="G235" i="9"/>
  <c r="E235" i="9"/>
  <c r="D235" i="9"/>
  <c r="O234" i="9"/>
  <c r="O233" i="9" s="1"/>
  <c r="L234" i="9"/>
  <c r="L233" i="9" s="1"/>
  <c r="I234" i="9"/>
  <c r="I233" i="9" s="1"/>
  <c r="F234" i="9"/>
  <c r="F233" i="9" s="1"/>
  <c r="N233" i="9"/>
  <c r="M233" i="9"/>
  <c r="K233" i="9"/>
  <c r="J233" i="9"/>
  <c r="J231" i="9" s="1"/>
  <c r="H233" i="9"/>
  <c r="G233" i="9"/>
  <c r="E233" i="9"/>
  <c r="D233" i="9"/>
  <c r="O232" i="9"/>
  <c r="L232" i="9"/>
  <c r="I232" i="9"/>
  <c r="F232" i="9"/>
  <c r="O229" i="9"/>
  <c r="L229" i="9"/>
  <c r="I229" i="9"/>
  <c r="F229" i="9"/>
  <c r="O228" i="9"/>
  <c r="L228" i="9"/>
  <c r="I228" i="9"/>
  <c r="I227" i="9" s="1"/>
  <c r="F228" i="9"/>
  <c r="O227" i="9"/>
  <c r="N227" i="9"/>
  <c r="M227" i="9"/>
  <c r="K227" i="9"/>
  <c r="J227" i="9"/>
  <c r="H227" i="9"/>
  <c r="G227" i="9"/>
  <c r="F227" i="9"/>
  <c r="E227" i="9"/>
  <c r="D227" i="9"/>
  <c r="O226" i="9"/>
  <c r="L226" i="9"/>
  <c r="I226" i="9"/>
  <c r="F226" i="9"/>
  <c r="C226" i="9" s="1"/>
  <c r="O225" i="9"/>
  <c r="L225" i="9"/>
  <c r="I225" i="9"/>
  <c r="F225" i="9"/>
  <c r="O224" i="9"/>
  <c r="L224" i="9"/>
  <c r="I224" i="9"/>
  <c r="F224" i="9"/>
  <c r="O223" i="9"/>
  <c r="L223" i="9"/>
  <c r="I223" i="9"/>
  <c r="F223" i="9"/>
  <c r="O222" i="9"/>
  <c r="L222" i="9"/>
  <c r="I222" i="9"/>
  <c r="F222" i="9"/>
  <c r="O221" i="9"/>
  <c r="L221" i="9"/>
  <c r="I221" i="9"/>
  <c r="F221" i="9"/>
  <c r="O220" i="9"/>
  <c r="L220" i="9"/>
  <c r="I220" i="9"/>
  <c r="F220" i="9"/>
  <c r="O219" i="9"/>
  <c r="L219" i="9"/>
  <c r="I219" i="9"/>
  <c r="F219" i="9"/>
  <c r="O218" i="9"/>
  <c r="L218" i="9"/>
  <c r="I218" i="9"/>
  <c r="F218" i="9"/>
  <c r="O217" i="9"/>
  <c r="L217" i="9"/>
  <c r="L216" i="9" s="1"/>
  <c r="I217" i="9"/>
  <c r="F217" i="9"/>
  <c r="N216" i="9"/>
  <c r="M216" i="9"/>
  <c r="K216" i="9"/>
  <c r="J216" i="9"/>
  <c r="H216" i="9"/>
  <c r="G216" i="9"/>
  <c r="E216" i="9"/>
  <c r="D216" i="9"/>
  <c r="O215" i="9"/>
  <c r="L215" i="9"/>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O208" i="9"/>
  <c r="L208" i="9"/>
  <c r="I208" i="9"/>
  <c r="F208" i="9"/>
  <c r="O207" i="9"/>
  <c r="L207" i="9"/>
  <c r="I207" i="9"/>
  <c r="F207" i="9"/>
  <c r="O206" i="9"/>
  <c r="L206" i="9"/>
  <c r="I206" i="9"/>
  <c r="F206" i="9"/>
  <c r="N205" i="9"/>
  <c r="M205" i="9"/>
  <c r="K205" i="9"/>
  <c r="J205" i="9"/>
  <c r="H205" i="9"/>
  <c r="H204" i="9" s="1"/>
  <c r="G205" i="9"/>
  <c r="E205" i="9"/>
  <c r="D205" i="9"/>
  <c r="O203" i="9"/>
  <c r="L203" i="9"/>
  <c r="I203" i="9"/>
  <c r="F203" i="9"/>
  <c r="O202" i="9"/>
  <c r="L202" i="9"/>
  <c r="I202" i="9"/>
  <c r="F202" i="9"/>
  <c r="O201" i="9"/>
  <c r="L201" i="9"/>
  <c r="I201" i="9"/>
  <c r="F201" i="9"/>
  <c r="O200" i="9"/>
  <c r="L200" i="9"/>
  <c r="I200" i="9"/>
  <c r="F200" i="9"/>
  <c r="O199" i="9"/>
  <c r="L199" i="9"/>
  <c r="I199" i="9"/>
  <c r="F199" i="9"/>
  <c r="F198" i="9" s="1"/>
  <c r="O198" i="9"/>
  <c r="N198" i="9"/>
  <c r="M198" i="9"/>
  <c r="K198" i="9"/>
  <c r="K196" i="9" s="1"/>
  <c r="J198" i="9"/>
  <c r="J196" i="9" s="1"/>
  <c r="H198" i="9"/>
  <c r="H196" i="9" s="1"/>
  <c r="H195" i="9" s="1"/>
  <c r="G198" i="9"/>
  <c r="G196" i="9" s="1"/>
  <c r="E198" i="9"/>
  <c r="E196" i="9" s="1"/>
  <c r="D198" i="9"/>
  <c r="D196" i="9" s="1"/>
  <c r="O197" i="9"/>
  <c r="L197" i="9"/>
  <c r="I197" i="9"/>
  <c r="F197" i="9"/>
  <c r="N196" i="9"/>
  <c r="M196" i="9"/>
  <c r="O193" i="9"/>
  <c r="L193" i="9"/>
  <c r="L192" i="9" s="1"/>
  <c r="L191" i="9" s="1"/>
  <c r="I193" i="9"/>
  <c r="F193" i="9"/>
  <c r="O192" i="9"/>
  <c r="O191" i="9" s="1"/>
  <c r="N192" i="9"/>
  <c r="N191" i="9" s="1"/>
  <c r="M192" i="9"/>
  <c r="M191" i="9" s="1"/>
  <c r="K192" i="9"/>
  <c r="J192" i="9"/>
  <c r="J191" i="9" s="1"/>
  <c r="H192" i="9"/>
  <c r="H191" i="9" s="1"/>
  <c r="G192" i="9"/>
  <c r="F192" i="9"/>
  <c r="E192" i="9"/>
  <c r="D192" i="9"/>
  <c r="D191" i="9" s="1"/>
  <c r="K191" i="9"/>
  <c r="G191" i="9"/>
  <c r="E191" i="9"/>
  <c r="E187" i="9" s="1"/>
  <c r="O190" i="9"/>
  <c r="L190" i="9"/>
  <c r="I190" i="9"/>
  <c r="F190" i="9"/>
  <c r="O189" i="9"/>
  <c r="L189" i="9"/>
  <c r="L188" i="9" s="1"/>
  <c r="I189" i="9"/>
  <c r="F189" i="9"/>
  <c r="O188" i="9"/>
  <c r="N188" i="9"/>
  <c r="M188" i="9"/>
  <c r="K188" i="9"/>
  <c r="J188" i="9"/>
  <c r="H188" i="9"/>
  <c r="G188" i="9"/>
  <c r="F188" i="9"/>
  <c r="E188" i="9"/>
  <c r="D188" i="9"/>
  <c r="G187" i="9"/>
  <c r="O186" i="9"/>
  <c r="L186" i="9"/>
  <c r="I186" i="9"/>
  <c r="F186" i="9"/>
  <c r="O185" i="9"/>
  <c r="L185" i="9"/>
  <c r="L184" i="9" s="1"/>
  <c r="I185" i="9"/>
  <c r="F185" i="9"/>
  <c r="O184" i="9"/>
  <c r="N184" i="9"/>
  <c r="M184" i="9"/>
  <c r="K184" i="9"/>
  <c r="J184" i="9"/>
  <c r="H184" i="9"/>
  <c r="G184" i="9"/>
  <c r="F184" i="9"/>
  <c r="E184" i="9"/>
  <c r="D184" i="9"/>
  <c r="O183" i="9"/>
  <c r="L183" i="9"/>
  <c r="I183" i="9"/>
  <c r="F183" i="9"/>
  <c r="O182" i="9"/>
  <c r="L182" i="9"/>
  <c r="I182" i="9"/>
  <c r="F182" i="9"/>
  <c r="O181" i="9"/>
  <c r="L181" i="9"/>
  <c r="I181" i="9"/>
  <c r="F181" i="9"/>
  <c r="O180" i="9"/>
  <c r="O179" i="9" s="1"/>
  <c r="L180" i="9"/>
  <c r="I180" i="9"/>
  <c r="F180" i="9"/>
  <c r="N179" i="9"/>
  <c r="M179" i="9"/>
  <c r="K179" i="9"/>
  <c r="J179" i="9"/>
  <c r="H179" i="9"/>
  <c r="G179" i="9"/>
  <c r="E179" i="9"/>
  <c r="D179" i="9"/>
  <c r="O178" i="9"/>
  <c r="L178" i="9"/>
  <c r="I178" i="9"/>
  <c r="F178" i="9"/>
  <c r="O177" i="9"/>
  <c r="L177" i="9"/>
  <c r="I177" i="9"/>
  <c r="F177" i="9"/>
  <c r="O176" i="9"/>
  <c r="O175" i="9" s="1"/>
  <c r="O174" i="9" s="1"/>
  <c r="O173" i="9" s="1"/>
  <c r="L176" i="9"/>
  <c r="L175" i="9" s="1"/>
  <c r="I176" i="9"/>
  <c r="F176" i="9"/>
  <c r="N175" i="9"/>
  <c r="N174" i="9" s="1"/>
  <c r="N173" i="9" s="1"/>
  <c r="M175" i="9"/>
  <c r="K175" i="9"/>
  <c r="K174" i="9" s="1"/>
  <c r="J175" i="9"/>
  <c r="J174" i="9" s="1"/>
  <c r="H175" i="9"/>
  <c r="G175" i="9"/>
  <c r="E175" i="9"/>
  <c r="E174" i="9" s="1"/>
  <c r="E173" i="9" s="1"/>
  <c r="D175" i="9"/>
  <c r="D174" i="9" s="1"/>
  <c r="O172" i="9"/>
  <c r="L172" i="9"/>
  <c r="I172" i="9"/>
  <c r="F172" i="9"/>
  <c r="O171" i="9"/>
  <c r="L171" i="9"/>
  <c r="I171" i="9"/>
  <c r="F171" i="9"/>
  <c r="O170" i="9"/>
  <c r="L170" i="9"/>
  <c r="I170" i="9"/>
  <c r="F170" i="9"/>
  <c r="O169" i="9"/>
  <c r="L169" i="9"/>
  <c r="I169" i="9"/>
  <c r="F169" i="9"/>
  <c r="O168" i="9"/>
  <c r="L168" i="9"/>
  <c r="I168" i="9"/>
  <c r="F168" i="9"/>
  <c r="O167" i="9"/>
  <c r="L167" i="9"/>
  <c r="L166" i="9" s="1"/>
  <c r="L165" i="9" s="1"/>
  <c r="I167" i="9"/>
  <c r="F167" i="9"/>
  <c r="N166" i="9"/>
  <c r="N165" i="9" s="1"/>
  <c r="M166" i="9"/>
  <c r="M165" i="9" s="1"/>
  <c r="K166" i="9"/>
  <c r="J166" i="9"/>
  <c r="J165" i="9" s="1"/>
  <c r="I166" i="9"/>
  <c r="I165" i="9" s="1"/>
  <c r="H166" i="9"/>
  <c r="H165" i="9" s="1"/>
  <c r="G166" i="9"/>
  <c r="G165" i="9" s="1"/>
  <c r="E166" i="9"/>
  <c r="D166" i="9"/>
  <c r="D165" i="9" s="1"/>
  <c r="K165" i="9"/>
  <c r="E165" i="9"/>
  <c r="O164" i="9"/>
  <c r="L164" i="9"/>
  <c r="I164" i="9"/>
  <c r="F164" i="9"/>
  <c r="O163" i="9"/>
  <c r="L163" i="9"/>
  <c r="I163" i="9"/>
  <c r="F163" i="9"/>
  <c r="O162" i="9"/>
  <c r="L162" i="9"/>
  <c r="I162" i="9"/>
  <c r="F162" i="9"/>
  <c r="O161" i="9"/>
  <c r="L161" i="9"/>
  <c r="L160" i="9" s="1"/>
  <c r="I161" i="9"/>
  <c r="I160" i="9" s="1"/>
  <c r="F161" i="9"/>
  <c r="F160" i="9" s="1"/>
  <c r="O160" i="9"/>
  <c r="N160" i="9"/>
  <c r="M160" i="9"/>
  <c r="K160" i="9"/>
  <c r="J160" i="9"/>
  <c r="H160" i="9"/>
  <c r="G160" i="9"/>
  <c r="E160" i="9"/>
  <c r="D160" i="9"/>
  <c r="O159" i="9"/>
  <c r="L159" i="9"/>
  <c r="I159" i="9"/>
  <c r="F159" i="9"/>
  <c r="O158" i="9"/>
  <c r="L158" i="9"/>
  <c r="I158" i="9"/>
  <c r="F158" i="9"/>
  <c r="O157" i="9"/>
  <c r="L157" i="9"/>
  <c r="I157" i="9"/>
  <c r="F157" i="9"/>
  <c r="O156" i="9"/>
  <c r="L156" i="9"/>
  <c r="I156" i="9"/>
  <c r="F156" i="9"/>
  <c r="O155" i="9"/>
  <c r="L155" i="9"/>
  <c r="I155" i="9"/>
  <c r="F155" i="9"/>
  <c r="O154" i="9"/>
  <c r="L154" i="9"/>
  <c r="I154" i="9"/>
  <c r="F154" i="9"/>
  <c r="O153" i="9"/>
  <c r="L153" i="9"/>
  <c r="I153" i="9"/>
  <c r="F153" i="9"/>
  <c r="O152" i="9"/>
  <c r="O151" i="9" s="1"/>
  <c r="L152" i="9"/>
  <c r="C152" i="9" s="1"/>
  <c r="I152" i="9"/>
  <c r="F152" i="9"/>
  <c r="N151" i="9"/>
  <c r="M151" i="9"/>
  <c r="K151" i="9"/>
  <c r="J151" i="9"/>
  <c r="H151" i="9"/>
  <c r="G151" i="9"/>
  <c r="E151" i="9"/>
  <c r="D151" i="9"/>
  <c r="O150" i="9"/>
  <c r="L150" i="9"/>
  <c r="I150" i="9"/>
  <c r="F150" i="9"/>
  <c r="O149" i="9"/>
  <c r="L149" i="9"/>
  <c r="I149" i="9"/>
  <c r="F149" i="9"/>
  <c r="O148" i="9"/>
  <c r="L148" i="9"/>
  <c r="I148" i="9"/>
  <c r="F148" i="9"/>
  <c r="O147" i="9"/>
  <c r="L147" i="9"/>
  <c r="I147" i="9"/>
  <c r="F147" i="9"/>
  <c r="O146" i="9"/>
  <c r="L146" i="9"/>
  <c r="I146" i="9"/>
  <c r="F146" i="9"/>
  <c r="O145" i="9"/>
  <c r="L145" i="9"/>
  <c r="L144" i="9" s="1"/>
  <c r="I145" i="9"/>
  <c r="F145" i="9"/>
  <c r="N144" i="9"/>
  <c r="M144" i="9"/>
  <c r="K144" i="9"/>
  <c r="J144" i="9"/>
  <c r="H144" i="9"/>
  <c r="G144" i="9"/>
  <c r="E144" i="9"/>
  <c r="D144" i="9"/>
  <c r="O143" i="9"/>
  <c r="L143" i="9"/>
  <c r="I143" i="9"/>
  <c r="F143" i="9"/>
  <c r="O142" i="9"/>
  <c r="L142" i="9"/>
  <c r="I142" i="9"/>
  <c r="F142" i="9"/>
  <c r="O141" i="9"/>
  <c r="N141" i="9"/>
  <c r="M141" i="9"/>
  <c r="K141" i="9"/>
  <c r="J141" i="9"/>
  <c r="H141" i="9"/>
  <c r="G141" i="9"/>
  <c r="F141" i="9"/>
  <c r="E141" i="9"/>
  <c r="D141" i="9"/>
  <c r="O140" i="9"/>
  <c r="L140" i="9"/>
  <c r="I140" i="9"/>
  <c r="F140" i="9"/>
  <c r="O139" i="9"/>
  <c r="L139" i="9"/>
  <c r="I139" i="9"/>
  <c r="F139" i="9"/>
  <c r="O138" i="9"/>
  <c r="L138" i="9"/>
  <c r="I138" i="9"/>
  <c r="F138" i="9"/>
  <c r="O137" i="9"/>
  <c r="O136" i="9" s="1"/>
  <c r="L137" i="9"/>
  <c r="I137" i="9"/>
  <c r="F137" i="9"/>
  <c r="F136" i="9" s="1"/>
  <c r="N136" i="9"/>
  <c r="M136" i="9"/>
  <c r="K136" i="9"/>
  <c r="J136" i="9"/>
  <c r="H136" i="9"/>
  <c r="G136" i="9"/>
  <c r="E136" i="9"/>
  <c r="D136" i="9"/>
  <c r="O135" i="9"/>
  <c r="L135" i="9"/>
  <c r="I135" i="9"/>
  <c r="F135" i="9"/>
  <c r="O134" i="9"/>
  <c r="L134" i="9"/>
  <c r="I134" i="9"/>
  <c r="F134" i="9"/>
  <c r="O133" i="9"/>
  <c r="L133" i="9"/>
  <c r="I133" i="9"/>
  <c r="F133" i="9"/>
  <c r="O132" i="9"/>
  <c r="L132" i="9"/>
  <c r="I132" i="9"/>
  <c r="F132" i="9"/>
  <c r="N131" i="9"/>
  <c r="M131" i="9"/>
  <c r="M130" i="9" s="1"/>
  <c r="K131" i="9"/>
  <c r="J131" i="9"/>
  <c r="H131" i="9"/>
  <c r="G131" i="9"/>
  <c r="E131" i="9"/>
  <c r="D131" i="9"/>
  <c r="O129" i="9"/>
  <c r="O128" i="9" s="1"/>
  <c r="L129" i="9"/>
  <c r="L128" i="9" s="1"/>
  <c r="I129" i="9"/>
  <c r="I128" i="9" s="1"/>
  <c r="F129" i="9"/>
  <c r="F128" i="9" s="1"/>
  <c r="N128" i="9"/>
  <c r="M128" i="9"/>
  <c r="K128" i="9"/>
  <c r="J128" i="9"/>
  <c r="H128" i="9"/>
  <c r="G128" i="9"/>
  <c r="E128" i="9"/>
  <c r="D128" i="9"/>
  <c r="O127" i="9"/>
  <c r="L127" i="9"/>
  <c r="I127" i="9"/>
  <c r="F127" i="9"/>
  <c r="O126" i="9"/>
  <c r="L126" i="9"/>
  <c r="I126" i="9"/>
  <c r="F126" i="9"/>
  <c r="O125" i="9"/>
  <c r="L125" i="9"/>
  <c r="I125" i="9"/>
  <c r="F125" i="9"/>
  <c r="O124" i="9"/>
  <c r="L124" i="9"/>
  <c r="I124" i="9"/>
  <c r="F124" i="9"/>
  <c r="O123" i="9"/>
  <c r="L123" i="9"/>
  <c r="I123" i="9"/>
  <c r="F123" i="9"/>
  <c r="F122" i="9" s="1"/>
  <c r="N122" i="9"/>
  <c r="M122" i="9"/>
  <c r="K122" i="9"/>
  <c r="J122" i="9"/>
  <c r="H122" i="9"/>
  <c r="G122" i="9"/>
  <c r="E122" i="9"/>
  <c r="D122" i="9"/>
  <c r="O121" i="9"/>
  <c r="L121" i="9"/>
  <c r="I121" i="9"/>
  <c r="F121" i="9"/>
  <c r="O120" i="9"/>
  <c r="L120" i="9"/>
  <c r="I120" i="9"/>
  <c r="F120" i="9"/>
  <c r="O119" i="9"/>
  <c r="L119" i="9"/>
  <c r="I119" i="9"/>
  <c r="F119" i="9"/>
  <c r="O118" i="9"/>
  <c r="L118" i="9"/>
  <c r="I118" i="9"/>
  <c r="F118" i="9"/>
  <c r="O117" i="9"/>
  <c r="O116" i="9" s="1"/>
  <c r="L117" i="9"/>
  <c r="L116" i="9" s="1"/>
  <c r="I117" i="9"/>
  <c r="F117" i="9"/>
  <c r="N116" i="9"/>
  <c r="M116" i="9"/>
  <c r="K116" i="9"/>
  <c r="J116" i="9"/>
  <c r="H116" i="9"/>
  <c r="G116" i="9"/>
  <c r="E116" i="9"/>
  <c r="D116" i="9"/>
  <c r="O115" i="9"/>
  <c r="L115" i="9"/>
  <c r="I115" i="9"/>
  <c r="F115" i="9"/>
  <c r="O114" i="9"/>
  <c r="L114" i="9"/>
  <c r="I114" i="9"/>
  <c r="F114" i="9"/>
  <c r="O113" i="9"/>
  <c r="O112" i="9" s="1"/>
  <c r="L113" i="9"/>
  <c r="C113" i="9" s="1"/>
  <c r="I113" i="9"/>
  <c r="F113" i="9"/>
  <c r="N112" i="9"/>
  <c r="M112" i="9"/>
  <c r="K112" i="9"/>
  <c r="J112" i="9"/>
  <c r="H112" i="9"/>
  <c r="G112" i="9"/>
  <c r="E112" i="9"/>
  <c r="D112" i="9"/>
  <c r="O111" i="9"/>
  <c r="L111" i="9"/>
  <c r="I111" i="9"/>
  <c r="F111" i="9"/>
  <c r="O110" i="9"/>
  <c r="L110" i="9"/>
  <c r="I110" i="9"/>
  <c r="F110" i="9"/>
  <c r="O109" i="9"/>
  <c r="L109" i="9"/>
  <c r="I109" i="9"/>
  <c r="F109" i="9"/>
  <c r="O108" i="9"/>
  <c r="L108" i="9"/>
  <c r="I108" i="9"/>
  <c r="F108" i="9"/>
  <c r="O107" i="9"/>
  <c r="L107" i="9"/>
  <c r="I107" i="9"/>
  <c r="F107" i="9"/>
  <c r="O106" i="9"/>
  <c r="L106" i="9"/>
  <c r="I106" i="9"/>
  <c r="F106" i="9"/>
  <c r="O105" i="9"/>
  <c r="L105" i="9"/>
  <c r="I105" i="9"/>
  <c r="F105" i="9"/>
  <c r="O104" i="9"/>
  <c r="L104" i="9"/>
  <c r="I104" i="9"/>
  <c r="F104" i="9"/>
  <c r="N103" i="9"/>
  <c r="M103" i="9"/>
  <c r="K103" i="9"/>
  <c r="J103" i="9"/>
  <c r="H103" i="9"/>
  <c r="G103" i="9"/>
  <c r="E103" i="9"/>
  <c r="D103" i="9"/>
  <c r="O102" i="9"/>
  <c r="L102" i="9"/>
  <c r="I102" i="9"/>
  <c r="F102" i="9"/>
  <c r="O101" i="9"/>
  <c r="L101" i="9"/>
  <c r="I101" i="9"/>
  <c r="F101" i="9"/>
  <c r="O100" i="9"/>
  <c r="L100" i="9"/>
  <c r="I100" i="9"/>
  <c r="F100" i="9"/>
  <c r="O99" i="9"/>
  <c r="L99" i="9"/>
  <c r="I99" i="9"/>
  <c r="F99" i="9"/>
  <c r="O98" i="9"/>
  <c r="L98" i="9"/>
  <c r="I98" i="9"/>
  <c r="F98" i="9"/>
  <c r="O97" i="9"/>
  <c r="L97" i="9"/>
  <c r="I97" i="9"/>
  <c r="F97" i="9"/>
  <c r="O96" i="9"/>
  <c r="L96" i="9"/>
  <c r="I96" i="9"/>
  <c r="F96" i="9"/>
  <c r="N95" i="9"/>
  <c r="M95" i="9"/>
  <c r="K95" i="9"/>
  <c r="J95" i="9"/>
  <c r="H95" i="9"/>
  <c r="G95" i="9"/>
  <c r="E95" i="9"/>
  <c r="D95" i="9"/>
  <c r="O94" i="9"/>
  <c r="L94" i="9"/>
  <c r="I94" i="9"/>
  <c r="F94" i="9"/>
  <c r="O93" i="9"/>
  <c r="L93" i="9"/>
  <c r="I93" i="9"/>
  <c r="F93" i="9"/>
  <c r="O92" i="9"/>
  <c r="L92" i="9"/>
  <c r="I92" i="9"/>
  <c r="F92" i="9"/>
  <c r="O91" i="9"/>
  <c r="L91" i="9"/>
  <c r="I91" i="9"/>
  <c r="F91" i="9"/>
  <c r="O90" i="9"/>
  <c r="O89" i="9" s="1"/>
  <c r="L90" i="9"/>
  <c r="L89" i="9" s="1"/>
  <c r="I90" i="9"/>
  <c r="F90" i="9"/>
  <c r="N89" i="9"/>
  <c r="M89" i="9"/>
  <c r="K89" i="9"/>
  <c r="J89" i="9"/>
  <c r="H89" i="9"/>
  <c r="G89" i="9"/>
  <c r="E89" i="9"/>
  <c r="D89" i="9"/>
  <c r="O88" i="9"/>
  <c r="L88" i="9"/>
  <c r="I88" i="9"/>
  <c r="F88" i="9"/>
  <c r="O87" i="9"/>
  <c r="L87" i="9"/>
  <c r="I87" i="9"/>
  <c r="F87" i="9"/>
  <c r="O86" i="9"/>
  <c r="L86" i="9"/>
  <c r="I86" i="9"/>
  <c r="F86" i="9"/>
  <c r="O85" i="9"/>
  <c r="O84" i="9" s="1"/>
  <c r="L85" i="9"/>
  <c r="L84" i="9" s="1"/>
  <c r="I85" i="9"/>
  <c r="F85" i="9"/>
  <c r="N84" i="9"/>
  <c r="M84" i="9"/>
  <c r="K84" i="9"/>
  <c r="J84" i="9"/>
  <c r="H84" i="9"/>
  <c r="G84" i="9"/>
  <c r="E84" i="9"/>
  <c r="D84" i="9"/>
  <c r="O82" i="9"/>
  <c r="L82" i="9"/>
  <c r="I82" i="9"/>
  <c r="F82" i="9"/>
  <c r="O81" i="9"/>
  <c r="O80" i="9" s="1"/>
  <c r="L81" i="9"/>
  <c r="I81" i="9"/>
  <c r="I80" i="9" s="1"/>
  <c r="F81" i="9"/>
  <c r="C81" i="9" s="1"/>
  <c r="N80" i="9"/>
  <c r="M80" i="9"/>
  <c r="K80" i="9"/>
  <c r="J80" i="9"/>
  <c r="H80" i="9"/>
  <c r="G80" i="9"/>
  <c r="E80" i="9"/>
  <c r="E76" i="9" s="1"/>
  <c r="D80" i="9"/>
  <c r="O79" i="9"/>
  <c r="L79" i="9"/>
  <c r="I79" i="9"/>
  <c r="F79" i="9"/>
  <c r="O78" i="9"/>
  <c r="L78" i="9"/>
  <c r="L77" i="9" s="1"/>
  <c r="I78" i="9"/>
  <c r="I77" i="9" s="1"/>
  <c r="F78" i="9"/>
  <c r="O77" i="9"/>
  <c r="O76" i="9" s="1"/>
  <c r="N77" i="9"/>
  <c r="M77" i="9"/>
  <c r="M76" i="9" s="1"/>
  <c r="K77" i="9"/>
  <c r="J77" i="9"/>
  <c r="H77" i="9"/>
  <c r="G77" i="9"/>
  <c r="G76" i="9" s="1"/>
  <c r="F77" i="9"/>
  <c r="E77" i="9"/>
  <c r="D77" i="9"/>
  <c r="D76" i="9" s="1"/>
  <c r="H76" i="9"/>
  <c r="O74" i="9"/>
  <c r="L74" i="9"/>
  <c r="I74" i="9"/>
  <c r="F74" i="9"/>
  <c r="O73" i="9"/>
  <c r="L73" i="9"/>
  <c r="I73" i="9"/>
  <c r="C73" i="9" s="1"/>
  <c r="F73" i="9"/>
  <c r="O72" i="9"/>
  <c r="L72" i="9"/>
  <c r="I72" i="9"/>
  <c r="F72" i="9"/>
  <c r="O71" i="9"/>
  <c r="L71" i="9"/>
  <c r="I71" i="9"/>
  <c r="F71" i="9"/>
  <c r="O70" i="9"/>
  <c r="L70" i="9"/>
  <c r="L69" i="9" s="1"/>
  <c r="I70" i="9"/>
  <c r="F70" i="9"/>
  <c r="N69" i="9"/>
  <c r="M69" i="9"/>
  <c r="K69" i="9"/>
  <c r="K67" i="9" s="1"/>
  <c r="J69" i="9"/>
  <c r="J67" i="9" s="1"/>
  <c r="H69" i="9"/>
  <c r="G69" i="9"/>
  <c r="G67" i="9" s="1"/>
  <c r="E69" i="9"/>
  <c r="E67" i="9" s="1"/>
  <c r="D69" i="9"/>
  <c r="D67" i="9" s="1"/>
  <c r="O68" i="9"/>
  <c r="L68" i="9"/>
  <c r="I68" i="9"/>
  <c r="F68" i="9"/>
  <c r="N67" i="9"/>
  <c r="M67" i="9"/>
  <c r="H67"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O59" i="9"/>
  <c r="L59" i="9"/>
  <c r="I59" i="9"/>
  <c r="F59" i="9"/>
  <c r="N58" i="9"/>
  <c r="M58" i="9"/>
  <c r="K58" i="9"/>
  <c r="J58" i="9"/>
  <c r="H58" i="9"/>
  <c r="G58" i="9"/>
  <c r="E58" i="9"/>
  <c r="D58" i="9"/>
  <c r="O57" i="9"/>
  <c r="L57" i="9"/>
  <c r="I57" i="9"/>
  <c r="F57" i="9"/>
  <c r="O56" i="9"/>
  <c r="O55" i="9" s="1"/>
  <c r="L56" i="9"/>
  <c r="L55" i="9" s="1"/>
  <c r="I56" i="9"/>
  <c r="I55" i="9" s="1"/>
  <c r="F56" i="9"/>
  <c r="N55" i="9"/>
  <c r="M55" i="9"/>
  <c r="K55" i="9"/>
  <c r="K54" i="9" s="1"/>
  <c r="J55" i="9"/>
  <c r="H55" i="9"/>
  <c r="H54" i="9" s="1"/>
  <c r="G55" i="9"/>
  <c r="E55" i="9"/>
  <c r="E54" i="9" s="1"/>
  <c r="D55" i="9"/>
  <c r="D54" i="9" s="1"/>
  <c r="D53" i="9" s="1"/>
  <c r="N54" i="9"/>
  <c r="N53" i="9" s="1"/>
  <c r="O47" i="9"/>
  <c r="C47" i="9" s="1"/>
  <c r="O46" i="9"/>
  <c r="C46" i="9" s="1"/>
  <c r="N45" i="9"/>
  <c r="M45" i="9"/>
  <c r="L44" i="9"/>
  <c r="I44" i="9"/>
  <c r="F44" i="9"/>
  <c r="F43" i="9" s="1"/>
  <c r="K43" i="9"/>
  <c r="J43" i="9"/>
  <c r="I43" i="9"/>
  <c r="H43" i="9"/>
  <c r="G43" i="9"/>
  <c r="E43" i="9"/>
  <c r="D43" i="9"/>
  <c r="F42" i="9"/>
  <c r="C42" i="9"/>
  <c r="F41" i="9"/>
  <c r="C41" i="9" s="1"/>
  <c r="E41" i="9"/>
  <c r="D41" i="9"/>
  <c r="L40" i="9"/>
  <c r="C40" i="9" s="1"/>
  <c r="L39" i="9"/>
  <c r="C39" i="9" s="1"/>
  <c r="L38" i="9"/>
  <c r="C38" i="9" s="1"/>
  <c r="L37" i="9"/>
  <c r="C37" i="9" s="1"/>
  <c r="K36" i="9"/>
  <c r="J36" i="9"/>
  <c r="L35" i="9"/>
  <c r="C35" i="9" s="1"/>
  <c r="L34" i="9"/>
  <c r="C34" i="9" s="1"/>
  <c r="K33" i="9"/>
  <c r="J33" i="9"/>
  <c r="L32" i="9"/>
  <c r="C32" i="9" s="1"/>
  <c r="K31" i="9"/>
  <c r="J31" i="9"/>
  <c r="L30" i="9"/>
  <c r="C30" i="9" s="1"/>
  <c r="L29" i="9"/>
  <c r="C29" i="9" s="1"/>
  <c r="L28" i="9"/>
  <c r="C28" i="9" s="1"/>
  <c r="K27" i="9"/>
  <c r="J27" i="9"/>
  <c r="F25" i="9"/>
  <c r="C25" i="9" s="1"/>
  <c r="I24" i="9"/>
  <c r="F24" i="9"/>
  <c r="O23" i="9"/>
  <c r="L23" i="9"/>
  <c r="I23" i="9"/>
  <c r="F23" i="9"/>
  <c r="O22" i="9"/>
  <c r="L22" i="9"/>
  <c r="L21" i="9" s="1"/>
  <c r="I22" i="9"/>
  <c r="I21" i="9" s="1"/>
  <c r="F22" i="9"/>
  <c r="O21" i="9"/>
  <c r="N21" i="9"/>
  <c r="N292" i="9" s="1"/>
  <c r="N291" i="9" s="1"/>
  <c r="M21" i="9"/>
  <c r="M292" i="9" s="1"/>
  <c r="K21" i="9"/>
  <c r="K292" i="9" s="1"/>
  <c r="K291" i="9" s="1"/>
  <c r="J21" i="9"/>
  <c r="H21" i="9"/>
  <c r="H292" i="9" s="1"/>
  <c r="H291" i="9" s="1"/>
  <c r="G21" i="9"/>
  <c r="G292" i="9" s="1"/>
  <c r="F21" i="9"/>
  <c r="E21" i="9"/>
  <c r="D21" i="9"/>
  <c r="C97" i="9" l="1"/>
  <c r="C101" i="9"/>
  <c r="C109" i="9"/>
  <c r="C110" i="9"/>
  <c r="C111" i="9"/>
  <c r="J130" i="9"/>
  <c r="N187" i="9"/>
  <c r="L187" i="9"/>
  <c r="J54" i="9"/>
  <c r="K53" i="9"/>
  <c r="G54" i="9"/>
  <c r="C93" i="9"/>
  <c r="C94" i="9"/>
  <c r="C125" i="9"/>
  <c r="C203" i="9"/>
  <c r="C210" i="9"/>
  <c r="C214" i="9"/>
  <c r="C222" i="9"/>
  <c r="C225" i="9"/>
  <c r="C239" i="9"/>
  <c r="G270" i="9"/>
  <c r="G269" i="9" s="1"/>
  <c r="M270" i="9"/>
  <c r="M269" i="9" s="1"/>
  <c r="C278" i="9"/>
  <c r="C280" i="9"/>
  <c r="C296" i="9"/>
  <c r="I76" i="9"/>
  <c r="M20" i="9"/>
  <c r="C61" i="9"/>
  <c r="H53" i="9"/>
  <c r="O58" i="9"/>
  <c r="E204" i="9"/>
  <c r="E231" i="9"/>
  <c r="E230" i="9" s="1"/>
  <c r="C240" i="9"/>
  <c r="H259" i="9"/>
  <c r="D270" i="9"/>
  <c r="D269" i="9" s="1"/>
  <c r="J270" i="9"/>
  <c r="J269" i="9" s="1"/>
  <c r="G51" i="10"/>
  <c r="N51" i="10"/>
  <c r="G289" i="10"/>
  <c r="M51" i="10"/>
  <c r="M50" i="10" s="1"/>
  <c r="H50" i="10"/>
  <c r="H290" i="10"/>
  <c r="D289" i="10"/>
  <c r="J51" i="10"/>
  <c r="J50" i="10" s="1"/>
  <c r="F51" i="11"/>
  <c r="C52" i="11"/>
  <c r="C289" i="11"/>
  <c r="C196" i="10"/>
  <c r="M289" i="10"/>
  <c r="K51" i="10"/>
  <c r="K50" i="10" s="1"/>
  <c r="E51" i="10"/>
  <c r="E50" i="10" s="1"/>
  <c r="I194" i="10"/>
  <c r="C259" i="10"/>
  <c r="N289" i="10"/>
  <c r="L194" i="10"/>
  <c r="E289" i="10"/>
  <c r="O75" i="10"/>
  <c r="O289" i="10" s="1"/>
  <c r="I52" i="10"/>
  <c r="L75" i="10"/>
  <c r="L52" i="10" s="1"/>
  <c r="L51" i="10" s="1"/>
  <c r="L50" i="10" s="1"/>
  <c r="K290" i="10"/>
  <c r="D290" i="10"/>
  <c r="D50" i="10"/>
  <c r="C195" i="10"/>
  <c r="F230" i="10"/>
  <c r="C230" i="10" s="1"/>
  <c r="C231" i="10"/>
  <c r="C174" i="10"/>
  <c r="F173" i="10"/>
  <c r="C173" i="10" s="1"/>
  <c r="I289" i="10"/>
  <c r="C204" i="10"/>
  <c r="C270" i="10"/>
  <c r="F269" i="10"/>
  <c r="C54" i="10"/>
  <c r="F53" i="10"/>
  <c r="F291" i="10"/>
  <c r="C291" i="10" s="1"/>
  <c r="C292" i="10"/>
  <c r="F75" i="10"/>
  <c r="C76" i="10"/>
  <c r="C130" i="10"/>
  <c r="C83" i="10"/>
  <c r="G290" i="10"/>
  <c r="G50" i="10"/>
  <c r="C26" i="10"/>
  <c r="L20" i="10"/>
  <c r="C20" i="10" s="1"/>
  <c r="E290" i="10"/>
  <c r="O194" i="10"/>
  <c r="L179" i="9"/>
  <c r="L174" i="9" s="1"/>
  <c r="L173" i="9" s="1"/>
  <c r="C24" i="9"/>
  <c r="L27" i="9"/>
  <c r="C27" i="9" s="1"/>
  <c r="C85" i="9"/>
  <c r="I95" i="9"/>
  <c r="C105" i="9"/>
  <c r="N130" i="9"/>
  <c r="C148" i="9"/>
  <c r="C155" i="9"/>
  <c r="C171" i="9"/>
  <c r="K173" i="9"/>
  <c r="C176" i="9"/>
  <c r="O187" i="9"/>
  <c r="M187" i="9"/>
  <c r="C220" i="9"/>
  <c r="O270" i="9"/>
  <c r="O269" i="9" s="1"/>
  <c r="C294" i="9"/>
  <c r="C57" i="9"/>
  <c r="C59" i="9"/>
  <c r="C60" i="9"/>
  <c r="C70" i="9"/>
  <c r="C71" i="9"/>
  <c r="O69" i="9"/>
  <c r="O67" i="9" s="1"/>
  <c r="J76" i="9"/>
  <c r="J75" i="9" s="1"/>
  <c r="C82" i="9"/>
  <c r="M83" i="9"/>
  <c r="C124" i="9"/>
  <c r="C139" i="9"/>
  <c r="C140" i="9"/>
  <c r="C160" i="9"/>
  <c r="C168" i="9"/>
  <c r="C183" i="9"/>
  <c r="D187" i="9"/>
  <c r="H187" i="9"/>
  <c r="E195" i="9"/>
  <c r="E194" i="9" s="1"/>
  <c r="O196" i="9"/>
  <c r="C215" i="9"/>
  <c r="G204" i="9"/>
  <c r="G195" i="9" s="1"/>
  <c r="M204" i="9"/>
  <c r="M195" i="9" s="1"/>
  <c r="M231" i="9"/>
  <c r="G231" i="9"/>
  <c r="K231" i="9"/>
  <c r="K230" i="9" s="1"/>
  <c r="C250" i="9"/>
  <c r="D259" i="9"/>
  <c r="J259" i="9"/>
  <c r="D292" i="9"/>
  <c r="D291" i="9" s="1"/>
  <c r="L36" i="9"/>
  <c r="C36" i="9" s="1"/>
  <c r="O45" i="9"/>
  <c r="O20" i="9" s="1"/>
  <c r="C65" i="9"/>
  <c r="N76" i="9"/>
  <c r="C117" i="9"/>
  <c r="C118" i="9"/>
  <c r="C133" i="9"/>
  <c r="C134" i="9"/>
  <c r="I131" i="9"/>
  <c r="O144" i="9"/>
  <c r="L151" i="9"/>
  <c r="C156" i="9"/>
  <c r="C164" i="9"/>
  <c r="M174" i="9"/>
  <c r="M173" i="9" s="1"/>
  <c r="C180" i="9"/>
  <c r="D204" i="9"/>
  <c r="D195" i="9" s="1"/>
  <c r="J204" i="9"/>
  <c r="J195" i="9" s="1"/>
  <c r="C208" i="9"/>
  <c r="C209" i="9"/>
  <c r="C248" i="9"/>
  <c r="C258" i="9"/>
  <c r="G259" i="9"/>
  <c r="M259" i="9"/>
  <c r="M75" i="9"/>
  <c r="D20" i="9"/>
  <c r="J53" i="9"/>
  <c r="J83" i="9"/>
  <c r="G20" i="9"/>
  <c r="E292" i="9"/>
  <c r="E291" i="9" s="1"/>
  <c r="J292" i="9"/>
  <c r="J291" i="9" s="1"/>
  <c r="O292" i="9"/>
  <c r="E20" i="9"/>
  <c r="M54" i="9"/>
  <c r="M53" i="9" s="1"/>
  <c r="I58" i="9"/>
  <c r="I54" i="9" s="1"/>
  <c r="C63" i="9"/>
  <c r="C64" i="9"/>
  <c r="I69" i="9"/>
  <c r="I67" i="9" s="1"/>
  <c r="F80" i="9"/>
  <c r="F76" i="9" s="1"/>
  <c r="C86" i="9"/>
  <c r="C87" i="9"/>
  <c r="C99" i="9"/>
  <c r="C100" i="9"/>
  <c r="L103" i="9"/>
  <c r="I122" i="9"/>
  <c r="C127" i="9"/>
  <c r="O131" i="9"/>
  <c r="L131" i="9"/>
  <c r="C153" i="9"/>
  <c r="C163" i="9"/>
  <c r="J173" i="9"/>
  <c r="L205" i="9"/>
  <c r="C213" i="9"/>
  <c r="N204" i="9"/>
  <c r="N195" i="9" s="1"/>
  <c r="C224" i="9"/>
  <c r="L238" i="9"/>
  <c r="L231" i="9" s="1"/>
  <c r="C262" i="9"/>
  <c r="C298" i="9"/>
  <c r="C77" i="9"/>
  <c r="C22" i="9"/>
  <c r="C23" i="9"/>
  <c r="J26" i="9"/>
  <c r="J20" i="9" s="1"/>
  <c r="C44" i="9"/>
  <c r="G53" i="9"/>
  <c r="L67" i="9"/>
  <c r="I84" i="9"/>
  <c r="K83" i="9"/>
  <c r="C91" i="9"/>
  <c r="C98" i="9"/>
  <c r="I112" i="9"/>
  <c r="C121" i="9"/>
  <c r="C126" i="9"/>
  <c r="L136" i="9"/>
  <c r="K130" i="9"/>
  <c r="C159" i="9"/>
  <c r="C172" i="9"/>
  <c r="D173" i="9"/>
  <c r="H174" i="9"/>
  <c r="H173" i="9" s="1"/>
  <c r="C186" i="9"/>
  <c r="C190" i="9"/>
  <c r="K187" i="9"/>
  <c r="C212" i="9"/>
  <c r="O216" i="9"/>
  <c r="C223" i="9"/>
  <c r="N230" i="9"/>
  <c r="D231" i="9"/>
  <c r="D230" i="9" s="1"/>
  <c r="C245" i="9"/>
  <c r="C257" i="9"/>
  <c r="C268" i="9"/>
  <c r="C274" i="9"/>
  <c r="C288" i="9"/>
  <c r="L293" i="9"/>
  <c r="H20" i="9"/>
  <c r="E83" i="9"/>
  <c r="I103" i="9"/>
  <c r="G291" i="9"/>
  <c r="M291" i="9"/>
  <c r="K26" i="9"/>
  <c r="K20" i="9" s="1"/>
  <c r="L58" i="9"/>
  <c r="L54" i="9" s="1"/>
  <c r="C74" i="9"/>
  <c r="K76" i="9"/>
  <c r="G83" i="9"/>
  <c r="I89" i="9"/>
  <c r="C106" i="9"/>
  <c r="C107" i="9"/>
  <c r="C108" i="9"/>
  <c r="L112" i="9"/>
  <c r="C119" i="9"/>
  <c r="C120" i="9"/>
  <c r="N83" i="9"/>
  <c r="O122" i="9"/>
  <c r="L122" i="9"/>
  <c r="C129" i="9"/>
  <c r="E130" i="9"/>
  <c r="C135" i="9"/>
  <c r="C137" i="9"/>
  <c r="I144" i="9"/>
  <c r="C149" i="9"/>
  <c r="C150" i="9"/>
  <c r="C169" i="9"/>
  <c r="C170" i="9"/>
  <c r="C197" i="9"/>
  <c r="C211" i="9"/>
  <c r="C221" i="9"/>
  <c r="K204" i="9"/>
  <c r="H230" i="9"/>
  <c r="C234" i="9"/>
  <c r="C244" i="9"/>
  <c r="C249" i="9"/>
  <c r="O246" i="9"/>
  <c r="O231" i="9" s="1"/>
  <c r="C254" i="9"/>
  <c r="C256" i="9"/>
  <c r="O259" i="9"/>
  <c r="E269" i="9"/>
  <c r="N269" i="9"/>
  <c r="H269" i="9"/>
  <c r="F293" i="9"/>
  <c r="C295" i="9"/>
  <c r="L292" i="9"/>
  <c r="I292" i="9"/>
  <c r="I20" i="9"/>
  <c r="L33" i="9"/>
  <c r="C33" i="9" s="1"/>
  <c r="L43" i="9"/>
  <c r="C43" i="9" s="1"/>
  <c r="C72" i="9"/>
  <c r="F69" i="9"/>
  <c r="C88" i="9"/>
  <c r="F84" i="9"/>
  <c r="C96" i="9"/>
  <c r="F95" i="9"/>
  <c r="C200" i="9"/>
  <c r="I198" i="9"/>
  <c r="C21" i="9"/>
  <c r="C147" i="9"/>
  <c r="F144" i="9"/>
  <c r="F166" i="9"/>
  <c r="C167" i="9"/>
  <c r="C266" i="9"/>
  <c r="I264" i="9"/>
  <c r="L31" i="9"/>
  <c r="C31" i="9" s="1"/>
  <c r="E53" i="9"/>
  <c r="O54" i="9"/>
  <c r="F58" i="9"/>
  <c r="C58" i="9" s="1"/>
  <c r="C68" i="9"/>
  <c r="D83" i="9"/>
  <c r="C90" i="9"/>
  <c r="C92" i="9"/>
  <c r="F89" i="9"/>
  <c r="C89" i="9" s="1"/>
  <c r="C102" i="9"/>
  <c r="O103" i="9"/>
  <c r="D130" i="9"/>
  <c r="O130" i="9"/>
  <c r="G130" i="9"/>
  <c r="C143" i="9"/>
  <c r="I141" i="9"/>
  <c r="G174" i="9"/>
  <c r="G173" i="9" s="1"/>
  <c r="C218" i="9"/>
  <c r="I216" i="9"/>
  <c r="I188" i="9"/>
  <c r="C189" i="9"/>
  <c r="C45" i="9"/>
  <c r="H83" i="9"/>
  <c r="H75" i="9" s="1"/>
  <c r="H130" i="9"/>
  <c r="F20" i="9"/>
  <c r="N20" i="9"/>
  <c r="C56" i="9"/>
  <c r="F55" i="9"/>
  <c r="C62" i="9"/>
  <c r="C66" i="9"/>
  <c r="C79" i="9"/>
  <c r="L80" i="9"/>
  <c r="O95" i="9"/>
  <c r="L95" i="9"/>
  <c r="L83" i="9" s="1"/>
  <c r="C104" i="9"/>
  <c r="F103" i="9"/>
  <c r="C114" i="9"/>
  <c r="C115" i="9"/>
  <c r="C123" i="9"/>
  <c r="C128" i="9"/>
  <c r="C132" i="9"/>
  <c r="F131" i="9"/>
  <c r="C138" i="9"/>
  <c r="C142" i="9"/>
  <c r="L141" i="9"/>
  <c r="C206" i="9"/>
  <c r="I205" i="9"/>
  <c r="C78" i="9"/>
  <c r="I116" i="9"/>
  <c r="I83" i="9" s="1"/>
  <c r="I136" i="9"/>
  <c r="C154" i="9"/>
  <c r="F151" i="9"/>
  <c r="C178" i="9"/>
  <c r="F175" i="9"/>
  <c r="C182" i="9"/>
  <c r="F179" i="9"/>
  <c r="F191" i="9"/>
  <c r="F187" i="9" s="1"/>
  <c r="C199" i="9"/>
  <c r="L198" i="9"/>
  <c r="L196" i="9" s="1"/>
  <c r="C237" i="9"/>
  <c r="F235" i="9"/>
  <c r="C235" i="9" s="1"/>
  <c r="C301" i="9"/>
  <c r="F112" i="9"/>
  <c r="F116" i="9"/>
  <c r="I151" i="9"/>
  <c r="C177" i="9"/>
  <c r="I175" i="9"/>
  <c r="C181" i="9"/>
  <c r="I179" i="9"/>
  <c r="I184" i="9"/>
  <c r="C184" i="9" s="1"/>
  <c r="C185" i="9"/>
  <c r="J187" i="9"/>
  <c r="I192" i="9"/>
  <c r="I191" i="9" s="1"/>
  <c r="C193" i="9"/>
  <c r="C228" i="9"/>
  <c r="L227" i="9"/>
  <c r="C227" i="9" s="1"/>
  <c r="C232" i="9"/>
  <c r="C242" i="9"/>
  <c r="I238" i="9"/>
  <c r="C238" i="9" s="1"/>
  <c r="I281" i="9"/>
  <c r="C281" i="9" s="1"/>
  <c r="C282" i="9"/>
  <c r="C145" i="9"/>
  <c r="C146" i="9"/>
  <c r="C157" i="9"/>
  <c r="C158" i="9"/>
  <c r="C161" i="9"/>
  <c r="C162" i="9"/>
  <c r="O166" i="9"/>
  <c r="O165" i="9" s="1"/>
  <c r="K195" i="9"/>
  <c r="C202" i="9"/>
  <c r="F196" i="9"/>
  <c r="C207" i="9"/>
  <c r="F205" i="9"/>
  <c r="C219" i="9"/>
  <c r="F216" i="9"/>
  <c r="I260" i="9"/>
  <c r="I259" i="9" s="1"/>
  <c r="L259" i="9"/>
  <c r="I272" i="9"/>
  <c r="I270" i="9" s="1"/>
  <c r="C285" i="9"/>
  <c r="F284" i="9"/>
  <c r="J230" i="9"/>
  <c r="C233" i="9"/>
  <c r="O251" i="9"/>
  <c r="L270" i="9"/>
  <c r="L269" i="9" s="1"/>
  <c r="O205" i="9"/>
  <c r="O204" i="9" s="1"/>
  <c r="O195" i="9" s="1"/>
  <c r="C217" i="9"/>
  <c r="C229" i="9"/>
  <c r="C241" i="9"/>
  <c r="C253" i="9"/>
  <c r="F252" i="9"/>
  <c r="C261" i="9"/>
  <c r="F260" i="9"/>
  <c r="C265" i="9"/>
  <c r="F264" i="9"/>
  <c r="C273" i="9"/>
  <c r="F272" i="9"/>
  <c r="C277" i="9"/>
  <c r="F276" i="9"/>
  <c r="C276" i="9" s="1"/>
  <c r="I293" i="9"/>
  <c r="C297" i="9"/>
  <c r="C201" i="9"/>
  <c r="C236" i="9"/>
  <c r="C243" i="9"/>
  <c r="F246" i="9"/>
  <c r="C247" i="9"/>
  <c r="C255" i="9"/>
  <c r="C263" i="9"/>
  <c r="C267" i="9"/>
  <c r="C271" i="9"/>
  <c r="C275" i="9"/>
  <c r="C279" i="9"/>
  <c r="F286" i="9"/>
  <c r="F292" i="9" s="1"/>
  <c r="C287" i="9"/>
  <c r="C299" i="9"/>
  <c r="C300" i="9"/>
  <c r="O291" i="9"/>
  <c r="C264" i="9" l="1"/>
  <c r="C112" i="9"/>
  <c r="K75" i="9"/>
  <c r="K52" i="9" s="1"/>
  <c r="K51" i="9" s="1"/>
  <c r="C122" i="9"/>
  <c r="N75" i="9"/>
  <c r="N52" i="9" s="1"/>
  <c r="M290" i="10"/>
  <c r="G75" i="9"/>
  <c r="G52" i="9" s="1"/>
  <c r="C246" i="9"/>
  <c r="I51" i="10"/>
  <c r="N290" i="10"/>
  <c r="N50" i="10"/>
  <c r="J290" i="10"/>
  <c r="F290" i="11"/>
  <c r="C290" i="11" s="1"/>
  <c r="F50" i="11"/>
  <c r="C50" i="11" s="1"/>
  <c r="C51" i="11"/>
  <c r="L289" i="10"/>
  <c r="O52" i="10"/>
  <c r="O51" i="10" s="1"/>
  <c r="C75" i="10"/>
  <c r="L290" i="10"/>
  <c r="C269" i="10"/>
  <c r="F289" i="10"/>
  <c r="F194" i="10"/>
  <c r="C194" i="10" s="1"/>
  <c r="C53" i="10"/>
  <c r="F52" i="10"/>
  <c r="I290" i="10"/>
  <c r="I50" i="10"/>
  <c r="K194" i="9"/>
  <c r="O83" i="9"/>
  <c r="O75" i="9" s="1"/>
  <c r="L291" i="9"/>
  <c r="G230" i="9"/>
  <c r="G194" i="9" s="1"/>
  <c r="O53" i="9"/>
  <c r="H194" i="9"/>
  <c r="D194" i="9"/>
  <c r="I53" i="9"/>
  <c r="M230" i="9"/>
  <c r="M194" i="9"/>
  <c r="C69" i="9"/>
  <c r="N194" i="9"/>
  <c r="L130" i="9"/>
  <c r="M52" i="9"/>
  <c r="M51" i="9" s="1"/>
  <c r="C293" i="9"/>
  <c r="C272" i="9"/>
  <c r="N289" i="9"/>
  <c r="L230" i="9"/>
  <c r="C116" i="9"/>
  <c r="C136" i="9"/>
  <c r="C144" i="9"/>
  <c r="C198" i="9"/>
  <c r="O230" i="9"/>
  <c r="I187" i="9"/>
  <c r="C187" i="9" s="1"/>
  <c r="F231" i="9"/>
  <c r="J289" i="9"/>
  <c r="I231" i="9"/>
  <c r="C231" i="9" s="1"/>
  <c r="J194" i="9"/>
  <c r="I174" i="9"/>
  <c r="I173" i="9" s="1"/>
  <c r="C191" i="9"/>
  <c r="J52" i="9"/>
  <c r="C141" i="9"/>
  <c r="D75" i="9"/>
  <c r="D289" i="9" s="1"/>
  <c r="L53" i="9"/>
  <c r="C179" i="9"/>
  <c r="C151" i="9"/>
  <c r="F67" i="9"/>
  <c r="C67" i="9" s="1"/>
  <c r="E75" i="9"/>
  <c r="E52" i="9" s="1"/>
  <c r="E51" i="9" s="1"/>
  <c r="H52" i="9"/>
  <c r="H51" i="9" s="1"/>
  <c r="H289" i="9"/>
  <c r="C292" i="9"/>
  <c r="F291" i="9"/>
  <c r="D52" i="9"/>
  <c r="C131" i="9"/>
  <c r="F130" i="9"/>
  <c r="C80" i="9"/>
  <c r="L76" i="9"/>
  <c r="N51" i="9"/>
  <c r="I130" i="9"/>
  <c r="I75" i="9" s="1"/>
  <c r="I230" i="9"/>
  <c r="L26" i="9"/>
  <c r="F270" i="9"/>
  <c r="I269" i="9"/>
  <c r="I196" i="9"/>
  <c r="L204" i="9"/>
  <c r="L195" i="9" s="1"/>
  <c r="L194" i="9" s="1"/>
  <c r="I204" i="9"/>
  <c r="C55" i="9"/>
  <c r="F54" i="9"/>
  <c r="C166" i="9"/>
  <c r="F165" i="9"/>
  <c r="C165" i="9" s="1"/>
  <c r="C286" i="9"/>
  <c r="M289" i="9"/>
  <c r="C252" i="9"/>
  <c r="F251" i="9"/>
  <c r="C251" i="9" s="1"/>
  <c r="I291" i="9"/>
  <c r="C284" i="9"/>
  <c r="F283" i="9"/>
  <c r="C283" i="9" s="1"/>
  <c r="C205" i="9"/>
  <c r="F204" i="9"/>
  <c r="C84" i="9"/>
  <c r="F83" i="9"/>
  <c r="E289" i="9"/>
  <c r="C260" i="9"/>
  <c r="F259" i="9"/>
  <c r="C259" i="9" s="1"/>
  <c r="C216" i="9"/>
  <c r="C188" i="9"/>
  <c r="C192" i="9"/>
  <c r="F174" i="9"/>
  <c r="C175" i="9"/>
  <c r="C103" i="9"/>
  <c r="O52" i="9"/>
  <c r="C95" i="9"/>
  <c r="I52" i="9" l="1"/>
  <c r="O289" i="9"/>
  <c r="G289" i="9"/>
  <c r="C204" i="9"/>
  <c r="I195" i="9"/>
  <c r="O194" i="9"/>
  <c r="K289" i="9"/>
  <c r="C289" i="10"/>
  <c r="O290" i="10"/>
  <c r="O50" i="10"/>
  <c r="F51" i="10"/>
  <c r="C52" i="10"/>
  <c r="E290" i="9"/>
  <c r="E50" i="9"/>
  <c r="J51" i="9"/>
  <c r="G51" i="9"/>
  <c r="F195" i="9"/>
  <c r="D51" i="9"/>
  <c r="O51" i="9"/>
  <c r="O50" i="9" s="1"/>
  <c r="I194" i="9"/>
  <c r="I51" i="9" s="1"/>
  <c r="C291" i="9"/>
  <c r="C195" i="9"/>
  <c r="K50" i="9"/>
  <c r="K290" i="9"/>
  <c r="C83" i="9"/>
  <c r="F75" i="9"/>
  <c r="F53" i="9"/>
  <c r="C54" i="9"/>
  <c r="C174" i="9"/>
  <c r="F173" i="9"/>
  <c r="C173" i="9" s="1"/>
  <c r="L75" i="9"/>
  <c r="C76" i="9"/>
  <c r="M50" i="9"/>
  <c r="M290" i="9"/>
  <c r="F230" i="9"/>
  <c r="C230" i="9" s="1"/>
  <c r="C270" i="9"/>
  <c r="F269" i="9"/>
  <c r="D290" i="9"/>
  <c r="D50" i="9"/>
  <c r="N50" i="9"/>
  <c r="N290" i="9"/>
  <c r="O290" i="9"/>
  <c r="C196" i="9"/>
  <c r="I289" i="9"/>
  <c r="C26" i="9"/>
  <c r="L20" i="9"/>
  <c r="C20" i="9" s="1"/>
  <c r="C130" i="9"/>
  <c r="H290" i="9"/>
  <c r="H50" i="9"/>
  <c r="F290" i="10" l="1"/>
  <c r="C290" i="10" s="1"/>
  <c r="F50" i="10"/>
  <c r="C50" i="10" s="1"/>
  <c r="C51" i="10"/>
  <c r="J290" i="9"/>
  <c r="J50" i="9"/>
  <c r="G50" i="9"/>
  <c r="G290" i="9"/>
  <c r="I290" i="9"/>
  <c r="I50" i="9"/>
  <c r="C75" i="9"/>
  <c r="C269" i="9"/>
  <c r="F289" i="9"/>
  <c r="F194" i="9"/>
  <c r="C194" i="9" s="1"/>
  <c r="L52" i="9"/>
  <c r="L51" i="9" s="1"/>
  <c r="L289" i="9"/>
  <c r="F52" i="9"/>
  <c r="C53" i="9"/>
  <c r="C289" i="9" l="1"/>
  <c r="L50" i="9"/>
  <c r="L290" i="9"/>
  <c r="C52" i="9"/>
  <c r="F51" i="9"/>
  <c r="F290" i="9" l="1"/>
  <c r="C290" i="9" s="1"/>
  <c r="C51" i="9"/>
  <c r="F50" i="9"/>
  <c r="C50" i="9" s="1"/>
  <c r="O301" i="8" l="1"/>
  <c r="L301" i="8"/>
  <c r="I301" i="8"/>
  <c r="F301" i="8"/>
  <c r="C301" i="8" s="1"/>
  <c r="O300" i="8"/>
  <c r="L300" i="8"/>
  <c r="I300" i="8"/>
  <c r="F300" i="8"/>
  <c r="O299" i="8"/>
  <c r="L299" i="8"/>
  <c r="I299" i="8"/>
  <c r="F299" i="8"/>
  <c r="O298" i="8"/>
  <c r="L298" i="8"/>
  <c r="I298" i="8"/>
  <c r="F298" i="8"/>
  <c r="O297" i="8"/>
  <c r="L297" i="8"/>
  <c r="I297" i="8"/>
  <c r="F297" i="8"/>
  <c r="C297" i="8" s="1"/>
  <c r="O296" i="8"/>
  <c r="L296" i="8"/>
  <c r="I296" i="8"/>
  <c r="F296" i="8"/>
  <c r="O295" i="8"/>
  <c r="L295" i="8"/>
  <c r="I295" i="8"/>
  <c r="F295" i="8"/>
  <c r="O294" i="8"/>
  <c r="L294" i="8"/>
  <c r="L293" i="8" s="1"/>
  <c r="I294" i="8"/>
  <c r="F294" i="8"/>
  <c r="O293" i="8"/>
  <c r="N293" i="8"/>
  <c r="M293" i="8"/>
  <c r="K293" i="8"/>
  <c r="J293" i="8"/>
  <c r="H293" i="8"/>
  <c r="G293" i="8"/>
  <c r="F293" i="8"/>
  <c r="E293" i="8"/>
  <c r="D293" i="8"/>
  <c r="O288" i="8"/>
  <c r="L288" i="8"/>
  <c r="I288" i="8"/>
  <c r="F288" i="8"/>
  <c r="O287" i="8"/>
  <c r="L287" i="8"/>
  <c r="L286" i="8" s="1"/>
  <c r="I287" i="8"/>
  <c r="F287" i="8"/>
  <c r="O286" i="8"/>
  <c r="N286" i="8"/>
  <c r="M286" i="8"/>
  <c r="K286" i="8"/>
  <c r="J286" i="8"/>
  <c r="H286" i="8"/>
  <c r="G286" i="8"/>
  <c r="F286" i="8"/>
  <c r="E286" i="8"/>
  <c r="D286" i="8"/>
  <c r="O285" i="8"/>
  <c r="L285" i="8"/>
  <c r="I285" i="8"/>
  <c r="F285" i="8"/>
  <c r="O284" i="8"/>
  <c r="O283" i="8" s="1"/>
  <c r="N284" i="8"/>
  <c r="M284" i="8"/>
  <c r="M283" i="8" s="1"/>
  <c r="L284" i="8"/>
  <c r="L283" i="8" s="1"/>
  <c r="K284" i="8"/>
  <c r="K283" i="8" s="1"/>
  <c r="J284" i="8"/>
  <c r="J283" i="8" s="1"/>
  <c r="I284" i="8"/>
  <c r="I283" i="8" s="1"/>
  <c r="H284" i="8"/>
  <c r="H283" i="8" s="1"/>
  <c r="G284" i="8"/>
  <c r="G283" i="8" s="1"/>
  <c r="E284" i="8"/>
  <c r="E283" i="8" s="1"/>
  <c r="D284" i="8"/>
  <c r="D283" i="8" s="1"/>
  <c r="N283" i="8"/>
  <c r="O282" i="8"/>
  <c r="O281" i="8" s="1"/>
  <c r="L282" i="8"/>
  <c r="L281" i="8" s="1"/>
  <c r="I282" i="8"/>
  <c r="I281" i="8" s="1"/>
  <c r="F282" i="8"/>
  <c r="N281" i="8"/>
  <c r="M281" i="8"/>
  <c r="K281" i="8"/>
  <c r="J281" i="8"/>
  <c r="H281" i="8"/>
  <c r="G281" i="8"/>
  <c r="F281" i="8"/>
  <c r="E281" i="8"/>
  <c r="D281" i="8"/>
  <c r="O280" i="8"/>
  <c r="L280" i="8"/>
  <c r="I280" i="8"/>
  <c r="F280" i="8"/>
  <c r="O279" i="8"/>
  <c r="L279" i="8"/>
  <c r="I279" i="8"/>
  <c r="F279" i="8"/>
  <c r="O278" i="8"/>
  <c r="L278" i="8"/>
  <c r="I278" i="8"/>
  <c r="F278" i="8"/>
  <c r="O277" i="8"/>
  <c r="L277" i="8"/>
  <c r="I277" i="8"/>
  <c r="I276" i="8" s="1"/>
  <c r="F277" i="8"/>
  <c r="N276" i="8"/>
  <c r="M276" i="8"/>
  <c r="K276" i="8"/>
  <c r="J276" i="8"/>
  <c r="H276" i="8"/>
  <c r="G276" i="8"/>
  <c r="E276" i="8"/>
  <c r="D276" i="8"/>
  <c r="O275" i="8"/>
  <c r="L275" i="8"/>
  <c r="I275" i="8"/>
  <c r="F275" i="8"/>
  <c r="O274" i="8"/>
  <c r="L274" i="8"/>
  <c r="I274" i="8"/>
  <c r="F274" i="8"/>
  <c r="O273" i="8"/>
  <c r="L273" i="8"/>
  <c r="L272" i="8" s="1"/>
  <c r="I273" i="8"/>
  <c r="I272" i="8" s="1"/>
  <c r="F273" i="8"/>
  <c r="N272" i="8"/>
  <c r="M272" i="8"/>
  <c r="K272" i="8"/>
  <c r="J272" i="8"/>
  <c r="J270" i="8" s="1"/>
  <c r="J269" i="8" s="1"/>
  <c r="H272" i="8"/>
  <c r="H270" i="8" s="1"/>
  <c r="H269" i="8" s="1"/>
  <c r="G272" i="8"/>
  <c r="E272" i="8"/>
  <c r="E270" i="8" s="1"/>
  <c r="D272" i="8"/>
  <c r="O271" i="8"/>
  <c r="L271" i="8"/>
  <c r="I271" i="8"/>
  <c r="F271" i="8"/>
  <c r="N270" i="8"/>
  <c r="N269" i="8" s="1"/>
  <c r="O268" i="8"/>
  <c r="L268" i="8"/>
  <c r="I268" i="8"/>
  <c r="F268" i="8"/>
  <c r="O267" i="8"/>
  <c r="L267" i="8"/>
  <c r="I267" i="8"/>
  <c r="F267" i="8"/>
  <c r="O266" i="8"/>
  <c r="L266" i="8"/>
  <c r="I266" i="8"/>
  <c r="F266" i="8"/>
  <c r="O265" i="8"/>
  <c r="L265" i="8"/>
  <c r="I265" i="8"/>
  <c r="I264" i="8" s="1"/>
  <c r="F265" i="8"/>
  <c r="N264" i="8"/>
  <c r="M264" i="8"/>
  <c r="K264" i="8"/>
  <c r="J264" i="8"/>
  <c r="H264" i="8"/>
  <c r="H259" i="8" s="1"/>
  <c r="G264" i="8"/>
  <c r="E264" i="8"/>
  <c r="D264" i="8"/>
  <c r="O263" i="8"/>
  <c r="L263" i="8"/>
  <c r="I263" i="8"/>
  <c r="F263" i="8"/>
  <c r="O262" i="8"/>
  <c r="L262" i="8"/>
  <c r="I262" i="8"/>
  <c r="F262" i="8"/>
  <c r="O261" i="8"/>
  <c r="L261" i="8"/>
  <c r="I261" i="8"/>
  <c r="F261" i="8"/>
  <c r="N260" i="8"/>
  <c r="N259" i="8" s="1"/>
  <c r="M260" i="8"/>
  <c r="M259" i="8" s="1"/>
  <c r="K260" i="8"/>
  <c r="J260" i="8"/>
  <c r="J259" i="8" s="1"/>
  <c r="I260" i="8"/>
  <c r="H260" i="8"/>
  <c r="G260" i="8"/>
  <c r="E260" i="8"/>
  <c r="D260" i="8"/>
  <c r="D259" i="8" s="1"/>
  <c r="O258" i="8"/>
  <c r="L258" i="8"/>
  <c r="I258" i="8"/>
  <c r="F258" i="8"/>
  <c r="O257" i="8"/>
  <c r="L257" i="8"/>
  <c r="I257" i="8"/>
  <c r="F257" i="8"/>
  <c r="O256" i="8"/>
  <c r="L256" i="8"/>
  <c r="I256" i="8"/>
  <c r="F256" i="8"/>
  <c r="O255" i="8"/>
  <c r="L255" i="8"/>
  <c r="I255" i="8"/>
  <c r="F255" i="8"/>
  <c r="O254" i="8"/>
  <c r="L254" i="8"/>
  <c r="I254" i="8"/>
  <c r="F254" i="8"/>
  <c r="O253" i="8"/>
  <c r="L253" i="8"/>
  <c r="I253" i="8"/>
  <c r="F253" i="8"/>
  <c r="N252" i="8"/>
  <c r="N251" i="8" s="1"/>
  <c r="M252" i="8"/>
  <c r="M251" i="8" s="1"/>
  <c r="K252" i="8"/>
  <c r="J252" i="8"/>
  <c r="J251" i="8" s="1"/>
  <c r="I252" i="8"/>
  <c r="I251" i="8" s="1"/>
  <c r="H252" i="8"/>
  <c r="G252" i="8"/>
  <c r="E252" i="8"/>
  <c r="E251" i="8" s="1"/>
  <c r="D252" i="8"/>
  <c r="D251" i="8" s="1"/>
  <c r="K251" i="8"/>
  <c r="H251" i="8"/>
  <c r="G251" i="8"/>
  <c r="O250" i="8"/>
  <c r="L250" i="8"/>
  <c r="I250" i="8"/>
  <c r="F250" i="8"/>
  <c r="O249" i="8"/>
  <c r="L249" i="8"/>
  <c r="I249" i="8"/>
  <c r="F249" i="8"/>
  <c r="O248" i="8"/>
  <c r="L248" i="8"/>
  <c r="I248" i="8"/>
  <c r="F248" i="8"/>
  <c r="O247" i="8"/>
  <c r="L247" i="8"/>
  <c r="I247" i="8"/>
  <c r="F247" i="8"/>
  <c r="N246" i="8"/>
  <c r="M246" i="8"/>
  <c r="K246" i="8"/>
  <c r="J246" i="8"/>
  <c r="H246" i="8"/>
  <c r="G246" i="8"/>
  <c r="E246" i="8"/>
  <c r="D246" i="8"/>
  <c r="O245" i="8"/>
  <c r="L245" i="8"/>
  <c r="I245" i="8"/>
  <c r="F245" i="8"/>
  <c r="O244" i="8"/>
  <c r="L244" i="8"/>
  <c r="I244" i="8"/>
  <c r="F244" i="8"/>
  <c r="O243" i="8"/>
  <c r="L243" i="8"/>
  <c r="I243" i="8"/>
  <c r="F243" i="8"/>
  <c r="O242" i="8"/>
  <c r="L242" i="8"/>
  <c r="I242" i="8"/>
  <c r="F242" i="8"/>
  <c r="O241" i="8"/>
  <c r="L241" i="8"/>
  <c r="I241" i="8"/>
  <c r="F241" i="8"/>
  <c r="O240" i="8"/>
  <c r="L240" i="8"/>
  <c r="I240" i="8"/>
  <c r="F240" i="8"/>
  <c r="O239" i="8"/>
  <c r="L239" i="8"/>
  <c r="I239" i="8"/>
  <c r="F239" i="8"/>
  <c r="N238" i="8"/>
  <c r="M238" i="8"/>
  <c r="K238" i="8"/>
  <c r="J238" i="8"/>
  <c r="H238" i="8"/>
  <c r="G238" i="8"/>
  <c r="E238" i="8"/>
  <c r="D238" i="8"/>
  <c r="O237" i="8"/>
  <c r="L237" i="8"/>
  <c r="I237" i="8"/>
  <c r="F237" i="8"/>
  <c r="O236" i="8"/>
  <c r="L236" i="8"/>
  <c r="L235" i="8" s="1"/>
  <c r="I236" i="8"/>
  <c r="I235" i="8" s="1"/>
  <c r="F236" i="8"/>
  <c r="O235" i="8"/>
  <c r="N235" i="8"/>
  <c r="M235" i="8"/>
  <c r="K235" i="8"/>
  <c r="J235" i="8"/>
  <c r="H235" i="8"/>
  <c r="G235" i="8"/>
  <c r="E235" i="8"/>
  <c r="D235" i="8"/>
  <c r="O234" i="8"/>
  <c r="O233" i="8" s="1"/>
  <c r="L234" i="8"/>
  <c r="L233" i="8" s="1"/>
  <c r="I234" i="8"/>
  <c r="F234" i="8"/>
  <c r="N233" i="8"/>
  <c r="M233" i="8"/>
  <c r="M231" i="8" s="1"/>
  <c r="K233" i="8"/>
  <c r="J233" i="8"/>
  <c r="I233" i="8"/>
  <c r="H233" i="8"/>
  <c r="G233" i="8"/>
  <c r="E233" i="8"/>
  <c r="D233" i="8"/>
  <c r="O232" i="8"/>
  <c r="L232" i="8"/>
  <c r="I232" i="8"/>
  <c r="F232" i="8"/>
  <c r="O229" i="8"/>
  <c r="L229" i="8"/>
  <c r="I229" i="8"/>
  <c r="F229" i="8"/>
  <c r="O228" i="8"/>
  <c r="L228" i="8"/>
  <c r="L227" i="8" s="1"/>
  <c r="I228" i="8"/>
  <c r="I227" i="8" s="1"/>
  <c r="F228" i="8"/>
  <c r="O227" i="8"/>
  <c r="N227" i="8"/>
  <c r="M227" i="8"/>
  <c r="K227" i="8"/>
  <c r="J227" i="8"/>
  <c r="H227" i="8"/>
  <c r="G227" i="8"/>
  <c r="F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O219" i="8"/>
  <c r="L219" i="8"/>
  <c r="I219" i="8"/>
  <c r="F219" i="8"/>
  <c r="O218" i="8"/>
  <c r="L218" i="8"/>
  <c r="I218" i="8"/>
  <c r="F218" i="8"/>
  <c r="O217" i="8"/>
  <c r="L217" i="8"/>
  <c r="I217" i="8"/>
  <c r="F217" i="8"/>
  <c r="N216" i="8"/>
  <c r="M216" i="8"/>
  <c r="K216" i="8"/>
  <c r="J216" i="8"/>
  <c r="I216" i="8"/>
  <c r="H216" i="8"/>
  <c r="G216" i="8"/>
  <c r="E216" i="8"/>
  <c r="D216" i="8"/>
  <c r="O215" i="8"/>
  <c r="L215" i="8"/>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O208" i="8"/>
  <c r="L208" i="8"/>
  <c r="I208" i="8"/>
  <c r="F208" i="8"/>
  <c r="O207" i="8"/>
  <c r="L207" i="8"/>
  <c r="I207" i="8"/>
  <c r="F207" i="8"/>
  <c r="O206" i="8"/>
  <c r="O205" i="8" s="1"/>
  <c r="L206" i="8"/>
  <c r="I206" i="8"/>
  <c r="F206" i="8"/>
  <c r="N205" i="8"/>
  <c r="M205" i="8"/>
  <c r="K205" i="8"/>
  <c r="J205" i="8"/>
  <c r="H205" i="8"/>
  <c r="G205" i="8"/>
  <c r="E205" i="8"/>
  <c r="D205" i="8"/>
  <c r="G204" i="8"/>
  <c r="O203" i="8"/>
  <c r="L203" i="8"/>
  <c r="I203" i="8"/>
  <c r="F203" i="8"/>
  <c r="O202" i="8"/>
  <c r="L202" i="8"/>
  <c r="I202" i="8"/>
  <c r="F202" i="8"/>
  <c r="C202" i="8" s="1"/>
  <c r="O201" i="8"/>
  <c r="L201" i="8"/>
  <c r="I201" i="8"/>
  <c r="F201" i="8"/>
  <c r="O200" i="8"/>
  <c r="L200" i="8"/>
  <c r="I200" i="8"/>
  <c r="F200" i="8"/>
  <c r="O199" i="8"/>
  <c r="L199" i="8"/>
  <c r="L198" i="8" s="1"/>
  <c r="I199" i="8"/>
  <c r="F199" i="8"/>
  <c r="F198" i="8" s="1"/>
  <c r="O198" i="8"/>
  <c r="N198" i="8"/>
  <c r="M198" i="8"/>
  <c r="K198" i="8"/>
  <c r="K196" i="8" s="1"/>
  <c r="J198" i="8"/>
  <c r="H198" i="8"/>
  <c r="H196" i="8" s="1"/>
  <c r="G198" i="8"/>
  <c r="G196" i="8" s="1"/>
  <c r="E198" i="8"/>
  <c r="E196" i="8" s="1"/>
  <c r="D198" i="8"/>
  <c r="O197" i="8"/>
  <c r="L197" i="8"/>
  <c r="I197" i="8"/>
  <c r="F197" i="8"/>
  <c r="N196" i="8"/>
  <c r="M196" i="8"/>
  <c r="J196" i="8"/>
  <c r="D196" i="8"/>
  <c r="O193" i="8"/>
  <c r="O192" i="8" s="1"/>
  <c r="O191" i="8" s="1"/>
  <c r="L193" i="8"/>
  <c r="L192" i="8" s="1"/>
  <c r="L191" i="8" s="1"/>
  <c r="I193" i="8"/>
  <c r="I192" i="8" s="1"/>
  <c r="I191" i="8" s="1"/>
  <c r="F193" i="8"/>
  <c r="N192" i="8"/>
  <c r="N191" i="8" s="1"/>
  <c r="M192" i="8"/>
  <c r="M191" i="8" s="1"/>
  <c r="K192" i="8"/>
  <c r="K191" i="8" s="1"/>
  <c r="K187" i="8" s="1"/>
  <c r="J192" i="8"/>
  <c r="H192" i="8"/>
  <c r="G192" i="8"/>
  <c r="G191" i="8" s="1"/>
  <c r="G187" i="8" s="1"/>
  <c r="E192" i="8"/>
  <c r="E191" i="8" s="1"/>
  <c r="D192" i="8"/>
  <c r="D191" i="8" s="1"/>
  <c r="J191" i="8"/>
  <c r="H191" i="8"/>
  <c r="O190" i="8"/>
  <c r="L190" i="8"/>
  <c r="I190" i="8"/>
  <c r="F190" i="8"/>
  <c r="O189" i="8"/>
  <c r="L189" i="8"/>
  <c r="I189" i="8"/>
  <c r="I188" i="8" s="1"/>
  <c r="I187" i="8" s="1"/>
  <c r="F189" i="8"/>
  <c r="N188" i="8"/>
  <c r="M188" i="8"/>
  <c r="M187" i="8" s="1"/>
  <c r="K188" i="8"/>
  <c r="J188" i="8"/>
  <c r="H188" i="8"/>
  <c r="G188" i="8"/>
  <c r="F188" i="8"/>
  <c r="E188" i="8"/>
  <c r="D188" i="8"/>
  <c r="D187" i="8" s="1"/>
  <c r="O186" i="8"/>
  <c r="L186" i="8"/>
  <c r="I186" i="8"/>
  <c r="F186" i="8"/>
  <c r="O185" i="8"/>
  <c r="L185" i="8"/>
  <c r="L184" i="8" s="1"/>
  <c r="I185" i="8"/>
  <c r="I184" i="8" s="1"/>
  <c r="F185" i="8"/>
  <c r="O184" i="8"/>
  <c r="N184" i="8"/>
  <c r="M184" i="8"/>
  <c r="K184" i="8"/>
  <c r="J184" i="8"/>
  <c r="H184" i="8"/>
  <c r="G184" i="8"/>
  <c r="F184" i="8"/>
  <c r="E184" i="8"/>
  <c r="D184" i="8"/>
  <c r="O183" i="8"/>
  <c r="L183" i="8"/>
  <c r="I183" i="8"/>
  <c r="F183" i="8"/>
  <c r="O182" i="8"/>
  <c r="L182" i="8"/>
  <c r="I182" i="8"/>
  <c r="F182" i="8"/>
  <c r="O181" i="8"/>
  <c r="L181" i="8"/>
  <c r="I181" i="8"/>
  <c r="F181" i="8"/>
  <c r="O180" i="8"/>
  <c r="O179" i="8" s="1"/>
  <c r="L180" i="8"/>
  <c r="I180" i="8"/>
  <c r="I179" i="8" s="1"/>
  <c r="F180" i="8"/>
  <c r="N179" i="8"/>
  <c r="M179" i="8"/>
  <c r="K179" i="8"/>
  <c r="J179" i="8"/>
  <c r="H179" i="8"/>
  <c r="G179" i="8"/>
  <c r="E179" i="8"/>
  <c r="D179" i="8"/>
  <c r="O178" i="8"/>
  <c r="L178" i="8"/>
  <c r="I178" i="8"/>
  <c r="F178" i="8"/>
  <c r="O177" i="8"/>
  <c r="L177" i="8"/>
  <c r="I177" i="8"/>
  <c r="F177" i="8"/>
  <c r="O176" i="8"/>
  <c r="O175" i="8" s="1"/>
  <c r="L176" i="8"/>
  <c r="L175" i="8" s="1"/>
  <c r="I176" i="8"/>
  <c r="I175" i="8" s="1"/>
  <c r="I174" i="8" s="1"/>
  <c r="F176" i="8"/>
  <c r="C176" i="8" s="1"/>
  <c r="N175" i="8"/>
  <c r="M175" i="8"/>
  <c r="M174" i="8" s="1"/>
  <c r="K175" i="8"/>
  <c r="K174" i="8" s="1"/>
  <c r="J175" i="8"/>
  <c r="H175" i="8"/>
  <c r="G175" i="8"/>
  <c r="G174" i="8" s="1"/>
  <c r="E175" i="8"/>
  <c r="E174" i="8" s="1"/>
  <c r="E173" i="8" s="1"/>
  <c r="D175" i="8"/>
  <c r="O172" i="8"/>
  <c r="L172" i="8"/>
  <c r="I172" i="8"/>
  <c r="F172" i="8"/>
  <c r="O171" i="8"/>
  <c r="L171" i="8"/>
  <c r="I171" i="8"/>
  <c r="F171" i="8"/>
  <c r="O170" i="8"/>
  <c r="L170" i="8"/>
  <c r="I170" i="8"/>
  <c r="F170" i="8"/>
  <c r="O169" i="8"/>
  <c r="L169" i="8"/>
  <c r="I169" i="8"/>
  <c r="F169" i="8"/>
  <c r="O168" i="8"/>
  <c r="L168" i="8"/>
  <c r="I168" i="8"/>
  <c r="F168" i="8"/>
  <c r="O167" i="8"/>
  <c r="O166" i="8" s="1"/>
  <c r="O165" i="8" s="1"/>
  <c r="L167" i="8"/>
  <c r="I167" i="8"/>
  <c r="F167" i="8"/>
  <c r="N166" i="8"/>
  <c r="N165" i="8" s="1"/>
  <c r="M166" i="8"/>
  <c r="M165" i="8" s="1"/>
  <c r="K166" i="8"/>
  <c r="K165" i="8" s="1"/>
  <c r="J166" i="8"/>
  <c r="J165" i="8" s="1"/>
  <c r="I166" i="8"/>
  <c r="I165" i="8" s="1"/>
  <c r="H166" i="8"/>
  <c r="H165" i="8" s="1"/>
  <c r="G166" i="8"/>
  <c r="G165" i="8" s="1"/>
  <c r="E166" i="8"/>
  <c r="E165" i="8" s="1"/>
  <c r="D166" i="8"/>
  <c r="D165" i="8" s="1"/>
  <c r="O164" i="8"/>
  <c r="L164" i="8"/>
  <c r="I164" i="8"/>
  <c r="F164" i="8"/>
  <c r="O163" i="8"/>
  <c r="L163" i="8"/>
  <c r="I163" i="8"/>
  <c r="F163" i="8"/>
  <c r="O162" i="8"/>
  <c r="L162" i="8"/>
  <c r="I162" i="8"/>
  <c r="F162" i="8"/>
  <c r="O161" i="8"/>
  <c r="O160" i="8" s="1"/>
  <c r="L161" i="8"/>
  <c r="L160" i="8" s="1"/>
  <c r="I161" i="8"/>
  <c r="I160" i="8" s="1"/>
  <c r="F161" i="8"/>
  <c r="N160" i="8"/>
  <c r="M160" i="8"/>
  <c r="K160" i="8"/>
  <c r="J160" i="8"/>
  <c r="H160" i="8"/>
  <c r="G160" i="8"/>
  <c r="F160" i="8"/>
  <c r="E160" i="8"/>
  <c r="D160" i="8"/>
  <c r="O159" i="8"/>
  <c r="L159" i="8"/>
  <c r="I159" i="8"/>
  <c r="F159" i="8"/>
  <c r="O158" i="8"/>
  <c r="L158" i="8"/>
  <c r="I158" i="8"/>
  <c r="F158" i="8"/>
  <c r="O157" i="8"/>
  <c r="L157" i="8"/>
  <c r="I157" i="8"/>
  <c r="F157" i="8"/>
  <c r="O156" i="8"/>
  <c r="L156" i="8"/>
  <c r="I156" i="8"/>
  <c r="F156" i="8"/>
  <c r="O155" i="8"/>
  <c r="L155" i="8"/>
  <c r="I155" i="8"/>
  <c r="F155" i="8"/>
  <c r="O154" i="8"/>
  <c r="L154" i="8"/>
  <c r="I154" i="8"/>
  <c r="F154" i="8"/>
  <c r="O153" i="8"/>
  <c r="L153" i="8"/>
  <c r="I153" i="8"/>
  <c r="F153" i="8"/>
  <c r="O152" i="8"/>
  <c r="L152" i="8"/>
  <c r="L151" i="8" s="1"/>
  <c r="I152" i="8"/>
  <c r="F152" i="8"/>
  <c r="N151" i="8"/>
  <c r="M151" i="8"/>
  <c r="K151" i="8"/>
  <c r="J151" i="8"/>
  <c r="H151" i="8"/>
  <c r="G151" i="8"/>
  <c r="E151" i="8"/>
  <c r="D151" i="8"/>
  <c r="O150" i="8"/>
  <c r="L150" i="8"/>
  <c r="I150" i="8"/>
  <c r="F150" i="8"/>
  <c r="O149" i="8"/>
  <c r="L149" i="8"/>
  <c r="I149" i="8"/>
  <c r="F149" i="8"/>
  <c r="O148" i="8"/>
  <c r="L148" i="8"/>
  <c r="C148" i="8" s="1"/>
  <c r="I148" i="8"/>
  <c r="F148" i="8"/>
  <c r="O147" i="8"/>
  <c r="L147" i="8"/>
  <c r="I147" i="8"/>
  <c r="F147" i="8"/>
  <c r="O146" i="8"/>
  <c r="L146" i="8"/>
  <c r="I146" i="8"/>
  <c r="F146" i="8"/>
  <c r="O145" i="8"/>
  <c r="L145" i="8"/>
  <c r="I145" i="8"/>
  <c r="F145" i="8"/>
  <c r="N144" i="8"/>
  <c r="M144" i="8"/>
  <c r="K144" i="8"/>
  <c r="J144" i="8"/>
  <c r="H144" i="8"/>
  <c r="G144" i="8"/>
  <c r="E144" i="8"/>
  <c r="D144" i="8"/>
  <c r="O143" i="8"/>
  <c r="L143" i="8"/>
  <c r="I143" i="8"/>
  <c r="F143" i="8"/>
  <c r="O142" i="8"/>
  <c r="L142" i="8"/>
  <c r="I142" i="8"/>
  <c r="I141" i="8" s="1"/>
  <c r="F142" i="8"/>
  <c r="N141" i="8"/>
  <c r="M141" i="8"/>
  <c r="L141" i="8"/>
  <c r="K141" i="8"/>
  <c r="J141" i="8"/>
  <c r="H141" i="8"/>
  <c r="G141" i="8"/>
  <c r="F141" i="8"/>
  <c r="E141" i="8"/>
  <c r="E130" i="8" s="1"/>
  <c r="D141" i="8"/>
  <c r="O140" i="8"/>
  <c r="L140" i="8"/>
  <c r="I140" i="8"/>
  <c r="F140" i="8"/>
  <c r="O139" i="8"/>
  <c r="L139" i="8"/>
  <c r="I139" i="8"/>
  <c r="F139" i="8"/>
  <c r="O138" i="8"/>
  <c r="L138" i="8"/>
  <c r="I138" i="8"/>
  <c r="F138" i="8"/>
  <c r="O137" i="8"/>
  <c r="L137" i="8"/>
  <c r="I137" i="8"/>
  <c r="I136" i="8" s="1"/>
  <c r="F137" i="8"/>
  <c r="O136" i="8"/>
  <c r="N136" i="8"/>
  <c r="M136" i="8"/>
  <c r="K136" i="8"/>
  <c r="J136" i="8"/>
  <c r="H136" i="8"/>
  <c r="G136" i="8"/>
  <c r="E136" i="8"/>
  <c r="D136" i="8"/>
  <c r="O135" i="8"/>
  <c r="L135" i="8"/>
  <c r="I135" i="8"/>
  <c r="F135" i="8"/>
  <c r="O134" i="8"/>
  <c r="L134" i="8"/>
  <c r="I134" i="8"/>
  <c r="F134" i="8"/>
  <c r="O133" i="8"/>
  <c r="L133" i="8"/>
  <c r="I133" i="8"/>
  <c r="F133" i="8"/>
  <c r="O132" i="8"/>
  <c r="O131" i="8" s="1"/>
  <c r="L132" i="8"/>
  <c r="I132" i="8"/>
  <c r="F132" i="8"/>
  <c r="N131" i="8"/>
  <c r="M131" i="8"/>
  <c r="K131" i="8"/>
  <c r="J131" i="8"/>
  <c r="H131" i="8"/>
  <c r="G131" i="8"/>
  <c r="E131" i="8"/>
  <c r="D131" i="8"/>
  <c r="O129" i="8"/>
  <c r="L129" i="8"/>
  <c r="L128" i="8" s="1"/>
  <c r="I129" i="8"/>
  <c r="I128" i="8" s="1"/>
  <c r="F129" i="8"/>
  <c r="O128" i="8"/>
  <c r="N128" i="8"/>
  <c r="M128" i="8"/>
  <c r="K128" i="8"/>
  <c r="J128" i="8"/>
  <c r="H128" i="8"/>
  <c r="G128" i="8"/>
  <c r="F128" i="8"/>
  <c r="E128" i="8"/>
  <c r="D128" i="8"/>
  <c r="O127" i="8"/>
  <c r="L127" i="8"/>
  <c r="I127" i="8"/>
  <c r="F127" i="8"/>
  <c r="O126" i="8"/>
  <c r="L126" i="8"/>
  <c r="I126" i="8"/>
  <c r="F126" i="8"/>
  <c r="O125" i="8"/>
  <c r="L125" i="8"/>
  <c r="I125" i="8"/>
  <c r="F125" i="8"/>
  <c r="O124" i="8"/>
  <c r="L124" i="8"/>
  <c r="I124" i="8"/>
  <c r="F124" i="8"/>
  <c r="O123" i="8"/>
  <c r="O122" i="8" s="1"/>
  <c r="L123" i="8"/>
  <c r="I123" i="8"/>
  <c r="I122" i="8" s="1"/>
  <c r="F123" i="8"/>
  <c r="N122" i="8"/>
  <c r="M122" i="8"/>
  <c r="K122" i="8"/>
  <c r="J122" i="8"/>
  <c r="H122" i="8"/>
  <c r="G122" i="8"/>
  <c r="E122" i="8"/>
  <c r="D122" i="8"/>
  <c r="O121" i="8"/>
  <c r="L121" i="8"/>
  <c r="I121" i="8"/>
  <c r="F121" i="8"/>
  <c r="O120" i="8"/>
  <c r="L120" i="8"/>
  <c r="I120" i="8"/>
  <c r="F120" i="8"/>
  <c r="O119" i="8"/>
  <c r="L119" i="8"/>
  <c r="I119" i="8"/>
  <c r="F119" i="8"/>
  <c r="O118" i="8"/>
  <c r="L118" i="8"/>
  <c r="I118" i="8"/>
  <c r="F118" i="8"/>
  <c r="O117" i="8"/>
  <c r="L117" i="8"/>
  <c r="I117" i="8"/>
  <c r="F117" i="8"/>
  <c r="N116" i="8"/>
  <c r="M116" i="8"/>
  <c r="K116" i="8"/>
  <c r="J116" i="8"/>
  <c r="H116" i="8"/>
  <c r="G116" i="8"/>
  <c r="E116" i="8"/>
  <c r="D116" i="8"/>
  <c r="O115" i="8"/>
  <c r="L115" i="8"/>
  <c r="I115" i="8"/>
  <c r="F115" i="8"/>
  <c r="O114" i="8"/>
  <c r="L114" i="8"/>
  <c r="I114" i="8"/>
  <c r="F114" i="8"/>
  <c r="O113" i="8"/>
  <c r="L113" i="8"/>
  <c r="L112" i="8" s="1"/>
  <c r="I113" i="8"/>
  <c r="I112" i="8" s="1"/>
  <c r="F113" i="8"/>
  <c r="O112" i="8"/>
  <c r="N112" i="8"/>
  <c r="M112" i="8"/>
  <c r="K112" i="8"/>
  <c r="J112" i="8"/>
  <c r="H112" i="8"/>
  <c r="G112" i="8"/>
  <c r="E112" i="8"/>
  <c r="D112" i="8"/>
  <c r="O111" i="8"/>
  <c r="L111" i="8"/>
  <c r="I111" i="8"/>
  <c r="F111" i="8"/>
  <c r="O110" i="8"/>
  <c r="L110" i="8"/>
  <c r="I110" i="8"/>
  <c r="F110" i="8"/>
  <c r="O109" i="8"/>
  <c r="L109" i="8"/>
  <c r="I109" i="8"/>
  <c r="F109" i="8"/>
  <c r="O108" i="8"/>
  <c r="L108" i="8"/>
  <c r="I108" i="8"/>
  <c r="F108" i="8"/>
  <c r="O107" i="8"/>
  <c r="L107" i="8"/>
  <c r="I107" i="8"/>
  <c r="F107" i="8"/>
  <c r="O106" i="8"/>
  <c r="L106" i="8"/>
  <c r="I106" i="8"/>
  <c r="F106" i="8"/>
  <c r="O105" i="8"/>
  <c r="L105" i="8"/>
  <c r="I105" i="8"/>
  <c r="F105" i="8"/>
  <c r="O104" i="8"/>
  <c r="O103" i="8" s="1"/>
  <c r="L104" i="8"/>
  <c r="I104" i="8"/>
  <c r="F104" i="8"/>
  <c r="N103" i="8"/>
  <c r="M103" i="8"/>
  <c r="K103" i="8"/>
  <c r="J103" i="8"/>
  <c r="H103" i="8"/>
  <c r="G103" i="8"/>
  <c r="E103" i="8"/>
  <c r="D103" i="8"/>
  <c r="O102" i="8"/>
  <c r="L102" i="8"/>
  <c r="I102" i="8"/>
  <c r="F102" i="8"/>
  <c r="O101" i="8"/>
  <c r="L101" i="8"/>
  <c r="I101" i="8"/>
  <c r="F101" i="8"/>
  <c r="O100" i="8"/>
  <c r="L100" i="8"/>
  <c r="I100" i="8"/>
  <c r="F100" i="8"/>
  <c r="O99" i="8"/>
  <c r="L99" i="8"/>
  <c r="I99" i="8"/>
  <c r="F99" i="8"/>
  <c r="O98" i="8"/>
  <c r="L98" i="8"/>
  <c r="I98" i="8"/>
  <c r="F98" i="8"/>
  <c r="O97" i="8"/>
  <c r="L97" i="8"/>
  <c r="I97" i="8"/>
  <c r="F97" i="8"/>
  <c r="O96" i="8"/>
  <c r="L96" i="8"/>
  <c r="I96" i="8"/>
  <c r="F96" i="8"/>
  <c r="N95" i="8"/>
  <c r="M95" i="8"/>
  <c r="L95" i="8"/>
  <c r="K95" i="8"/>
  <c r="J95" i="8"/>
  <c r="H95" i="8"/>
  <c r="G95" i="8"/>
  <c r="E95" i="8"/>
  <c r="D95" i="8"/>
  <c r="O94" i="8"/>
  <c r="L94" i="8"/>
  <c r="I94" i="8"/>
  <c r="F94" i="8"/>
  <c r="O93" i="8"/>
  <c r="L93" i="8"/>
  <c r="I93" i="8"/>
  <c r="F93" i="8"/>
  <c r="O92" i="8"/>
  <c r="L92" i="8"/>
  <c r="I92" i="8"/>
  <c r="F92" i="8"/>
  <c r="O91" i="8"/>
  <c r="L91" i="8"/>
  <c r="I91" i="8"/>
  <c r="F91" i="8"/>
  <c r="O90" i="8"/>
  <c r="L90" i="8"/>
  <c r="I90" i="8"/>
  <c r="F90" i="8"/>
  <c r="F89" i="8" s="1"/>
  <c r="N89" i="8"/>
  <c r="M89" i="8"/>
  <c r="K89" i="8"/>
  <c r="J89" i="8"/>
  <c r="H89" i="8"/>
  <c r="G89" i="8"/>
  <c r="E89" i="8"/>
  <c r="D89" i="8"/>
  <c r="O88" i="8"/>
  <c r="L88" i="8"/>
  <c r="I88" i="8"/>
  <c r="F88" i="8"/>
  <c r="O87" i="8"/>
  <c r="L87" i="8"/>
  <c r="I87" i="8"/>
  <c r="F87" i="8"/>
  <c r="O86" i="8"/>
  <c r="L86" i="8"/>
  <c r="I86" i="8"/>
  <c r="F86" i="8"/>
  <c r="O85" i="8"/>
  <c r="O84" i="8" s="1"/>
  <c r="L85" i="8"/>
  <c r="I85" i="8"/>
  <c r="F85" i="8"/>
  <c r="N84" i="8"/>
  <c r="M84" i="8"/>
  <c r="K84" i="8"/>
  <c r="J84" i="8"/>
  <c r="H84" i="8"/>
  <c r="G84" i="8"/>
  <c r="E84" i="8"/>
  <c r="D84" i="8"/>
  <c r="O82" i="8"/>
  <c r="L82" i="8"/>
  <c r="I82" i="8"/>
  <c r="F82" i="8"/>
  <c r="O81" i="8"/>
  <c r="L81" i="8"/>
  <c r="L80" i="8" s="1"/>
  <c r="I81" i="8"/>
  <c r="I80" i="8" s="1"/>
  <c r="F81" i="8"/>
  <c r="O80" i="8"/>
  <c r="N80" i="8"/>
  <c r="M80" i="8"/>
  <c r="K80" i="8"/>
  <c r="J80" i="8"/>
  <c r="H80" i="8"/>
  <c r="G80" i="8"/>
  <c r="F80" i="8"/>
  <c r="E80" i="8"/>
  <c r="D80" i="8"/>
  <c r="O79" i="8"/>
  <c r="L79" i="8"/>
  <c r="I79" i="8"/>
  <c r="F79" i="8"/>
  <c r="O78" i="8"/>
  <c r="O77" i="8" s="1"/>
  <c r="L78" i="8"/>
  <c r="L77" i="8" s="1"/>
  <c r="I78" i="8"/>
  <c r="I77" i="8" s="1"/>
  <c r="F78" i="8"/>
  <c r="N77" i="8"/>
  <c r="M77" i="8"/>
  <c r="K77" i="8"/>
  <c r="J77" i="8"/>
  <c r="H77" i="8"/>
  <c r="H76" i="8" s="1"/>
  <c r="G77" i="8"/>
  <c r="F77" i="8"/>
  <c r="E77" i="8"/>
  <c r="D77" i="8"/>
  <c r="D76" i="8" s="1"/>
  <c r="O74" i="8"/>
  <c r="L74" i="8"/>
  <c r="I74" i="8"/>
  <c r="F74" i="8"/>
  <c r="O73" i="8"/>
  <c r="L73" i="8"/>
  <c r="I73" i="8"/>
  <c r="F73" i="8"/>
  <c r="O72" i="8"/>
  <c r="L72" i="8"/>
  <c r="I72" i="8"/>
  <c r="F72" i="8"/>
  <c r="O71" i="8"/>
  <c r="L71" i="8"/>
  <c r="I71" i="8"/>
  <c r="F71" i="8"/>
  <c r="O70" i="8"/>
  <c r="L70" i="8"/>
  <c r="I70" i="8"/>
  <c r="I69" i="8" s="1"/>
  <c r="F70" i="8"/>
  <c r="F69" i="8" s="1"/>
  <c r="N69" i="8"/>
  <c r="N67" i="8" s="1"/>
  <c r="M69" i="8"/>
  <c r="M67" i="8" s="1"/>
  <c r="K69" i="8"/>
  <c r="K67" i="8" s="1"/>
  <c r="J69" i="8"/>
  <c r="J67" i="8" s="1"/>
  <c r="H69" i="8"/>
  <c r="H67" i="8" s="1"/>
  <c r="G69" i="8"/>
  <c r="E69" i="8"/>
  <c r="E67" i="8" s="1"/>
  <c r="D69" i="8"/>
  <c r="D67" i="8" s="1"/>
  <c r="O68" i="8"/>
  <c r="L68" i="8"/>
  <c r="I68" i="8"/>
  <c r="F68" i="8"/>
  <c r="G67" i="8"/>
  <c r="O66" i="8"/>
  <c r="L66" i="8"/>
  <c r="I66" i="8"/>
  <c r="F66" i="8"/>
  <c r="E66" i="8"/>
  <c r="O65" i="8"/>
  <c r="L65" i="8"/>
  <c r="I65" i="8"/>
  <c r="F65" i="8"/>
  <c r="O64" i="8"/>
  <c r="L64" i="8"/>
  <c r="I64" i="8"/>
  <c r="F64" i="8"/>
  <c r="O63" i="8"/>
  <c r="L63" i="8"/>
  <c r="I63" i="8"/>
  <c r="F63" i="8"/>
  <c r="O62" i="8"/>
  <c r="L62" i="8"/>
  <c r="I62" i="8"/>
  <c r="F62" i="8"/>
  <c r="O61" i="8"/>
  <c r="L61" i="8"/>
  <c r="I61" i="8"/>
  <c r="F61" i="8"/>
  <c r="O60" i="8"/>
  <c r="L60" i="8"/>
  <c r="I60" i="8"/>
  <c r="F60" i="8"/>
  <c r="O59" i="8"/>
  <c r="L59" i="8"/>
  <c r="I59" i="8"/>
  <c r="I58" i="8" s="1"/>
  <c r="F59" i="8"/>
  <c r="N58" i="8"/>
  <c r="M58" i="8"/>
  <c r="K58" i="8"/>
  <c r="J58" i="8"/>
  <c r="H58" i="8"/>
  <c r="G58" i="8"/>
  <c r="G54" i="8" s="1"/>
  <c r="G53" i="8" s="1"/>
  <c r="E58" i="8"/>
  <c r="D58" i="8"/>
  <c r="O57" i="8"/>
  <c r="L57" i="8"/>
  <c r="I57" i="8"/>
  <c r="F57" i="8"/>
  <c r="O56" i="8"/>
  <c r="O55" i="8" s="1"/>
  <c r="L56" i="8"/>
  <c r="L55" i="8" s="1"/>
  <c r="I56" i="8"/>
  <c r="I55" i="8" s="1"/>
  <c r="F56" i="8"/>
  <c r="N55" i="8"/>
  <c r="M55" i="8"/>
  <c r="M54" i="8" s="1"/>
  <c r="M53" i="8" s="1"/>
  <c r="K55" i="8"/>
  <c r="K54" i="8" s="1"/>
  <c r="J55" i="8"/>
  <c r="H55" i="8"/>
  <c r="H54" i="8" s="1"/>
  <c r="G55" i="8"/>
  <c r="E55" i="8"/>
  <c r="D55" i="8"/>
  <c r="N54" i="8"/>
  <c r="O47" i="8"/>
  <c r="C47" i="8" s="1"/>
  <c r="O46" i="8"/>
  <c r="C46" i="8" s="1"/>
  <c r="N45" i="8"/>
  <c r="M45" i="8"/>
  <c r="L44" i="8"/>
  <c r="L43" i="8" s="1"/>
  <c r="I44" i="8"/>
  <c r="I43" i="8" s="1"/>
  <c r="F44" i="8"/>
  <c r="F43" i="8" s="1"/>
  <c r="K43" i="8"/>
  <c r="J43" i="8"/>
  <c r="H43" i="8"/>
  <c r="H20" i="8" s="1"/>
  <c r="G43" i="8"/>
  <c r="E43" i="8"/>
  <c r="D43" i="8"/>
  <c r="F42" i="8"/>
  <c r="C42" i="8" s="1"/>
  <c r="E41" i="8"/>
  <c r="D41" i="8"/>
  <c r="L40" i="8"/>
  <c r="C40" i="8" s="1"/>
  <c r="L39" i="8"/>
  <c r="C39" i="8" s="1"/>
  <c r="L38" i="8"/>
  <c r="C38" i="8" s="1"/>
  <c r="L37" i="8"/>
  <c r="C37" i="8" s="1"/>
  <c r="K36" i="8"/>
  <c r="J36" i="8"/>
  <c r="L35" i="8"/>
  <c r="C35" i="8" s="1"/>
  <c r="L34" i="8"/>
  <c r="C34" i="8" s="1"/>
  <c r="K33" i="8"/>
  <c r="J33" i="8"/>
  <c r="L32" i="8"/>
  <c r="K31" i="8"/>
  <c r="J31" i="8"/>
  <c r="L30" i="8"/>
  <c r="C30" i="8" s="1"/>
  <c r="L29" i="8"/>
  <c r="C29" i="8" s="1"/>
  <c r="L28" i="8"/>
  <c r="C28" i="8" s="1"/>
  <c r="K27" i="8"/>
  <c r="K26" i="8" s="1"/>
  <c r="J27" i="8"/>
  <c r="F25" i="8"/>
  <c r="C25" i="8" s="1"/>
  <c r="I24" i="8"/>
  <c r="F24" i="8"/>
  <c r="C24" i="8" s="1"/>
  <c r="O23" i="8"/>
  <c r="L23" i="8"/>
  <c r="I23" i="8"/>
  <c r="F23" i="8"/>
  <c r="O22" i="8"/>
  <c r="L22" i="8"/>
  <c r="I22" i="8"/>
  <c r="I21" i="8" s="1"/>
  <c r="F22" i="8"/>
  <c r="N21" i="8"/>
  <c r="M21" i="8"/>
  <c r="L21" i="8"/>
  <c r="K21" i="8"/>
  <c r="K292" i="8" s="1"/>
  <c r="K291" i="8" s="1"/>
  <c r="J21" i="8"/>
  <c r="H21" i="8"/>
  <c r="G21" i="8"/>
  <c r="G292" i="8" s="1"/>
  <c r="G291" i="8" s="1"/>
  <c r="F21" i="8"/>
  <c r="E21" i="8"/>
  <c r="D21" i="8"/>
  <c r="F67" i="8" l="1"/>
  <c r="G270" i="8"/>
  <c r="G269" i="8" s="1"/>
  <c r="C92" i="8"/>
  <c r="C96" i="8"/>
  <c r="C100" i="8"/>
  <c r="C101" i="8"/>
  <c r="C102" i="8"/>
  <c r="C108" i="8"/>
  <c r="C146" i="8"/>
  <c r="O144" i="8"/>
  <c r="G195" i="8"/>
  <c r="C206" i="8"/>
  <c r="C214" i="8"/>
  <c r="J54" i="8"/>
  <c r="J53" i="8" s="1"/>
  <c r="C59" i="8"/>
  <c r="C60" i="8"/>
  <c r="I95" i="8"/>
  <c r="K204" i="8"/>
  <c r="C234" i="8"/>
  <c r="C254" i="8"/>
  <c r="F41" i="8"/>
  <c r="C41" i="8" s="1"/>
  <c r="I54" i="8"/>
  <c r="M76" i="8"/>
  <c r="K76" i="8"/>
  <c r="D83" i="8"/>
  <c r="J83" i="8"/>
  <c r="C88" i="8"/>
  <c r="M204" i="8"/>
  <c r="M195" i="8" s="1"/>
  <c r="C250" i="8"/>
  <c r="K270" i="8"/>
  <c r="N187" i="8"/>
  <c r="L122" i="8"/>
  <c r="I89" i="8"/>
  <c r="C121" i="8"/>
  <c r="C226" i="8"/>
  <c r="O252" i="8"/>
  <c r="O251" i="8" s="1"/>
  <c r="C266" i="8"/>
  <c r="H292" i="8"/>
  <c r="H291" i="8" s="1"/>
  <c r="D20" i="8"/>
  <c r="N53" i="8"/>
  <c r="H53" i="8"/>
  <c r="L58" i="8"/>
  <c r="K53" i="8"/>
  <c r="I67" i="8"/>
  <c r="F76" i="8"/>
  <c r="C90" i="8"/>
  <c r="C91" i="8"/>
  <c r="O89" i="8"/>
  <c r="M83" i="8"/>
  <c r="C124" i="8"/>
  <c r="C132" i="8"/>
  <c r="I131" i="8"/>
  <c r="C137" i="8"/>
  <c r="C138" i="8"/>
  <c r="C152" i="8"/>
  <c r="C160" i="8"/>
  <c r="C190" i="8"/>
  <c r="H204" i="8"/>
  <c r="H195" i="8" s="1"/>
  <c r="C210" i="8"/>
  <c r="C211" i="8"/>
  <c r="C222" i="8"/>
  <c r="F233" i="8"/>
  <c r="C242" i="8"/>
  <c r="C245" i="8"/>
  <c r="J231" i="8"/>
  <c r="J230" i="8" s="1"/>
  <c r="O246" i="8"/>
  <c r="C258" i="8"/>
  <c r="C262" i="8"/>
  <c r="K259" i="8"/>
  <c r="E269" i="8"/>
  <c r="C274" i="8"/>
  <c r="D270" i="8"/>
  <c r="L136" i="8"/>
  <c r="L188" i="8"/>
  <c r="L187" i="8" s="1"/>
  <c r="O216" i="8"/>
  <c r="O264" i="8"/>
  <c r="K20" i="8"/>
  <c r="L292" i="8"/>
  <c r="L291" i="8" s="1"/>
  <c r="L54" i="8"/>
  <c r="C120" i="8"/>
  <c r="D130" i="8"/>
  <c r="D75" i="8" s="1"/>
  <c r="C140" i="8"/>
  <c r="C168" i="8"/>
  <c r="C172" i="8"/>
  <c r="E187" i="8"/>
  <c r="E204" i="8"/>
  <c r="N204" i="8"/>
  <c r="N195" i="8" s="1"/>
  <c r="L276" i="8"/>
  <c r="D292" i="8"/>
  <c r="D291" i="8" s="1"/>
  <c r="E292" i="8"/>
  <c r="E291" i="8" s="1"/>
  <c r="D54" i="8"/>
  <c r="D53" i="8" s="1"/>
  <c r="C61" i="8"/>
  <c r="C65" i="8"/>
  <c r="G76" i="8"/>
  <c r="I76" i="8"/>
  <c r="H83" i="8"/>
  <c r="G130" i="8"/>
  <c r="M130" i="8"/>
  <c r="I151" i="8"/>
  <c r="C164" i="8"/>
  <c r="L166" i="8"/>
  <c r="L165" i="8" s="1"/>
  <c r="J174" i="8"/>
  <c r="J173" i="8" s="1"/>
  <c r="H187" i="8"/>
  <c r="K195" i="8"/>
  <c r="C201" i="8"/>
  <c r="D204" i="8"/>
  <c r="D195" i="8" s="1"/>
  <c r="O204" i="8"/>
  <c r="C223" i="8"/>
  <c r="E231" i="8"/>
  <c r="I238" i="8"/>
  <c r="G259" i="8"/>
  <c r="C278" i="8"/>
  <c r="C218" i="8"/>
  <c r="J204" i="8"/>
  <c r="J195" i="8" s="1"/>
  <c r="C282" i="8"/>
  <c r="M292" i="8"/>
  <c r="M291" i="8" s="1"/>
  <c r="J26" i="8"/>
  <c r="F58" i="8"/>
  <c r="C58" i="8" s="1"/>
  <c r="C62" i="8"/>
  <c r="C63" i="8"/>
  <c r="C64" i="8"/>
  <c r="L69" i="8"/>
  <c r="L67" i="8" s="1"/>
  <c r="L53" i="8" s="1"/>
  <c r="C81" i="8"/>
  <c r="C82" i="8"/>
  <c r="K83" i="8"/>
  <c r="C86" i="8"/>
  <c r="C87" i="8"/>
  <c r="H130" i="8"/>
  <c r="H75" i="8" s="1"/>
  <c r="L131" i="8"/>
  <c r="L130" i="8" s="1"/>
  <c r="C161" i="8"/>
  <c r="C162" i="8"/>
  <c r="C163" i="8"/>
  <c r="G173" i="8"/>
  <c r="C177" i="8"/>
  <c r="C182" i="8"/>
  <c r="C183" i="8"/>
  <c r="C189" i="8"/>
  <c r="O188" i="8"/>
  <c r="O187" i="8" s="1"/>
  <c r="J187" i="8"/>
  <c r="C215" i="8"/>
  <c r="C221" i="8"/>
  <c r="D231" i="8"/>
  <c r="D230" i="8" s="1"/>
  <c r="D194" i="8" s="1"/>
  <c r="H231" i="8"/>
  <c r="H230" i="8" s="1"/>
  <c r="N231" i="8"/>
  <c r="I246" i="8"/>
  <c r="I231" i="8" s="1"/>
  <c r="C257" i="8"/>
  <c r="O260" i="8"/>
  <c r="C268" i="8"/>
  <c r="O276" i="8"/>
  <c r="I286" i="8"/>
  <c r="C286" i="8" s="1"/>
  <c r="O21" i="8"/>
  <c r="O292" i="8" s="1"/>
  <c r="O291" i="8" s="1"/>
  <c r="L33" i="8"/>
  <c r="C33" i="8" s="1"/>
  <c r="E54" i="8"/>
  <c r="E53" i="8" s="1"/>
  <c r="C57" i="8"/>
  <c r="C66" i="8"/>
  <c r="O69" i="8"/>
  <c r="O67" i="8" s="1"/>
  <c r="C72" i="8"/>
  <c r="E76" i="8"/>
  <c r="J76" i="8"/>
  <c r="N76" i="8"/>
  <c r="O76" i="8"/>
  <c r="G83" i="8"/>
  <c r="I84" i="8"/>
  <c r="C109" i="8"/>
  <c r="C111" i="8"/>
  <c r="C127" i="8"/>
  <c r="C128" i="8"/>
  <c r="N130" i="8"/>
  <c r="J130" i="8"/>
  <c r="O141" i="8"/>
  <c r="C156" i="8"/>
  <c r="C171" i="8"/>
  <c r="M173" i="8"/>
  <c r="H174" i="8"/>
  <c r="H173" i="8" s="1"/>
  <c r="I173" i="8"/>
  <c r="C184" i="8"/>
  <c r="C213" i="8"/>
  <c r="C220" i="8"/>
  <c r="C225" i="8"/>
  <c r="C229" i="8"/>
  <c r="C243" i="8"/>
  <c r="C275" i="8"/>
  <c r="C279" i="8"/>
  <c r="D269" i="8"/>
  <c r="C281" i="8"/>
  <c r="C294" i="8"/>
  <c r="C296" i="8"/>
  <c r="C104" i="8"/>
  <c r="K231" i="8"/>
  <c r="K230" i="8" s="1"/>
  <c r="G20" i="8"/>
  <c r="C22" i="8"/>
  <c r="C23" i="8"/>
  <c r="L36" i="8"/>
  <c r="C36" i="8" s="1"/>
  <c r="C56" i="8"/>
  <c r="O58" i="8"/>
  <c r="O54" i="8" s="1"/>
  <c r="C70" i="8"/>
  <c r="C71" i="8"/>
  <c r="C73" i="8"/>
  <c r="C74" i="8"/>
  <c r="C78" i="8"/>
  <c r="C79" i="8"/>
  <c r="L76" i="8"/>
  <c r="N83" i="8"/>
  <c r="L84" i="8"/>
  <c r="E83" i="8"/>
  <c r="L89" i="8"/>
  <c r="C97" i="8"/>
  <c r="L103" i="8"/>
  <c r="O116" i="8"/>
  <c r="C135" i="8"/>
  <c r="C143" i="8"/>
  <c r="C153" i="8"/>
  <c r="C154" i="8"/>
  <c r="C155" i="8"/>
  <c r="C158" i="8"/>
  <c r="C159" i="8"/>
  <c r="N174" i="8"/>
  <c r="N173" i="8" s="1"/>
  <c r="L179" i="8"/>
  <c r="C185" i="8"/>
  <c r="C186" i="8"/>
  <c r="O196" i="8"/>
  <c r="C207" i="8"/>
  <c r="C237" i="8"/>
  <c r="C240" i="8"/>
  <c r="O238" i="8"/>
  <c r="O231" i="8" s="1"/>
  <c r="K269" i="8"/>
  <c r="O272" i="8"/>
  <c r="C280" i="8"/>
  <c r="C295" i="8"/>
  <c r="C298" i="8"/>
  <c r="C299" i="8"/>
  <c r="C300" i="8"/>
  <c r="C32" i="8"/>
  <c r="L31" i="8"/>
  <c r="C31" i="8" s="1"/>
  <c r="J292" i="8"/>
  <c r="J291" i="8" s="1"/>
  <c r="J20" i="8"/>
  <c r="N292" i="8"/>
  <c r="N291" i="8" s="1"/>
  <c r="N20" i="8"/>
  <c r="C44" i="8"/>
  <c r="I53" i="8"/>
  <c r="F292" i="8"/>
  <c r="F20" i="8"/>
  <c r="C43" i="8"/>
  <c r="O45" i="8"/>
  <c r="C80" i="8"/>
  <c r="L27" i="8"/>
  <c r="I292" i="8"/>
  <c r="I20" i="8"/>
  <c r="C139" i="8"/>
  <c r="F136" i="8"/>
  <c r="C136" i="8" s="1"/>
  <c r="F55" i="8"/>
  <c r="C77" i="8"/>
  <c r="C85" i="8"/>
  <c r="C93" i="8"/>
  <c r="C94" i="8"/>
  <c r="C113" i="8"/>
  <c r="C114" i="8"/>
  <c r="C115" i="8"/>
  <c r="F112" i="8"/>
  <c r="C112" i="8" s="1"/>
  <c r="L116" i="8"/>
  <c r="C123" i="8"/>
  <c r="F122" i="8"/>
  <c r="K130" i="8"/>
  <c r="C145" i="8"/>
  <c r="C147" i="8"/>
  <c r="F144" i="8"/>
  <c r="C157" i="8"/>
  <c r="C167" i="8"/>
  <c r="F166" i="8"/>
  <c r="D174" i="8"/>
  <c r="D173" i="8" s="1"/>
  <c r="C181" i="8"/>
  <c r="N230" i="8"/>
  <c r="C68" i="8"/>
  <c r="I116" i="8"/>
  <c r="C180" i="8"/>
  <c r="C253" i="8"/>
  <c r="F252" i="8"/>
  <c r="C271" i="8"/>
  <c r="L270" i="8"/>
  <c r="L269" i="8" s="1"/>
  <c r="C273" i="8"/>
  <c r="F272" i="8"/>
  <c r="E20" i="8"/>
  <c r="M20" i="8"/>
  <c r="O95" i="8"/>
  <c r="C105" i="8"/>
  <c r="C106" i="8"/>
  <c r="C107" i="8"/>
  <c r="F103" i="8"/>
  <c r="C125" i="8"/>
  <c r="C126" i="8"/>
  <c r="C133" i="8"/>
  <c r="C134" i="8"/>
  <c r="I144" i="8"/>
  <c r="C149" i="8"/>
  <c r="C150" i="8"/>
  <c r="C169" i="8"/>
  <c r="C170" i="8"/>
  <c r="K173" i="8"/>
  <c r="O174" i="8"/>
  <c r="O173" i="8" s="1"/>
  <c r="F84" i="8"/>
  <c r="C98" i="8"/>
  <c r="C99" i="8"/>
  <c r="F95" i="8"/>
  <c r="I103" i="8"/>
  <c r="C110" i="8"/>
  <c r="C118" i="8"/>
  <c r="C119" i="8"/>
  <c r="F116" i="8"/>
  <c r="C141" i="8"/>
  <c r="C142" i="8"/>
  <c r="L144" i="8"/>
  <c r="O151" i="8"/>
  <c r="L174" i="8"/>
  <c r="L173" i="8" s="1"/>
  <c r="C178" i="8"/>
  <c r="C217" i="8"/>
  <c r="F216" i="8"/>
  <c r="C241" i="8"/>
  <c r="F238" i="8"/>
  <c r="C265" i="8"/>
  <c r="F264" i="8"/>
  <c r="C117" i="8"/>
  <c r="C129" i="8"/>
  <c r="L196" i="8"/>
  <c r="L205" i="8"/>
  <c r="C208" i="8"/>
  <c r="C209" i="8"/>
  <c r="F205" i="8"/>
  <c r="C219" i="8"/>
  <c r="C227" i="8"/>
  <c r="F235" i="8"/>
  <c r="G231" i="8"/>
  <c r="C244" i="8"/>
  <c r="C247" i="8"/>
  <c r="L246" i="8"/>
  <c r="C256" i="8"/>
  <c r="I259" i="8"/>
  <c r="L260" i="8"/>
  <c r="C263" i="8"/>
  <c r="F131" i="8"/>
  <c r="F151" i="8"/>
  <c r="F175" i="8"/>
  <c r="F179" i="8"/>
  <c r="C179" i="8" s="1"/>
  <c r="C193" i="8"/>
  <c r="F192" i="8"/>
  <c r="E195" i="8"/>
  <c r="C200" i="8"/>
  <c r="I198" i="8"/>
  <c r="C203" i="8"/>
  <c r="I205" i="8"/>
  <c r="I204" i="8" s="1"/>
  <c r="C212" i="8"/>
  <c r="C224" i="8"/>
  <c r="C228" i="8"/>
  <c r="C236" i="8"/>
  <c r="C239" i="8"/>
  <c r="L238" i="8"/>
  <c r="L231" i="8" s="1"/>
  <c r="M230" i="8"/>
  <c r="E259" i="8"/>
  <c r="E230" i="8" s="1"/>
  <c r="C261" i="8"/>
  <c r="F260" i="8"/>
  <c r="I270" i="8"/>
  <c r="I269" i="8" s="1"/>
  <c r="M270" i="8"/>
  <c r="M269" i="8" s="1"/>
  <c r="C277" i="8"/>
  <c r="F276" i="8"/>
  <c r="C287" i="8"/>
  <c r="C288" i="8"/>
  <c r="C197" i="8"/>
  <c r="F196" i="8"/>
  <c r="L216" i="8"/>
  <c r="C232" i="8"/>
  <c r="C233" i="8"/>
  <c r="C248" i="8"/>
  <c r="C249" i="8"/>
  <c r="F246" i="8"/>
  <c r="L252" i="8"/>
  <c r="L251" i="8" s="1"/>
  <c r="C255" i="8"/>
  <c r="L264" i="8"/>
  <c r="C267" i="8"/>
  <c r="C285" i="8"/>
  <c r="F284" i="8"/>
  <c r="C199" i="8"/>
  <c r="I293" i="8"/>
  <c r="C293" i="8" s="1"/>
  <c r="O53" i="8" l="1"/>
  <c r="C122" i="8"/>
  <c r="D289" i="8"/>
  <c r="D52" i="8"/>
  <c r="I83" i="8"/>
  <c r="G75" i="8"/>
  <c r="G52" i="8" s="1"/>
  <c r="H194" i="8"/>
  <c r="I130" i="8"/>
  <c r="I75" i="8" s="1"/>
  <c r="I52" i="8" s="1"/>
  <c r="C188" i="8"/>
  <c r="O195" i="8"/>
  <c r="K194" i="8"/>
  <c r="J75" i="8"/>
  <c r="J289" i="8" s="1"/>
  <c r="O259" i="8"/>
  <c r="J194" i="8"/>
  <c r="M75" i="8"/>
  <c r="M52" i="8" s="1"/>
  <c r="D51" i="8"/>
  <c r="D290" i="8" s="1"/>
  <c r="O130" i="8"/>
  <c r="N194" i="8"/>
  <c r="G230" i="8"/>
  <c r="G194" i="8" s="1"/>
  <c r="G51" i="8" s="1"/>
  <c r="L83" i="8"/>
  <c r="L75" i="8" s="1"/>
  <c r="L52" i="8" s="1"/>
  <c r="O83" i="8"/>
  <c r="C21" i="8"/>
  <c r="C76" i="8"/>
  <c r="C89" i="8"/>
  <c r="J52" i="8"/>
  <c r="J51" i="8" s="1"/>
  <c r="H52" i="8"/>
  <c r="H51" i="8" s="1"/>
  <c r="H289" i="8"/>
  <c r="C95" i="8"/>
  <c r="K75" i="8"/>
  <c r="K52" i="8" s="1"/>
  <c r="K51" i="8" s="1"/>
  <c r="K50" i="8" s="1"/>
  <c r="C69" i="8"/>
  <c r="C67" i="8"/>
  <c r="N75" i="8"/>
  <c r="N52" i="8" s="1"/>
  <c r="I230" i="8"/>
  <c r="O75" i="8"/>
  <c r="O52" i="8" s="1"/>
  <c r="C246" i="8"/>
  <c r="C276" i="8"/>
  <c r="M289" i="8"/>
  <c r="O270" i="8"/>
  <c r="O269" i="8" s="1"/>
  <c r="C151" i="8"/>
  <c r="L259" i="8"/>
  <c r="L230" i="8" s="1"/>
  <c r="I291" i="8"/>
  <c r="E75" i="8"/>
  <c r="E289" i="8" s="1"/>
  <c r="E194" i="8"/>
  <c r="C175" i="8"/>
  <c r="F174" i="8"/>
  <c r="C45" i="8"/>
  <c r="O20" i="8"/>
  <c r="C260" i="8"/>
  <c r="F259" i="8"/>
  <c r="C259" i="8" s="1"/>
  <c r="C192" i="8"/>
  <c r="F191" i="8"/>
  <c r="L204" i="8"/>
  <c r="L195" i="8" s="1"/>
  <c r="C238" i="8"/>
  <c r="C216" i="8"/>
  <c r="C144" i="8"/>
  <c r="C27" i="8"/>
  <c r="L26" i="8"/>
  <c r="C292" i="8"/>
  <c r="F291" i="8"/>
  <c r="C198" i="8"/>
  <c r="I196" i="8"/>
  <c r="I195" i="8" s="1"/>
  <c r="C131" i="8"/>
  <c r="F130" i="8"/>
  <c r="C205" i="8"/>
  <c r="F204" i="8"/>
  <c r="C116" i="8"/>
  <c r="F83" i="8"/>
  <c r="C84" i="8"/>
  <c r="C103" i="8"/>
  <c r="F270" i="8"/>
  <c r="C272" i="8"/>
  <c r="C166" i="8"/>
  <c r="F165" i="8"/>
  <c r="C165" i="8" s="1"/>
  <c r="F54" i="8"/>
  <c r="C55" i="8"/>
  <c r="C284" i="8"/>
  <c r="F283" i="8"/>
  <c r="C283" i="8" s="1"/>
  <c r="O230" i="8"/>
  <c r="O289" i="8" s="1"/>
  <c r="C235" i="8"/>
  <c r="F231" i="8"/>
  <c r="M194" i="8"/>
  <c r="M51" i="8" s="1"/>
  <c r="C264" i="8"/>
  <c r="C252" i="8"/>
  <c r="F251" i="8"/>
  <c r="C251" i="8" s="1"/>
  <c r="D50" i="8" l="1"/>
  <c r="C130" i="8"/>
  <c r="C291" i="8"/>
  <c r="K289" i="8"/>
  <c r="K290" i="8"/>
  <c r="N289" i="8"/>
  <c r="G290" i="8"/>
  <c r="G50" i="8"/>
  <c r="G289" i="8"/>
  <c r="L289" i="8"/>
  <c r="N51" i="8"/>
  <c r="N290" i="8" s="1"/>
  <c r="C204" i="8"/>
  <c r="I194" i="8"/>
  <c r="H290" i="8"/>
  <c r="H50" i="8"/>
  <c r="L194" i="8"/>
  <c r="L51" i="8" s="1"/>
  <c r="L50" i="8" s="1"/>
  <c r="O194" i="8"/>
  <c r="O51" i="8" s="1"/>
  <c r="E52" i="8"/>
  <c r="E51" i="8" s="1"/>
  <c r="F230" i="8"/>
  <c r="C230" i="8" s="1"/>
  <c r="C231" i="8"/>
  <c r="C83" i="8"/>
  <c r="F75" i="8"/>
  <c r="C75" i="8" s="1"/>
  <c r="J50" i="8"/>
  <c r="J290" i="8"/>
  <c r="F53" i="8"/>
  <c r="C54" i="8"/>
  <c r="F269" i="8"/>
  <c r="C270" i="8"/>
  <c r="F195" i="8"/>
  <c r="I289" i="8"/>
  <c r="M50" i="8"/>
  <c r="M290" i="8"/>
  <c r="C174" i="8"/>
  <c r="F173" i="8"/>
  <c r="C173" i="8" s="1"/>
  <c r="I51" i="8"/>
  <c r="C196" i="8"/>
  <c r="C26" i="8"/>
  <c r="L20" i="8"/>
  <c r="C20" i="8" s="1"/>
  <c r="C191" i="8"/>
  <c r="F187" i="8"/>
  <c r="C187" i="8" s="1"/>
  <c r="N50" i="8" l="1"/>
  <c r="L290" i="8"/>
  <c r="E290" i="8"/>
  <c r="E50" i="8"/>
  <c r="O50" i="8"/>
  <c r="O290" i="8"/>
  <c r="I290" i="8"/>
  <c r="I50" i="8"/>
  <c r="F194" i="8"/>
  <c r="C194" i="8" s="1"/>
  <c r="C195" i="8"/>
  <c r="F52" i="8"/>
  <c r="C53" i="8"/>
  <c r="C269" i="8"/>
  <c r="F289" i="8"/>
  <c r="C289" i="8" s="1"/>
  <c r="C52" i="8" l="1"/>
  <c r="F51" i="8"/>
  <c r="F290" i="8" l="1"/>
  <c r="C290" i="8" s="1"/>
  <c r="C51" i="8"/>
  <c r="F50" i="8"/>
  <c r="C50" i="8" s="1"/>
  <c r="O301" i="7" l="1"/>
  <c r="L301" i="7"/>
  <c r="I301" i="7"/>
  <c r="F301" i="7"/>
  <c r="O300" i="7"/>
  <c r="L300" i="7"/>
  <c r="I300" i="7"/>
  <c r="F300" i="7"/>
  <c r="O299" i="7"/>
  <c r="L299" i="7"/>
  <c r="I299" i="7"/>
  <c r="F299" i="7"/>
  <c r="O298" i="7"/>
  <c r="L298" i="7"/>
  <c r="I298" i="7"/>
  <c r="F298" i="7"/>
  <c r="O297" i="7"/>
  <c r="L297" i="7"/>
  <c r="I297" i="7"/>
  <c r="F297" i="7"/>
  <c r="O296" i="7"/>
  <c r="L296" i="7"/>
  <c r="I296" i="7"/>
  <c r="F296" i="7"/>
  <c r="O295" i="7"/>
  <c r="L295" i="7"/>
  <c r="I295" i="7"/>
  <c r="F295" i="7"/>
  <c r="O294" i="7"/>
  <c r="L294" i="7"/>
  <c r="I294" i="7"/>
  <c r="F294" i="7"/>
  <c r="N293" i="7"/>
  <c r="M293" i="7"/>
  <c r="K293" i="7"/>
  <c r="J293" i="7"/>
  <c r="H293" i="7"/>
  <c r="G293" i="7"/>
  <c r="E293" i="7"/>
  <c r="D293" i="7"/>
  <c r="O288" i="7"/>
  <c r="L288" i="7"/>
  <c r="I288" i="7"/>
  <c r="F288" i="7"/>
  <c r="O287" i="7"/>
  <c r="O286" i="7" s="1"/>
  <c r="L287" i="7"/>
  <c r="L286" i="7" s="1"/>
  <c r="I287" i="7"/>
  <c r="I286" i="7" s="1"/>
  <c r="F287" i="7"/>
  <c r="N286" i="7"/>
  <c r="M286" i="7"/>
  <c r="K286" i="7"/>
  <c r="J286" i="7"/>
  <c r="H286" i="7"/>
  <c r="G286" i="7"/>
  <c r="E286" i="7"/>
  <c r="D286" i="7"/>
  <c r="O285" i="7"/>
  <c r="L285" i="7"/>
  <c r="I285" i="7"/>
  <c r="I284" i="7" s="1"/>
  <c r="I283" i="7" s="1"/>
  <c r="F285" i="7"/>
  <c r="O284" i="7"/>
  <c r="O283" i="7" s="1"/>
  <c r="N284" i="7"/>
  <c r="N283" i="7" s="1"/>
  <c r="M284" i="7"/>
  <c r="M283" i="7" s="1"/>
  <c r="L284" i="7"/>
  <c r="L283" i="7" s="1"/>
  <c r="K284" i="7"/>
  <c r="K283" i="7" s="1"/>
  <c r="J284" i="7"/>
  <c r="J283" i="7" s="1"/>
  <c r="H284" i="7"/>
  <c r="G284" i="7"/>
  <c r="G283" i="7" s="1"/>
  <c r="E284" i="7"/>
  <c r="E283" i="7" s="1"/>
  <c r="D284" i="7"/>
  <c r="H283" i="7"/>
  <c r="D283" i="7"/>
  <c r="O282" i="7"/>
  <c r="O281" i="7" s="1"/>
  <c r="L282" i="7"/>
  <c r="L281" i="7" s="1"/>
  <c r="I282" i="7"/>
  <c r="I281" i="7" s="1"/>
  <c r="F282" i="7"/>
  <c r="N281" i="7"/>
  <c r="M281" i="7"/>
  <c r="K281" i="7"/>
  <c r="J281" i="7"/>
  <c r="H281" i="7"/>
  <c r="G281" i="7"/>
  <c r="E281" i="7"/>
  <c r="D281" i="7"/>
  <c r="O280" i="7"/>
  <c r="L280" i="7"/>
  <c r="I280" i="7"/>
  <c r="F280" i="7"/>
  <c r="O279" i="7"/>
  <c r="L279" i="7"/>
  <c r="I279" i="7"/>
  <c r="F279" i="7"/>
  <c r="O278" i="7"/>
  <c r="L278" i="7"/>
  <c r="I278" i="7"/>
  <c r="F278" i="7"/>
  <c r="O277" i="7"/>
  <c r="L277" i="7"/>
  <c r="I277" i="7"/>
  <c r="F277" i="7"/>
  <c r="F276" i="7" s="1"/>
  <c r="N276" i="7"/>
  <c r="M276" i="7"/>
  <c r="K276" i="7"/>
  <c r="J276" i="7"/>
  <c r="H276" i="7"/>
  <c r="G276" i="7"/>
  <c r="E276" i="7"/>
  <c r="E270" i="7" s="1"/>
  <c r="E269" i="7" s="1"/>
  <c r="D276" i="7"/>
  <c r="O275" i="7"/>
  <c r="L275" i="7"/>
  <c r="I275" i="7"/>
  <c r="C275" i="7" s="1"/>
  <c r="F275" i="7"/>
  <c r="O274" i="7"/>
  <c r="L274" i="7"/>
  <c r="I274" i="7"/>
  <c r="F274" i="7"/>
  <c r="O273" i="7"/>
  <c r="O272" i="7" s="1"/>
  <c r="L273" i="7"/>
  <c r="L272" i="7" s="1"/>
  <c r="I273" i="7"/>
  <c r="F273" i="7"/>
  <c r="N272" i="7"/>
  <c r="M272" i="7"/>
  <c r="M270" i="7" s="1"/>
  <c r="K272" i="7"/>
  <c r="K270" i="7" s="1"/>
  <c r="K269" i="7" s="1"/>
  <c r="J272" i="7"/>
  <c r="H272" i="7"/>
  <c r="H270" i="7" s="1"/>
  <c r="H269" i="7" s="1"/>
  <c r="G272" i="7"/>
  <c r="F272" i="7"/>
  <c r="E272" i="7"/>
  <c r="D272" i="7"/>
  <c r="O271" i="7"/>
  <c r="L271" i="7"/>
  <c r="I271" i="7"/>
  <c r="F271" i="7"/>
  <c r="G270" i="7"/>
  <c r="O268" i="7"/>
  <c r="L268" i="7"/>
  <c r="I268" i="7"/>
  <c r="F268" i="7"/>
  <c r="O267" i="7"/>
  <c r="L267" i="7"/>
  <c r="I267" i="7"/>
  <c r="F267" i="7"/>
  <c r="O266" i="7"/>
  <c r="L266" i="7"/>
  <c r="I266" i="7"/>
  <c r="F266" i="7"/>
  <c r="O265" i="7"/>
  <c r="O264" i="7" s="1"/>
  <c r="L265" i="7"/>
  <c r="I265" i="7"/>
  <c r="F265" i="7"/>
  <c r="N264" i="7"/>
  <c r="M264" i="7"/>
  <c r="K264" i="7"/>
  <c r="J264" i="7"/>
  <c r="H264" i="7"/>
  <c r="G264" i="7"/>
  <c r="E264" i="7"/>
  <c r="D264" i="7"/>
  <c r="O263" i="7"/>
  <c r="L263" i="7"/>
  <c r="I263" i="7"/>
  <c r="F263" i="7"/>
  <c r="O262" i="7"/>
  <c r="L262" i="7"/>
  <c r="I262" i="7"/>
  <c r="F262" i="7"/>
  <c r="O261" i="7"/>
  <c r="L261" i="7"/>
  <c r="I261" i="7"/>
  <c r="F261" i="7"/>
  <c r="F260" i="7" s="1"/>
  <c r="N260" i="7"/>
  <c r="M260" i="7"/>
  <c r="K260" i="7"/>
  <c r="J260" i="7"/>
  <c r="J259" i="7" s="1"/>
  <c r="H260" i="7"/>
  <c r="H259" i="7" s="1"/>
  <c r="G260" i="7"/>
  <c r="E260" i="7"/>
  <c r="D260" i="7"/>
  <c r="D259" i="7" s="1"/>
  <c r="M259" i="7"/>
  <c r="O258" i="7"/>
  <c r="L258" i="7"/>
  <c r="I258" i="7"/>
  <c r="F258" i="7"/>
  <c r="O257" i="7"/>
  <c r="L257" i="7"/>
  <c r="I257" i="7"/>
  <c r="F257" i="7"/>
  <c r="O256" i="7"/>
  <c r="L256" i="7"/>
  <c r="I256" i="7"/>
  <c r="F256" i="7"/>
  <c r="O255" i="7"/>
  <c r="L255" i="7"/>
  <c r="I255" i="7"/>
  <c r="F255" i="7"/>
  <c r="O254" i="7"/>
  <c r="L254" i="7"/>
  <c r="I254" i="7"/>
  <c r="F254" i="7"/>
  <c r="O253" i="7"/>
  <c r="L253" i="7"/>
  <c r="I253" i="7"/>
  <c r="F253" i="7"/>
  <c r="N252" i="7"/>
  <c r="N251" i="7" s="1"/>
  <c r="M252" i="7"/>
  <c r="M251" i="7" s="1"/>
  <c r="K252" i="7"/>
  <c r="K251" i="7" s="1"/>
  <c r="J252" i="7"/>
  <c r="J251" i="7" s="1"/>
  <c r="H252" i="7"/>
  <c r="H251" i="7" s="1"/>
  <c r="G252" i="7"/>
  <c r="G251" i="7" s="1"/>
  <c r="E252" i="7"/>
  <c r="E251" i="7" s="1"/>
  <c r="D252" i="7"/>
  <c r="D251" i="7" s="1"/>
  <c r="O250" i="7"/>
  <c r="L250" i="7"/>
  <c r="I250" i="7"/>
  <c r="F250" i="7"/>
  <c r="O249" i="7"/>
  <c r="L249" i="7"/>
  <c r="I249" i="7"/>
  <c r="F249" i="7"/>
  <c r="O248" i="7"/>
  <c r="L248" i="7"/>
  <c r="I248" i="7"/>
  <c r="F248" i="7"/>
  <c r="O247" i="7"/>
  <c r="O246" i="7" s="1"/>
  <c r="L247" i="7"/>
  <c r="L246" i="7" s="1"/>
  <c r="I247" i="7"/>
  <c r="F247" i="7"/>
  <c r="N246" i="7"/>
  <c r="M246" i="7"/>
  <c r="K246" i="7"/>
  <c r="J246" i="7"/>
  <c r="H246" i="7"/>
  <c r="G246" i="7"/>
  <c r="E246" i="7"/>
  <c r="D246" i="7"/>
  <c r="O245" i="7"/>
  <c r="L245" i="7"/>
  <c r="I245" i="7"/>
  <c r="F245" i="7"/>
  <c r="O244" i="7"/>
  <c r="L244" i="7"/>
  <c r="I244" i="7"/>
  <c r="F244" i="7"/>
  <c r="O243" i="7"/>
  <c r="L243" i="7"/>
  <c r="I243" i="7"/>
  <c r="F243" i="7"/>
  <c r="O242" i="7"/>
  <c r="L242" i="7"/>
  <c r="I242" i="7"/>
  <c r="F242" i="7"/>
  <c r="O241" i="7"/>
  <c r="L241" i="7"/>
  <c r="I241" i="7"/>
  <c r="F241" i="7"/>
  <c r="O240" i="7"/>
  <c r="L240" i="7"/>
  <c r="I240" i="7"/>
  <c r="F240" i="7"/>
  <c r="O239" i="7"/>
  <c r="L239" i="7"/>
  <c r="L238" i="7" s="1"/>
  <c r="I239" i="7"/>
  <c r="F239" i="7"/>
  <c r="N238" i="7"/>
  <c r="M238" i="7"/>
  <c r="K238" i="7"/>
  <c r="J238" i="7"/>
  <c r="H238" i="7"/>
  <c r="G238" i="7"/>
  <c r="E238" i="7"/>
  <c r="D238" i="7"/>
  <c r="O237" i="7"/>
  <c r="L237" i="7"/>
  <c r="I237" i="7"/>
  <c r="F237" i="7"/>
  <c r="O236" i="7"/>
  <c r="L236" i="7"/>
  <c r="L235" i="7" s="1"/>
  <c r="I236" i="7"/>
  <c r="F236" i="7"/>
  <c r="O235" i="7"/>
  <c r="N235" i="7"/>
  <c r="M235" i="7"/>
  <c r="K235" i="7"/>
  <c r="J235" i="7"/>
  <c r="H235" i="7"/>
  <c r="G235" i="7"/>
  <c r="F235" i="7"/>
  <c r="E235" i="7"/>
  <c r="D235" i="7"/>
  <c r="O234" i="7"/>
  <c r="L234" i="7"/>
  <c r="L233" i="7" s="1"/>
  <c r="I234" i="7"/>
  <c r="F234" i="7"/>
  <c r="O233" i="7"/>
  <c r="N233" i="7"/>
  <c r="M233" i="7"/>
  <c r="K233" i="7"/>
  <c r="J233" i="7"/>
  <c r="I233" i="7"/>
  <c r="H233" i="7"/>
  <c r="G233" i="7"/>
  <c r="E233" i="7"/>
  <c r="E231" i="7" s="1"/>
  <c r="D233" i="7"/>
  <c r="O232" i="7"/>
  <c r="L232" i="7"/>
  <c r="I232" i="7"/>
  <c r="F232" i="7"/>
  <c r="O229" i="7"/>
  <c r="L229" i="7"/>
  <c r="I229" i="7"/>
  <c r="F229" i="7"/>
  <c r="O228" i="7"/>
  <c r="L228" i="7"/>
  <c r="L227" i="7" s="1"/>
  <c r="I228" i="7"/>
  <c r="I227" i="7" s="1"/>
  <c r="F228" i="7"/>
  <c r="F227" i="7" s="1"/>
  <c r="O227" i="7"/>
  <c r="N227" i="7"/>
  <c r="M227" i="7"/>
  <c r="K227" i="7"/>
  <c r="J227" i="7"/>
  <c r="H227" i="7"/>
  <c r="G227" i="7"/>
  <c r="E227" i="7"/>
  <c r="D227" i="7"/>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O219" i="7"/>
  <c r="L219" i="7"/>
  <c r="I219" i="7"/>
  <c r="F219" i="7"/>
  <c r="O218" i="7"/>
  <c r="L218" i="7"/>
  <c r="I218" i="7"/>
  <c r="F218" i="7"/>
  <c r="O217" i="7"/>
  <c r="L217" i="7"/>
  <c r="I217" i="7"/>
  <c r="F217" i="7"/>
  <c r="F216" i="7" s="1"/>
  <c r="N216" i="7"/>
  <c r="M216" i="7"/>
  <c r="K216" i="7"/>
  <c r="J216" i="7"/>
  <c r="H216" i="7"/>
  <c r="G216" i="7"/>
  <c r="E216" i="7"/>
  <c r="D216" i="7"/>
  <c r="O215" i="7"/>
  <c r="L215" i="7"/>
  <c r="I215" i="7"/>
  <c r="F215" i="7"/>
  <c r="O214" i="7"/>
  <c r="L214" i="7"/>
  <c r="I214" i="7"/>
  <c r="F214" i="7"/>
  <c r="O213" i="7"/>
  <c r="L213" i="7"/>
  <c r="I213" i="7"/>
  <c r="F213" i="7"/>
  <c r="O212" i="7"/>
  <c r="L212" i="7"/>
  <c r="I212" i="7"/>
  <c r="F212" i="7"/>
  <c r="O211" i="7"/>
  <c r="L211" i="7"/>
  <c r="I211" i="7"/>
  <c r="F211" i="7"/>
  <c r="O210" i="7"/>
  <c r="L210" i="7"/>
  <c r="I210" i="7"/>
  <c r="F210" i="7"/>
  <c r="O209" i="7"/>
  <c r="L209" i="7"/>
  <c r="I209" i="7"/>
  <c r="F209" i="7"/>
  <c r="O208" i="7"/>
  <c r="L208" i="7"/>
  <c r="I208" i="7"/>
  <c r="F208" i="7"/>
  <c r="O207" i="7"/>
  <c r="L207" i="7"/>
  <c r="I207" i="7"/>
  <c r="F207" i="7"/>
  <c r="O206" i="7"/>
  <c r="L206" i="7"/>
  <c r="I206" i="7"/>
  <c r="F206" i="7"/>
  <c r="N205" i="7"/>
  <c r="M205" i="7"/>
  <c r="K205" i="7"/>
  <c r="J205" i="7"/>
  <c r="J204" i="7" s="1"/>
  <c r="H205" i="7"/>
  <c r="G205" i="7"/>
  <c r="E205" i="7"/>
  <c r="E204" i="7" s="1"/>
  <c r="D205" i="7"/>
  <c r="O203" i="7"/>
  <c r="L203" i="7"/>
  <c r="I203" i="7"/>
  <c r="F203" i="7"/>
  <c r="O202" i="7"/>
  <c r="L202" i="7"/>
  <c r="I202" i="7"/>
  <c r="F202" i="7"/>
  <c r="O201" i="7"/>
  <c r="L201" i="7"/>
  <c r="I201" i="7"/>
  <c r="F201" i="7"/>
  <c r="O200" i="7"/>
  <c r="L200" i="7"/>
  <c r="I200" i="7"/>
  <c r="F200" i="7"/>
  <c r="O199" i="7"/>
  <c r="O198" i="7" s="1"/>
  <c r="L199" i="7"/>
  <c r="I199" i="7"/>
  <c r="I198" i="7" s="1"/>
  <c r="F199" i="7"/>
  <c r="N198" i="7"/>
  <c r="M198" i="7"/>
  <c r="K198" i="7"/>
  <c r="K196" i="7" s="1"/>
  <c r="J198" i="7"/>
  <c r="J196" i="7" s="1"/>
  <c r="H198" i="7"/>
  <c r="H196" i="7" s="1"/>
  <c r="G198" i="7"/>
  <c r="G196" i="7" s="1"/>
  <c r="E198" i="7"/>
  <c r="E196" i="7" s="1"/>
  <c r="D198" i="7"/>
  <c r="D196" i="7" s="1"/>
  <c r="O197" i="7"/>
  <c r="L197" i="7"/>
  <c r="I197" i="7"/>
  <c r="F197" i="7"/>
  <c r="N196" i="7"/>
  <c r="M196" i="7"/>
  <c r="O193" i="7"/>
  <c r="O192" i="7" s="1"/>
  <c r="O191" i="7" s="1"/>
  <c r="L193" i="7"/>
  <c r="L192" i="7" s="1"/>
  <c r="L191" i="7" s="1"/>
  <c r="I193" i="7"/>
  <c r="F193" i="7"/>
  <c r="N192" i="7"/>
  <c r="N191" i="7" s="1"/>
  <c r="M192" i="7"/>
  <c r="M191" i="7" s="1"/>
  <c r="K192" i="7"/>
  <c r="K191" i="7" s="1"/>
  <c r="J192" i="7"/>
  <c r="J191" i="7" s="1"/>
  <c r="H192" i="7"/>
  <c r="H191" i="7" s="1"/>
  <c r="G192" i="7"/>
  <c r="G191" i="7" s="1"/>
  <c r="F192" i="7"/>
  <c r="E192" i="7"/>
  <c r="E191" i="7" s="1"/>
  <c r="D192" i="7"/>
  <c r="D191" i="7" s="1"/>
  <c r="O190" i="7"/>
  <c r="L190" i="7"/>
  <c r="I190" i="7"/>
  <c r="F190" i="7"/>
  <c r="O189" i="7"/>
  <c r="O188" i="7" s="1"/>
  <c r="L189" i="7"/>
  <c r="L188" i="7" s="1"/>
  <c r="I189" i="7"/>
  <c r="I188" i="7" s="1"/>
  <c r="F189" i="7"/>
  <c r="N188" i="7"/>
  <c r="M188" i="7"/>
  <c r="K188" i="7"/>
  <c r="J188" i="7"/>
  <c r="H188" i="7"/>
  <c r="G188" i="7"/>
  <c r="E188" i="7"/>
  <c r="D188" i="7"/>
  <c r="O186" i="7"/>
  <c r="L186" i="7"/>
  <c r="I186" i="7"/>
  <c r="F186" i="7"/>
  <c r="O185" i="7"/>
  <c r="O184" i="7" s="1"/>
  <c r="L185" i="7"/>
  <c r="L184" i="7" s="1"/>
  <c r="I185" i="7"/>
  <c r="I184" i="7" s="1"/>
  <c r="F185" i="7"/>
  <c r="F184" i="7" s="1"/>
  <c r="N184" i="7"/>
  <c r="M184" i="7"/>
  <c r="K184" i="7"/>
  <c r="J184" i="7"/>
  <c r="H184" i="7"/>
  <c r="G184" i="7"/>
  <c r="E184" i="7"/>
  <c r="D184" i="7"/>
  <c r="O183" i="7"/>
  <c r="L183" i="7"/>
  <c r="I183" i="7"/>
  <c r="F183" i="7"/>
  <c r="O182" i="7"/>
  <c r="L182" i="7"/>
  <c r="I182" i="7"/>
  <c r="F182" i="7"/>
  <c r="O181" i="7"/>
  <c r="L181" i="7"/>
  <c r="I181" i="7"/>
  <c r="F181" i="7"/>
  <c r="O180" i="7"/>
  <c r="L180" i="7"/>
  <c r="I180" i="7"/>
  <c r="F180" i="7"/>
  <c r="N179" i="7"/>
  <c r="M179" i="7"/>
  <c r="K179" i="7"/>
  <c r="J179" i="7"/>
  <c r="H179" i="7"/>
  <c r="G179" i="7"/>
  <c r="E179" i="7"/>
  <c r="D179" i="7"/>
  <c r="O178" i="7"/>
  <c r="L178" i="7"/>
  <c r="I178" i="7"/>
  <c r="F178" i="7"/>
  <c r="O177" i="7"/>
  <c r="L177" i="7"/>
  <c r="I177" i="7"/>
  <c r="F177" i="7"/>
  <c r="O176" i="7"/>
  <c r="L176" i="7"/>
  <c r="L175" i="7" s="1"/>
  <c r="I176" i="7"/>
  <c r="I175" i="7" s="1"/>
  <c r="F176" i="7"/>
  <c r="O175" i="7"/>
  <c r="N175" i="7"/>
  <c r="M175" i="7"/>
  <c r="M174" i="7" s="1"/>
  <c r="K175" i="7"/>
  <c r="J175" i="7"/>
  <c r="H175" i="7"/>
  <c r="G175" i="7"/>
  <c r="G174" i="7" s="1"/>
  <c r="E175" i="7"/>
  <c r="D175" i="7"/>
  <c r="O172" i="7"/>
  <c r="L172" i="7"/>
  <c r="I172" i="7"/>
  <c r="F172" i="7"/>
  <c r="O171" i="7"/>
  <c r="L171" i="7"/>
  <c r="I171" i="7"/>
  <c r="F171" i="7"/>
  <c r="O170" i="7"/>
  <c r="L170" i="7"/>
  <c r="I170" i="7"/>
  <c r="F170" i="7"/>
  <c r="O169" i="7"/>
  <c r="L169" i="7"/>
  <c r="I169" i="7"/>
  <c r="F169" i="7"/>
  <c r="O168" i="7"/>
  <c r="L168" i="7"/>
  <c r="I168" i="7"/>
  <c r="F168" i="7"/>
  <c r="O167" i="7"/>
  <c r="O166" i="7" s="1"/>
  <c r="O165" i="7" s="1"/>
  <c r="L167" i="7"/>
  <c r="L166" i="7" s="1"/>
  <c r="I167" i="7"/>
  <c r="F167" i="7"/>
  <c r="N166" i="7"/>
  <c r="N165" i="7" s="1"/>
  <c r="M166" i="7"/>
  <c r="M165" i="7" s="1"/>
  <c r="K166" i="7"/>
  <c r="K165" i="7" s="1"/>
  <c r="J166" i="7"/>
  <c r="J165" i="7" s="1"/>
  <c r="H166" i="7"/>
  <c r="H165" i="7" s="1"/>
  <c r="G166" i="7"/>
  <c r="G165" i="7" s="1"/>
  <c r="E166" i="7"/>
  <c r="E165" i="7" s="1"/>
  <c r="D166" i="7"/>
  <c r="D165" i="7" s="1"/>
  <c r="O164" i="7"/>
  <c r="L164" i="7"/>
  <c r="I164" i="7"/>
  <c r="F164" i="7"/>
  <c r="O163" i="7"/>
  <c r="L163" i="7"/>
  <c r="I163" i="7"/>
  <c r="F163" i="7"/>
  <c r="O162" i="7"/>
  <c r="L162" i="7"/>
  <c r="I162" i="7"/>
  <c r="F162" i="7"/>
  <c r="O161" i="7"/>
  <c r="L161" i="7"/>
  <c r="L160" i="7" s="1"/>
  <c r="I161" i="7"/>
  <c r="I160" i="7" s="1"/>
  <c r="F161" i="7"/>
  <c r="N160" i="7"/>
  <c r="M160" i="7"/>
  <c r="K160" i="7"/>
  <c r="J160" i="7"/>
  <c r="H160" i="7"/>
  <c r="G160" i="7"/>
  <c r="F160" i="7"/>
  <c r="E160" i="7"/>
  <c r="D160" i="7"/>
  <c r="O159" i="7"/>
  <c r="L159" i="7"/>
  <c r="I159" i="7"/>
  <c r="F159" i="7"/>
  <c r="O158" i="7"/>
  <c r="L158" i="7"/>
  <c r="I158" i="7"/>
  <c r="F158" i="7"/>
  <c r="O157" i="7"/>
  <c r="L157" i="7"/>
  <c r="I157" i="7"/>
  <c r="F157" i="7"/>
  <c r="O156" i="7"/>
  <c r="L156" i="7"/>
  <c r="I156" i="7"/>
  <c r="F156" i="7"/>
  <c r="O155" i="7"/>
  <c r="L155" i="7"/>
  <c r="I155" i="7"/>
  <c r="F155" i="7"/>
  <c r="O154" i="7"/>
  <c r="L154" i="7"/>
  <c r="I154" i="7"/>
  <c r="F154" i="7"/>
  <c r="O153" i="7"/>
  <c r="L153" i="7"/>
  <c r="I153" i="7"/>
  <c r="F153" i="7"/>
  <c r="O152" i="7"/>
  <c r="L152" i="7"/>
  <c r="I152" i="7"/>
  <c r="I151" i="7" s="1"/>
  <c r="F152" i="7"/>
  <c r="O151" i="7"/>
  <c r="N151" i="7"/>
  <c r="M151" i="7"/>
  <c r="K151" i="7"/>
  <c r="J151" i="7"/>
  <c r="H151" i="7"/>
  <c r="G151" i="7"/>
  <c r="E151" i="7"/>
  <c r="D151" i="7"/>
  <c r="O150" i="7"/>
  <c r="L150" i="7"/>
  <c r="I150" i="7"/>
  <c r="F150" i="7"/>
  <c r="O149" i="7"/>
  <c r="L149" i="7"/>
  <c r="I149" i="7"/>
  <c r="F149" i="7"/>
  <c r="O148" i="7"/>
  <c r="L148" i="7"/>
  <c r="I148" i="7"/>
  <c r="F148" i="7"/>
  <c r="O147" i="7"/>
  <c r="L147" i="7"/>
  <c r="I147" i="7"/>
  <c r="F147" i="7"/>
  <c r="O146" i="7"/>
  <c r="L146" i="7"/>
  <c r="I146" i="7"/>
  <c r="F146" i="7"/>
  <c r="O145" i="7"/>
  <c r="L145" i="7"/>
  <c r="I145" i="7"/>
  <c r="F145" i="7"/>
  <c r="N144" i="7"/>
  <c r="M144" i="7"/>
  <c r="K144" i="7"/>
  <c r="J144" i="7"/>
  <c r="H144" i="7"/>
  <c r="G144" i="7"/>
  <c r="E144" i="7"/>
  <c r="D144" i="7"/>
  <c r="O143" i="7"/>
  <c r="L143" i="7"/>
  <c r="I143" i="7"/>
  <c r="C143" i="7" s="1"/>
  <c r="F143" i="7"/>
  <c r="O142" i="7"/>
  <c r="L142" i="7"/>
  <c r="L141" i="7" s="1"/>
  <c r="I142" i="7"/>
  <c r="F142" i="7"/>
  <c r="N141" i="7"/>
  <c r="M141" i="7"/>
  <c r="K141" i="7"/>
  <c r="J141" i="7"/>
  <c r="H141" i="7"/>
  <c r="G141" i="7"/>
  <c r="E141" i="7"/>
  <c r="D141" i="7"/>
  <c r="O140" i="7"/>
  <c r="L140" i="7"/>
  <c r="I140" i="7"/>
  <c r="F140" i="7"/>
  <c r="O139" i="7"/>
  <c r="L139" i="7"/>
  <c r="I139" i="7"/>
  <c r="F139" i="7"/>
  <c r="O138" i="7"/>
  <c r="L138" i="7"/>
  <c r="I138" i="7"/>
  <c r="F138" i="7"/>
  <c r="O137" i="7"/>
  <c r="L137" i="7"/>
  <c r="I137" i="7"/>
  <c r="I136" i="7" s="1"/>
  <c r="F137" i="7"/>
  <c r="F136" i="7" s="1"/>
  <c r="N136" i="7"/>
  <c r="M136" i="7"/>
  <c r="K136" i="7"/>
  <c r="J136" i="7"/>
  <c r="H136" i="7"/>
  <c r="G136" i="7"/>
  <c r="E136" i="7"/>
  <c r="D136" i="7"/>
  <c r="O135" i="7"/>
  <c r="L135" i="7"/>
  <c r="I135" i="7"/>
  <c r="F135" i="7"/>
  <c r="O134" i="7"/>
  <c r="L134" i="7"/>
  <c r="I134" i="7"/>
  <c r="F134" i="7"/>
  <c r="O133" i="7"/>
  <c r="L133" i="7"/>
  <c r="I133" i="7"/>
  <c r="F133" i="7"/>
  <c r="O132" i="7"/>
  <c r="O131" i="7" s="1"/>
  <c r="L132" i="7"/>
  <c r="L131" i="7" s="1"/>
  <c r="I132" i="7"/>
  <c r="I131" i="7" s="1"/>
  <c r="F132" i="7"/>
  <c r="N131" i="7"/>
  <c r="M131" i="7"/>
  <c r="K131" i="7"/>
  <c r="J131" i="7"/>
  <c r="H131" i="7"/>
  <c r="G131" i="7"/>
  <c r="E131" i="7"/>
  <c r="D131" i="7"/>
  <c r="O129" i="7"/>
  <c r="L129" i="7"/>
  <c r="I129" i="7"/>
  <c r="I128" i="7" s="1"/>
  <c r="F129" i="7"/>
  <c r="O128" i="7"/>
  <c r="N128" i="7"/>
  <c r="M128" i="7"/>
  <c r="L128" i="7"/>
  <c r="K128" i="7"/>
  <c r="J128" i="7"/>
  <c r="H128" i="7"/>
  <c r="G128" i="7"/>
  <c r="E128" i="7"/>
  <c r="D128" i="7"/>
  <c r="O127" i="7"/>
  <c r="L127" i="7"/>
  <c r="I127" i="7"/>
  <c r="F127" i="7"/>
  <c r="O126" i="7"/>
  <c r="L126" i="7"/>
  <c r="I126" i="7"/>
  <c r="F126" i="7"/>
  <c r="O125" i="7"/>
  <c r="L125" i="7"/>
  <c r="I125" i="7"/>
  <c r="F125" i="7"/>
  <c r="O124" i="7"/>
  <c r="L124" i="7"/>
  <c r="I124" i="7"/>
  <c r="F124" i="7"/>
  <c r="O123" i="7"/>
  <c r="L123" i="7"/>
  <c r="L122" i="7" s="1"/>
  <c r="I123" i="7"/>
  <c r="F123" i="7"/>
  <c r="N122" i="7"/>
  <c r="M122" i="7"/>
  <c r="K122" i="7"/>
  <c r="J122" i="7"/>
  <c r="H122" i="7"/>
  <c r="G122" i="7"/>
  <c r="E122" i="7"/>
  <c r="D122" i="7"/>
  <c r="O121" i="7"/>
  <c r="L121" i="7"/>
  <c r="I121" i="7"/>
  <c r="F121" i="7"/>
  <c r="O120" i="7"/>
  <c r="L120" i="7"/>
  <c r="I120" i="7"/>
  <c r="F120" i="7"/>
  <c r="O119" i="7"/>
  <c r="L119" i="7"/>
  <c r="I119" i="7"/>
  <c r="F119" i="7"/>
  <c r="O118" i="7"/>
  <c r="L118" i="7"/>
  <c r="I118" i="7"/>
  <c r="F118" i="7"/>
  <c r="O117" i="7"/>
  <c r="L117" i="7"/>
  <c r="I117" i="7"/>
  <c r="I116" i="7" s="1"/>
  <c r="F117" i="7"/>
  <c r="F116" i="7" s="1"/>
  <c r="N116" i="7"/>
  <c r="M116" i="7"/>
  <c r="K116" i="7"/>
  <c r="J116" i="7"/>
  <c r="H116" i="7"/>
  <c r="G116" i="7"/>
  <c r="E116" i="7"/>
  <c r="D116" i="7"/>
  <c r="O115" i="7"/>
  <c r="L115" i="7"/>
  <c r="I115" i="7"/>
  <c r="F115" i="7"/>
  <c r="O114" i="7"/>
  <c r="L114" i="7"/>
  <c r="I114" i="7"/>
  <c r="F114" i="7"/>
  <c r="O113" i="7"/>
  <c r="L113" i="7"/>
  <c r="I113" i="7"/>
  <c r="I112" i="7" s="1"/>
  <c r="F113" i="7"/>
  <c r="F112" i="7" s="1"/>
  <c r="N112" i="7"/>
  <c r="M112" i="7"/>
  <c r="K112" i="7"/>
  <c r="J112" i="7"/>
  <c r="H112" i="7"/>
  <c r="G112" i="7"/>
  <c r="E112" i="7"/>
  <c r="D112" i="7"/>
  <c r="O111" i="7"/>
  <c r="L111" i="7"/>
  <c r="I111" i="7"/>
  <c r="F111" i="7"/>
  <c r="O110" i="7"/>
  <c r="L110" i="7"/>
  <c r="I110" i="7"/>
  <c r="F110" i="7"/>
  <c r="O109" i="7"/>
  <c r="L109" i="7"/>
  <c r="I109" i="7"/>
  <c r="F109" i="7"/>
  <c r="O108" i="7"/>
  <c r="L108" i="7"/>
  <c r="I108" i="7"/>
  <c r="F108" i="7"/>
  <c r="O107" i="7"/>
  <c r="L107" i="7"/>
  <c r="I107" i="7"/>
  <c r="F107" i="7"/>
  <c r="O106" i="7"/>
  <c r="L106" i="7"/>
  <c r="I106" i="7"/>
  <c r="F106" i="7"/>
  <c r="O105" i="7"/>
  <c r="L105" i="7"/>
  <c r="I105" i="7"/>
  <c r="F105" i="7"/>
  <c r="O104" i="7"/>
  <c r="L104" i="7"/>
  <c r="I104" i="7"/>
  <c r="F104" i="7"/>
  <c r="N103" i="7"/>
  <c r="M103" i="7"/>
  <c r="K103" i="7"/>
  <c r="J103" i="7"/>
  <c r="H103" i="7"/>
  <c r="G103" i="7"/>
  <c r="E103" i="7"/>
  <c r="D103" i="7"/>
  <c r="O102" i="7"/>
  <c r="L102" i="7"/>
  <c r="I102" i="7"/>
  <c r="F102" i="7"/>
  <c r="O101" i="7"/>
  <c r="L101" i="7"/>
  <c r="I101" i="7"/>
  <c r="F101" i="7"/>
  <c r="O100" i="7"/>
  <c r="L100" i="7"/>
  <c r="I100" i="7"/>
  <c r="F100" i="7"/>
  <c r="O99" i="7"/>
  <c r="L99" i="7"/>
  <c r="I99" i="7"/>
  <c r="F99" i="7"/>
  <c r="O98" i="7"/>
  <c r="L98" i="7"/>
  <c r="I98" i="7"/>
  <c r="F98" i="7"/>
  <c r="O97" i="7"/>
  <c r="L97" i="7"/>
  <c r="I97" i="7"/>
  <c r="F97" i="7"/>
  <c r="O96" i="7"/>
  <c r="O95" i="7" s="1"/>
  <c r="L96" i="7"/>
  <c r="I96" i="7"/>
  <c r="I95" i="7" s="1"/>
  <c r="F96" i="7"/>
  <c r="N95" i="7"/>
  <c r="M95" i="7"/>
  <c r="K95" i="7"/>
  <c r="J95" i="7"/>
  <c r="H95" i="7"/>
  <c r="G95" i="7"/>
  <c r="E95" i="7"/>
  <c r="D95" i="7"/>
  <c r="O94" i="7"/>
  <c r="L94" i="7"/>
  <c r="I94" i="7"/>
  <c r="F94" i="7"/>
  <c r="O93" i="7"/>
  <c r="L93" i="7"/>
  <c r="I93" i="7"/>
  <c r="F93" i="7"/>
  <c r="O92" i="7"/>
  <c r="L92" i="7"/>
  <c r="I92" i="7"/>
  <c r="F92" i="7"/>
  <c r="O91" i="7"/>
  <c r="L91" i="7"/>
  <c r="I91" i="7"/>
  <c r="F91" i="7"/>
  <c r="O90" i="7"/>
  <c r="L90" i="7"/>
  <c r="I90" i="7"/>
  <c r="F90" i="7"/>
  <c r="N89" i="7"/>
  <c r="M89" i="7"/>
  <c r="K89" i="7"/>
  <c r="J89" i="7"/>
  <c r="H89" i="7"/>
  <c r="G89" i="7"/>
  <c r="E89" i="7"/>
  <c r="D89" i="7"/>
  <c r="O88" i="7"/>
  <c r="L88" i="7"/>
  <c r="I88" i="7"/>
  <c r="F88" i="7"/>
  <c r="O87" i="7"/>
  <c r="L87" i="7"/>
  <c r="I87" i="7"/>
  <c r="F87" i="7"/>
  <c r="O86" i="7"/>
  <c r="L86" i="7"/>
  <c r="I86" i="7"/>
  <c r="F86" i="7"/>
  <c r="O85" i="7"/>
  <c r="L85" i="7"/>
  <c r="I85" i="7"/>
  <c r="I84" i="7" s="1"/>
  <c r="F85" i="7"/>
  <c r="N84" i="7"/>
  <c r="M84" i="7"/>
  <c r="K84" i="7"/>
  <c r="J84" i="7"/>
  <c r="J83" i="7" s="1"/>
  <c r="H84" i="7"/>
  <c r="G84" i="7"/>
  <c r="E84" i="7"/>
  <c r="D84" i="7"/>
  <c r="O82" i="7"/>
  <c r="L82" i="7"/>
  <c r="I82" i="7"/>
  <c r="F82" i="7"/>
  <c r="O81" i="7"/>
  <c r="O80" i="7" s="1"/>
  <c r="L81" i="7"/>
  <c r="L80" i="7" s="1"/>
  <c r="I81" i="7"/>
  <c r="I80" i="7" s="1"/>
  <c r="F81" i="7"/>
  <c r="F80" i="7" s="1"/>
  <c r="N80" i="7"/>
  <c r="M80" i="7"/>
  <c r="K80" i="7"/>
  <c r="J80" i="7"/>
  <c r="H80" i="7"/>
  <c r="G80" i="7"/>
  <c r="E80" i="7"/>
  <c r="D80" i="7"/>
  <c r="O79" i="7"/>
  <c r="L79" i="7"/>
  <c r="I79" i="7"/>
  <c r="F79" i="7"/>
  <c r="O78" i="7"/>
  <c r="O77" i="7" s="1"/>
  <c r="L78" i="7"/>
  <c r="L77" i="7" s="1"/>
  <c r="L76" i="7" s="1"/>
  <c r="I78" i="7"/>
  <c r="I77" i="7" s="1"/>
  <c r="F78" i="7"/>
  <c r="N77" i="7"/>
  <c r="M77" i="7"/>
  <c r="K77" i="7"/>
  <c r="K76" i="7" s="1"/>
  <c r="J77" i="7"/>
  <c r="H77" i="7"/>
  <c r="G77" i="7"/>
  <c r="G76" i="7" s="1"/>
  <c r="E77" i="7"/>
  <c r="D77" i="7"/>
  <c r="M76" i="7"/>
  <c r="O74" i="7"/>
  <c r="L74" i="7"/>
  <c r="I74" i="7"/>
  <c r="F74" i="7"/>
  <c r="O73" i="7"/>
  <c r="L73" i="7"/>
  <c r="I73" i="7"/>
  <c r="F73" i="7"/>
  <c r="O72" i="7"/>
  <c r="L72" i="7"/>
  <c r="I72" i="7"/>
  <c r="F72" i="7"/>
  <c r="O71" i="7"/>
  <c r="L71" i="7"/>
  <c r="I71" i="7"/>
  <c r="F71" i="7"/>
  <c r="O70" i="7"/>
  <c r="L70" i="7"/>
  <c r="I70" i="7"/>
  <c r="F70" i="7"/>
  <c r="N69" i="7"/>
  <c r="M69" i="7"/>
  <c r="M67" i="7" s="1"/>
  <c r="K69" i="7"/>
  <c r="K67" i="7" s="1"/>
  <c r="J69" i="7"/>
  <c r="J67" i="7" s="1"/>
  <c r="H69" i="7"/>
  <c r="H67" i="7" s="1"/>
  <c r="G69" i="7"/>
  <c r="G67" i="7" s="1"/>
  <c r="E69" i="7"/>
  <c r="D69" i="7"/>
  <c r="D67" i="7" s="1"/>
  <c r="O68" i="7"/>
  <c r="L68" i="7"/>
  <c r="I68" i="7"/>
  <c r="F68" i="7"/>
  <c r="N67" i="7"/>
  <c r="E67"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L59" i="7"/>
  <c r="I59" i="7"/>
  <c r="F59" i="7"/>
  <c r="N58" i="7"/>
  <c r="M58" i="7"/>
  <c r="K58" i="7"/>
  <c r="J58" i="7"/>
  <c r="H58" i="7"/>
  <c r="G58" i="7"/>
  <c r="E58" i="7"/>
  <c r="D58" i="7"/>
  <c r="O57" i="7"/>
  <c r="L57" i="7"/>
  <c r="I57" i="7"/>
  <c r="F57" i="7"/>
  <c r="O56" i="7"/>
  <c r="O55" i="7" s="1"/>
  <c r="L56" i="7"/>
  <c r="L55" i="7" s="1"/>
  <c r="I56" i="7"/>
  <c r="I55" i="7" s="1"/>
  <c r="F56" i="7"/>
  <c r="N55" i="7"/>
  <c r="N54" i="7" s="1"/>
  <c r="M55" i="7"/>
  <c r="K55" i="7"/>
  <c r="K54" i="7" s="1"/>
  <c r="J55" i="7"/>
  <c r="H55" i="7"/>
  <c r="H54" i="7" s="1"/>
  <c r="G55" i="7"/>
  <c r="E55" i="7"/>
  <c r="D55" i="7"/>
  <c r="M54" i="7"/>
  <c r="O47" i="7"/>
  <c r="C47" i="7" s="1"/>
  <c r="O46" i="7"/>
  <c r="N45" i="7"/>
  <c r="M45" i="7"/>
  <c r="L44" i="7"/>
  <c r="L43" i="7" s="1"/>
  <c r="I44" i="7"/>
  <c r="I43" i="7" s="1"/>
  <c r="F44" i="7"/>
  <c r="K43" i="7"/>
  <c r="J43" i="7"/>
  <c r="H43" i="7"/>
  <c r="G43" i="7"/>
  <c r="E43" i="7"/>
  <c r="D43" i="7"/>
  <c r="F42" i="7"/>
  <c r="F41" i="7" s="1"/>
  <c r="C41" i="7" s="1"/>
  <c r="E41" i="7"/>
  <c r="D41" i="7"/>
  <c r="L40" i="7"/>
  <c r="C40" i="7" s="1"/>
  <c r="L39" i="7"/>
  <c r="C39" i="7" s="1"/>
  <c r="L38" i="7"/>
  <c r="C38" i="7" s="1"/>
  <c r="L37" i="7"/>
  <c r="C37" i="7" s="1"/>
  <c r="K36" i="7"/>
  <c r="J36" i="7"/>
  <c r="L35" i="7"/>
  <c r="C35" i="7" s="1"/>
  <c r="L34" i="7"/>
  <c r="K33" i="7"/>
  <c r="J33" i="7"/>
  <c r="L32" i="7"/>
  <c r="C32" i="7" s="1"/>
  <c r="K31" i="7"/>
  <c r="J31" i="7"/>
  <c r="L30" i="7"/>
  <c r="C30" i="7" s="1"/>
  <c r="L29" i="7"/>
  <c r="C29" i="7" s="1"/>
  <c r="L28" i="7"/>
  <c r="K27" i="7"/>
  <c r="J27" i="7"/>
  <c r="J26" i="7" s="1"/>
  <c r="F25" i="7"/>
  <c r="C25" i="7" s="1"/>
  <c r="I24" i="7"/>
  <c r="F24" i="7"/>
  <c r="O23" i="7"/>
  <c r="L23" i="7"/>
  <c r="I23" i="7"/>
  <c r="F23" i="7"/>
  <c r="O22" i="7"/>
  <c r="L22" i="7"/>
  <c r="L21" i="7" s="1"/>
  <c r="I22" i="7"/>
  <c r="F22" i="7"/>
  <c r="F21" i="7" s="1"/>
  <c r="O21" i="7"/>
  <c r="N21" i="7"/>
  <c r="M21" i="7"/>
  <c r="M292" i="7" s="1"/>
  <c r="K21" i="7"/>
  <c r="J21" i="7"/>
  <c r="H21" i="7"/>
  <c r="G21" i="7"/>
  <c r="E21" i="7"/>
  <c r="E292" i="7" s="1"/>
  <c r="E291" i="7" s="1"/>
  <c r="D21" i="7"/>
  <c r="D20" i="7" l="1"/>
  <c r="H20" i="7"/>
  <c r="K53" i="7"/>
  <c r="C207" i="7"/>
  <c r="E174" i="7"/>
  <c r="E173" i="7" s="1"/>
  <c r="G187" i="7"/>
  <c r="O205" i="7"/>
  <c r="H204" i="7"/>
  <c r="N204" i="7"/>
  <c r="N195" i="7" s="1"/>
  <c r="J292" i="7"/>
  <c r="J20" i="7"/>
  <c r="L69" i="7"/>
  <c r="L67" i="7" s="1"/>
  <c r="C42" i="7"/>
  <c r="C44" i="7"/>
  <c r="N20" i="7"/>
  <c r="M173" i="7"/>
  <c r="C74" i="7"/>
  <c r="C24" i="7"/>
  <c r="O116" i="7"/>
  <c r="C167" i="7"/>
  <c r="I205" i="7"/>
  <c r="C295" i="7"/>
  <c r="F43" i="7"/>
  <c r="C43" i="7" s="1"/>
  <c r="C62" i="7"/>
  <c r="C70" i="7"/>
  <c r="C71" i="7"/>
  <c r="C73" i="7"/>
  <c r="C111" i="7"/>
  <c r="H130" i="7"/>
  <c r="C183" i="7"/>
  <c r="N231" i="7"/>
  <c r="C263" i="7"/>
  <c r="K259" i="7"/>
  <c r="D270" i="7"/>
  <c r="N292" i="7"/>
  <c r="N291" i="7" s="1"/>
  <c r="L31" i="7"/>
  <c r="C31" i="7" s="1"/>
  <c r="G54" i="7"/>
  <c r="G53" i="7" s="1"/>
  <c r="I69" i="7"/>
  <c r="H76" i="7"/>
  <c r="C87" i="7"/>
  <c r="C91" i="7"/>
  <c r="K83" i="7"/>
  <c r="C127" i="7"/>
  <c r="I141" i="7"/>
  <c r="D130" i="7"/>
  <c r="D174" i="7"/>
  <c r="D173" i="7" s="1"/>
  <c r="J174" i="7"/>
  <c r="H174" i="7"/>
  <c r="H173" i="7" s="1"/>
  <c r="L187" i="7"/>
  <c r="C227" i="7"/>
  <c r="G231" i="7"/>
  <c r="G83" i="7"/>
  <c r="J231" i="7"/>
  <c r="J230" i="7" s="1"/>
  <c r="C243" i="7"/>
  <c r="C245" i="7"/>
  <c r="C247" i="7"/>
  <c r="C255" i="7"/>
  <c r="C256" i="7"/>
  <c r="C258" i="7"/>
  <c r="L260" i="7"/>
  <c r="G259" i="7"/>
  <c r="M269" i="7"/>
  <c r="D231" i="7"/>
  <c r="D230" i="7" s="1"/>
  <c r="C86" i="7"/>
  <c r="L136" i="7"/>
  <c r="C180" i="7"/>
  <c r="O187" i="7"/>
  <c r="C215" i="7"/>
  <c r="C123" i="7"/>
  <c r="C124" i="7"/>
  <c r="C125" i="7"/>
  <c r="C126" i="7"/>
  <c r="C171" i="7"/>
  <c r="K187" i="7"/>
  <c r="C203" i="7"/>
  <c r="E259" i="7"/>
  <c r="E230" i="7" s="1"/>
  <c r="C262" i="7"/>
  <c r="C271" i="7"/>
  <c r="D269" i="7"/>
  <c r="G269" i="7"/>
  <c r="C299" i="7"/>
  <c r="E195" i="7"/>
  <c r="E76" i="7"/>
  <c r="C85" i="7"/>
  <c r="C115" i="7"/>
  <c r="C177" i="7"/>
  <c r="C181" i="7"/>
  <c r="C189" i="7"/>
  <c r="N187" i="7"/>
  <c r="F58" i="7"/>
  <c r="C61" i="7"/>
  <c r="O58" i="7"/>
  <c r="O54" i="7" s="1"/>
  <c r="C66" i="7"/>
  <c r="D76" i="7"/>
  <c r="O76" i="7"/>
  <c r="C107" i="7"/>
  <c r="C110" i="7"/>
  <c r="C119" i="7"/>
  <c r="C135" i="7"/>
  <c r="L144" i="7"/>
  <c r="C163" i="7"/>
  <c r="M187" i="7"/>
  <c r="C199" i="7"/>
  <c r="C202" i="7"/>
  <c r="D204" i="7"/>
  <c r="D195" i="7" s="1"/>
  <c r="C219" i="7"/>
  <c r="C267" i="7"/>
  <c r="C288" i="7"/>
  <c r="L89" i="7"/>
  <c r="J187" i="7"/>
  <c r="L276" i="7"/>
  <c r="L270" i="7" s="1"/>
  <c r="L269" i="7" s="1"/>
  <c r="C279" i="7"/>
  <c r="E54" i="7"/>
  <c r="E53" i="7" s="1"/>
  <c r="C57" i="7"/>
  <c r="C72" i="7"/>
  <c r="C78" i="7"/>
  <c r="F77" i="7"/>
  <c r="C77" i="7" s="1"/>
  <c r="C79" i="7"/>
  <c r="C118" i="7"/>
  <c r="H83" i="7"/>
  <c r="C138" i="7"/>
  <c r="C139" i="7"/>
  <c r="C186" i="7"/>
  <c r="F198" i="7"/>
  <c r="F196" i="7" s="1"/>
  <c r="C201" i="7"/>
  <c r="C211" i="7"/>
  <c r="C213" i="7"/>
  <c r="C223" i="7"/>
  <c r="C257" i="7"/>
  <c r="F264" i="7"/>
  <c r="I122" i="7"/>
  <c r="O136" i="7"/>
  <c r="C136" i="7" s="1"/>
  <c r="C145" i="7"/>
  <c r="C146" i="7"/>
  <c r="C147" i="7"/>
  <c r="L165" i="7"/>
  <c r="C168" i="7"/>
  <c r="C170" i="7"/>
  <c r="E187" i="7"/>
  <c r="C218" i="7"/>
  <c r="C285" i="7"/>
  <c r="F284" i="7"/>
  <c r="C284" i="7" s="1"/>
  <c r="L27" i="7"/>
  <c r="C27" i="7" s="1"/>
  <c r="C28" i="7"/>
  <c r="C34" i="7"/>
  <c r="L33" i="7"/>
  <c r="C33" i="7" s="1"/>
  <c r="O45" i="7"/>
  <c r="C45" i="7" s="1"/>
  <c r="C46" i="7"/>
  <c r="I76" i="7"/>
  <c r="C99" i="7"/>
  <c r="C101" i="7"/>
  <c r="C102" i="7"/>
  <c r="C104" i="7"/>
  <c r="C105" i="7"/>
  <c r="O103" i="7"/>
  <c r="C129" i="7"/>
  <c r="F128" i="7"/>
  <c r="C128" i="7" s="1"/>
  <c r="C155" i="7"/>
  <c r="C156" i="7"/>
  <c r="C157" i="7"/>
  <c r="C158" i="7"/>
  <c r="O160" i="7"/>
  <c r="C160" i="7" s="1"/>
  <c r="O179" i="7"/>
  <c r="O174" i="7" s="1"/>
  <c r="O173" i="7" s="1"/>
  <c r="O196" i="7"/>
  <c r="L205" i="7"/>
  <c r="C225" i="7"/>
  <c r="K231" i="7"/>
  <c r="C239" i="7"/>
  <c r="C287" i="7"/>
  <c r="F286" i="7"/>
  <c r="C286" i="7" s="1"/>
  <c r="O260" i="7"/>
  <c r="O259" i="7" s="1"/>
  <c r="J270" i="7"/>
  <c r="J269" i="7" s="1"/>
  <c r="N270" i="7"/>
  <c r="N269" i="7" s="1"/>
  <c r="C278" i="7"/>
  <c r="C298" i="7"/>
  <c r="H292" i="7"/>
  <c r="H291" i="7" s="1"/>
  <c r="L292" i="7"/>
  <c r="M53" i="7"/>
  <c r="H53" i="7"/>
  <c r="C60" i="7"/>
  <c r="C63" i="7"/>
  <c r="C65" i="7"/>
  <c r="J76" i="7"/>
  <c r="N76" i="7"/>
  <c r="C88" i="7"/>
  <c r="E83" i="7"/>
  <c r="C92" i="7"/>
  <c r="C94" i="7"/>
  <c r="L103" i="7"/>
  <c r="O112" i="7"/>
  <c r="L112" i="7"/>
  <c r="C121" i="7"/>
  <c r="D83" i="7"/>
  <c r="J130" i="7"/>
  <c r="M130" i="7"/>
  <c r="C150" i="7"/>
  <c r="C162" i="7"/>
  <c r="I166" i="7"/>
  <c r="I165" i="7" s="1"/>
  <c r="G173" i="7"/>
  <c r="I179" i="7"/>
  <c r="I174" i="7" s="1"/>
  <c r="I173" i="7" s="1"/>
  <c r="F188" i="7"/>
  <c r="C188" i="7" s="1"/>
  <c r="J195" i="7"/>
  <c r="H195" i="7"/>
  <c r="L198" i="7"/>
  <c r="L196" i="7" s="1"/>
  <c r="C210" i="7"/>
  <c r="C222" i="7"/>
  <c r="C240" i="7"/>
  <c r="L252" i="7"/>
  <c r="L251" i="7" s="1"/>
  <c r="L264" i="7"/>
  <c r="C274" i="7"/>
  <c r="C280" i="7"/>
  <c r="C296" i="7"/>
  <c r="I293" i="7"/>
  <c r="C300" i="7"/>
  <c r="C301" i="7"/>
  <c r="D292" i="7"/>
  <c r="D291" i="7" s="1"/>
  <c r="J291" i="7"/>
  <c r="K26" i="7"/>
  <c r="K20" i="7" s="1"/>
  <c r="L36" i="7"/>
  <c r="C36" i="7" s="1"/>
  <c r="D54" i="7"/>
  <c r="D53" i="7" s="1"/>
  <c r="J54" i="7"/>
  <c r="J53" i="7" s="1"/>
  <c r="N53" i="7"/>
  <c r="L58" i="7"/>
  <c r="L54" i="7" s="1"/>
  <c r="C64" i="7"/>
  <c r="O69" i="7"/>
  <c r="O67" i="7" s="1"/>
  <c r="C80" i="7"/>
  <c r="C82" i="7"/>
  <c r="L84" i="7"/>
  <c r="M83" i="7"/>
  <c r="I89" i="7"/>
  <c r="C114" i="7"/>
  <c r="E130" i="7"/>
  <c r="C152" i="7"/>
  <c r="C159" i="7"/>
  <c r="N174" i="7"/>
  <c r="N173" i="7" s="1"/>
  <c r="L179" i="7"/>
  <c r="L174" i="7" s="1"/>
  <c r="L173" i="7" s="1"/>
  <c r="C190" i="7"/>
  <c r="D187" i="7"/>
  <c r="H187" i="7"/>
  <c r="M204" i="7"/>
  <c r="M195" i="7" s="1"/>
  <c r="C209" i="7"/>
  <c r="C212" i="7"/>
  <c r="C214" i="7"/>
  <c r="C221" i="7"/>
  <c r="C224" i="7"/>
  <c r="C226" i="7"/>
  <c r="G204" i="7"/>
  <c r="G195" i="7" s="1"/>
  <c r="K204" i="7"/>
  <c r="K195" i="7" s="1"/>
  <c r="C228" i="7"/>
  <c r="C232" i="7"/>
  <c r="M231" i="7"/>
  <c r="M230" i="7" s="1"/>
  <c r="O252" i="7"/>
  <c r="O251" i="7" s="1"/>
  <c r="C266" i="7"/>
  <c r="O293" i="7"/>
  <c r="L293" i="7"/>
  <c r="O292" i="7"/>
  <c r="I67" i="7"/>
  <c r="K292" i="7"/>
  <c r="K291" i="7" s="1"/>
  <c r="F20" i="7"/>
  <c r="G292" i="7"/>
  <c r="G291" i="7" s="1"/>
  <c r="G20" i="7"/>
  <c r="C23" i="7"/>
  <c r="I21" i="7"/>
  <c r="L116" i="7"/>
  <c r="C116" i="7" s="1"/>
  <c r="E20" i="7"/>
  <c r="M20" i="7"/>
  <c r="C22" i="7"/>
  <c r="C59" i="7"/>
  <c r="F84" i="7"/>
  <c r="O89" i="7"/>
  <c r="C97" i="7"/>
  <c r="C98" i="7"/>
  <c r="F95" i="7"/>
  <c r="I103" i="7"/>
  <c r="C108" i="7"/>
  <c r="C109" i="7"/>
  <c r="C117" i="7"/>
  <c r="K130" i="7"/>
  <c r="K75" i="7" s="1"/>
  <c r="C132" i="7"/>
  <c r="C133" i="7"/>
  <c r="C134" i="7"/>
  <c r="F131" i="7"/>
  <c r="C140" i="7"/>
  <c r="O141" i="7"/>
  <c r="F144" i="7"/>
  <c r="I144" i="7"/>
  <c r="C148" i="7"/>
  <c r="C149" i="7"/>
  <c r="L151" i="7"/>
  <c r="C164" i="7"/>
  <c r="C172" i="7"/>
  <c r="J173" i="7"/>
  <c r="C197" i="7"/>
  <c r="I196" i="7"/>
  <c r="F55" i="7"/>
  <c r="C182" i="7"/>
  <c r="F179" i="7"/>
  <c r="C56" i="7"/>
  <c r="I58" i="7"/>
  <c r="I54" i="7" s="1"/>
  <c r="C68" i="7"/>
  <c r="F69" i="7"/>
  <c r="C90" i="7"/>
  <c r="F89" i="7"/>
  <c r="C100" i="7"/>
  <c r="G130" i="7"/>
  <c r="C142" i="7"/>
  <c r="F141" i="7"/>
  <c r="K174" i="7"/>
  <c r="K173" i="7" s="1"/>
  <c r="C176" i="7"/>
  <c r="C178" i="7"/>
  <c r="F175" i="7"/>
  <c r="F238" i="7"/>
  <c r="C242" i="7"/>
  <c r="C249" i="7"/>
  <c r="I246" i="7"/>
  <c r="C261" i="7"/>
  <c r="I260" i="7"/>
  <c r="F281" i="7"/>
  <c r="C281" i="7" s="1"/>
  <c r="C282" i="7"/>
  <c r="C106" i="7"/>
  <c r="F103" i="7"/>
  <c r="M291" i="7"/>
  <c r="C81" i="7"/>
  <c r="N83" i="7"/>
  <c r="O84" i="7"/>
  <c r="C93" i="7"/>
  <c r="L95" i="7"/>
  <c r="C113" i="7"/>
  <c r="C120" i="7"/>
  <c r="O122" i="7"/>
  <c r="N130" i="7"/>
  <c r="C137" i="7"/>
  <c r="O144" i="7"/>
  <c r="C153" i="7"/>
  <c r="C154" i="7"/>
  <c r="F151" i="7"/>
  <c r="C161" i="7"/>
  <c r="C169" i="7"/>
  <c r="C184" i="7"/>
  <c r="C185" i="7"/>
  <c r="L216" i="7"/>
  <c r="L204" i="7" s="1"/>
  <c r="L195" i="7" s="1"/>
  <c r="C220" i="7"/>
  <c r="C254" i="7"/>
  <c r="F252" i="7"/>
  <c r="C96" i="7"/>
  <c r="F191" i="7"/>
  <c r="F205" i="7"/>
  <c r="C206" i="7"/>
  <c r="O216" i="7"/>
  <c r="O204" i="7" s="1"/>
  <c r="O195" i="7" s="1"/>
  <c r="H231" i="7"/>
  <c r="H230" i="7" s="1"/>
  <c r="C241" i="7"/>
  <c r="I238" i="7"/>
  <c r="C244" i="7"/>
  <c r="C253" i="7"/>
  <c r="I252" i="7"/>
  <c r="I251" i="7" s="1"/>
  <c r="F270" i="7"/>
  <c r="C277" i="7"/>
  <c r="I276" i="7"/>
  <c r="F122" i="7"/>
  <c r="F166" i="7"/>
  <c r="C193" i="7"/>
  <c r="I192" i="7"/>
  <c r="I191" i="7" s="1"/>
  <c r="I187" i="7" s="1"/>
  <c r="C200" i="7"/>
  <c r="C208" i="7"/>
  <c r="C217" i="7"/>
  <c r="I216" i="7"/>
  <c r="L231" i="7"/>
  <c r="C236" i="7"/>
  <c r="N259" i="7"/>
  <c r="N230" i="7" s="1"/>
  <c r="C265" i="7"/>
  <c r="I264" i="7"/>
  <c r="C268" i="7"/>
  <c r="C273" i="7"/>
  <c r="I272" i="7"/>
  <c r="F293" i="7"/>
  <c r="C294" i="7"/>
  <c r="C229" i="7"/>
  <c r="F233" i="7"/>
  <c r="C234" i="7"/>
  <c r="C237" i="7"/>
  <c r="I235" i="7"/>
  <c r="C235" i="7" s="1"/>
  <c r="O238" i="7"/>
  <c r="O231" i="7" s="1"/>
  <c r="C248" i="7"/>
  <c r="F246" i="7"/>
  <c r="C250" i="7"/>
  <c r="O276" i="7"/>
  <c r="O270" i="7" s="1"/>
  <c r="O269" i="7" s="1"/>
  <c r="C297" i="7"/>
  <c r="R105" i="6"/>
  <c r="P105" i="6"/>
  <c r="O105" i="6"/>
  <c r="N105" i="6"/>
  <c r="M105" i="6"/>
  <c r="L105" i="6"/>
  <c r="K105" i="6"/>
  <c r="J105" i="6"/>
  <c r="I105" i="6"/>
  <c r="H105" i="6"/>
  <c r="G105" i="6"/>
  <c r="F105" i="6"/>
  <c r="E105" i="6"/>
  <c r="D105" i="6"/>
  <c r="R101" i="6"/>
  <c r="R100" i="6"/>
  <c r="R91" i="6"/>
  <c r="R90" i="6"/>
  <c r="I87" i="6"/>
  <c r="A86" i="6"/>
  <c r="G87" i="6" s="1"/>
  <c r="I85" i="6"/>
  <c r="A84" i="6"/>
  <c r="G85" i="6" s="1"/>
  <c r="O83" i="6"/>
  <c r="N83" i="6"/>
  <c r="M83" i="6"/>
  <c r="M9" i="6" s="1"/>
  <c r="L83" i="6"/>
  <c r="L9" i="6" s="1"/>
  <c r="L10" i="6" s="1"/>
  <c r="K83" i="6"/>
  <c r="K9" i="6" s="1"/>
  <c r="K10" i="6" s="1"/>
  <c r="J83" i="6"/>
  <c r="I83" i="6"/>
  <c r="H83" i="6"/>
  <c r="G83" i="6"/>
  <c r="F83" i="6"/>
  <c r="D83" i="6"/>
  <c r="E83" i="6" s="1"/>
  <c r="A78" i="6"/>
  <c r="F72" i="6"/>
  <c r="E72" i="6"/>
  <c r="A72" i="6"/>
  <c r="D64" i="6"/>
  <c r="G60" i="6"/>
  <c r="F60" i="6"/>
  <c r="E60" i="6"/>
  <c r="D60" i="6"/>
  <c r="A60" i="6"/>
  <c r="R45" i="6"/>
  <c r="R44" i="6"/>
  <c r="D44" i="6"/>
  <c r="R38" i="6"/>
  <c r="Q38" i="6"/>
  <c r="P38" i="6"/>
  <c r="O38" i="6"/>
  <c r="N38" i="6"/>
  <c r="M38" i="6"/>
  <c r="L38" i="6"/>
  <c r="K38" i="6"/>
  <c r="J38" i="6"/>
  <c r="I38" i="6"/>
  <c r="H38" i="6"/>
  <c r="G38" i="6"/>
  <c r="F38" i="6"/>
  <c r="E38" i="6"/>
  <c r="E36" i="6"/>
  <c r="F36" i="6" s="1"/>
  <c r="G36" i="6" s="1"/>
  <c r="Q35" i="6"/>
  <c r="P35" i="6"/>
  <c r="O35" i="6"/>
  <c r="N35" i="6"/>
  <c r="M35" i="6"/>
  <c r="L35" i="6"/>
  <c r="K35" i="6"/>
  <c r="J35" i="6"/>
  <c r="N36" i="6" s="1"/>
  <c r="I35" i="6"/>
  <c r="H35" i="6"/>
  <c r="A35" i="6"/>
  <c r="R34" i="6"/>
  <c r="Q34" i="6"/>
  <c r="P34" i="6"/>
  <c r="O34" i="6"/>
  <c r="N34" i="6"/>
  <c r="M34" i="6"/>
  <c r="L34" i="6"/>
  <c r="K34" i="6"/>
  <c r="J34" i="6"/>
  <c r="I34" i="6"/>
  <c r="H34" i="6"/>
  <c r="G34" i="6"/>
  <c r="F34" i="6"/>
  <c r="E34" i="6"/>
  <c r="R33" i="6"/>
  <c r="N31" i="6"/>
  <c r="M31" i="6"/>
  <c r="L31" i="6"/>
  <c r="K31" i="6"/>
  <c r="J31" i="6"/>
  <c r="I31" i="6"/>
  <c r="H31" i="6"/>
  <c r="G31" i="6"/>
  <c r="F31" i="6"/>
  <c r="E31" i="6"/>
  <c r="A31" i="6"/>
  <c r="M30" i="6"/>
  <c r="J30" i="6"/>
  <c r="A29" i="6"/>
  <c r="P30" i="6" s="1"/>
  <c r="R28" i="6"/>
  <c r="G28" i="6"/>
  <c r="E28" i="6"/>
  <c r="F28" i="6" s="1"/>
  <c r="Q27" i="6"/>
  <c r="P27" i="6"/>
  <c r="O27" i="6"/>
  <c r="N27" i="6"/>
  <c r="M27" i="6"/>
  <c r="L27" i="6"/>
  <c r="K27" i="6"/>
  <c r="J27" i="6"/>
  <c r="I27" i="6"/>
  <c r="H27" i="6"/>
  <c r="G27" i="6"/>
  <c r="H28" i="6" s="1"/>
  <c r="P25" i="6"/>
  <c r="O25" i="6"/>
  <c r="N25" i="6"/>
  <c r="M25" i="6"/>
  <c r="L25" i="6"/>
  <c r="K25" i="6"/>
  <c r="J25" i="6"/>
  <c r="I25" i="6"/>
  <c r="H25" i="6"/>
  <c r="G25" i="6"/>
  <c r="H26" i="6" s="1"/>
  <c r="A25" i="6"/>
  <c r="D26" i="6" s="1"/>
  <c r="E26" i="6" s="1"/>
  <c r="F26" i="6" s="1"/>
  <c r="J24" i="6"/>
  <c r="G24" i="6"/>
  <c r="A23" i="6"/>
  <c r="I24" i="6" s="1"/>
  <c r="P21" i="6"/>
  <c r="O21" i="6"/>
  <c r="N21" i="6"/>
  <c r="M21" i="6"/>
  <c r="L21" i="6"/>
  <c r="K21" i="6"/>
  <c r="J21" i="6"/>
  <c r="I21" i="6"/>
  <c r="H21" i="6"/>
  <c r="G21" i="6"/>
  <c r="K22" i="6" s="1"/>
  <c r="A21" i="6"/>
  <c r="G22" i="6" s="1"/>
  <c r="P19" i="6"/>
  <c r="O19" i="6"/>
  <c r="N19" i="6"/>
  <c r="M19" i="6"/>
  <c r="L19" i="6"/>
  <c r="K19" i="6"/>
  <c r="J19" i="6"/>
  <c r="I19" i="6"/>
  <c r="H19" i="6"/>
  <c r="G19" i="6"/>
  <c r="N20" i="6" s="1"/>
  <c r="A19" i="6"/>
  <c r="G20" i="6" s="1"/>
  <c r="Q17" i="6"/>
  <c r="M17" i="6"/>
  <c r="L17" i="6"/>
  <c r="K17" i="6"/>
  <c r="J17" i="6"/>
  <c r="I17" i="6"/>
  <c r="P18" i="6" s="1"/>
  <c r="H17" i="6"/>
  <c r="A17" i="6"/>
  <c r="R15" i="6"/>
  <c r="R11" i="6" s="1"/>
  <c r="Q15" i="6"/>
  <c r="P15" i="6"/>
  <c r="O15" i="6"/>
  <c r="N15" i="6"/>
  <c r="M15" i="6"/>
  <c r="L15" i="6"/>
  <c r="K15" i="6"/>
  <c r="J15" i="6"/>
  <c r="I15" i="6"/>
  <c r="H15" i="6"/>
  <c r="G15" i="6"/>
  <c r="A15" i="6"/>
  <c r="O16" i="6" s="1"/>
  <c r="R13" i="6"/>
  <c r="Q13" i="6"/>
  <c r="P13" i="6"/>
  <c r="O13" i="6"/>
  <c r="N13" i="6"/>
  <c r="M13" i="6"/>
  <c r="L13" i="6"/>
  <c r="K13" i="6"/>
  <c r="J13" i="6"/>
  <c r="I13" i="6"/>
  <c r="H13" i="6"/>
  <c r="G13" i="6"/>
  <c r="F13" i="6"/>
  <c r="E13" i="6"/>
  <c r="D13" i="6"/>
  <c r="Q9" i="6"/>
  <c r="Q10" i="6" s="1"/>
  <c r="P9" i="6"/>
  <c r="O9" i="6"/>
  <c r="O10" i="6" s="1"/>
  <c r="N9" i="6"/>
  <c r="R6" i="6" l="1"/>
  <c r="P10" i="6"/>
  <c r="G16" i="6"/>
  <c r="O26" i="6"/>
  <c r="Q36" i="6"/>
  <c r="I36" i="6"/>
  <c r="G9" i="6"/>
  <c r="G10" i="6" s="1"/>
  <c r="N10" i="6"/>
  <c r="N18" i="6"/>
  <c r="H18" i="6"/>
  <c r="K24" i="6"/>
  <c r="E30" i="6"/>
  <c r="F30" i="6" s="1"/>
  <c r="N30" i="6"/>
  <c r="R9" i="6"/>
  <c r="I9" i="6"/>
  <c r="I10" i="6" s="1"/>
  <c r="M10" i="6"/>
  <c r="D85" i="6"/>
  <c r="E85" i="6" s="1"/>
  <c r="D87" i="6"/>
  <c r="E87" i="6" s="1"/>
  <c r="E9" i="6" s="1"/>
  <c r="E10" i="6" s="1"/>
  <c r="C151" i="7"/>
  <c r="F292" i="7"/>
  <c r="O20" i="7"/>
  <c r="M75" i="7"/>
  <c r="M52" i="7" s="1"/>
  <c r="M51" i="7" s="1"/>
  <c r="L53" i="7"/>
  <c r="O28" i="6"/>
  <c r="R14" i="6"/>
  <c r="M20" i="6"/>
  <c r="N22" i="6"/>
  <c r="N26" i="6"/>
  <c r="G26" i="6"/>
  <c r="L28" i="6"/>
  <c r="I28" i="6"/>
  <c r="I30" i="6"/>
  <c r="L32" i="6"/>
  <c r="H85" i="6"/>
  <c r="H9" i="6" s="1"/>
  <c r="H10" i="6" s="1"/>
  <c r="H87" i="6"/>
  <c r="C122" i="7"/>
  <c r="H75" i="7"/>
  <c r="G230" i="7"/>
  <c r="C293" i="7"/>
  <c r="K230" i="7"/>
  <c r="E194" i="7"/>
  <c r="C260" i="7"/>
  <c r="C264" i="7"/>
  <c r="K194" i="7"/>
  <c r="D75" i="7"/>
  <c r="D289" i="7" s="1"/>
  <c r="L291" i="7"/>
  <c r="G75" i="7"/>
  <c r="I130" i="7"/>
  <c r="J194" i="7"/>
  <c r="F259" i="7"/>
  <c r="C216" i="7"/>
  <c r="L130" i="7"/>
  <c r="O291" i="7"/>
  <c r="M289" i="7"/>
  <c r="C112" i="7"/>
  <c r="C196" i="7"/>
  <c r="M194" i="7"/>
  <c r="C141" i="7"/>
  <c r="I53" i="7"/>
  <c r="L259" i="7"/>
  <c r="H194" i="7"/>
  <c r="F283" i="7"/>
  <c r="C283" i="7" s="1"/>
  <c r="N75" i="7"/>
  <c r="N52" i="7" s="1"/>
  <c r="C179" i="7"/>
  <c r="I83" i="7"/>
  <c r="D194" i="7"/>
  <c r="L230" i="7"/>
  <c r="F187" i="7"/>
  <c r="L83" i="7"/>
  <c r="L75" i="7" s="1"/>
  <c r="L52" i="7" s="1"/>
  <c r="E75" i="7"/>
  <c r="E289" i="7" s="1"/>
  <c r="K289" i="7"/>
  <c r="K52" i="7"/>
  <c r="K51" i="7" s="1"/>
  <c r="K50" i="7" s="1"/>
  <c r="I75" i="7"/>
  <c r="I52" i="7" s="1"/>
  <c r="O53" i="7"/>
  <c r="C89" i="7"/>
  <c r="E52" i="7"/>
  <c r="E51" i="7" s="1"/>
  <c r="C276" i="7"/>
  <c r="H289" i="7"/>
  <c r="L194" i="7"/>
  <c r="O130" i="7"/>
  <c r="F76" i="7"/>
  <c r="C76" i="7" s="1"/>
  <c r="J75" i="7"/>
  <c r="J52" i="7" s="1"/>
  <c r="J51" i="7" s="1"/>
  <c r="H52" i="7"/>
  <c r="L26" i="7"/>
  <c r="G194" i="7"/>
  <c r="I231" i="7"/>
  <c r="D52" i="7"/>
  <c r="N289" i="7"/>
  <c r="O230" i="7"/>
  <c r="O194" i="7" s="1"/>
  <c r="I270" i="7"/>
  <c r="I269" i="7" s="1"/>
  <c r="C198" i="7"/>
  <c r="I204" i="7"/>
  <c r="I195" i="7" s="1"/>
  <c r="O83" i="7"/>
  <c r="O75" i="7" s="1"/>
  <c r="O52" i="7" s="1"/>
  <c r="C103" i="7"/>
  <c r="G52" i="7"/>
  <c r="G289" i="7"/>
  <c r="C58" i="7"/>
  <c r="F291" i="7"/>
  <c r="C233" i="7"/>
  <c r="F231" i="7"/>
  <c r="F269" i="7"/>
  <c r="C192" i="7"/>
  <c r="C69" i="7"/>
  <c r="F67" i="7"/>
  <c r="C67" i="7" s="1"/>
  <c r="F54" i="7"/>
  <c r="C55" i="7"/>
  <c r="C246" i="7"/>
  <c r="N194" i="7"/>
  <c r="N51" i="7" s="1"/>
  <c r="C166" i="7"/>
  <c r="F165" i="7"/>
  <c r="C165" i="7" s="1"/>
  <c r="C205" i="7"/>
  <c r="F204" i="7"/>
  <c r="C252" i="7"/>
  <c r="F251" i="7"/>
  <c r="C251" i="7" s="1"/>
  <c r="C187" i="7"/>
  <c r="I259" i="7"/>
  <c r="I230" i="7" s="1"/>
  <c r="F130" i="7"/>
  <c r="C131" i="7"/>
  <c r="I292" i="7"/>
  <c r="I291" i="7" s="1"/>
  <c r="I20" i="7"/>
  <c r="C21" i="7"/>
  <c r="F174" i="7"/>
  <c r="C175" i="7"/>
  <c r="F83" i="7"/>
  <c r="C84" i="7"/>
  <c r="C272" i="7"/>
  <c r="C191" i="7"/>
  <c r="C238" i="7"/>
  <c r="C144" i="7"/>
  <c r="C95" i="7"/>
  <c r="K16" i="6"/>
  <c r="K18" i="6"/>
  <c r="O18" i="6"/>
  <c r="J20" i="6"/>
  <c r="O22" i="6"/>
  <c r="K26" i="6"/>
  <c r="P28" i="6"/>
  <c r="I32" i="6"/>
  <c r="M32" i="6"/>
  <c r="A14" i="6"/>
  <c r="H16" i="6"/>
  <c r="M16" i="6"/>
  <c r="Q16" i="6"/>
  <c r="Q103" i="6" s="1"/>
  <c r="L18" i="6"/>
  <c r="K20" i="6"/>
  <c r="O20" i="6"/>
  <c r="H22" i="6"/>
  <c r="L22" i="6"/>
  <c r="P22" i="6"/>
  <c r="P103" i="6" s="1"/>
  <c r="L26" i="6"/>
  <c r="P26" i="6"/>
  <c r="M28" i="6"/>
  <c r="Q28" i="6"/>
  <c r="F32" i="6"/>
  <c r="J32" i="6"/>
  <c r="N32" i="6"/>
  <c r="J36" i="6"/>
  <c r="O36" i="6"/>
  <c r="R103" i="6"/>
  <c r="E32" i="6"/>
  <c r="D32" i="6" s="1"/>
  <c r="Q11" i="6"/>
  <c r="Q12" i="6" s="1"/>
  <c r="E16" i="6"/>
  <c r="I16" i="6"/>
  <c r="N16" i="6"/>
  <c r="N11" i="6" s="1"/>
  <c r="N12" i="6" s="1"/>
  <c r="E18" i="6"/>
  <c r="F18" i="6" s="1"/>
  <c r="G18" i="6" s="1"/>
  <c r="G103" i="6" s="1"/>
  <c r="I18" i="6"/>
  <c r="M18" i="6"/>
  <c r="Q18" i="6"/>
  <c r="D20" i="6"/>
  <c r="H20" i="6"/>
  <c r="L20" i="6"/>
  <c r="P20" i="6"/>
  <c r="E22" i="6"/>
  <c r="F22" i="6" s="1"/>
  <c r="I22" i="6"/>
  <c r="M22" i="6"/>
  <c r="H24" i="6"/>
  <c r="I26" i="6"/>
  <c r="M26" i="6"/>
  <c r="J28" i="6"/>
  <c r="N28" i="6"/>
  <c r="G30" i="6"/>
  <c r="K30" i="6"/>
  <c r="O30" i="6"/>
  <c r="G32" i="6"/>
  <c r="K32" i="6"/>
  <c r="K36" i="6"/>
  <c r="P36" i="6"/>
  <c r="F85" i="6"/>
  <c r="J85" i="6"/>
  <c r="J9" i="6" s="1"/>
  <c r="J10" i="6" s="1"/>
  <c r="F87" i="6"/>
  <c r="J87" i="6"/>
  <c r="P16" i="6"/>
  <c r="J16" i="6"/>
  <c r="J18" i="6"/>
  <c r="I20" i="6"/>
  <c r="J22" i="6"/>
  <c r="E24" i="6"/>
  <c r="F24" i="6" s="1"/>
  <c r="J26" i="6"/>
  <c r="K28" i="6"/>
  <c r="H30" i="6"/>
  <c r="L30" i="6"/>
  <c r="H32" i="6"/>
  <c r="H36" i="6"/>
  <c r="M36" i="6"/>
  <c r="O301" i="5"/>
  <c r="L301" i="5"/>
  <c r="I301" i="5"/>
  <c r="F301" i="5"/>
  <c r="O300" i="5"/>
  <c r="L300" i="5"/>
  <c r="I300" i="5"/>
  <c r="F300" i="5"/>
  <c r="O299" i="5"/>
  <c r="L299" i="5"/>
  <c r="I299" i="5"/>
  <c r="F299" i="5"/>
  <c r="O298" i="5"/>
  <c r="L298" i="5"/>
  <c r="I298" i="5"/>
  <c r="F298" i="5"/>
  <c r="O297" i="5"/>
  <c r="L297" i="5"/>
  <c r="I297" i="5"/>
  <c r="F297" i="5"/>
  <c r="O296" i="5"/>
  <c r="L296" i="5"/>
  <c r="I296" i="5"/>
  <c r="F296" i="5"/>
  <c r="O295" i="5"/>
  <c r="L295" i="5"/>
  <c r="I295" i="5"/>
  <c r="F295" i="5"/>
  <c r="O294" i="5"/>
  <c r="O293" i="5" s="1"/>
  <c r="L294" i="5"/>
  <c r="I294" i="5"/>
  <c r="F294" i="5"/>
  <c r="N293" i="5"/>
  <c r="M293" i="5"/>
  <c r="K293" i="5"/>
  <c r="J293" i="5"/>
  <c r="I293" i="5"/>
  <c r="H293" i="5"/>
  <c r="G293" i="5"/>
  <c r="E293" i="5"/>
  <c r="D293" i="5"/>
  <c r="O288" i="5"/>
  <c r="L288" i="5"/>
  <c r="I288" i="5"/>
  <c r="F288" i="5"/>
  <c r="O287" i="5"/>
  <c r="O286" i="5" s="1"/>
  <c r="L287" i="5"/>
  <c r="I287" i="5"/>
  <c r="I286" i="5" s="1"/>
  <c r="F287" i="5"/>
  <c r="F286" i="5" s="1"/>
  <c r="N286" i="5"/>
  <c r="M286" i="5"/>
  <c r="K286" i="5"/>
  <c r="J286" i="5"/>
  <c r="H286" i="5"/>
  <c r="G286" i="5"/>
  <c r="E286" i="5"/>
  <c r="D286" i="5"/>
  <c r="O285" i="5"/>
  <c r="O284" i="5" s="1"/>
  <c r="O283" i="5" s="1"/>
  <c r="L285" i="5"/>
  <c r="L284" i="5" s="1"/>
  <c r="L283" i="5" s="1"/>
  <c r="I285" i="5"/>
  <c r="I284" i="5" s="1"/>
  <c r="I283" i="5" s="1"/>
  <c r="F285" i="5"/>
  <c r="N284" i="5"/>
  <c r="N283" i="5" s="1"/>
  <c r="M284" i="5"/>
  <c r="M283" i="5" s="1"/>
  <c r="K284" i="5"/>
  <c r="K283" i="5" s="1"/>
  <c r="J284" i="5"/>
  <c r="J283" i="5" s="1"/>
  <c r="H284" i="5"/>
  <c r="H283" i="5" s="1"/>
  <c r="G284" i="5"/>
  <c r="G283" i="5" s="1"/>
  <c r="F284" i="5"/>
  <c r="E284" i="5"/>
  <c r="E283" i="5" s="1"/>
  <c r="D284" i="5"/>
  <c r="D283" i="5" s="1"/>
  <c r="O282" i="5"/>
  <c r="O281" i="5" s="1"/>
  <c r="L282" i="5"/>
  <c r="L281" i="5" s="1"/>
  <c r="I282" i="5"/>
  <c r="I281" i="5" s="1"/>
  <c r="F282" i="5"/>
  <c r="N281" i="5"/>
  <c r="M281" i="5"/>
  <c r="K281" i="5"/>
  <c r="J281" i="5"/>
  <c r="H281" i="5"/>
  <c r="G281" i="5"/>
  <c r="E281" i="5"/>
  <c r="D281" i="5"/>
  <c r="O280" i="5"/>
  <c r="L280" i="5"/>
  <c r="I280" i="5"/>
  <c r="F280" i="5"/>
  <c r="O279" i="5"/>
  <c r="L279" i="5"/>
  <c r="I279" i="5"/>
  <c r="F279" i="5"/>
  <c r="O278" i="5"/>
  <c r="L278" i="5"/>
  <c r="I278" i="5"/>
  <c r="F278" i="5"/>
  <c r="O277" i="5"/>
  <c r="O276" i="5" s="1"/>
  <c r="L277" i="5"/>
  <c r="I277" i="5"/>
  <c r="I276" i="5" s="1"/>
  <c r="F277" i="5"/>
  <c r="F276" i="5" s="1"/>
  <c r="N276" i="5"/>
  <c r="M276" i="5"/>
  <c r="K276" i="5"/>
  <c r="J276" i="5"/>
  <c r="H276" i="5"/>
  <c r="G276" i="5"/>
  <c r="E276" i="5"/>
  <c r="D276" i="5"/>
  <c r="O275" i="5"/>
  <c r="L275" i="5"/>
  <c r="I275" i="5"/>
  <c r="F275" i="5"/>
  <c r="O274" i="5"/>
  <c r="L274" i="5"/>
  <c r="I274" i="5"/>
  <c r="F274" i="5"/>
  <c r="O273" i="5"/>
  <c r="L273" i="5"/>
  <c r="L272" i="5" s="1"/>
  <c r="I273" i="5"/>
  <c r="I272" i="5" s="1"/>
  <c r="F273" i="5"/>
  <c r="F272" i="5" s="1"/>
  <c r="N272" i="5"/>
  <c r="N270" i="5" s="1"/>
  <c r="M272" i="5"/>
  <c r="K272" i="5"/>
  <c r="K270" i="5" s="1"/>
  <c r="K269" i="5" s="1"/>
  <c r="J272" i="5"/>
  <c r="H272" i="5"/>
  <c r="H270" i="5" s="1"/>
  <c r="H269" i="5" s="1"/>
  <c r="G272" i="5"/>
  <c r="E272" i="5"/>
  <c r="D272" i="5"/>
  <c r="D270" i="5" s="1"/>
  <c r="D269" i="5" s="1"/>
  <c r="O271" i="5"/>
  <c r="L271" i="5"/>
  <c r="I271" i="5"/>
  <c r="F271" i="5"/>
  <c r="O268" i="5"/>
  <c r="L268" i="5"/>
  <c r="I268" i="5"/>
  <c r="F268" i="5"/>
  <c r="O267" i="5"/>
  <c r="L267" i="5"/>
  <c r="I267" i="5"/>
  <c r="F267" i="5"/>
  <c r="O266" i="5"/>
  <c r="L266" i="5"/>
  <c r="I266" i="5"/>
  <c r="F266" i="5"/>
  <c r="O265" i="5"/>
  <c r="L265" i="5"/>
  <c r="I265" i="5"/>
  <c r="F265" i="5"/>
  <c r="N264" i="5"/>
  <c r="M264" i="5"/>
  <c r="K264" i="5"/>
  <c r="J264" i="5"/>
  <c r="H264" i="5"/>
  <c r="G264" i="5"/>
  <c r="E264" i="5"/>
  <c r="D264" i="5"/>
  <c r="O263" i="5"/>
  <c r="L263" i="5"/>
  <c r="I263" i="5"/>
  <c r="F263" i="5"/>
  <c r="O262" i="5"/>
  <c r="L262" i="5"/>
  <c r="I262" i="5"/>
  <c r="F262" i="5"/>
  <c r="O261" i="5"/>
  <c r="L261" i="5"/>
  <c r="L260" i="5" s="1"/>
  <c r="I261" i="5"/>
  <c r="I260" i="5" s="1"/>
  <c r="F261" i="5"/>
  <c r="F260" i="5" s="1"/>
  <c r="N260" i="5"/>
  <c r="M260" i="5"/>
  <c r="M259" i="5" s="1"/>
  <c r="K260" i="5"/>
  <c r="K259" i="5" s="1"/>
  <c r="J260" i="5"/>
  <c r="J259" i="5" s="1"/>
  <c r="H260" i="5"/>
  <c r="H259" i="5" s="1"/>
  <c r="G260" i="5"/>
  <c r="G259" i="5" s="1"/>
  <c r="E260" i="5"/>
  <c r="D260" i="5"/>
  <c r="E259" i="5"/>
  <c r="O258" i="5"/>
  <c r="L258" i="5"/>
  <c r="I258" i="5"/>
  <c r="F258" i="5"/>
  <c r="O257" i="5"/>
  <c r="L257" i="5"/>
  <c r="I257" i="5"/>
  <c r="F257" i="5"/>
  <c r="O256" i="5"/>
  <c r="L256" i="5"/>
  <c r="I256" i="5"/>
  <c r="F256" i="5"/>
  <c r="O255" i="5"/>
  <c r="L255" i="5"/>
  <c r="I255" i="5"/>
  <c r="F255" i="5"/>
  <c r="O254" i="5"/>
  <c r="L254" i="5"/>
  <c r="I254" i="5"/>
  <c r="F254" i="5"/>
  <c r="O253" i="5"/>
  <c r="L253" i="5"/>
  <c r="I253" i="5"/>
  <c r="F253" i="5"/>
  <c r="N252" i="5"/>
  <c r="N251" i="5" s="1"/>
  <c r="M252" i="5"/>
  <c r="M251" i="5" s="1"/>
  <c r="K252" i="5"/>
  <c r="K251" i="5" s="1"/>
  <c r="J252" i="5"/>
  <c r="J251" i="5" s="1"/>
  <c r="H252" i="5"/>
  <c r="G252" i="5"/>
  <c r="G251" i="5" s="1"/>
  <c r="E252" i="5"/>
  <c r="E251" i="5" s="1"/>
  <c r="D252" i="5"/>
  <c r="D251" i="5" s="1"/>
  <c r="H251" i="5"/>
  <c r="O250" i="5"/>
  <c r="L250" i="5"/>
  <c r="I250" i="5"/>
  <c r="F250" i="5"/>
  <c r="O249" i="5"/>
  <c r="L249" i="5"/>
  <c r="I249" i="5"/>
  <c r="F249" i="5"/>
  <c r="O248" i="5"/>
  <c r="L248" i="5"/>
  <c r="I248" i="5"/>
  <c r="F248" i="5"/>
  <c r="O247" i="5"/>
  <c r="O246" i="5" s="1"/>
  <c r="L247" i="5"/>
  <c r="I247" i="5"/>
  <c r="F247" i="5"/>
  <c r="N246" i="5"/>
  <c r="M246" i="5"/>
  <c r="K246" i="5"/>
  <c r="J246" i="5"/>
  <c r="H246" i="5"/>
  <c r="G246" i="5"/>
  <c r="E246" i="5"/>
  <c r="D246" i="5"/>
  <c r="O245" i="5"/>
  <c r="L245" i="5"/>
  <c r="I245" i="5"/>
  <c r="F245" i="5"/>
  <c r="O244" i="5"/>
  <c r="L244" i="5"/>
  <c r="I244" i="5"/>
  <c r="F244" i="5"/>
  <c r="O243" i="5"/>
  <c r="L243" i="5"/>
  <c r="I243" i="5"/>
  <c r="F243" i="5"/>
  <c r="O242" i="5"/>
  <c r="L242" i="5"/>
  <c r="I242" i="5"/>
  <c r="F242" i="5"/>
  <c r="O241" i="5"/>
  <c r="L241" i="5"/>
  <c r="I241" i="5"/>
  <c r="F241" i="5"/>
  <c r="O240" i="5"/>
  <c r="L240" i="5"/>
  <c r="I240" i="5"/>
  <c r="F240" i="5"/>
  <c r="O239" i="5"/>
  <c r="L239" i="5"/>
  <c r="L238" i="5" s="1"/>
  <c r="I239" i="5"/>
  <c r="F239" i="5"/>
  <c r="N238" i="5"/>
  <c r="M238" i="5"/>
  <c r="K238" i="5"/>
  <c r="J238" i="5"/>
  <c r="H238" i="5"/>
  <c r="G238" i="5"/>
  <c r="E238" i="5"/>
  <c r="D238" i="5"/>
  <c r="O237" i="5"/>
  <c r="L237" i="5"/>
  <c r="I237" i="5"/>
  <c r="F237" i="5"/>
  <c r="O236" i="5"/>
  <c r="L236" i="5"/>
  <c r="I236" i="5"/>
  <c r="F236" i="5"/>
  <c r="O235" i="5"/>
  <c r="N235" i="5"/>
  <c r="M235" i="5"/>
  <c r="K235" i="5"/>
  <c r="J235" i="5"/>
  <c r="H235" i="5"/>
  <c r="G235" i="5"/>
  <c r="F235" i="5"/>
  <c r="E235" i="5"/>
  <c r="D235" i="5"/>
  <c r="O234" i="5"/>
  <c r="L234" i="5"/>
  <c r="L233" i="5" s="1"/>
  <c r="I234" i="5"/>
  <c r="I233" i="5" s="1"/>
  <c r="F234" i="5"/>
  <c r="O233" i="5"/>
  <c r="N233" i="5"/>
  <c r="M233" i="5"/>
  <c r="K233" i="5"/>
  <c r="J233" i="5"/>
  <c r="H233" i="5"/>
  <c r="G233" i="5"/>
  <c r="E233" i="5"/>
  <c r="D233" i="5"/>
  <c r="O232" i="5"/>
  <c r="L232" i="5"/>
  <c r="I232" i="5"/>
  <c r="F232" i="5"/>
  <c r="O229" i="5"/>
  <c r="L229" i="5"/>
  <c r="I229" i="5"/>
  <c r="F229" i="5"/>
  <c r="O228" i="5"/>
  <c r="L228" i="5"/>
  <c r="I228" i="5"/>
  <c r="I227" i="5" s="1"/>
  <c r="F228" i="5"/>
  <c r="F227" i="5" s="1"/>
  <c r="O227" i="5"/>
  <c r="N227" i="5"/>
  <c r="M227" i="5"/>
  <c r="K227" i="5"/>
  <c r="J227" i="5"/>
  <c r="H227" i="5"/>
  <c r="H204" i="5" s="1"/>
  <c r="G227" i="5"/>
  <c r="E227" i="5"/>
  <c r="D227" i="5"/>
  <c r="O226" i="5"/>
  <c r="L226" i="5"/>
  <c r="I226" i="5"/>
  <c r="F226" i="5"/>
  <c r="O225" i="5"/>
  <c r="L225" i="5"/>
  <c r="I225" i="5"/>
  <c r="F225" i="5"/>
  <c r="O224" i="5"/>
  <c r="L224" i="5"/>
  <c r="I224" i="5"/>
  <c r="F224" i="5"/>
  <c r="O223" i="5"/>
  <c r="L223" i="5"/>
  <c r="I223" i="5"/>
  <c r="F223" i="5"/>
  <c r="C223" i="5"/>
  <c r="O222" i="5"/>
  <c r="L222" i="5"/>
  <c r="I222" i="5"/>
  <c r="F222" i="5"/>
  <c r="C222" i="5" s="1"/>
  <c r="O221" i="5"/>
  <c r="L221" i="5"/>
  <c r="I221" i="5"/>
  <c r="F221" i="5"/>
  <c r="O220" i="5"/>
  <c r="L220" i="5"/>
  <c r="I220" i="5"/>
  <c r="F220" i="5"/>
  <c r="O219" i="5"/>
  <c r="L219" i="5"/>
  <c r="I219" i="5"/>
  <c r="F219" i="5"/>
  <c r="C219" i="5" s="1"/>
  <c r="O218" i="5"/>
  <c r="L218" i="5"/>
  <c r="I218" i="5"/>
  <c r="F218" i="5"/>
  <c r="O217" i="5"/>
  <c r="L217" i="5"/>
  <c r="I217" i="5"/>
  <c r="F217" i="5"/>
  <c r="N216" i="5"/>
  <c r="M216" i="5"/>
  <c r="K216" i="5"/>
  <c r="J216" i="5"/>
  <c r="H216" i="5"/>
  <c r="G216" i="5"/>
  <c r="E216" i="5"/>
  <c r="D216" i="5"/>
  <c r="O215" i="5"/>
  <c r="L215" i="5"/>
  <c r="I215" i="5"/>
  <c r="F215" i="5"/>
  <c r="O214" i="5"/>
  <c r="L214" i="5"/>
  <c r="I214" i="5"/>
  <c r="F214" i="5"/>
  <c r="O213" i="5"/>
  <c r="L213" i="5"/>
  <c r="I213" i="5"/>
  <c r="F213" i="5"/>
  <c r="O212" i="5"/>
  <c r="L212" i="5"/>
  <c r="I212" i="5"/>
  <c r="F212" i="5"/>
  <c r="O211" i="5"/>
  <c r="L211" i="5"/>
  <c r="I211" i="5"/>
  <c r="F211" i="5"/>
  <c r="O210" i="5"/>
  <c r="L210" i="5"/>
  <c r="I210" i="5"/>
  <c r="F210" i="5"/>
  <c r="C210" i="5" s="1"/>
  <c r="O209" i="5"/>
  <c r="L209" i="5"/>
  <c r="I209" i="5"/>
  <c r="F209" i="5"/>
  <c r="C209" i="5" s="1"/>
  <c r="O208" i="5"/>
  <c r="L208" i="5"/>
  <c r="I208" i="5"/>
  <c r="F208" i="5"/>
  <c r="O207" i="5"/>
  <c r="L207" i="5"/>
  <c r="I207" i="5"/>
  <c r="F207" i="5"/>
  <c r="C207" i="5" s="1"/>
  <c r="O206" i="5"/>
  <c r="L206" i="5"/>
  <c r="I206" i="5"/>
  <c r="I205" i="5" s="1"/>
  <c r="F206" i="5"/>
  <c r="N205" i="5"/>
  <c r="M205" i="5"/>
  <c r="M204" i="5" s="1"/>
  <c r="K205" i="5"/>
  <c r="J205" i="5"/>
  <c r="H205" i="5"/>
  <c r="G205" i="5"/>
  <c r="E205" i="5"/>
  <c r="D205" i="5"/>
  <c r="O203" i="5"/>
  <c r="L203" i="5"/>
  <c r="I203" i="5"/>
  <c r="F203" i="5"/>
  <c r="O202" i="5"/>
  <c r="L202" i="5"/>
  <c r="I202" i="5"/>
  <c r="F202" i="5"/>
  <c r="O201" i="5"/>
  <c r="L201" i="5"/>
  <c r="I201" i="5"/>
  <c r="F201" i="5"/>
  <c r="O200" i="5"/>
  <c r="L200" i="5"/>
  <c r="I200" i="5"/>
  <c r="F200" i="5"/>
  <c r="O199" i="5"/>
  <c r="O198" i="5" s="1"/>
  <c r="L199" i="5"/>
  <c r="I199" i="5"/>
  <c r="I198" i="5" s="1"/>
  <c r="F199" i="5"/>
  <c r="F198" i="5" s="1"/>
  <c r="N198" i="5"/>
  <c r="M198" i="5"/>
  <c r="M196" i="5" s="1"/>
  <c r="K198" i="5"/>
  <c r="J198" i="5"/>
  <c r="J196" i="5" s="1"/>
  <c r="H198" i="5"/>
  <c r="H196" i="5" s="1"/>
  <c r="G198" i="5"/>
  <c r="G196" i="5" s="1"/>
  <c r="E198" i="5"/>
  <c r="E196" i="5" s="1"/>
  <c r="D198" i="5"/>
  <c r="D196" i="5" s="1"/>
  <c r="O197" i="5"/>
  <c r="L197" i="5"/>
  <c r="I197" i="5"/>
  <c r="F197" i="5"/>
  <c r="N196" i="5"/>
  <c r="K196" i="5"/>
  <c r="O193" i="5"/>
  <c r="O192" i="5" s="1"/>
  <c r="O191" i="5" s="1"/>
  <c r="L193" i="5"/>
  <c r="L192" i="5" s="1"/>
  <c r="L191" i="5" s="1"/>
  <c r="I193" i="5"/>
  <c r="I192" i="5" s="1"/>
  <c r="I191" i="5" s="1"/>
  <c r="F193" i="5"/>
  <c r="N192" i="5"/>
  <c r="N191" i="5" s="1"/>
  <c r="M192" i="5"/>
  <c r="K192" i="5"/>
  <c r="K191" i="5" s="1"/>
  <c r="J192" i="5"/>
  <c r="J191" i="5" s="1"/>
  <c r="H192" i="5"/>
  <c r="H191" i="5" s="1"/>
  <c r="G192" i="5"/>
  <c r="G191" i="5" s="1"/>
  <c r="F192" i="5"/>
  <c r="E192" i="5"/>
  <c r="E191" i="5" s="1"/>
  <c r="D192" i="5"/>
  <c r="D191" i="5" s="1"/>
  <c r="M191" i="5"/>
  <c r="O190" i="5"/>
  <c r="L190" i="5"/>
  <c r="I190" i="5"/>
  <c r="F190" i="5"/>
  <c r="O189" i="5"/>
  <c r="L189" i="5"/>
  <c r="L188" i="5" s="1"/>
  <c r="I189" i="5"/>
  <c r="I188" i="5" s="1"/>
  <c r="I187" i="5" s="1"/>
  <c r="F189" i="5"/>
  <c r="O188" i="5"/>
  <c r="N188" i="5"/>
  <c r="M188" i="5"/>
  <c r="M187" i="5" s="1"/>
  <c r="K188" i="5"/>
  <c r="J188" i="5"/>
  <c r="H188" i="5"/>
  <c r="G188" i="5"/>
  <c r="F188" i="5"/>
  <c r="E188" i="5"/>
  <c r="D188" i="5"/>
  <c r="O186" i="5"/>
  <c r="L186" i="5"/>
  <c r="I186" i="5"/>
  <c r="F186" i="5"/>
  <c r="O185" i="5"/>
  <c r="L185" i="5"/>
  <c r="L184" i="5" s="1"/>
  <c r="I185" i="5"/>
  <c r="I184" i="5" s="1"/>
  <c r="F185" i="5"/>
  <c r="N184" i="5"/>
  <c r="M184" i="5"/>
  <c r="K184" i="5"/>
  <c r="J184" i="5"/>
  <c r="H184" i="5"/>
  <c r="G184" i="5"/>
  <c r="E184" i="5"/>
  <c r="D184" i="5"/>
  <c r="O183" i="5"/>
  <c r="L183" i="5"/>
  <c r="I183" i="5"/>
  <c r="F183" i="5"/>
  <c r="O182" i="5"/>
  <c r="L182" i="5"/>
  <c r="I182" i="5"/>
  <c r="F182" i="5"/>
  <c r="O181" i="5"/>
  <c r="L181" i="5"/>
  <c r="I181" i="5"/>
  <c r="F181" i="5"/>
  <c r="O180" i="5"/>
  <c r="L180" i="5"/>
  <c r="I180" i="5"/>
  <c r="I179" i="5" s="1"/>
  <c r="F180" i="5"/>
  <c r="F179" i="5" s="1"/>
  <c r="N179" i="5"/>
  <c r="M179" i="5"/>
  <c r="K179" i="5"/>
  <c r="J179" i="5"/>
  <c r="H179" i="5"/>
  <c r="G179" i="5"/>
  <c r="E179" i="5"/>
  <c r="D179" i="5"/>
  <c r="O178" i="5"/>
  <c r="L178" i="5"/>
  <c r="I178" i="5"/>
  <c r="F178" i="5"/>
  <c r="O177" i="5"/>
  <c r="L177" i="5"/>
  <c r="I177" i="5"/>
  <c r="F177" i="5"/>
  <c r="O176" i="5"/>
  <c r="L176" i="5"/>
  <c r="L175" i="5" s="1"/>
  <c r="I176" i="5"/>
  <c r="I175" i="5" s="1"/>
  <c r="I174" i="5" s="1"/>
  <c r="F176" i="5"/>
  <c r="F175" i="5" s="1"/>
  <c r="N175" i="5"/>
  <c r="M175" i="5"/>
  <c r="K175" i="5"/>
  <c r="J175" i="5"/>
  <c r="H175" i="5"/>
  <c r="H174" i="5" s="1"/>
  <c r="H173" i="5" s="1"/>
  <c r="G175" i="5"/>
  <c r="G174" i="5" s="1"/>
  <c r="G173" i="5" s="1"/>
  <c r="E175" i="5"/>
  <c r="D175" i="5"/>
  <c r="M174" i="5"/>
  <c r="K174" i="5"/>
  <c r="K173" i="5" s="1"/>
  <c r="O172" i="5"/>
  <c r="L172" i="5"/>
  <c r="I172" i="5"/>
  <c r="F172" i="5"/>
  <c r="O171" i="5"/>
  <c r="L171" i="5"/>
  <c r="I171" i="5"/>
  <c r="F171" i="5"/>
  <c r="O170" i="5"/>
  <c r="L170" i="5"/>
  <c r="I170" i="5"/>
  <c r="F170" i="5"/>
  <c r="O169" i="5"/>
  <c r="L169" i="5"/>
  <c r="I169" i="5"/>
  <c r="F169" i="5"/>
  <c r="O168" i="5"/>
  <c r="L168" i="5"/>
  <c r="I168" i="5"/>
  <c r="F168" i="5"/>
  <c r="O167" i="5"/>
  <c r="L167" i="5"/>
  <c r="I167" i="5"/>
  <c r="F167" i="5"/>
  <c r="O166" i="5"/>
  <c r="O165" i="5" s="1"/>
  <c r="N166" i="5"/>
  <c r="M166" i="5"/>
  <c r="K166" i="5"/>
  <c r="K165" i="5" s="1"/>
  <c r="J166" i="5"/>
  <c r="J165" i="5" s="1"/>
  <c r="H166" i="5"/>
  <c r="H165" i="5" s="1"/>
  <c r="G166" i="5"/>
  <c r="G165" i="5" s="1"/>
  <c r="E166" i="5"/>
  <c r="E165" i="5" s="1"/>
  <c r="D166" i="5"/>
  <c r="D165" i="5" s="1"/>
  <c r="N165" i="5"/>
  <c r="M165" i="5"/>
  <c r="O164" i="5"/>
  <c r="L164" i="5"/>
  <c r="I164" i="5"/>
  <c r="F164" i="5"/>
  <c r="O163" i="5"/>
  <c r="L163" i="5"/>
  <c r="I163" i="5"/>
  <c r="F163" i="5"/>
  <c r="O162" i="5"/>
  <c r="L162" i="5"/>
  <c r="I162" i="5"/>
  <c r="F162" i="5"/>
  <c r="O161" i="5"/>
  <c r="L161" i="5"/>
  <c r="L160" i="5" s="1"/>
  <c r="I161" i="5"/>
  <c r="I160" i="5" s="1"/>
  <c r="F161" i="5"/>
  <c r="N160" i="5"/>
  <c r="M160" i="5"/>
  <c r="K160" i="5"/>
  <c r="J160" i="5"/>
  <c r="H160" i="5"/>
  <c r="G160" i="5"/>
  <c r="E160" i="5"/>
  <c r="D160" i="5"/>
  <c r="O159" i="5"/>
  <c r="L159" i="5"/>
  <c r="I159" i="5"/>
  <c r="F159" i="5"/>
  <c r="O158" i="5"/>
  <c r="L158" i="5"/>
  <c r="I158" i="5"/>
  <c r="F158" i="5"/>
  <c r="O157" i="5"/>
  <c r="L157" i="5"/>
  <c r="I157" i="5"/>
  <c r="F157" i="5"/>
  <c r="O156" i="5"/>
  <c r="L156" i="5"/>
  <c r="I156" i="5"/>
  <c r="F156" i="5"/>
  <c r="O155" i="5"/>
  <c r="L155" i="5"/>
  <c r="I155" i="5"/>
  <c r="F155" i="5"/>
  <c r="O154" i="5"/>
  <c r="L154" i="5"/>
  <c r="I154" i="5"/>
  <c r="F154" i="5"/>
  <c r="O153" i="5"/>
  <c r="L153" i="5"/>
  <c r="I153" i="5"/>
  <c r="F153" i="5"/>
  <c r="O152" i="5"/>
  <c r="L152" i="5"/>
  <c r="I152" i="5"/>
  <c r="F152" i="5"/>
  <c r="N151" i="5"/>
  <c r="M151" i="5"/>
  <c r="K151" i="5"/>
  <c r="J151" i="5"/>
  <c r="H151" i="5"/>
  <c r="G151" i="5"/>
  <c r="E151" i="5"/>
  <c r="D151" i="5"/>
  <c r="O150" i="5"/>
  <c r="L150" i="5"/>
  <c r="I150" i="5"/>
  <c r="F150" i="5"/>
  <c r="O149" i="5"/>
  <c r="L149" i="5"/>
  <c r="I149" i="5"/>
  <c r="F149" i="5"/>
  <c r="O148" i="5"/>
  <c r="L148" i="5"/>
  <c r="I148" i="5"/>
  <c r="F148" i="5"/>
  <c r="O147" i="5"/>
  <c r="L147" i="5"/>
  <c r="I147" i="5"/>
  <c r="F147" i="5"/>
  <c r="O146" i="5"/>
  <c r="L146" i="5"/>
  <c r="I146" i="5"/>
  <c r="F146" i="5"/>
  <c r="O145" i="5"/>
  <c r="L145" i="5"/>
  <c r="I145" i="5"/>
  <c r="F145" i="5"/>
  <c r="N144" i="5"/>
  <c r="M144" i="5"/>
  <c r="K144" i="5"/>
  <c r="J144" i="5"/>
  <c r="I144" i="5"/>
  <c r="H144" i="5"/>
  <c r="G144" i="5"/>
  <c r="E144" i="5"/>
  <c r="D144" i="5"/>
  <c r="O143" i="5"/>
  <c r="L143" i="5"/>
  <c r="I143" i="5"/>
  <c r="F143" i="5"/>
  <c r="O142" i="5"/>
  <c r="O141" i="5" s="1"/>
  <c r="L142" i="5"/>
  <c r="I142" i="5"/>
  <c r="I141" i="5" s="1"/>
  <c r="F142" i="5"/>
  <c r="F141" i="5" s="1"/>
  <c r="N141" i="5"/>
  <c r="M141" i="5"/>
  <c r="L141" i="5"/>
  <c r="K141" i="5"/>
  <c r="J141" i="5"/>
  <c r="H141" i="5"/>
  <c r="G141" i="5"/>
  <c r="E141" i="5"/>
  <c r="D141" i="5"/>
  <c r="O140" i="5"/>
  <c r="L140" i="5"/>
  <c r="I140" i="5"/>
  <c r="F140" i="5"/>
  <c r="O139" i="5"/>
  <c r="L139" i="5"/>
  <c r="I139" i="5"/>
  <c r="F139" i="5"/>
  <c r="O138" i="5"/>
  <c r="L138" i="5"/>
  <c r="I138" i="5"/>
  <c r="C138" i="5" s="1"/>
  <c r="F138" i="5"/>
  <c r="O137" i="5"/>
  <c r="L137" i="5"/>
  <c r="I137" i="5"/>
  <c r="F137" i="5"/>
  <c r="N136" i="5"/>
  <c r="M136" i="5"/>
  <c r="K136" i="5"/>
  <c r="J136" i="5"/>
  <c r="H136" i="5"/>
  <c r="G136" i="5"/>
  <c r="E136" i="5"/>
  <c r="D136" i="5"/>
  <c r="O135" i="5"/>
  <c r="L135" i="5"/>
  <c r="I135" i="5"/>
  <c r="F135" i="5"/>
  <c r="O134" i="5"/>
  <c r="L134" i="5"/>
  <c r="I134" i="5"/>
  <c r="F134" i="5"/>
  <c r="O133" i="5"/>
  <c r="L133" i="5"/>
  <c r="I133" i="5"/>
  <c r="F133" i="5"/>
  <c r="O132" i="5"/>
  <c r="L132" i="5"/>
  <c r="L131" i="5" s="1"/>
  <c r="I132" i="5"/>
  <c r="F132" i="5"/>
  <c r="N131" i="5"/>
  <c r="M131" i="5"/>
  <c r="K131" i="5"/>
  <c r="K130" i="5" s="1"/>
  <c r="J131" i="5"/>
  <c r="H131" i="5"/>
  <c r="G131" i="5"/>
  <c r="E131" i="5"/>
  <c r="D131" i="5"/>
  <c r="O129" i="5"/>
  <c r="L129" i="5"/>
  <c r="L128" i="5" s="1"/>
  <c r="I129" i="5"/>
  <c r="I128" i="5" s="1"/>
  <c r="F129" i="5"/>
  <c r="O128" i="5"/>
  <c r="N128" i="5"/>
  <c r="M128" i="5"/>
  <c r="K128" i="5"/>
  <c r="J128" i="5"/>
  <c r="H128" i="5"/>
  <c r="G128" i="5"/>
  <c r="E128" i="5"/>
  <c r="D128" i="5"/>
  <c r="O127" i="5"/>
  <c r="L127" i="5"/>
  <c r="I127" i="5"/>
  <c r="F127" i="5"/>
  <c r="O126" i="5"/>
  <c r="L126" i="5"/>
  <c r="I126" i="5"/>
  <c r="F126" i="5"/>
  <c r="O125" i="5"/>
  <c r="L125" i="5"/>
  <c r="I125" i="5"/>
  <c r="F125" i="5"/>
  <c r="O124" i="5"/>
  <c r="L124" i="5"/>
  <c r="I124" i="5"/>
  <c r="F124" i="5"/>
  <c r="O123" i="5"/>
  <c r="O122" i="5" s="1"/>
  <c r="L123" i="5"/>
  <c r="I123" i="5"/>
  <c r="F123" i="5"/>
  <c r="N122" i="5"/>
  <c r="M122" i="5"/>
  <c r="K122" i="5"/>
  <c r="J122" i="5"/>
  <c r="H122" i="5"/>
  <c r="G122" i="5"/>
  <c r="E122" i="5"/>
  <c r="D122" i="5"/>
  <c r="O121" i="5"/>
  <c r="L121" i="5"/>
  <c r="I121" i="5"/>
  <c r="F121" i="5"/>
  <c r="O120" i="5"/>
  <c r="L120" i="5"/>
  <c r="I120" i="5"/>
  <c r="F120" i="5"/>
  <c r="O119" i="5"/>
  <c r="L119" i="5"/>
  <c r="I119" i="5"/>
  <c r="F119" i="5"/>
  <c r="O118" i="5"/>
  <c r="L118" i="5"/>
  <c r="I118" i="5"/>
  <c r="F118" i="5"/>
  <c r="O117" i="5"/>
  <c r="L117" i="5"/>
  <c r="I117" i="5"/>
  <c r="F117" i="5"/>
  <c r="N116" i="5"/>
  <c r="M116" i="5"/>
  <c r="K116" i="5"/>
  <c r="J116" i="5"/>
  <c r="H116" i="5"/>
  <c r="G116" i="5"/>
  <c r="E116" i="5"/>
  <c r="D116" i="5"/>
  <c r="O115" i="5"/>
  <c r="L115" i="5"/>
  <c r="I115" i="5"/>
  <c r="F115" i="5"/>
  <c r="O114" i="5"/>
  <c r="L114" i="5"/>
  <c r="I114" i="5"/>
  <c r="F114" i="5"/>
  <c r="O113" i="5"/>
  <c r="L113" i="5"/>
  <c r="I113" i="5"/>
  <c r="I112" i="5" s="1"/>
  <c r="F113" i="5"/>
  <c r="N112" i="5"/>
  <c r="M112" i="5"/>
  <c r="K112" i="5"/>
  <c r="J112" i="5"/>
  <c r="H112" i="5"/>
  <c r="G112" i="5"/>
  <c r="E112" i="5"/>
  <c r="D112" i="5"/>
  <c r="O111" i="5"/>
  <c r="L111" i="5"/>
  <c r="I111" i="5"/>
  <c r="F111" i="5"/>
  <c r="O110" i="5"/>
  <c r="L110" i="5"/>
  <c r="I110" i="5"/>
  <c r="F110" i="5"/>
  <c r="O109" i="5"/>
  <c r="L109" i="5"/>
  <c r="I109" i="5"/>
  <c r="F109" i="5"/>
  <c r="O108" i="5"/>
  <c r="L108" i="5"/>
  <c r="I108" i="5"/>
  <c r="F108" i="5"/>
  <c r="O107" i="5"/>
  <c r="L107" i="5"/>
  <c r="I107" i="5"/>
  <c r="F107" i="5"/>
  <c r="O106" i="5"/>
  <c r="L106" i="5"/>
  <c r="I106" i="5"/>
  <c r="F106" i="5"/>
  <c r="O105" i="5"/>
  <c r="L105" i="5"/>
  <c r="I105" i="5"/>
  <c r="F105" i="5"/>
  <c r="O104" i="5"/>
  <c r="L104" i="5"/>
  <c r="I104" i="5"/>
  <c r="I103" i="5" s="1"/>
  <c r="F104" i="5"/>
  <c r="F103" i="5" s="1"/>
  <c r="N103" i="5"/>
  <c r="M103" i="5"/>
  <c r="K103" i="5"/>
  <c r="J103" i="5"/>
  <c r="H103" i="5"/>
  <c r="G103" i="5"/>
  <c r="E103" i="5"/>
  <c r="D103" i="5"/>
  <c r="O102" i="5"/>
  <c r="L102" i="5"/>
  <c r="I102" i="5"/>
  <c r="F102" i="5"/>
  <c r="O101" i="5"/>
  <c r="L101" i="5"/>
  <c r="I101" i="5"/>
  <c r="F101" i="5"/>
  <c r="O100" i="5"/>
  <c r="L100" i="5"/>
  <c r="I100" i="5"/>
  <c r="F100" i="5"/>
  <c r="O99" i="5"/>
  <c r="L99" i="5"/>
  <c r="I99" i="5"/>
  <c r="F99" i="5"/>
  <c r="O98" i="5"/>
  <c r="L98" i="5"/>
  <c r="I98" i="5"/>
  <c r="F98" i="5"/>
  <c r="O97" i="5"/>
  <c r="L97" i="5"/>
  <c r="I97" i="5"/>
  <c r="F97" i="5"/>
  <c r="O96" i="5"/>
  <c r="L96" i="5"/>
  <c r="I96" i="5"/>
  <c r="F96" i="5"/>
  <c r="N95" i="5"/>
  <c r="M95" i="5"/>
  <c r="K95" i="5"/>
  <c r="J95" i="5"/>
  <c r="H95" i="5"/>
  <c r="G95" i="5"/>
  <c r="E95" i="5"/>
  <c r="D95" i="5"/>
  <c r="O94" i="5"/>
  <c r="L94" i="5"/>
  <c r="I94" i="5"/>
  <c r="F94" i="5"/>
  <c r="O93" i="5"/>
  <c r="L93" i="5"/>
  <c r="I93" i="5"/>
  <c r="F93" i="5"/>
  <c r="O92" i="5"/>
  <c r="L92" i="5"/>
  <c r="I92" i="5"/>
  <c r="F92" i="5"/>
  <c r="O91" i="5"/>
  <c r="L91" i="5"/>
  <c r="I91" i="5"/>
  <c r="F91" i="5"/>
  <c r="O90" i="5"/>
  <c r="L90" i="5"/>
  <c r="I90" i="5"/>
  <c r="F90" i="5"/>
  <c r="N89" i="5"/>
  <c r="M89" i="5"/>
  <c r="L89" i="5"/>
  <c r="K89" i="5"/>
  <c r="J89" i="5"/>
  <c r="H89" i="5"/>
  <c r="G89" i="5"/>
  <c r="E89" i="5"/>
  <c r="D89" i="5"/>
  <c r="O88" i="5"/>
  <c r="L88" i="5"/>
  <c r="I88" i="5"/>
  <c r="F88" i="5"/>
  <c r="O87" i="5"/>
  <c r="L87" i="5"/>
  <c r="I87" i="5"/>
  <c r="F87" i="5"/>
  <c r="O86" i="5"/>
  <c r="L86" i="5"/>
  <c r="I86" i="5"/>
  <c r="F86" i="5"/>
  <c r="O85" i="5"/>
  <c r="L85" i="5"/>
  <c r="I85" i="5"/>
  <c r="I84" i="5" s="1"/>
  <c r="F85" i="5"/>
  <c r="N84" i="5"/>
  <c r="M84" i="5"/>
  <c r="K84" i="5"/>
  <c r="J84" i="5"/>
  <c r="H84" i="5"/>
  <c r="G84" i="5"/>
  <c r="E84" i="5"/>
  <c r="D84" i="5"/>
  <c r="O82" i="5"/>
  <c r="L82" i="5"/>
  <c r="I82" i="5"/>
  <c r="F82" i="5"/>
  <c r="O81" i="5"/>
  <c r="L81" i="5"/>
  <c r="L80" i="5" s="1"/>
  <c r="I81" i="5"/>
  <c r="I80" i="5" s="1"/>
  <c r="F81" i="5"/>
  <c r="N80" i="5"/>
  <c r="M80" i="5"/>
  <c r="K80" i="5"/>
  <c r="J80" i="5"/>
  <c r="H80" i="5"/>
  <c r="G80" i="5"/>
  <c r="E80" i="5"/>
  <c r="D80" i="5"/>
  <c r="O79" i="5"/>
  <c r="L79" i="5"/>
  <c r="I79" i="5"/>
  <c r="F79" i="5"/>
  <c r="O78" i="5"/>
  <c r="O77" i="5" s="1"/>
  <c r="L78" i="5"/>
  <c r="L77" i="5" s="1"/>
  <c r="I78" i="5"/>
  <c r="I77" i="5" s="1"/>
  <c r="F78" i="5"/>
  <c r="N77" i="5"/>
  <c r="N76" i="5" s="1"/>
  <c r="M77" i="5"/>
  <c r="M76" i="5" s="1"/>
  <c r="K77" i="5"/>
  <c r="K76" i="5" s="1"/>
  <c r="J77" i="5"/>
  <c r="J76" i="5" s="1"/>
  <c r="H77" i="5"/>
  <c r="H76" i="5" s="1"/>
  <c r="G77" i="5"/>
  <c r="F77" i="5"/>
  <c r="E77" i="5"/>
  <c r="D77" i="5"/>
  <c r="D76" i="5" s="1"/>
  <c r="E76" i="5"/>
  <c r="O74" i="5"/>
  <c r="L74" i="5"/>
  <c r="I74" i="5"/>
  <c r="F74" i="5"/>
  <c r="O73" i="5"/>
  <c r="L73" i="5"/>
  <c r="I73" i="5"/>
  <c r="F73" i="5"/>
  <c r="O72" i="5"/>
  <c r="L72" i="5"/>
  <c r="I72" i="5"/>
  <c r="F72" i="5"/>
  <c r="O71" i="5"/>
  <c r="L71" i="5"/>
  <c r="I71" i="5"/>
  <c r="F71" i="5"/>
  <c r="O70" i="5"/>
  <c r="O69" i="5" s="1"/>
  <c r="L70" i="5"/>
  <c r="I70" i="5"/>
  <c r="I69" i="5" s="1"/>
  <c r="F70" i="5"/>
  <c r="C70" i="5" s="1"/>
  <c r="N69" i="5"/>
  <c r="M69" i="5"/>
  <c r="K69" i="5"/>
  <c r="J69" i="5"/>
  <c r="H69" i="5"/>
  <c r="H67" i="5" s="1"/>
  <c r="G69" i="5"/>
  <c r="G67" i="5" s="1"/>
  <c r="E69" i="5"/>
  <c r="E67" i="5" s="1"/>
  <c r="D69" i="5"/>
  <c r="D67" i="5" s="1"/>
  <c r="O68" i="5"/>
  <c r="L68" i="5"/>
  <c r="I68" i="5"/>
  <c r="F68" i="5"/>
  <c r="N67" i="5"/>
  <c r="M67" i="5"/>
  <c r="K67" i="5"/>
  <c r="J67" i="5"/>
  <c r="O66" i="5"/>
  <c r="L66" i="5"/>
  <c r="I66" i="5"/>
  <c r="F66" i="5"/>
  <c r="O65" i="5"/>
  <c r="L65" i="5"/>
  <c r="I65" i="5"/>
  <c r="F65" i="5"/>
  <c r="O64" i="5"/>
  <c r="L64" i="5"/>
  <c r="I64" i="5"/>
  <c r="F64" i="5"/>
  <c r="O63" i="5"/>
  <c r="L63" i="5"/>
  <c r="I63" i="5"/>
  <c r="F63" i="5"/>
  <c r="O62" i="5"/>
  <c r="L62" i="5"/>
  <c r="I62" i="5"/>
  <c r="F62" i="5"/>
  <c r="O61" i="5"/>
  <c r="L61" i="5"/>
  <c r="I61" i="5"/>
  <c r="F61" i="5"/>
  <c r="O60" i="5"/>
  <c r="L60" i="5"/>
  <c r="I60" i="5"/>
  <c r="F60" i="5"/>
  <c r="O59" i="5"/>
  <c r="L59" i="5"/>
  <c r="I59" i="5"/>
  <c r="F59" i="5"/>
  <c r="F58" i="5" s="1"/>
  <c r="N58" i="5"/>
  <c r="M58" i="5"/>
  <c r="K58" i="5"/>
  <c r="J58" i="5"/>
  <c r="H58" i="5"/>
  <c r="G58" i="5"/>
  <c r="E58" i="5"/>
  <c r="D58" i="5"/>
  <c r="D54" i="5" s="1"/>
  <c r="O57" i="5"/>
  <c r="L57" i="5"/>
  <c r="I57" i="5"/>
  <c r="F57" i="5"/>
  <c r="O56" i="5"/>
  <c r="O55" i="5" s="1"/>
  <c r="L56" i="5"/>
  <c r="I56" i="5"/>
  <c r="I55" i="5" s="1"/>
  <c r="F56" i="5"/>
  <c r="N55" i="5"/>
  <c r="N54" i="5" s="1"/>
  <c r="N53" i="5" s="1"/>
  <c r="M55" i="5"/>
  <c r="L55" i="5"/>
  <c r="K55" i="5"/>
  <c r="J55" i="5"/>
  <c r="H55" i="5"/>
  <c r="G55" i="5"/>
  <c r="G54" i="5" s="1"/>
  <c r="F55" i="5"/>
  <c r="E55" i="5"/>
  <c r="D55" i="5"/>
  <c r="M54" i="5"/>
  <c r="K54" i="5"/>
  <c r="O47" i="5"/>
  <c r="C47" i="5" s="1"/>
  <c r="O46" i="5"/>
  <c r="O45" i="5" s="1"/>
  <c r="C45" i="5" s="1"/>
  <c r="N45" i="5"/>
  <c r="M45" i="5"/>
  <c r="L44" i="5"/>
  <c r="I44" i="5"/>
  <c r="F44" i="5"/>
  <c r="F43" i="5" s="1"/>
  <c r="L43" i="5"/>
  <c r="K43" i="5"/>
  <c r="J43" i="5"/>
  <c r="H43" i="5"/>
  <c r="G43" i="5"/>
  <c r="E43" i="5"/>
  <c r="D43" i="5"/>
  <c r="F42" i="5"/>
  <c r="C42" i="5" s="1"/>
  <c r="E41" i="5"/>
  <c r="D41" i="5"/>
  <c r="L40" i="5"/>
  <c r="C40" i="5" s="1"/>
  <c r="L39" i="5"/>
  <c r="C39" i="5" s="1"/>
  <c r="L38" i="5"/>
  <c r="C38" i="5" s="1"/>
  <c r="L37" i="5"/>
  <c r="C37" i="5" s="1"/>
  <c r="K36" i="5"/>
  <c r="J36" i="5"/>
  <c r="L35" i="5"/>
  <c r="C35" i="5" s="1"/>
  <c r="L34" i="5"/>
  <c r="C34" i="5" s="1"/>
  <c r="K33" i="5"/>
  <c r="J33" i="5"/>
  <c r="L32" i="5"/>
  <c r="L31" i="5" s="1"/>
  <c r="K31" i="5"/>
  <c r="J31" i="5"/>
  <c r="L30" i="5"/>
  <c r="C30" i="5" s="1"/>
  <c r="L29" i="5"/>
  <c r="C29" i="5" s="1"/>
  <c r="L28" i="5"/>
  <c r="C28" i="5" s="1"/>
  <c r="K27" i="5"/>
  <c r="J27" i="5"/>
  <c r="F25" i="5"/>
  <c r="C25" i="5" s="1"/>
  <c r="I24" i="5"/>
  <c r="F24" i="5"/>
  <c r="O23" i="5"/>
  <c r="L23" i="5"/>
  <c r="I23" i="5"/>
  <c r="F23" i="5"/>
  <c r="O22" i="5"/>
  <c r="L22" i="5"/>
  <c r="L21" i="5" s="1"/>
  <c r="I22" i="5"/>
  <c r="F22" i="5"/>
  <c r="O21" i="5"/>
  <c r="O292" i="5" s="1"/>
  <c r="N21" i="5"/>
  <c r="N292" i="5" s="1"/>
  <c r="M21" i="5"/>
  <c r="K21" i="5"/>
  <c r="K292" i="5" s="1"/>
  <c r="J21" i="5"/>
  <c r="H21" i="5"/>
  <c r="H292" i="5" s="1"/>
  <c r="H291" i="5" s="1"/>
  <c r="G21" i="5"/>
  <c r="F21" i="5"/>
  <c r="E21" i="5"/>
  <c r="D21" i="5"/>
  <c r="D292" i="5" s="1"/>
  <c r="E174" i="5" l="1"/>
  <c r="E187" i="5"/>
  <c r="C294" i="5"/>
  <c r="O103" i="6"/>
  <c r="F292" i="5"/>
  <c r="C118" i="5"/>
  <c r="N291" i="5"/>
  <c r="D83" i="5"/>
  <c r="C86" i="5"/>
  <c r="N83" i="5"/>
  <c r="H83" i="5"/>
  <c r="G83" i="5"/>
  <c r="G187" i="5"/>
  <c r="N231" i="5"/>
  <c r="C287" i="5"/>
  <c r="H51" i="7"/>
  <c r="H290" i="7" s="1"/>
  <c r="C44" i="5"/>
  <c r="I67" i="5"/>
  <c r="D291" i="5"/>
  <c r="E292" i="5"/>
  <c r="E291" i="5" s="1"/>
  <c r="J292" i="5"/>
  <c r="J291" i="5" s="1"/>
  <c r="E54" i="5"/>
  <c r="E53" i="5" s="1"/>
  <c r="C146" i="5"/>
  <c r="D174" i="5"/>
  <c r="D173" i="5" s="1"/>
  <c r="E231" i="5"/>
  <c r="G231" i="5"/>
  <c r="G270" i="5"/>
  <c r="G269" i="5" s="1"/>
  <c r="F9" i="6"/>
  <c r="F10" i="6" s="1"/>
  <c r="I14" i="6"/>
  <c r="O11" i="6"/>
  <c r="O12" i="6" s="1"/>
  <c r="C130" i="7"/>
  <c r="D9" i="6"/>
  <c r="D10" i="6" s="1"/>
  <c r="C270" i="7"/>
  <c r="C83" i="7"/>
  <c r="D51" i="7"/>
  <c r="L51" i="7"/>
  <c r="L50" i="7" s="1"/>
  <c r="L289" i="7"/>
  <c r="O51" i="7"/>
  <c r="J290" i="7"/>
  <c r="J50" i="7"/>
  <c r="M290" i="7"/>
  <c r="M50" i="7"/>
  <c r="H50" i="7"/>
  <c r="I289" i="7"/>
  <c r="O289" i="7"/>
  <c r="G51" i="7"/>
  <c r="L20" i="7"/>
  <c r="C20" i="7" s="1"/>
  <c r="C26" i="7"/>
  <c r="E290" i="7"/>
  <c r="E50" i="7"/>
  <c r="K290" i="7"/>
  <c r="J289" i="7"/>
  <c r="O50" i="7"/>
  <c r="O290" i="7"/>
  <c r="N50" i="7"/>
  <c r="N290" i="7"/>
  <c r="C174" i="7"/>
  <c r="F173" i="7"/>
  <c r="C173" i="7" s="1"/>
  <c r="C269" i="7"/>
  <c r="C204" i="7"/>
  <c r="F195" i="7"/>
  <c r="G290" i="7"/>
  <c r="G50" i="7"/>
  <c r="C259" i="7"/>
  <c r="F230" i="7"/>
  <c r="C230" i="7" s="1"/>
  <c r="C231" i="7"/>
  <c r="C291" i="7"/>
  <c r="F75" i="7"/>
  <c r="C75" i="7" s="1"/>
  <c r="C54" i="7"/>
  <c r="F53" i="7"/>
  <c r="I194" i="7"/>
  <c r="I51" i="7" s="1"/>
  <c r="C292" i="7"/>
  <c r="M6" i="6"/>
  <c r="M7" i="6" s="1"/>
  <c r="D103" i="6"/>
  <c r="E20" i="6"/>
  <c r="F20" i="6" s="1"/>
  <c r="D6" i="6"/>
  <c r="D7" i="6" s="1"/>
  <c r="D14" i="6"/>
  <c r="D11" i="6"/>
  <c r="D12" i="6" s="1"/>
  <c r="G11" i="6"/>
  <c r="G12" i="6" s="1"/>
  <c r="H6" i="6"/>
  <c r="H7" i="6" s="1"/>
  <c r="H14" i="6"/>
  <c r="H11" i="6"/>
  <c r="H12" i="6" s="1"/>
  <c r="M103" i="6"/>
  <c r="O14" i="6"/>
  <c r="G6" i="6"/>
  <c r="G7" i="6" s="1"/>
  <c r="J6" i="6"/>
  <c r="J7" i="6" s="1"/>
  <c r="J14" i="6"/>
  <c r="P6" i="6"/>
  <c r="P7" i="6" s="1"/>
  <c r="P14" i="6"/>
  <c r="P11" i="6"/>
  <c r="P12" i="6" s="1"/>
  <c r="N14" i="6"/>
  <c r="N6" i="6"/>
  <c r="N7" i="6" s="1"/>
  <c r="M11" i="6"/>
  <c r="M12" i="6" s="1"/>
  <c r="N103" i="6"/>
  <c r="L6" i="6"/>
  <c r="L7" i="6" s="1"/>
  <c r="L14" i="6"/>
  <c r="L11" i="6"/>
  <c r="L12" i="6" s="1"/>
  <c r="G14" i="6"/>
  <c r="I103" i="6"/>
  <c r="L103" i="6"/>
  <c r="O6" i="6"/>
  <c r="O7" i="6" s="1"/>
  <c r="J11" i="6"/>
  <c r="J12" i="6" s="1"/>
  <c r="F16" i="6"/>
  <c r="E103" i="6"/>
  <c r="I6" i="6"/>
  <c r="I7" i="6" s="1"/>
  <c r="I11" i="6"/>
  <c r="I12" i="6" s="1"/>
  <c r="J103" i="6"/>
  <c r="Q6" i="6"/>
  <c r="Q7" i="6" s="1"/>
  <c r="K11" i="6"/>
  <c r="K12" i="6" s="1"/>
  <c r="K6" i="6"/>
  <c r="K7" i="6" s="1"/>
  <c r="K14" i="6"/>
  <c r="H103" i="6"/>
  <c r="Q14" i="6"/>
  <c r="K103" i="6"/>
  <c r="M14" i="6"/>
  <c r="G76" i="5"/>
  <c r="J83" i="5"/>
  <c r="D20" i="5"/>
  <c r="I43" i="5"/>
  <c r="C43" i="5" s="1"/>
  <c r="K83" i="5"/>
  <c r="K75" i="5" s="1"/>
  <c r="K52" i="5" s="1"/>
  <c r="C126" i="5"/>
  <c r="C186" i="5"/>
  <c r="D187" i="5"/>
  <c r="H187" i="5"/>
  <c r="I216" i="5"/>
  <c r="D259" i="5"/>
  <c r="I173" i="5"/>
  <c r="H20" i="5"/>
  <c r="J26" i="5"/>
  <c r="J20" i="5" s="1"/>
  <c r="F41" i="5"/>
  <c r="C41" i="5" s="1"/>
  <c r="C62" i="5"/>
  <c r="O116" i="5"/>
  <c r="O136" i="5"/>
  <c r="J187" i="5"/>
  <c r="O187" i="5"/>
  <c r="C199" i="5"/>
  <c r="O196" i="5"/>
  <c r="C247" i="5"/>
  <c r="C255" i="5"/>
  <c r="N269" i="5"/>
  <c r="M270" i="5"/>
  <c r="C298" i="5"/>
  <c r="G130" i="5"/>
  <c r="N20" i="5"/>
  <c r="G292" i="5"/>
  <c r="G291" i="5" s="1"/>
  <c r="M292" i="5"/>
  <c r="M291" i="5" s="1"/>
  <c r="L33" i="5"/>
  <c r="C33" i="5" s="1"/>
  <c r="C46" i="5"/>
  <c r="J54" i="5"/>
  <c r="J53" i="5" s="1"/>
  <c r="C66" i="5"/>
  <c r="C98" i="5"/>
  <c r="I136" i="5"/>
  <c r="C158" i="5"/>
  <c r="C182" i="5"/>
  <c r="K187" i="5"/>
  <c r="K231" i="5"/>
  <c r="J231" i="5"/>
  <c r="C271" i="5"/>
  <c r="E270" i="5"/>
  <c r="E269" i="5" s="1"/>
  <c r="J270" i="5"/>
  <c r="J269" i="5" s="1"/>
  <c r="C88" i="5"/>
  <c r="C90" i="5"/>
  <c r="C92" i="5"/>
  <c r="C97" i="5"/>
  <c r="C107" i="5"/>
  <c r="C127" i="5"/>
  <c r="C134" i="5"/>
  <c r="C159" i="5"/>
  <c r="C170" i="5"/>
  <c r="C171" i="5"/>
  <c r="C178" i="5"/>
  <c r="C203" i="5"/>
  <c r="C215" i="5"/>
  <c r="E230" i="5"/>
  <c r="C239" i="5"/>
  <c r="C241" i="5"/>
  <c r="C243" i="5"/>
  <c r="C245" i="5"/>
  <c r="C285" i="5"/>
  <c r="L293" i="5"/>
  <c r="C295" i="5"/>
  <c r="C296" i="5"/>
  <c r="C297" i="5"/>
  <c r="O291" i="5"/>
  <c r="L36" i="5"/>
  <c r="C36" i="5" s="1"/>
  <c r="M53" i="5"/>
  <c r="G53" i="5"/>
  <c r="C74" i="5"/>
  <c r="C78" i="5"/>
  <c r="E83" i="5"/>
  <c r="E75" i="5" s="1"/>
  <c r="E52" i="5" s="1"/>
  <c r="C102" i="5"/>
  <c r="C114" i="5"/>
  <c r="C150" i="5"/>
  <c r="C152" i="5"/>
  <c r="C153" i="5"/>
  <c r="C154" i="5"/>
  <c r="C156" i="5"/>
  <c r="C157" i="5"/>
  <c r="F196" i="5"/>
  <c r="H195" i="5"/>
  <c r="M195" i="5"/>
  <c r="D204" i="5"/>
  <c r="D195" i="5" s="1"/>
  <c r="C211" i="5"/>
  <c r="C212" i="5"/>
  <c r="C253" i="5"/>
  <c r="C267" i="5"/>
  <c r="C279" i="5"/>
  <c r="C280" i="5"/>
  <c r="C299" i="5"/>
  <c r="C300" i="5"/>
  <c r="C301" i="5"/>
  <c r="K26" i="5"/>
  <c r="K53" i="5"/>
  <c r="C61" i="5"/>
  <c r="O58" i="5"/>
  <c r="O54" i="5" s="1"/>
  <c r="M20" i="5"/>
  <c r="K291" i="5"/>
  <c r="H54" i="5"/>
  <c r="H53" i="5" s="1"/>
  <c r="L58" i="5"/>
  <c r="L54" i="5" s="1"/>
  <c r="I76" i="5"/>
  <c r="C81" i="5"/>
  <c r="F84" i="5"/>
  <c r="C85" i="5"/>
  <c r="C106" i="5"/>
  <c r="C110" i="5"/>
  <c r="N130" i="5"/>
  <c r="N75" i="5" s="1"/>
  <c r="C142" i="5"/>
  <c r="C148" i="5"/>
  <c r="I151" i="5"/>
  <c r="C162" i="5"/>
  <c r="C163" i="5"/>
  <c r="J174" i="5"/>
  <c r="J173" i="5" s="1"/>
  <c r="C177" i="5"/>
  <c r="C188" i="5"/>
  <c r="E204" i="5"/>
  <c r="M231" i="5"/>
  <c r="M230" i="5" s="1"/>
  <c r="I252" i="5"/>
  <c r="I251" i="5" s="1"/>
  <c r="C258" i="5"/>
  <c r="C263" i="5"/>
  <c r="C275" i="5"/>
  <c r="C23" i="5"/>
  <c r="E20" i="5"/>
  <c r="O84" i="5"/>
  <c r="I89" i="5"/>
  <c r="C101" i="5"/>
  <c r="M83" i="5"/>
  <c r="I116" i="5"/>
  <c r="C132" i="5"/>
  <c r="C133" i="5"/>
  <c r="O131" i="5"/>
  <c r="M130" i="5"/>
  <c r="C140" i="5"/>
  <c r="C143" i="5"/>
  <c r="C149" i="5"/>
  <c r="C155" i="5"/>
  <c r="O175" i="5"/>
  <c r="E173" i="5"/>
  <c r="C189" i="5"/>
  <c r="C190" i="5"/>
  <c r="C202" i="5"/>
  <c r="O205" i="5"/>
  <c r="G204" i="5"/>
  <c r="G195" i="5" s="1"/>
  <c r="K204" i="5"/>
  <c r="K195" i="5" s="1"/>
  <c r="I238" i="5"/>
  <c r="C273" i="5"/>
  <c r="C274" i="5"/>
  <c r="C60" i="5"/>
  <c r="C63" i="5"/>
  <c r="C65" i="5"/>
  <c r="L69" i="5"/>
  <c r="L67" i="5" s="1"/>
  <c r="C71" i="5"/>
  <c r="C73" i="5"/>
  <c r="C91" i="5"/>
  <c r="O112" i="5"/>
  <c r="F131" i="5"/>
  <c r="I131" i="5"/>
  <c r="O151" i="5"/>
  <c r="O160" i="5"/>
  <c r="C183" i="5"/>
  <c r="O184" i="5"/>
  <c r="C201" i="5"/>
  <c r="C226" i="5"/>
  <c r="D231" i="5"/>
  <c r="D230" i="5" s="1"/>
  <c r="C240" i="5"/>
  <c r="C262" i="5"/>
  <c r="O260" i="5"/>
  <c r="C260" i="5" s="1"/>
  <c r="L264" i="5"/>
  <c r="L259" i="5" s="1"/>
  <c r="L276" i="5"/>
  <c r="L270" i="5" s="1"/>
  <c r="L269" i="5" s="1"/>
  <c r="L27" i="5"/>
  <c r="C27" i="5" s="1"/>
  <c r="C64" i="5"/>
  <c r="C72" i="5"/>
  <c r="C94" i="5"/>
  <c r="C105" i="5"/>
  <c r="C111" i="5"/>
  <c r="E130" i="5"/>
  <c r="H130" i="5"/>
  <c r="C141" i="5"/>
  <c r="I166" i="5"/>
  <c r="I165" i="5" s="1"/>
  <c r="C180" i="5"/>
  <c r="C181" i="5"/>
  <c r="O179" i="5"/>
  <c r="L198" i="5"/>
  <c r="L196" i="5" s="1"/>
  <c r="C214" i="5"/>
  <c r="N204" i="5"/>
  <c r="C220" i="5"/>
  <c r="C244" i="5"/>
  <c r="I246" i="5"/>
  <c r="C266" i="5"/>
  <c r="O264" i="5"/>
  <c r="C278" i="5"/>
  <c r="L286" i="5"/>
  <c r="C286" i="5" s="1"/>
  <c r="C22" i="5"/>
  <c r="C24" i="5"/>
  <c r="C32" i="5"/>
  <c r="C57" i="5"/>
  <c r="D53" i="5"/>
  <c r="C79" i="5"/>
  <c r="C82" i="5"/>
  <c r="O95" i="5"/>
  <c r="C108" i="5"/>
  <c r="C109" i="5"/>
  <c r="C121" i="5"/>
  <c r="C135" i="5"/>
  <c r="D130" i="5"/>
  <c r="O144" i="5"/>
  <c r="C164" i="5"/>
  <c r="M173" i="5"/>
  <c r="L187" i="5"/>
  <c r="J204" i="5"/>
  <c r="J195" i="5" s="1"/>
  <c r="C217" i="5"/>
  <c r="C218" i="5"/>
  <c r="O216" i="5"/>
  <c r="C224" i="5"/>
  <c r="C248" i="5"/>
  <c r="J230" i="5"/>
  <c r="O252" i="5"/>
  <c r="O251" i="5" s="1"/>
  <c r="O272" i="5"/>
  <c r="C272" i="5" s="1"/>
  <c r="M269" i="5"/>
  <c r="M194" i="5" s="1"/>
  <c r="C31" i="5"/>
  <c r="O67" i="5"/>
  <c r="C77" i="5"/>
  <c r="F54" i="5"/>
  <c r="L76" i="5"/>
  <c r="L144" i="5"/>
  <c r="C147" i="5"/>
  <c r="F174" i="5"/>
  <c r="C175" i="5"/>
  <c r="C55" i="5"/>
  <c r="C59" i="5"/>
  <c r="F80" i="5"/>
  <c r="L95" i="5"/>
  <c r="C99" i="5"/>
  <c r="C104" i="5"/>
  <c r="O103" i="5"/>
  <c r="L116" i="5"/>
  <c r="C119" i="5"/>
  <c r="C125" i="5"/>
  <c r="F122" i="5"/>
  <c r="C129" i="5"/>
  <c r="F128" i="5"/>
  <c r="C128" i="5" s="1"/>
  <c r="C145" i="5"/>
  <c r="F144" i="5"/>
  <c r="F151" i="5"/>
  <c r="L84" i="5"/>
  <c r="C87" i="5"/>
  <c r="C161" i="5"/>
  <c r="F160" i="5"/>
  <c r="F20" i="5"/>
  <c r="I21" i="5"/>
  <c r="C56" i="5"/>
  <c r="I58" i="5"/>
  <c r="C68" i="5"/>
  <c r="F69" i="5"/>
  <c r="O80" i="5"/>
  <c r="O76" i="5" s="1"/>
  <c r="C117" i="5"/>
  <c r="F116" i="5"/>
  <c r="C124" i="5"/>
  <c r="I122" i="5"/>
  <c r="J130" i="5"/>
  <c r="J75" i="5" s="1"/>
  <c r="J52" i="5" s="1"/>
  <c r="L151" i="5"/>
  <c r="C168" i="5"/>
  <c r="C169" i="5"/>
  <c r="F166" i="5"/>
  <c r="N174" i="5"/>
  <c r="N173" i="5" s="1"/>
  <c r="I204" i="5"/>
  <c r="C208" i="5"/>
  <c r="L205" i="5"/>
  <c r="C93" i="5"/>
  <c r="F89" i="5"/>
  <c r="C113" i="5"/>
  <c r="F112" i="5"/>
  <c r="C137" i="5"/>
  <c r="F136" i="5"/>
  <c r="C167" i="5"/>
  <c r="L166" i="5"/>
  <c r="L165" i="5" s="1"/>
  <c r="C185" i="5"/>
  <c r="F184" i="5"/>
  <c r="G20" i="5"/>
  <c r="K20" i="5"/>
  <c r="O20" i="5"/>
  <c r="O89" i="5"/>
  <c r="F95" i="5"/>
  <c r="I95" i="5"/>
  <c r="C96" i="5"/>
  <c r="C100" i="5"/>
  <c r="L103" i="5"/>
  <c r="C103" i="5" s="1"/>
  <c r="L112" i="5"/>
  <c r="C115" i="5"/>
  <c r="C120" i="5"/>
  <c r="C123" i="5"/>
  <c r="L122" i="5"/>
  <c r="L136" i="5"/>
  <c r="C139" i="5"/>
  <c r="C172" i="5"/>
  <c r="C176" i="5"/>
  <c r="L179" i="5"/>
  <c r="L174" i="5" s="1"/>
  <c r="L173" i="5" s="1"/>
  <c r="C236" i="5"/>
  <c r="L235" i="5"/>
  <c r="F238" i="5"/>
  <c r="C242" i="5"/>
  <c r="C254" i="5"/>
  <c r="F252" i="5"/>
  <c r="C284" i="5"/>
  <c r="F283" i="5"/>
  <c r="C283" i="5" s="1"/>
  <c r="N195" i="5"/>
  <c r="F205" i="5"/>
  <c r="C206" i="5"/>
  <c r="C228" i="5"/>
  <c r="L227" i="5"/>
  <c r="C227" i="5" s="1"/>
  <c r="K230" i="5"/>
  <c r="H231" i="5"/>
  <c r="H230" i="5" s="1"/>
  <c r="H194" i="5" s="1"/>
  <c r="C257" i="5"/>
  <c r="F270" i="5"/>
  <c r="N187" i="5"/>
  <c r="C192" i="5"/>
  <c r="F191" i="5"/>
  <c r="C191" i="5" s="1"/>
  <c r="C193" i="5"/>
  <c r="C200" i="5"/>
  <c r="F216" i="5"/>
  <c r="C221" i="5"/>
  <c r="C232" i="5"/>
  <c r="N259" i="5"/>
  <c r="N230" i="5" s="1"/>
  <c r="F264" i="5"/>
  <c r="C265" i="5"/>
  <c r="I264" i="5"/>
  <c r="I259" i="5" s="1"/>
  <c r="C268" i="5"/>
  <c r="I270" i="5"/>
  <c r="I269" i="5" s="1"/>
  <c r="F281" i="5"/>
  <c r="C281" i="5" s="1"/>
  <c r="C282" i="5"/>
  <c r="C197" i="5"/>
  <c r="I196" i="5"/>
  <c r="E195" i="5"/>
  <c r="E194" i="5" s="1"/>
  <c r="C213" i="5"/>
  <c r="L216" i="5"/>
  <c r="C225" i="5"/>
  <c r="C229" i="5"/>
  <c r="G230" i="5"/>
  <c r="F233" i="5"/>
  <c r="C234" i="5"/>
  <c r="C237" i="5"/>
  <c r="I235" i="5"/>
  <c r="O238" i="5"/>
  <c r="O231" i="5" s="1"/>
  <c r="L246" i="5"/>
  <c r="C249" i="5"/>
  <c r="F246" i="5"/>
  <c r="C250" i="5"/>
  <c r="L252" i="5"/>
  <c r="L251" i="5" s="1"/>
  <c r="C256" i="5"/>
  <c r="C261" i="5"/>
  <c r="C277" i="5"/>
  <c r="C288" i="5"/>
  <c r="F293" i="5"/>
  <c r="C293" i="5" s="1"/>
  <c r="F94" i="4"/>
  <c r="F93" i="4"/>
  <c r="F92" i="4" s="1"/>
  <c r="E92" i="4"/>
  <c r="D92"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E50" i="4"/>
  <c r="D50"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E11" i="4"/>
  <c r="D11" i="4"/>
  <c r="O301" i="3"/>
  <c r="L301" i="3"/>
  <c r="I301" i="3"/>
  <c r="F301" i="3"/>
  <c r="O300" i="3"/>
  <c r="L300" i="3"/>
  <c r="I300" i="3"/>
  <c r="F300" i="3"/>
  <c r="O299" i="3"/>
  <c r="L299" i="3"/>
  <c r="I299" i="3"/>
  <c r="F299" i="3"/>
  <c r="O298" i="3"/>
  <c r="L298" i="3"/>
  <c r="I298" i="3"/>
  <c r="F298" i="3"/>
  <c r="O297" i="3"/>
  <c r="L297" i="3"/>
  <c r="I297" i="3"/>
  <c r="F297" i="3"/>
  <c r="O296" i="3"/>
  <c r="L296" i="3"/>
  <c r="I296" i="3"/>
  <c r="F296" i="3"/>
  <c r="O295" i="3"/>
  <c r="L295" i="3"/>
  <c r="C295" i="3" s="1"/>
  <c r="I295" i="3"/>
  <c r="F295" i="3"/>
  <c r="O294" i="3"/>
  <c r="L294" i="3"/>
  <c r="I294" i="3"/>
  <c r="F294" i="3"/>
  <c r="N293" i="3"/>
  <c r="M293" i="3"/>
  <c r="K293" i="3"/>
  <c r="J293" i="3"/>
  <c r="I293" i="3"/>
  <c r="H293" i="3"/>
  <c r="G293" i="3"/>
  <c r="E293" i="3"/>
  <c r="D293" i="3"/>
  <c r="O288" i="3"/>
  <c r="L288" i="3"/>
  <c r="I288" i="3"/>
  <c r="F288" i="3"/>
  <c r="O287" i="3"/>
  <c r="O286" i="3" s="1"/>
  <c r="L287" i="3"/>
  <c r="I287" i="3"/>
  <c r="F287" i="3"/>
  <c r="F286" i="3" s="1"/>
  <c r="N286" i="3"/>
  <c r="M286" i="3"/>
  <c r="K286" i="3"/>
  <c r="J286" i="3"/>
  <c r="H286" i="3"/>
  <c r="G286" i="3"/>
  <c r="E286" i="3"/>
  <c r="D286" i="3"/>
  <c r="O285" i="3"/>
  <c r="L285" i="3"/>
  <c r="L284" i="3" s="1"/>
  <c r="L283" i="3" s="1"/>
  <c r="I285" i="3"/>
  <c r="I284" i="3" s="1"/>
  <c r="I283" i="3" s="1"/>
  <c r="F285" i="3"/>
  <c r="O284" i="3"/>
  <c r="O283" i="3" s="1"/>
  <c r="N284" i="3"/>
  <c r="N283" i="3" s="1"/>
  <c r="M284" i="3"/>
  <c r="M283" i="3" s="1"/>
  <c r="K284" i="3"/>
  <c r="K283" i="3" s="1"/>
  <c r="J284" i="3"/>
  <c r="J283" i="3" s="1"/>
  <c r="H284" i="3"/>
  <c r="H283" i="3" s="1"/>
  <c r="G284" i="3"/>
  <c r="G283" i="3" s="1"/>
  <c r="E284" i="3"/>
  <c r="E283" i="3" s="1"/>
  <c r="D284" i="3"/>
  <c r="D283" i="3"/>
  <c r="O282" i="3"/>
  <c r="O281" i="3" s="1"/>
  <c r="L282" i="3"/>
  <c r="L281" i="3" s="1"/>
  <c r="I282" i="3"/>
  <c r="F282" i="3"/>
  <c r="F281" i="3" s="1"/>
  <c r="N281" i="3"/>
  <c r="M281" i="3"/>
  <c r="K281" i="3"/>
  <c r="J281" i="3"/>
  <c r="I281" i="3"/>
  <c r="H281" i="3"/>
  <c r="G281" i="3"/>
  <c r="E281" i="3"/>
  <c r="D281" i="3"/>
  <c r="O280" i="3"/>
  <c r="L280" i="3"/>
  <c r="I280" i="3"/>
  <c r="F280" i="3"/>
  <c r="O279" i="3"/>
  <c r="L279" i="3"/>
  <c r="I279" i="3"/>
  <c r="F279" i="3"/>
  <c r="O278" i="3"/>
  <c r="L278" i="3"/>
  <c r="I278" i="3"/>
  <c r="F278" i="3"/>
  <c r="O277" i="3"/>
  <c r="L277" i="3"/>
  <c r="I277" i="3"/>
  <c r="I276" i="3" s="1"/>
  <c r="F277" i="3"/>
  <c r="N276" i="3"/>
  <c r="M276" i="3"/>
  <c r="K276" i="3"/>
  <c r="J276" i="3"/>
  <c r="H276" i="3"/>
  <c r="G276" i="3"/>
  <c r="E276" i="3"/>
  <c r="D276" i="3"/>
  <c r="O275" i="3"/>
  <c r="L275" i="3"/>
  <c r="I275" i="3"/>
  <c r="F275" i="3"/>
  <c r="O274" i="3"/>
  <c r="L274" i="3"/>
  <c r="I274" i="3"/>
  <c r="F274" i="3"/>
  <c r="O273" i="3"/>
  <c r="L273" i="3"/>
  <c r="L272" i="3" s="1"/>
  <c r="I273" i="3"/>
  <c r="F273" i="3"/>
  <c r="N272" i="3"/>
  <c r="N270" i="3" s="1"/>
  <c r="M272" i="3"/>
  <c r="K272" i="3"/>
  <c r="K270" i="3" s="1"/>
  <c r="J272" i="3"/>
  <c r="H272" i="3"/>
  <c r="H270" i="3" s="1"/>
  <c r="H269" i="3" s="1"/>
  <c r="G272" i="3"/>
  <c r="E272" i="3"/>
  <c r="D272" i="3"/>
  <c r="D270" i="3" s="1"/>
  <c r="D269" i="3" s="1"/>
  <c r="O271" i="3"/>
  <c r="L271" i="3"/>
  <c r="I271" i="3"/>
  <c r="F271" i="3"/>
  <c r="G270" i="3"/>
  <c r="G269" i="3" s="1"/>
  <c r="O268" i="3"/>
  <c r="L268" i="3"/>
  <c r="I268" i="3"/>
  <c r="F268" i="3"/>
  <c r="O267" i="3"/>
  <c r="L267" i="3"/>
  <c r="I267" i="3"/>
  <c r="F267" i="3"/>
  <c r="O266" i="3"/>
  <c r="L266" i="3"/>
  <c r="I266" i="3"/>
  <c r="F266" i="3"/>
  <c r="O265" i="3"/>
  <c r="L265" i="3"/>
  <c r="I265" i="3"/>
  <c r="F265" i="3"/>
  <c r="N264" i="3"/>
  <c r="M264" i="3"/>
  <c r="K264" i="3"/>
  <c r="J264" i="3"/>
  <c r="H264" i="3"/>
  <c r="G264" i="3"/>
  <c r="E264" i="3"/>
  <c r="D264" i="3"/>
  <c r="O263" i="3"/>
  <c r="L263" i="3"/>
  <c r="I263" i="3"/>
  <c r="F263" i="3"/>
  <c r="O262" i="3"/>
  <c r="L262" i="3"/>
  <c r="I262" i="3"/>
  <c r="F262" i="3"/>
  <c r="O261" i="3"/>
  <c r="L261" i="3"/>
  <c r="I261" i="3"/>
  <c r="I260" i="3" s="1"/>
  <c r="F261" i="3"/>
  <c r="N260" i="3"/>
  <c r="M260" i="3"/>
  <c r="K260" i="3"/>
  <c r="K259" i="3" s="1"/>
  <c r="J260" i="3"/>
  <c r="J259" i="3" s="1"/>
  <c r="H260" i="3"/>
  <c r="G260" i="3"/>
  <c r="E260" i="3"/>
  <c r="D260" i="3"/>
  <c r="D259" i="3" s="1"/>
  <c r="O258" i="3"/>
  <c r="C258" i="3" s="1"/>
  <c r="L258" i="3"/>
  <c r="I258" i="3"/>
  <c r="F258" i="3"/>
  <c r="O257" i="3"/>
  <c r="L257" i="3"/>
  <c r="I257" i="3"/>
  <c r="F257" i="3"/>
  <c r="O256" i="3"/>
  <c r="L256" i="3"/>
  <c r="I256" i="3"/>
  <c r="F256" i="3"/>
  <c r="O255" i="3"/>
  <c r="L255" i="3"/>
  <c r="I255" i="3"/>
  <c r="F255" i="3"/>
  <c r="O254" i="3"/>
  <c r="L254" i="3"/>
  <c r="I254" i="3"/>
  <c r="F254" i="3"/>
  <c r="O253" i="3"/>
  <c r="L253" i="3"/>
  <c r="I253" i="3"/>
  <c r="F253" i="3"/>
  <c r="N252" i="3"/>
  <c r="M252" i="3"/>
  <c r="M251" i="3" s="1"/>
  <c r="K252" i="3"/>
  <c r="K251" i="3" s="1"/>
  <c r="J252" i="3"/>
  <c r="J251" i="3" s="1"/>
  <c r="H252" i="3"/>
  <c r="H251" i="3" s="1"/>
  <c r="G252" i="3"/>
  <c r="G251" i="3" s="1"/>
  <c r="E252" i="3"/>
  <c r="E251" i="3" s="1"/>
  <c r="D252" i="3"/>
  <c r="D251" i="3" s="1"/>
  <c r="N251" i="3"/>
  <c r="O250" i="3"/>
  <c r="L250" i="3"/>
  <c r="I250" i="3"/>
  <c r="F250" i="3"/>
  <c r="O249" i="3"/>
  <c r="L249" i="3"/>
  <c r="I249" i="3"/>
  <c r="F249" i="3"/>
  <c r="O248" i="3"/>
  <c r="L248" i="3"/>
  <c r="I248" i="3"/>
  <c r="F248" i="3"/>
  <c r="O247" i="3"/>
  <c r="L247" i="3"/>
  <c r="I247" i="3"/>
  <c r="F247" i="3"/>
  <c r="N246" i="3"/>
  <c r="M246" i="3"/>
  <c r="K246" i="3"/>
  <c r="J246" i="3"/>
  <c r="H246" i="3"/>
  <c r="G246" i="3"/>
  <c r="E246" i="3"/>
  <c r="D246" i="3"/>
  <c r="O245" i="3"/>
  <c r="L245" i="3"/>
  <c r="I245" i="3"/>
  <c r="F245" i="3"/>
  <c r="O244" i="3"/>
  <c r="L244" i="3"/>
  <c r="I244" i="3"/>
  <c r="F244" i="3"/>
  <c r="O243" i="3"/>
  <c r="L243" i="3"/>
  <c r="I243" i="3"/>
  <c r="F243" i="3"/>
  <c r="O242" i="3"/>
  <c r="L242" i="3"/>
  <c r="I242" i="3"/>
  <c r="F242" i="3"/>
  <c r="O241" i="3"/>
  <c r="L241" i="3"/>
  <c r="I241" i="3"/>
  <c r="F241" i="3"/>
  <c r="O240" i="3"/>
  <c r="L240" i="3"/>
  <c r="I240" i="3"/>
  <c r="F240" i="3"/>
  <c r="O239" i="3"/>
  <c r="L239" i="3"/>
  <c r="I239" i="3"/>
  <c r="F239" i="3"/>
  <c r="N238" i="3"/>
  <c r="M238" i="3"/>
  <c r="K238" i="3"/>
  <c r="J238" i="3"/>
  <c r="H238" i="3"/>
  <c r="G238" i="3"/>
  <c r="E238" i="3"/>
  <c r="D238" i="3"/>
  <c r="O237" i="3"/>
  <c r="L237" i="3"/>
  <c r="I237" i="3"/>
  <c r="F237" i="3"/>
  <c r="O236" i="3"/>
  <c r="L236" i="3"/>
  <c r="L235" i="3" s="1"/>
  <c r="I236" i="3"/>
  <c r="I235" i="3" s="1"/>
  <c r="F236" i="3"/>
  <c r="O235" i="3"/>
  <c r="N235" i="3"/>
  <c r="M235" i="3"/>
  <c r="K235" i="3"/>
  <c r="J235" i="3"/>
  <c r="H235" i="3"/>
  <c r="G235" i="3"/>
  <c r="F235" i="3"/>
  <c r="E235" i="3"/>
  <c r="D235" i="3"/>
  <c r="O234" i="3"/>
  <c r="O233" i="3" s="1"/>
  <c r="L234" i="3"/>
  <c r="L233" i="3" s="1"/>
  <c r="I234" i="3"/>
  <c r="F234" i="3"/>
  <c r="F233" i="3" s="1"/>
  <c r="N233" i="3"/>
  <c r="M233" i="3"/>
  <c r="K233" i="3"/>
  <c r="J233" i="3"/>
  <c r="I233" i="3"/>
  <c r="H233" i="3"/>
  <c r="G233" i="3"/>
  <c r="E233" i="3"/>
  <c r="D233" i="3"/>
  <c r="O232" i="3"/>
  <c r="L232" i="3"/>
  <c r="I232" i="3"/>
  <c r="F232" i="3"/>
  <c r="O229" i="3"/>
  <c r="L229" i="3"/>
  <c r="I229" i="3"/>
  <c r="F229" i="3"/>
  <c r="O228" i="3"/>
  <c r="O227" i="3" s="1"/>
  <c r="L228" i="3"/>
  <c r="L227" i="3" s="1"/>
  <c r="I228" i="3"/>
  <c r="I227" i="3" s="1"/>
  <c r="F228" i="3"/>
  <c r="N227" i="3"/>
  <c r="M227" i="3"/>
  <c r="K227" i="3"/>
  <c r="J227" i="3"/>
  <c r="H227" i="3"/>
  <c r="G227" i="3"/>
  <c r="F227" i="3"/>
  <c r="E227" i="3"/>
  <c r="D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I216" i="3" s="1"/>
  <c r="F217" i="3"/>
  <c r="N216" i="3"/>
  <c r="M216" i="3"/>
  <c r="K216" i="3"/>
  <c r="J216" i="3"/>
  <c r="H216" i="3"/>
  <c r="G216" i="3"/>
  <c r="E216" i="3"/>
  <c r="D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L206" i="3"/>
  <c r="I206" i="3"/>
  <c r="F206" i="3"/>
  <c r="N205" i="3"/>
  <c r="M205" i="3"/>
  <c r="K205" i="3"/>
  <c r="K204" i="3" s="1"/>
  <c r="J205" i="3"/>
  <c r="H205" i="3"/>
  <c r="G205" i="3"/>
  <c r="E205" i="3"/>
  <c r="E204" i="3" s="1"/>
  <c r="D205" i="3"/>
  <c r="O203" i="3"/>
  <c r="L203" i="3"/>
  <c r="I203" i="3"/>
  <c r="F203" i="3"/>
  <c r="O202" i="3"/>
  <c r="L202" i="3"/>
  <c r="I202" i="3"/>
  <c r="F202" i="3"/>
  <c r="O201" i="3"/>
  <c r="L201" i="3"/>
  <c r="I201" i="3"/>
  <c r="F201" i="3"/>
  <c r="O200" i="3"/>
  <c r="L200" i="3"/>
  <c r="I200" i="3"/>
  <c r="F200" i="3"/>
  <c r="O199" i="3"/>
  <c r="O198" i="3" s="1"/>
  <c r="L199" i="3"/>
  <c r="L198" i="3" s="1"/>
  <c r="I199" i="3"/>
  <c r="C199" i="3" s="1"/>
  <c r="F199" i="3"/>
  <c r="F198" i="3" s="1"/>
  <c r="N198" i="3"/>
  <c r="N196" i="3" s="1"/>
  <c r="M198" i="3"/>
  <c r="M196" i="3" s="1"/>
  <c r="K198" i="3"/>
  <c r="K196" i="3" s="1"/>
  <c r="J198" i="3"/>
  <c r="J196" i="3" s="1"/>
  <c r="H198" i="3"/>
  <c r="H196" i="3" s="1"/>
  <c r="G198" i="3"/>
  <c r="G196" i="3" s="1"/>
  <c r="E198" i="3"/>
  <c r="E196" i="3" s="1"/>
  <c r="D198" i="3"/>
  <c r="D196" i="3" s="1"/>
  <c r="O197" i="3"/>
  <c r="L197" i="3"/>
  <c r="I197" i="3"/>
  <c r="F197" i="3"/>
  <c r="F196" i="3" s="1"/>
  <c r="O193" i="3"/>
  <c r="O192" i="3" s="1"/>
  <c r="O191" i="3" s="1"/>
  <c r="L193" i="3"/>
  <c r="L192" i="3" s="1"/>
  <c r="L191" i="3" s="1"/>
  <c r="I193" i="3"/>
  <c r="F193" i="3"/>
  <c r="N192" i="3"/>
  <c r="N191" i="3" s="1"/>
  <c r="M192" i="3"/>
  <c r="M191" i="3" s="1"/>
  <c r="K192" i="3"/>
  <c r="K191" i="3" s="1"/>
  <c r="J192" i="3"/>
  <c r="J191" i="3" s="1"/>
  <c r="H192" i="3"/>
  <c r="H191" i="3" s="1"/>
  <c r="G192" i="3"/>
  <c r="F192" i="3"/>
  <c r="E192" i="3"/>
  <c r="E191" i="3" s="1"/>
  <c r="D192" i="3"/>
  <c r="D191" i="3" s="1"/>
  <c r="G191" i="3"/>
  <c r="G187" i="3" s="1"/>
  <c r="O190" i="3"/>
  <c r="L190" i="3"/>
  <c r="I190" i="3"/>
  <c r="F190" i="3"/>
  <c r="O189" i="3"/>
  <c r="O188" i="3" s="1"/>
  <c r="O187" i="3" s="1"/>
  <c r="L189" i="3"/>
  <c r="L188" i="3" s="1"/>
  <c r="I189" i="3"/>
  <c r="F189" i="3"/>
  <c r="F188" i="3" s="1"/>
  <c r="N188" i="3"/>
  <c r="N187" i="3" s="1"/>
  <c r="M188" i="3"/>
  <c r="K188" i="3"/>
  <c r="J188" i="3"/>
  <c r="J187" i="3" s="1"/>
  <c r="H188" i="3"/>
  <c r="G188" i="3"/>
  <c r="E188" i="3"/>
  <c r="D188" i="3"/>
  <c r="O186" i="3"/>
  <c r="L186" i="3"/>
  <c r="I186" i="3"/>
  <c r="F186" i="3"/>
  <c r="O185" i="3"/>
  <c r="O184" i="3" s="1"/>
  <c r="L185" i="3"/>
  <c r="L184" i="3" s="1"/>
  <c r="I185" i="3"/>
  <c r="F185" i="3"/>
  <c r="F184" i="3" s="1"/>
  <c r="N184" i="3"/>
  <c r="M184" i="3"/>
  <c r="K184" i="3"/>
  <c r="J184" i="3"/>
  <c r="H184" i="3"/>
  <c r="G184" i="3"/>
  <c r="E184" i="3"/>
  <c r="D184" i="3"/>
  <c r="O183" i="3"/>
  <c r="L183" i="3"/>
  <c r="I183" i="3"/>
  <c r="F183" i="3"/>
  <c r="O182" i="3"/>
  <c r="L182" i="3"/>
  <c r="I182" i="3"/>
  <c r="F182" i="3"/>
  <c r="O181" i="3"/>
  <c r="L181" i="3"/>
  <c r="I181" i="3"/>
  <c r="F181" i="3"/>
  <c r="O180" i="3"/>
  <c r="L180" i="3"/>
  <c r="L179" i="3" s="1"/>
  <c r="I180" i="3"/>
  <c r="F180" i="3"/>
  <c r="N179" i="3"/>
  <c r="M179" i="3"/>
  <c r="K179" i="3"/>
  <c r="J179" i="3"/>
  <c r="H179" i="3"/>
  <c r="G179" i="3"/>
  <c r="E179" i="3"/>
  <c r="D179" i="3"/>
  <c r="O178" i="3"/>
  <c r="L178" i="3"/>
  <c r="I178" i="3"/>
  <c r="F178" i="3"/>
  <c r="O177" i="3"/>
  <c r="L177" i="3"/>
  <c r="I177" i="3"/>
  <c r="F177" i="3"/>
  <c r="O176" i="3"/>
  <c r="L176" i="3"/>
  <c r="L175" i="3" s="1"/>
  <c r="L174" i="3" s="1"/>
  <c r="L173" i="3" s="1"/>
  <c r="I176" i="3"/>
  <c r="F176" i="3"/>
  <c r="F175" i="3" s="1"/>
  <c r="O175" i="3"/>
  <c r="N175" i="3"/>
  <c r="M175" i="3"/>
  <c r="K175" i="3"/>
  <c r="J175" i="3"/>
  <c r="H175" i="3"/>
  <c r="G175" i="3"/>
  <c r="E175" i="3"/>
  <c r="D175" i="3"/>
  <c r="D174" i="3" s="1"/>
  <c r="D173" i="3" s="1"/>
  <c r="J174" i="3"/>
  <c r="J173" i="3" s="1"/>
  <c r="O172" i="3"/>
  <c r="L172" i="3"/>
  <c r="I172" i="3"/>
  <c r="F172" i="3"/>
  <c r="O171" i="3"/>
  <c r="L171" i="3"/>
  <c r="I171" i="3"/>
  <c r="F171" i="3"/>
  <c r="O170" i="3"/>
  <c r="L170" i="3"/>
  <c r="I170" i="3"/>
  <c r="F170" i="3"/>
  <c r="O169" i="3"/>
  <c r="L169" i="3"/>
  <c r="I169" i="3"/>
  <c r="F169" i="3"/>
  <c r="O168" i="3"/>
  <c r="L168" i="3"/>
  <c r="I168" i="3"/>
  <c r="F168" i="3"/>
  <c r="O167" i="3"/>
  <c r="O166" i="3" s="1"/>
  <c r="L167" i="3"/>
  <c r="L166" i="3" s="1"/>
  <c r="L165" i="3" s="1"/>
  <c r="I167" i="3"/>
  <c r="I166" i="3" s="1"/>
  <c r="I165" i="3" s="1"/>
  <c r="F167" i="3"/>
  <c r="N166" i="3"/>
  <c r="N165" i="3" s="1"/>
  <c r="M166" i="3"/>
  <c r="M165" i="3" s="1"/>
  <c r="K166" i="3"/>
  <c r="K165" i="3" s="1"/>
  <c r="J166" i="3"/>
  <c r="J165" i="3" s="1"/>
  <c r="H166" i="3"/>
  <c r="H165" i="3" s="1"/>
  <c r="G166" i="3"/>
  <c r="G165" i="3" s="1"/>
  <c r="E166" i="3"/>
  <c r="E165" i="3" s="1"/>
  <c r="D166" i="3"/>
  <c r="D165" i="3" s="1"/>
  <c r="O164" i="3"/>
  <c r="L164" i="3"/>
  <c r="I164" i="3"/>
  <c r="F164" i="3"/>
  <c r="O163" i="3"/>
  <c r="L163" i="3"/>
  <c r="I163" i="3"/>
  <c r="F163" i="3"/>
  <c r="O162" i="3"/>
  <c r="L162" i="3"/>
  <c r="I162" i="3"/>
  <c r="F162" i="3"/>
  <c r="O161" i="3"/>
  <c r="O160" i="3" s="1"/>
  <c r="L161" i="3"/>
  <c r="L160" i="3" s="1"/>
  <c r="I161" i="3"/>
  <c r="F161" i="3"/>
  <c r="F160" i="3" s="1"/>
  <c r="N160" i="3"/>
  <c r="M160" i="3"/>
  <c r="K160" i="3"/>
  <c r="J160" i="3"/>
  <c r="H160" i="3"/>
  <c r="G160" i="3"/>
  <c r="E160" i="3"/>
  <c r="D160" i="3"/>
  <c r="O159" i="3"/>
  <c r="L159" i="3"/>
  <c r="I159" i="3"/>
  <c r="F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L152" i="3"/>
  <c r="I152" i="3"/>
  <c r="F152" i="3"/>
  <c r="N151" i="3"/>
  <c r="M151" i="3"/>
  <c r="K151" i="3"/>
  <c r="J151" i="3"/>
  <c r="H151" i="3"/>
  <c r="G151" i="3"/>
  <c r="E151" i="3"/>
  <c r="D151" i="3"/>
  <c r="O150" i="3"/>
  <c r="L150" i="3"/>
  <c r="I150" i="3"/>
  <c r="F150" i="3"/>
  <c r="O149" i="3"/>
  <c r="L149" i="3"/>
  <c r="I149" i="3"/>
  <c r="F149" i="3"/>
  <c r="O148" i="3"/>
  <c r="L148" i="3"/>
  <c r="I148" i="3"/>
  <c r="F148" i="3"/>
  <c r="O147" i="3"/>
  <c r="L147" i="3"/>
  <c r="I147" i="3"/>
  <c r="F147" i="3"/>
  <c r="O146" i="3"/>
  <c r="L146" i="3"/>
  <c r="I146" i="3"/>
  <c r="F146" i="3"/>
  <c r="O145" i="3"/>
  <c r="O144" i="3" s="1"/>
  <c r="L145" i="3"/>
  <c r="I145" i="3"/>
  <c r="F145" i="3"/>
  <c r="N144" i="3"/>
  <c r="M144" i="3"/>
  <c r="K144" i="3"/>
  <c r="J144" i="3"/>
  <c r="H144" i="3"/>
  <c r="G144" i="3"/>
  <c r="E144" i="3"/>
  <c r="D144" i="3"/>
  <c r="O143" i="3"/>
  <c r="L143" i="3"/>
  <c r="I143" i="3"/>
  <c r="F143" i="3"/>
  <c r="O142" i="3"/>
  <c r="L142" i="3"/>
  <c r="L141" i="3" s="1"/>
  <c r="I142" i="3"/>
  <c r="F142" i="3"/>
  <c r="N141" i="3"/>
  <c r="M141" i="3"/>
  <c r="K141" i="3"/>
  <c r="J141" i="3"/>
  <c r="I141" i="3"/>
  <c r="H141" i="3"/>
  <c r="G141" i="3"/>
  <c r="E141" i="3"/>
  <c r="D141" i="3"/>
  <c r="O140" i="3"/>
  <c r="L140" i="3"/>
  <c r="I140" i="3"/>
  <c r="F140" i="3"/>
  <c r="C140" i="3" s="1"/>
  <c r="O139" i="3"/>
  <c r="L139" i="3"/>
  <c r="I139" i="3"/>
  <c r="F139" i="3"/>
  <c r="O138" i="3"/>
  <c r="L138" i="3"/>
  <c r="I138" i="3"/>
  <c r="F138" i="3"/>
  <c r="O137" i="3"/>
  <c r="L137" i="3"/>
  <c r="I137" i="3"/>
  <c r="I136" i="3" s="1"/>
  <c r="F137" i="3"/>
  <c r="N136" i="3"/>
  <c r="M136" i="3"/>
  <c r="K136" i="3"/>
  <c r="J136" i="3"/>
  <c r="H136" i="3"/>
  <c r="G136" i="3"/>
  <c r="E136" i="3"/>
  <c r="D136" i="3"/>
  <c r="D130" i="3" s="1"/>
  <c r="O135" i="3"/>
  <c r="L135" i="3"/>
  <c r="I135" i="3"/>
  <c r="F135" i="3"/>
  <c r="O134" i="3"/>
  <c r="L134" i="3"/>
  <c r="I134" i="3"/>
  <c r="F134" i="3"/>
  <c r="O133" i="3"/>
  <c r="L133" i="3"/>
  <c r="I133" i="3"/>
  <c r="F133" i="3"/>
  <c r="O132" i="3"/>
  <c r="L132" i="3"/>
  <c r="L131" i="3" s="1"/>
  <c r="I132" i="3"/>
  <c r="I131" i="3" s="1"/>
  <c r="F132" i="3"/>
  <c r="O131" i="3"/>
  <c r="N131" i="3"/>
  <c r="M131" i="3"/>
  <c r="K131" i="3"/>
  <c r="J131" i="3"/>
  <c r="H131" i="3"/>
  <c r="G131" i="3"/>
  <c r="E131" i="3"/>
  <c r="D131" i="3"/>
  <c r="O129" i="3"/>
  <c r="O128" i="3" s="1"/>
  <c r="L129" i="3"/>
  <c r="L128" i="3" s="1"/>
  <c r="I129" i="3"/>
  <c r="I128" i="3" s="1"/>
  <c r="F129" i="3"/>
  <c r="F128" i="3" s="1"/>
  <c r="N128" i="3"/>
  <c r="M128" i="3"/>
  <c r="K128" i="3"/>
  <c r="J128" i="3"/>
  <c r="H128" i="3"/>
  <c r="G128" i="3"/>
  <c r="E128" i="3"/>
  <c r="D128" i="3"/>
  <c r="O127" i="3"/>
  <c r="L127" i="3"/>
  <c r="I127" i="3"/>
  <c r="D127" i="3"/>
  <c r="O126" i="3"/>
  <c r="L126" i="3"/>
  <c r="I126" i="3"/>
  <c r="F126" i="3"/>
  <c r="O125" i="3"/>
  <c r="L125" i="3"/>
  <c r="I125" i="3"/>
  <c r="F125" i="3"/>
  <c r="O124" i="3"/>
  <c r="L124" i="3"/>
  <c r="I124" i="3"/>
  <c r="F124" i="3"/>
  <c r="O123" i="3"/>
  <c r="L123" i="3"/>
  <c r="I123" i="3"/>
  <c r="F123" i="3"/>
  <c r="N122" i="3"/>
  <c r="M122" i="3"/>
  <c r="K122" i="3"/>
  <c r="J122" i="3"/>
  <c r="H122" i="3"/>
  <c r="G122" i="3"/>
  <c r="E122" i="3"/>
  <c r="O121" i="3"/>
  <c r="L121" i="3"/>
  <c r="I121" i="3"/>
  <c r="F121" i="3"/>
  <c r="O120" i="3"/>
  <c r="L120" i="3"/>
  <c r="I120" i="3"/>
  <c r="F120" i="3"/>
  <c r="O119" i="3"/>
  <c r="L119" i="3"/>
  <c r="I119" i="3"/>
  <c r="F119" i="3"/>
  <c r="O118" i="3"/>
  <c r="L118" i="3"/>
  <c r="I118" i="3"/>
  <c r="F118" i="3"/>
  <c r="O117" i="3"/>
  <c r="L117" i="3"/>
  <c r="I117" i="3"/>
  <c r="I116" i="3" s="1"/>
  <c r="F117" i="3"/>
  <c r="N116" i="3"/>
  <c r="M116" i="3"/>
  <c r="K116" i="3"/>
  <c r="J116" i="3"/>
  <c r="H116" i="3"/>
  <c r="G116" i="3"/>
  <c r="E116" i="3"/>
  <c r="D116" i="3"/>
  <c r="O115" i="3"/>
  <c r="L115" i="3"/>
  <c r="I115" i="3"/>
  <c r="F115" i="3"/>
  <c r="O114" i="3"/>
  <c r="L114" i="3"/>
  <c r="I114" i="3"/>
  <c r="F114" i="3"/>
  <c r="O113" i="3"/>
  <c r="O112" i="3" s="1"/>
  <c r="L113" i="3"/>
  <c r="I113" i="3"/>
  <c r="I112" i="3" s="1"/>
  <c r="F113" i="3"/>
  <c r="N112" i="3"/>
  <c r="M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L103" i="3" s="1"/>
  <c r="I104" i="3"/>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I96" i="3"/>
  <c r="F96" i="3"/>
  <c r="F95" i="3" s="1"/>
  <c r="N95" i="3"/>
  <c r="M95" i="3"/>
  <c r="K95" i="3"/>
  <c r="J95" i="3"/>
  <c r="H95" i="3"/>
  <c r="G95" i="3"/>
  <c r="E95" i="3"/>
  <c r="D95" i="3"/>
  <c r="O94" i="3"/>
  <c r="L94" i="3"/>
  <c r="I94" i="3"/>
  <c r="F94" i="3"/>
  <c r="O93" i="3"/>
  <c r="L93" i="3"/>
  <c r="I93" i="3"/>
  <c r="F93" i="3"/>
  <c r="O92" i="3"/>
  <c r="L92" i="3"/>
  <c r="I92" i="3"/>
  <c r="F92" i="3"/>
  <c r="O91" i="3"/>
  <c r="L91" i="3"/>
  <c r="I91" i="3"/>
  <c r="F91" i="3"/>
  <c r="O90" i="3"/>
  <c r="O89" i="3" s="1"/>
  <c r="L90" i="3"/>
  <c r="L89" i="3" s="1"/>
  <c r="I90" i="3"/>
  <c r="F90" i="3"/>
  <c r="F89" i="3" s="1"/>
  <c r="N89" i="3"/>
  <c r="M89" i="3"/>
  <c r="K89" i="3"/>
  <c r="J89" i="3"/>
  <c r="H89" i="3"/>
  <c r="G89" i="3"/>
  <c r="E89" i="3"/>
  <c r="D89" i="3"/>
  <c r="O88" i="3"/>
  <c r="L88" i="3"/>
  <c r="I88" i="3"/>
  <c r="F88" i="3"/>
  <c r="O87" i="3"/>
  <c r="L87" i="3"/>
  <c r="I87" i="3"/>
  <c r="F87" i="3"/>
  <c r="O86" i="3"/>
  <c r="L86" i="3"/>
  <c r="I86" i="3"/>
  <c r="F86" i="3"/>
  <c r="O85" i="3"/>
  <c r="O84" i="3" s="1"/>
  <c r="L85" i="3"/>
  <c r="I85" i="3"/>
  <c r="I84" i="3" s="1"/>
  <c r="F85" i="3"/>
  <c r="N84" i="3"/>
  <c r="M84" i="3"/>
  <c r="K84" i="3"/>
  <c r="J84" i="3"/>
  <c r="H84" i="3"/>
  <c r="G84" i="3"/>
  <c r="E84" i="3"/>
  <c r="D84" i="3"/>
  <c r="O82" i="3"/>
  <c r="L82" i="3"/>
  <c r="I82" i="3"/>
  <c r="F82" i="3"/>
  <c r="O81" i="3"/>
  <c r="O80" i="3" s="1"/>
  <c r="L81" i="3"/>
  <c r="L80" i="3" s="1"/>
  <c r="I81" i="3"/>
  <c r="I80" i="3" s="1"/>
  <c r="F81" i="3"/>
  <c r="N80" i="3"/>
  <c r="M80" i="3"/>
  <c r="K80" i="3"/>
  <c r="J80" i="3"/>
  <c r="H80" i="3"/>
  <c r="G80" i="3"/>
  <c r="G76" i="3" s="1"/>
  <c r="E80" i="3"/>
  <c r="D80" i="3"/>
  <c r="O79" i="3"/>
  <c r="L79" i="3"/>
  <c r="I79" i="3"/>
  <c r="F79" i="3"/>
  <c r="O78" i="3"/>
  <c r="O77" i="3" s="1"/>
  <c r="O76" i="3" s="1"/>
  <c r="L78" i="3"/>
  <c r="L77" i="3" s="1"/>
  <c r="I78" i="3"/>
  <c r="F78" i="3"/>
  <c r="F77" i="3" s="1"/>
  <c r="N77" i="3"/>
  <c r="M77" i="3"/>
  <c r="K77" i="3"/>
  <c r="J77" i="3"/>
  <c r="J76" i="3" s="1"/>
  <c r="I77" i="3"/>
  <c r="H77" i="3"/>
  <c r="H76" i="3" s="1"/>
  <c r="G77" i="3"/>
  <c r="E77" i="3"/>
  <c r="E76" i="3" s="1"/>
  <c r="D77" i="3"/>
  <c r="N76" i="3"/>
  <c r="O74" i="3"/>
  <c r="L74" i="3"/>
  <c r="I74" i="3"/>
  <c r="F74" i="3"/>
  <c r="O73" i="3"/>
  <c r="L73" i="3"/>
  <c r="I73" i="3"/>
  <c r="F73" i="3"/>
  <c r="O72" i="3"/>
  <c r="L72" i="3"/>
  <c r="I72" i="3"/>
  <c r="F72" i="3"/>
  <c r="O71" i="3"/>
  <c r="L71" i="3"/>
  <c r="I71" i="3"/>
  <c r="F71" i="3"/>
  <c r="O70" i="3"/>
  <c r="L70" i="3"/>
  <c r="L69" i="3" s="1"/>
  <c r="I70" i="3"/>
  <c r="F70" i="3"/>
  <c r="N69" i="3"/>
  <c r="M69" i="3"/>
  <c r="M67" i="3" s="1"/>
  <c r="K69" i="3"/>
  <c r="K67" i="3" s="1"/>
  <c r="J69" i="3"/>
  <c r="J67" i="3" s="1"/>
  <c r="H69" i="3"/>
  <c r="H67" i="3" s="1"/>
  <c r="G69" i="3"/>
  <c r="G67" i="3" s="1"/>
  <c r="E69" i="3"/>
  <c r="D69" i="3"/>
  <c r="D67" i="3" s="1"/>
  <c r="O68" i="3"/>
  <c r="L68" i="3"/>
  <c r="I68" i="3"/>
  <c r="F68" i="3"/>
  <c r="N67" i="3"/>
  <c r="E67" i="3"/>
  <c r="O66" i="3"/>
  <c r="L66" i="3"/>
  <c r="I66" i="3"/>
  <c r="F66" i="3"/>
  <c r="O65" i="3"/>
  <c r="L65" i="3"/>
  <c r="I65" i="3"/>
  <c r="F65" i="3"/>
  <c r="O64" i="3"/>
  <c r="L64" i="3"/>
  <c r="I64" i="3"/>
  <c r="F64" i="3"/>
  <c r="O63" i="3"/>
  <c r="L63" i="3"/>
  <c r="I63" i="3"/>
  <c r="F63" i="3"/>
  <c r="O62" i="3"/>
  <c r="L62" i="3"/>
  <c r="I62" i="3"/>
  <c r="F62" i="3"/>
  <c r="O61" i="3"/>
  <c r="L61" i="3"/>
  <c r="I61" i="3"/>
  <c r="F61" i="3"/>
  <c r="O60" i="3"/>
  <c r="L60" i="3"/>
  <c r="I60" i="3"/>
  <c r="F60" i="3"/>
  <c r="O59" i="3"/>
  <c r="L59" i="3"/>
  <c r="I59" i="3"/>
  <c r="F59" i="3"/>
  <c r="N58" i="3"/>
  <c r="M58" i="3"/>
  <c r="K58" i="3"/>
  <c r="J58" i="3"/>
  <c r="H58" i="3"/>
  <c r="G58" i="3"/>
  <c r="E58" i="3"/>
  <c r="D58" i="3"/>
  <c r="O57" i="3"/>
  <c r="L57" i="3"/>
  <c r="I57" i="3"/>
  <c r="F57" i="3"/>
  <c r="O56" i="3"/>
  <c r="L56" i="3"/>
  <c r="I56" i="3"/>
  <c r="I55" i="3" s="1"/>
  <c r="F56" i="3"/>
  <c r="O55" i="3"/>
  <c r="N55" i="3"/>
  <c r="M55" i="3"/>
  <c r="L55" i="3"/>
  <c r="K55" i="3"/>
  <c r="J55" i="3"/>
  <c r="H55" i="3"/>
  <c r="H54" i="3" s="1"/>
  <c r="G55" i="3"/>
  <c r="G54" i="3" s="1"/>
  <c r="E55" i="3"/>
  <c r="D55" i="3"/>
  <c r="O47" i="3"/>
  <c r="C47" i="3" s="1"/>
  <c r="O46" i="3"/>
  <c r="C46" i="3" s="1"/>
  <c r="N45" i="3"/>
  <c r="M45" i="3"/>
  <c r="L44" i="3"/>
  <c r="L43" i="3" s="1"/>
  <c r="I44" i="3"/>
  <c r="I43" i="3" s="1"/>
  <c r="F44" i="3"/>
  <c r="K43" i="3"/>
  <c r="J43" i="3"/>
  <c r="H43" i="3"/>
  <c r="G43" i="3"/>
  <c r="F43" i="3"/>
  <c r="E43" i="3"/>
  <c r="D43" i="3"/>
  <c r="F42" i="3"/>
  <c r="C42" i="3" s="1"/>
  <c r="E41" i="3"/>
  <c r="D41" i="3"/>
  <c r="L40" i="3"/>
  <c r="C40" i="3" s="1"/>
  <c r="L39" i="3"/>
  <c r="C39" i="3"/>
  <c r="L38" i="3"/>
  <c r="C38" i="3" s="1"/>
  <c r="L37" i="3"/>
  <c r="C37" i="3" s="1"/>
  <c r="K36" i="3"/>
  <c r="J36" i="3"/>
  <c r="L35" i="3"/>
  <c r="C35" i="3" s="1"/>
  <c r="L34" i="3"/>
  <c r="C34" i="3" s="1"/>
  <c r="K33" i="3"/>
  <c r="J33" i="3"/>
  <c r="L32" i="3"/>
  <c r="C32" i="3" s="1"/>
  <c r="K31" i="3"/>
  <c r="J31" i="3"/>
  <c r="L30" i="3"/>
  <c r="C30" i="3" s="1"/>
  <c r="L29" i="3"/>
  <c r="C29" i="3" s="1"/>
  <c r="L28" i="3"/>
  <c r="C28" i="3" s="1"/>
  <c r="K27" i="3"/>
  <c r="J27" i="3"/>
  <c r="F25" i="3"/>
  <c r="C25" i="3" s="1"/>
  <c r="I24" i="3"/>
  <c r="F24" i="3"/>
  <c r="O23" i="3"/>
  <c r="L23" i="3"/>
  <c r="I23" i="3"/>
  <c r="F23" i="3"/>
  <c r="O22" i="3"/>
  <c r="O21" i="3" s="1"/>
  <c r="L22" i="3"/>
  <c r="I22" i="3"/>
  <c r="F22" i="3"/>
  <c r="F21" i="3" s="1"/>
  <c r="N21" i="3"/>
  <c r="N292" i="3" s="1"/>
  <c r="M21" i="3"/>
  <c r="M292" i="3" s="1"/>
  <c r="M291" i="3" s="1"/>
  <c r="K21" i="3"/>
  <c r="J21" i="3"/>
  <c r="H21" i="3"/>
  <c r="H292" i="3" s="1"/>
  <c r="G21" i="3"/>
  <c r="E21" i="3"/>
  <c r="E292" i="3" s="1"/>
  <c r="E291" i="3" s="1"/>
  <c r="D21" i="3"/>
  <c r="O301" i="2"/>
  <c r="L301" i="2"/>
  <c r="I301" i="2"/>
  <c r="F301" i="2"/>
  <c r="O300" i="2"/>
  <c r="L300" i="2"/>
  <c r="I300" i="2"/>
  <c r="F300" i="2"/>
  <c r="O299" i="2"/>
  <c r="L299" i="2"/>
  <c r="I299" i="2"/>
  <c r="F299" i="2"/>
  <c r="O298" i="2"/>
  <c r="L298" i="2"/>
  <c r="I298" i="2"/>
  <c r="F298" i="2"/>
  <c r="O297" i="2"/>
  <c r="L297" i="2"/>
  <c r="I297" i="2"/>
  <c r="F297" i="2"/>
  <c r="O296" i="2"/>
  <c r="L296" i="2"/>
  <c r="I296" i="2"/>
  <c r="F296" i="2"/>
  <c r="O295" i="2"/>
  <c r="L295" i="2"/>
  <c r="I295" i="2"/>
  <c r="F295" i="2"/>
  <c r="O294" i="2"/>
  <c r="L294" i="2"/>
  <c r="I294" i="2"/>
  <c r="I293" i="2" s="1"/>
  <c r="F294" i="2"/>
  <c r="N293" i="2"/>
  <c r="M293" i="2"/>
  <c r="K293" i="2"/>
  <c r="J293" i="2"/>
  <c r="H293" i="2"/>
  <c r="G293" i="2"/>
  <c r="E293" i="2"/>
  <c r="D293" i="2"/>
  <c r="O288" i="2"/>
  <c r="L288" i="2"/>
  <c r="I288" i="2"/>
  <c r="F288" i="2"/>
  <c r="O287" i="2"/>
  <c r="L287" i="2"/>
  <c r="L286" i="2" s="1"/>
  <c r="I287" i="2"/>
  <c r="F287" i="2"/>
  <c r="F286" i="2" s="1"/>
  <c r="N286" i="2"/>
  <c r="M286" i="2"/>
  <c r="K286" i="2"/>
  <c r="J286" i="2"/>
  <c r="H286" i="2"/>
  <c r="G286" i="2"/>
  <c r="E286" i="2"/>
  <c r="D286" i="2"/>
  <c r="O285" i="2"/>
  <c r="O284" i="2" s="1"/>
  <c r="O283" i="2" s="1"/>
  <c r="L285" i="2"/>
  <c r="L284" i="2" s="1"/>
  <c r="I285" i="2"/>
  <c r="I284" i="2" s="1"/>
  <c r="I283" i="2" s="1"/>
  <c r="F285" i="2"/>
  <c r="F284" i="2" s="1"/>
  <c r="F283" i="2" s="1"/>
  <c r="N284" i="2"/>
  <c r="N283" i="2" s="1"/>
  <c r="M284" i="2"/>
  <c r="M283" i="2" s="1"/>
  <c r="K284" i="2"/>
  <c r="K283" i="2" s="1"/>
  <c r="J284" i="2"/>
  <c r="J283" i="2" s="1"/>
  <c r="H284" i="2"/>
  <c r="H283" i="2" s="1"/>
  <c r="G284" i="2"/>
  <c r="G283" i="2" s="1"/>
  <c r="E284" i="2"/>
  <c r="E283" i="2" s="1"/>
  <c r="D284" i="2"/>
  <c r="D283" i="2" s="1"/>
  <c r="O282" i="2"/>
  <c r="O281" i="2" s="1"/>
  <c r="L282" i="2"/>
  <c r="L281" i="2" s="1"/>
  <c r="I282" i="2"/>
  <c r="I281" i="2" s="1"/>
  <c r="F282" i="2"/>
  <c r="F281" i="2" s="1"/>
  <c r="N281" i="2"/>
  <c r="M281" i="2"/>
  <c r="K281" i="2"/>
  <c r="J281" i="2"/>
  <c r="H281" i="2"/>
  <c r="G281" i="2"/>
  <c r="E281" i="2"/>
  <c r="D281" i="2"/>
  <c r="O280" i="2"/>
  <c r="L280" i="2"/>
  <c r="I280" i="2"/>
  <c r="F280" i="2"/>
  <c r="O279" i="2"/>
  <c r="L279" i="2"/>
  <c r="I279" i="2"/>
  <c r="F279" i="2"/>
  <c r="O278" i="2"/>
  <c r="L278" i="2"/>
  <c r="I278" i="2"/>
  <c r="F278" i="2"/>
  <c r="O277" i="2"/>
  <c r="L277" i="2"/>
  <c r="I277" i="2"/>
  <c r="F277" i="2"/>
  <c r="N276" i="2"/>
  <c r="M276" i="2"/>
  <c r="K276" i="2"/>
  <c r="J276" i="2"/>
  <c r="H276" i="2"/>
  <c r="G276" i="2"/>
  <c r="E276" i="2"/>
  <c r="D276" i="2"/>
  <c r="O275" i="2"/>
  <c r="L275" i="2"/>
  <c r="I275" i="2"/>
  <c r="F275" i="2"/>
  <c r="O274" i="2"/>
  <c r="L274" i="2"/>
  <c r="I274" i="2"/>
  <c r="F274" i="2"/>
  <c r="O273" i="2"/>
  <c r="L273" i="2"/>
  <c r="L272" i="2" s="1"/>
  <c r="I273" i="2"/>
  <c r="I272" i="2" s="1"/>
  <c r="F273" i="2"/>
  <c r="F272" i="2" s="1"/>
  <c r="O272" i="2"/>
  <c r="N272" i="2"/>
  <c r="M272" i="2"/>
  <c r="K272" i="2"/>
  <c r="K270" i="2" s="1"/>
  <c r="J272" i="2"/>
  <c r="H272" i="2"/>
  <c r="G272" i="2"/>
  <c r="E272" i="2"/>
  <c r="D272" i="2"/>
  <c r="O271" i="2"/>
  <c r="L271" i="2"/>
  <c r="I271" i="2"/>
  <c r="F271" i="2"/>
  <c r="O268" i="2"/>
  <c r="L268" i="2"/>
  <c r="I268" i="2"/>
  <c r="F268" i="2"/>
  <c r="O267" i="2"/>
  <c r="L267" i="2"/>
  <c r="I267" i="2"/>
  <c r="F267" i="2"/>
  <c r="O266" i="2"/>
  <c r="L266" i="2"/>
  <c r="I266" i="2"/>
  <c r="F266" i="2"/>
  <c r="O265" i="2"/>
  <c r="L265" i="2"/>
  <c r="I265" i="2"/>
  <c r="F265" i="2"/>
  <c r="F264" i="2" s="1"/>
  <c r="N264" i="2"/>
  <c r="M264" i="2"/>
  <c r="K264" i="2"/>
  <c r="J264" i="2"/>
  <c r="H264" i="2"/>
  <c r="G264" i="2"/>
  <c r="E264" i="2"/>
  <c r="D264" i="2"/>
  <c r="O263" i="2"/>
  <c r="L263" i="2"/>
  <c r="I263" i="2"/>
  <c r="F263" i="2"/>
  <c r="O262" i="2"/>
  <c r="L262" i="2"/>
  <c r="I262" i="2"/>
  <c r="F262" i="2"/>
  <c r="O261" i="2"/>
  <c r="L261" i="2"/>
  <c r="L260" i="2" s="1"/>
  <c r="I261" i="2"/>
  <c r="I260" i="2" s="1"/>
  <c r="F261" i="2"/>
  <c r="F260" i="2" s="1"/>
  <c r="N260" i="2"/>
  <c r="M260" i="2"/>
  <c r="M259" i="2" s="1"/>
  <c r="K260" i="2"/>
  <c r="K259" i="2" s="1"/>
  <c r="J260" i="2"/>
  <c r="J259" i="2" s="1"/>
  <c r="H260" i="2"/>
  <c r="G260" i="2"/>
  <c r="G259" i="2" s="1"/>
  <c r="E260" i="2"/>
  <c r="E259" i="2" s="1"/>
  <c r="D260" i="2"/>
  <c r="H259" i="2"/>
  <c r="O258" i="2"/>
  <c r="L258" i="2"/>
  <c r="I258" i="2"/>
  <c r="F258" i="2"/>
  <c r="O257" i="2"/>
  <c r="L257" i="2"/>
  <c r="I257" i="2"/>
  <c r="F257" i="2"/>
  <c r="O256" i="2"/>
  <c r="L256" i="2"/>
  <c r="I256" i="2"/>
  <c r="F256" i="2"/>
  <c r="O255" i="2"/>
  <c r="L255" i="2"/>
  <c r="I255" i="2"/>
  <c r="F255" i="2"/>
  <c r="O254" i="2"/>
  <c r="L254" i="2"/>
  <c r="I254" i="2"/>
  <c r="F254" i="2"/>
  <c r="O253" i="2"/>
  <c r="L253" i="2"/>
  <c r="I253" i="2"/>
  <c r="F253" i="2"/>
  <c r="F252" i="2" s="1"/>
  <c r="N252" i="2"/>
  <c r="N251" i="2" s="1"/>
  <c r="M252" i="2"/>
  <c r="M251" i="2" s="1"/>
  <c r="K252" i="2"/>
  <c r="K251" i="2" s="1"/>
  <c r="J252" i="2"/>
  <c r="J251" i="2" s="1"/>
  <c r="H252" i="2"/>
  <c r="H251" i="2" s="1"/>
  <c r="G252" i="2"/>
  <c r="E252" i="2"/>
  <c r="E251" i="2" s="1"/>
  <c r="D252" i="2"/>
  <c r="D251" i="2" s="1"/>
  <c r="G251" i="2"/>
  <c r="O250" i="2"/>
  <c r="L250" i="2"/>
  <c r="I250" i="2"/>
  <c r="F250" i="2"/>
  <c r="O249" i="2"/>
  <c r="L249" i="2"/>
  <c r="I249" i="2"/>
  <c r="F249" i="2"/>
  <c r="O248" i="2"/>
  <c r="L248" i="2"/>
  <c r="I248" i="2"/>
  <c r="F248" i="2"/>
  <c r="O247" i="2"/>
  <c r="O246" i="2" s="1"/>
  <c r="L247" i="2"/>
  <c r="I247" i="2"/>
  <c r="F247" i="2"/>
  <c r="N246" i="2"/>
  <c r="M246" i="2"/>
  <c r="K246" i="2"/>
  <c r="J246" i="2"/>
  <c r="H246" i="2"/>
  <c r="G246" i="2"/>
  <c r="E246" i="2"/>
  <c r="D246" i="2"/>
  <c r="O245" i="2"/>
  <c r="L245" i="2"/>
  <c r="I245" i="2"/>
  <c r="F245" i="2"/>
  <c r="O244" i="2"/>
  <c r="L244" i="2"/>
  <c r="I244" i="2"/>
  <c r="F244" i="2"/>
  <c r="O243" i="2"/>
  <c r="L243" i="2"/>
  <c r="I243" i="2"/>
  <c r="F243" i="2"/>
  <c r="O242" i="2"/>
  <c r="L242" i="2"/>
  <c r="I242" i="2"/>
  <c r="F242" i="2"/>
  <c r="O241" i="2"/>
  <c r="L241" i="2"/>
  <c r="I241" i="2"/>
  <c r="F241" i="2"/>
  <c r="O240" i="2"/>
  <c r="L240" i="2"/>
  <c r="I240" i="2"/>
  <c r="F240" i="2"/>
  <c r="O239" i="2"/>
  <c r="O238" i="2" s="1"/>
  <c r="L239" i="2"/>
  <c r="I239" i="2"/>
  <c r="F239" i="2"/>
  <c r="N238" i="2"/>
  <c r="M238" i="2"/>
  <c r="K238" i="2"/>
  <c r="J238" i="2"/>
  <c r="H238" i="2"/>
  <c r="G238" i="2"/>
  <c r="E238" i="2"/>
  <c r="D238" i="2"/>
  <c r="O237" i="2"/>
  <c r="L237" i="2"/>
  <c r="I237" i="2"/>
  <c r="F237" i="2"/>
  <c r="O236" i="2"/>
  <c r="O235" i="2" s="1"/>
  <c r="L236" i="2"/>
  <c r="I236" i="2"/>
  <c r="F236" i="2"/>
  <c r="F235" i="2" s="1"/>
  <c r="N235" i="2"/>
  <c r="M235" i="2"/>
  <c r="K235" i="2"/>
  <c r="J235" i="2"/>
  <c r="H235" i="2"/>
  <c r="G235" i="2"/>
  <c r="E235" i="2"/>
  <c r="D235" i="2"/>
  <c r="O234" i="2"/>
  <c r="O233" i="2" s="1"/>
  <c r="L234" i="2"/>
  <c r="L233" i="2" s="1"/>
  <c r="I234" i="2"/>
  <c r="I233" i="2" s="1"/>
  <c r="F234" i="2"/>
  <c r="F233" i="2" s="1"/>
  <c r="N233" i="2"/>
  <c r="M233" i="2"/>
  <c r="K233" i="2"/>
  <c r="J233" i="2"/>
  <c r="H233" i="2"/>
  <c r="G233" i="2"/>
  <c r="E233" i="2"/>
  <c r="D233" i="2"/>
  <c r="O232" i="2"/>
  <c r="L232" i="2"/>
  <c r="I232" i="2"/>
  <c r="F232" i="2"/>
  <c r="O229" i="2"/>
  <c r="L229" i="2"/>
  <c r="I229" i="2"/>
  <c r="F229" i="2"/>
  <c r="O228" i="2"/>
  <c r="L228" i="2"/>
  <c r="I228" i="2"/>
  <c r="I227" i="2" s="1"/>
  <c r="F228" i="2"/>
  <c r="O227" i="2"/>
  <c r="N227" i="2"/>
  <c r="M227" i="2"/>
  <c r="K227" i="2"/>
  <c r="J227" i="2"/>
  <c r="H227" i="2"/>
  <c r="G227" i="2"/>
  <c r="F227" i="2"/>
  <c r="E227" i="2"/>
  <c r="D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O219" i="2"/>
  <c r="L219" i="2"/>
  <c r="I219" i="2"/>
  <c r="F219" i="2"/>
  <c r="O218" i="2"/>
  <c r="L218" i="2"/>
  <c r="I218" i="2"/>
  <c r="F218" i="2"/>
  <c r="O217" i="2"/>
  <c r="L217" i="2"/>
  <c r="I217" i="2"/>
  <c r="I216" i="2" s="1"/>
  <c r="F217" i="2"/>
  <c r="N216" i="2"/>
  <c r="M216" i="2"/>
  <c r="K216" i="2"/>
  <c r="J216" i="2"/>
  <c r="H216" i="2"/>
  <c r="G216" i="2"/>
  <c r="E216" i="2"/>
  <c r="D216" i="2"/>
  <c r="O215" i="2"/>
  <c r="L215" i="2"/>
  <c r="I215" i="2"/>
  <c r="F215" i="2"/>
  <c r="O214" i="2"/>
  <c r="L214" i="2"/>
  <c r="I214" i="2"/>
  <c r="F214" i="2"/>
  <c r="O213" i="2"/>
  <c r="L213" i="2"/>
  <c r="I213" i="2"/>
  <c r="F213" i="2"/>
  <c r="O212" i="2"/>
  <c r="L212" i="2"/>
  <c r="I212" i="2"/>
  <c r="F212" i="2"/>
  <c r="O211" i="2"/>
  <c r="L211" i="2"/>
  <c r="I211" i="2"/>
  <c r="F211" i="2"/>
  <c r="O210" i="2"/>
  <c r="L210" i="2"/>
  <c r="I210" i="2"/>
  <c r="F210" i="2"/>
  <c r="O209" i="2"/>
  <c r="L209" i="2"/>
  <c r="I209" i="2"/>
  <c r="F209" i="2"/>
  <c r="O208" i="2"/>
  <c r="L208" i="2"/>
  <c r="I208" i="2"/>
  <c r="F208" i="2"/>
  <c r="O207" i="2"/>
  <c r="L207" i="2"/>
  <c r="I207" i="2"/>
  <c r="F207" i="2"/>
  <c r="O206" i="2"/>
  <c r="L206" i="2"/>
  <c r="I206" i="2"/>
  <c r="F206" i="2"/>
  <c r="N205" i="2"/>
  <c r="M205" i="2"/>
  <c r="K205" i="2"/>
  <c r="J205" i="2"/>
  <c r="H205" i="2"/>
  <c r="G205" i="2"/>
  <c r="E205" i="2"/>
  <c r="E204" i="2" s="1"/>
  <c r="D205" i="2"/>
  <c r="O203" i="2"/>
  <c r="L203" i="2"/>
  <c r="I203" i="2"/>
  <c r="F203" i="2"/>
  <c r="O202" i="2"/>
  <c r="L202" i="2"/>
  <c r="I202" i="2"/>
  <c r="F202" i="2"/>
  <c r="O201" i="2"/>
  <c r="L201" i="2"/>
  <c r="I201" i="2"/>
  <c r="F201" i="2"/>
  <c r="O200" i="2"/>
  <c r="L200" i="2"/>
  <c r="I200" i="2"/>
  <c r="F200" i="2"/>
  <c r="O199" i="2"/>
  <c r="L199" i="2"/>
  <c r="L198" i="2" s="1"/>
  <c r="I199" i="2"/>
  <c r="I198" i="2" s="1"/>
  <c r="F199" i="2"/>
  <c r="N198" i="2"/>
  <c r="M198" i="2"/>
  <c r="M196" i="2" s="1"/>
  <c r="K198" i="2"/>
  <c r="K196" i="2" s="1"/>
  <c r="J198" i="2"/>
  <c r="J196" i="2" s="1"/>
  <c r="H198" i="2"/>
  <c r="H196" i="2" s="1"/>
  <c r="G198" i="2"/>
  <c r="G196" i="2" s="1"/>
  <c r="E198" i="2"/>
  <c r="E196" i="2" s="1"/>
  <c r="D198" i="2"/>
  <c r="D196" i="2" s="1"/>
  <c r="O197" i="2"/>
  <c r="L197" i="2"/>
  <c r="I197" i="2"/>
  <c r="F197" i="2"/>
  <c r="N196" i="2"/>
  <c r="O193" i="2"/>
  <c r="O192" i="2" s="1"/>
  <c r="O191" i="2" s="1"/>
  <c r="L193" i="2"/>
  <c r="L192" i="2" s="1"/>
  <c r="L191" i="2" s="1"/>
  <c r="I193" i="2"/>
  <c r="I192" i="2" s="1"/>
  <c r="I191" i="2" s="1"/>
  <c r="F193" i="2"/>
  <c r="N192" i="2"/>
  <c r="M192" i="2"/>
  <c r="M191" i="2" s="1"/>
  <c r="K192" i="2"/>
  <c r="K191" i="2" s="1"/>
  <c r="J192" i="2"/>
  <c r="J191" i="2" s="1"/>
  <c r="H192" i="2"/>
  <c r="H191" i="2" s="1"/>
  <c r="G192" i="2"/>
  <c r="G191" i="2" s="1"/>
  <c r="E192" i="2"/>
  <c r="E191" i="2" s="1"/>
  <c r="D192" i="2"/>
  <c r="D191" i="2" s="1"/>
  <c r="N191" i="2"/>
  <c r="O190" i="2"/>
  <c r="L190" i="2"/>
  <c r="I190" i="2"/>
  <c r="F190" i="2"/>
  <c r="O189" i="2"/>
  <c r="L189" i="2"/>
  <c r="L188" i="2" s="1"/>
  <c r="I189" i="2"/>
  <c r="I188" i="2" s="1"/>
  <c r="F189" i="2"/>
  <c r="O188" i="2"/>
  <c r="N188" i="2"/>
  <c r="M188" i="2"/>
  <c r="M187" i="2" s="1"/>
  <c r="K188" i="2"/>
  <c r="J188" i="2"/>
  <c r="H188" i="2"/>
  <c r="G188" i="2"/>
  <c r="E188" i="2"/>
  <c r="D188" i="2"/>
  <c r="O186" i="2"/>
  <c r="L186" i="2"/>
  <c r="I186" i="2"/>
  <c r="F186" i="2"/>
  <c r="O185" i="2"/>
  <c r="L185" i="2"/>
  <c r="I185" i="2"/>
  <c r="I184" i="2" s="1"/>
  <c r="F185" i="2"/>
  <c r="N184" i="2"/>
  <c r="M184" i="2"/>
  <c r="K184" i="2"/>
  <c r="J184" i="2"/>
  <c r="H184" i="2"/>
  <c r="G184" i="2"/>
  <c r="E184" i="2"/>
  <c r="D184" i="2"/>
  <c r="O183" i="2"/>
  <c r="L183" i="2"/>
  <c r="I183" i="2"/>
  <c r="F183" i="2"/>
  <c r="O182" i="2"/>
  <c r="L182" i="2"/>
  <c r="I182" i="2"/>
  <c r="F182" i="2"/>
  <c r="O181" i="2"/>
  <c r="L181" i="2"/>
  <c r="I181" i="2"/>
  <c r="F181" i="2"/>
  <c r="O180" i="2"/>
  <c r="L180" i="2"/>
  <c r="L179" i="2" s="1"/>
  <c r="I180" i="2"/>
  <c r="I179" i="2" s="1"/>
  <c r="F180" i="2"/>
  <c r="F179" i="2" s="1"/>
  <c r="N179" i="2"/>
  <c r="M179" i="2"/>
  <c r="K179" i="2"/>
  <c r="J179" i="2"/>
  <c r="H179" i="2"/>
  <c r="G179" i="2"/>
  <c r="E179" i="2"/>
  <c r="D179" i="2"/>
  <c r="O178" i="2"/>
  <c r="L178" i="2"/>
  <c r="I178" i="2"/>
  <c r="F178" i="2"/>
  <c r="O177" i="2"/>
  <c r="L177" i="2"/>
  <c r="I177" i="2"/>
  <c r="F177" i="2"/>
  <c r="O176" i="2"/>
  <c r="L176" i="2"/>
  <c r="L175" i="2" s="1"/>
  <c r="I176" i="2"/>
  <c r="I175" i="2" s="1"/>
  <c r="I174" i="2" s="1"/>
  <c r="F176" i="2"/>
  <c r="F175" i="2" s="1"/>
  <c r="N175" i="2"/>
  <c r="N174" i="2" s="1"/>
  <c r="M175" i="2"/>
  <c r="K175" i="2"/>
  <c r="K174" i="2" s="1"/>
  <c r="J175" i="2"/>
  <c r="H175" i="2"/>
  <c r="H174" i="2" s="1"/>
  <c r="H173" i="2" s="1"/>
  <c r="G175" i="2"/>
  <c r="G174" i="2" s="1"/>
  <c r="G173" i="2" s="1"/>
  <c r="E175" i="2"/>
  <c r="D175" i="2"/>
  <c r="O172" i="2"/>
  <c r="L172" i="2"/>
  <c r="I172" i="2"/>
  <c r="F172" i="2"/>
  <c r="O171" i="2"/>
  <c r="L171" i="2"/>
  <c r="I171" i="2"/>
  <c r="F171" i="2"/>
  <c r="O170" i="2"/>
  <c r="L170" i="2"/>
  <c r="I170" i="2"/>
  <c r="F170" i="2"/>
  <c r="O169" i="2"/>
  <c r="L169" i="2"/>
  <c r="I169" i="2"/>
  <c r="F169" i="2"/>
  <c r="O168" i="2"/>
  <c r="L168" i="2"/>
  <c r="I168" i="2"/>
  <c r="F168" i="2"/>
  <c r="O167" i="2"/>
  <c r="L167" i="2"/>
  <c r="I167" i="2"/>
  <c r="F167" i="2"/>
  <c r="O166" i="2"/>
  <c r="O165" i="2" s="1"/>
  <c r="N166" i="2"/>
  <c r="M166" i="2"/>
  <c r="K166" i="2"/>
  <c r="K165" i="2" s="1"/>
  <c r="J166" i="2"/>
  <c r="J165" i="2" s="1"/>
  <c r="H166" i="2"/>
  <c r="H165" i="2" s="1"/>
  <c r="G166" i="2"/>
  <c r="G165" i="2" s="1"/>
  <c r="E166" i="2"/>
  <c r="D166" i="2"/>
  <c r="N165" i="2"/>
  <c r="M165" i="2"/>
  <c r="E165" i="2"/>
  <c r="D165" i="2"/>
  <c r="O164" i="2"/>
  <c r="L164" i="2"/>
  <c r="I164" i="2"/>
  <c r="F164" i="2"/>
  <c r="O163" i="2"/>
  <c r="L163" i="2"/>
  <c r="I163" i="2"/>
  <c r="F163" i="2"/>
  <c r="O162" i="2"/>
  <c r="L162" i="2"/>
  <c r="I162" i="2"/>
  <c r="F162" i="2"/>
  <c r="O161" i="2"/>
  <c r="L161" i="2"/>
  <c r="L160" i="2" s="1"/>
  <c r="I161" i="2"/>
  <c r="I160" i="2" s="1"/>
  <c r="F161" i="2"/>
  <c r="N160" i="2"/>
  <c r="M160" i="2"/>
  <c r="K160" i="2"/>
  <c r="J160" i="2"/>
  <c r="H160" i="2"/>
  <c r="G160" i="2"/>
  <c r="E160" i="2"/>
  <c r="D160" i="2"/>
  <c r="O159" i="2"/>
  <c r="L159" i="2"/>
  <c r="I159" i="2"/>
  <c r="F159" i="2"/>
  <c r="O158" i="2"/>
  <c r="L158" i="2"/>
  <c r="I158" i="2"/>
  <c r="F158" i="2"/>
  <c r="O157" i="2"/>
  <c r="L157" i="2"/>
  <c r="I157" i="2"/>
  <c r="F157" i="2"/>
  <c r="O156" i="2"/>
  <c r="L156" i="2"/>
  <c r="I156" i="2"/>
  <c r="F156" i="2"/>
  <c r="O155" i="2"/>
  <c r="L155" i="2"/>
  <c r="I155" i="2"/>
  <c r="F155" i="2"/>
  <c r="O154" i="2"/>
  <c r="L154" i="2"/>
  <c r="I154" i="2"/>
  <c r="F154" i="2"/>
  <c r="O153" i="2"/>
  <c r="L153" i="2"/>
  <c r="I153" i="2"/>
  <c r="F153" i="2"/>
  <c r="O152" i="2"/>
  <c r="L152" i="2"/>
  <c r="I152" i="2"/>
  <c r="F152" i="2"/>
  <c r="N151" i="2"/>
  <c r="M151" i="2"/>
  <c r="K151" i="2"/>
  <c r="J151" i="2"/>
  <c r="H151" i="2"/>
  <c r="G151" i="2"/>
  <c r="E151" i="2"/>
  <c r="D151" i="2"/>
  <c r="O150" i="2"/>
  <c r="L150" i="2"/>
  <c r="I150" i="2"/>
  <c r="F150" i="2"/>
  <c r="O149" i="2"/>
  <c r="L149" i="2"/>
  <c r="I149" i="2"/>
  <c r="F149" i="2"/>
  <c r="O148" i="2"/>
  <c r="L148" i="2"/>
  <c r="I148" i="2"/>
  <c r="F148" i="2"/>
  <c r="O147" i="2"/>
  <c r="L147" i="2"/>
  <c r="I147" i="2"/>
  <c r="F147" i="2"/>
  <c r="O146" i="2"/>
  <c r="L146" i="2"/>
  <c r="I146" i="2"/>
  <c r="F146" i="2"/>
  <c r="O145" i="2"/>
  <c r="L145" i="2"/>
  <c r="I145" i="2"/>
  <c r="I144" i="2" s="1"/>
  <c r="F145" i="2"/>
  <c r="N144" i="2"/>
  <c r="M144" i="2"/>
  <c r="K144" i="2"/>
  <c r="J144" i="2"/>
  <c r="H144" i="2"/>
  <c r="G144" i="2"/>
  <c r="E144" i="2"/>
  <c r="D144" i="2"/>
  <c r="O143" i="2"/>
  <c r="L143" i="2"/>
  <c r="I143" i="2"/>
  <c r="F143" i="2"/>
  <c r="O142" i="2"/>
  <c r="O141" i="2" s="1"/>
  <c r="L142" i="2"/>
  <c r="I142" i="2"/>
  <c r="I141" i="2" s="1"/>
  <c r="F142" i="2"/>
  <c r="F141" i="2" s="1"/>
  <c r="N141" i="2"/>
  <c r="M141" i="2"/>
  <c r="L141" i="2"/>
  <c r="K141" i="2"/>
  <c r="J141" i="2"/>
  <c r="H141" i="2"/>
  <c r="G141" i="2"/>
  <c r="E141" i="2"/>
  <c r="D141" i="2"/>
  <c r="O140" i="2"/>
  <c r="L140" i="2"/>
  <c r="I140" i="2"/>
  <c r="F140" i="2"/>
  <c r="O139" i="2"/>
  <c r="L139" i="2"/>
  <c r="I139" i="2"/>
  <c r="F139" i="2"/>
  <c r="O138" i="2"/>
  <c r="L138" i="2"/>
  <c r="I138" i="2"/>
  <c r="F138" i="2"/>
  <c r="O137" i="2"/>
  <c r="L137" i="2"/>
  <c r="I137" i="2"/>
  <c r="I136" i="2" s="1"/>
  <c r="F137" i="2"/>
  <c r="N136" i="2"/>
  <c r="M136" i="2"/>
  <c r="K136" i="2"/>
  <c r="J136" i="2"/>
  <c r="H136" i="2"/>
  <c r="G136" i="2"/>
  <c r="E136" i="2"/>
  <c r="D136" i="2"/>
  <c r="O135" i="2"/>
  <c r="L135" i="2"/>
  <c r="I135" i="2"/>
  <c r="F135" i="2"/>
  <c r="O134" i="2"/>
  <c r="L134" i="2"/>
  <c r="I134" i="2"/>
  <c r="F134" i="2"/>
  <c r="O133" i="2"/>
  <c r="L133" i="2"/>
  <c r="I133" i="2"/>
  <c r="F133" i="2"/>
  <c r="O132" i="2"/>
  <c r="O131" i="2" s="1"/>
  <c r="L132" i="2"/>
  <c r="I132" i="2"/>
  <c r="F132" i="2"/>
  <c r="F131" i="2" s="1"/>
  <c r="N131" i="2"/>
  <c r="M131" i="2"/>
  <c r="K131" i="2"/>
  <c r="J131" i="2"/>
  <c r="H131" i="2"/>
  <c r="G131" i="2"/>
  <c r="E131" i="2"/>
  <c r="D131" i="2"/>
  <c r="O129" i="2"/>
  <c r="L129" i="2"/>
  <c r="L128" i="2" s="1"/>
  <c r="I129" i="2"/>
  <c r="I128" i="2" s="1"/>
  <c r="F129" i="2"/>
  <c r="O128" i="2"/>
  <c r="N128" i="2"/>
  <c r="M128" i="2"/>
  <c r="K128" i="2"/>
  <c r="J128" i="2"/>
  <c r="H128" i="2"/>
  <c r="G128" i="2"/>
  <c r="E128" i="2"/>
  <c r="D128" i="2"/>
  <c r="O127" i="2"/>
  <c r="L127" i="2"/>
  <c r="I127" i="2"/>
  <c r="F127" i="2"/>
  <c r="O126" i="2"/>
  <c r="L126" i="2"/>
  <c r="I126" i="2"/>
  <c r="F126" i="2"/>
  <c r="O125" i="2"/>
  <c r="L125" i="2"/>
  <c r="I125" i="2"/>
  <c r="F125" i="2"/>
  <c r="O124" i="2"/>
  <c r="L124" i="2"/>
  <c r="I124" i="2"/>
  <c r="F124" i="2"/>
  <c r="O123" i="2"/>
  <c r="L123" i="2"/>
  <c r="I123" i="2"/>
  <c r="F123" i="2"/>
  <c r="O122" i="2"/>
  <c r="N122" i="2"/>
  <c r="M122" i="2"/>
  <c r="K122" i="2"/>
  <c r="J122" i="2"/>
  <c r="H122" i="2"/>
  <c r="G122" i="2"/>
  <c r="E122" i="2"/>
  <c r="D122" i="2"/>
  <c r="O121" i="2"/>
  <c r="L121" i="2"/>
  <c r="I121" i="2"/>
  <c r="F121" i="2"/>
  <c r="O120" i="2"/>
  <c r="L120" i="2"/>
  <c r="I120" i="2"/>
  <c r="F120" i="2"/>
  <c r="O119" i="2"/>
  <c r="L119" i="2"/>
  <c r="I119" i="2"/>
  <c r="F119" i="2"/>
  <c r="O118" i="2"/>
  <c r="L118" i="2"/>
  <c r="I118" i="2"/>
  <c r="F118" i="2"/>
  <c r="O117" i="2"/>
  <c r="L117" i="2"/>
  <c r="L116" i="2" s="1"/>
  <c r="I117" i="2"/>
  <c r="I116" i="2" s="1"/>
  <c r="F117" i="2"/>
  <c r="N116" i="2"/>
  <c r="M116" i="2"/>
  <c r="K116" i="2"/>
  <c r="J116" i="2"/>
  <c r="H116" i="2"/>
  <c r="G116" i="2"/>
  <c r="E116" i="2"/>
  <c r="D116" i="2"/>
  <c r="O115" i="2"/>
  <c r="L115" i="2"/>
  <c r="I115" i="2"/>
  <c r="F115" i="2"/>
  <c r="O114" i="2"/>
  <c r="L114" i="2"/>
  <c r="I114" i="2"/>
  <c r="F114" i="2"/>
  <c r="O113" i="2"/>
  <c r="L113" i="2"/>
  <c r="L112" i="2" s="1"/>
  <c r="I113" i="2"/>
  <c r="F113" i="2"/>
  <c r="N112" i="2"/>
  <c r="M112" i="2"/>
  <c r="K112" i="2"/>
  <c r="J112" i="2"/>
  <c r="H112" i="2"/>
  <c r="G112" i="2"/>
  <c r="E112" i="2"/>
  <c r="D112" i="2"/>
  <c r="O111" i="2"/>
  <c r="L111" i="2"/>
  <c r="I111" i="2"/>
  <c r="F111" i="2"/>
  <c r="O110" i="2"/>
  <c r="L110" i="2"/>
  <c r="I110" i="2"/>
  <c r="F110" i="2"/>
  <c r="O109" i="2"/>
  <c r="L109" i="2"/>
  <c r="I109" i="2"/>
  <c r="F109" i="2"/>
  <c r="O108" i="2"/>
  <c r="L108" i="2"/>
  <c r="I108" i="2"/>
  <c r="F108" i="2"/>
  <c r="O107" i="2"/>
  <c r="L107" i="2"/>
  <c r="I107" i="2"/>
  <c r="F107" i="2"/>
  <c r="O106" i="2"/>
  <c r="L106" i="2"/>
  <c r="I106" i="2"/>
  <c r="F106" i="2"/>
  <c r="O105" i="2"/>
  <c r="L105" i="2"/>
  <c r="I105" i="2"/>
  <c r="F105" i="2"/>
  <c r="O104" i="2"/>
  <c r="O103" i="2" s="1"/>
  <c r="L104" i="2"/>
  <c r="I104" i="2"/>
  <c r="I103" i="2" s="1"/>
  <c r="F104" i="2"/>
  <c r="F103" i="2" s="1"/>
  <c r="N103" i="2"/>
  <c r="M103" i="2"/>
  <c r="K103" i="2"/>
  <c r="J103" i="2"/>
  <c r="H103" i="2"/>
  <c r="G103" i="2"/>
  <c r="E103" i="2"/>
  <c r="D103" i="2"/>
  <c r="O102" i="2"/>
  <c r="L102" i="2"/>
  <c r="I102" i="2"/>
  <c r="F102" i="2"/>
  <c r="O101" i="2"/>
  <c r="L101" i="2"/>
  <c r="I101" i="2"/>
  <c r="F101" i="2"/>
  <c r="O100" i="2"/>
  <c r="L100" i="2"/>
  <c r="I100" i="2"/>
  <c r="F100" i="2"/>
  <c r="O99" i="2"/>
  <c r="L99" i="2"/>
  <c r="I99" i="2"/>
  <c r="F99" i="2"/>
  <c r="O98" i="2"/>
  <c r="L98" i="2"/>
  <c r="I98" i="2"/>
  <c r="F98" i="2"/>
  <c r="O97" i="2"/>
  <c r="L97" i="2"/>
  <c r="I97" i="2"/>
  <c r="F97" i="2"/>
  <c r="O96" i="2"/>
  <c r="O95" i="2" s="1"/>
  <c r="L96" i="2"/>
  <c r="I96" i="2"/>
  <c r="I95" i="2" s="1"/>
  <c r="F96" i="2"/>
  <c r="F95" i="2" s="1"/>
  <c r="N95" i="2"/>
  <c r="M95" i="2"/>
  <c r="K95" i="2"/>
  <c r="J95" i="2"/>
  <c r="H95" i="2"/>
  <c r="G95" i="2"/>
  <c r="E95" i="2"/>
  <c r="D95" i="2"/>
  <c r="O94" i="2"/>
  <c r="L94" i="2"/>
  <c r="I94" i="2"/>
  <c r="F94" i="2"/>
  <c r="O93" i="2"/>
  <c r="L93" i="2"/>
  <c r="I93" i="2"/>
  <c r="F93" i="2"/>
  <c r="O92" i="2"/>
  <c r="L92" i="2"/>
  <c r="I92" i="2"/>
  <c r="F92" i="2"/>
  <c r="O91" i="2"/>
  <c r="L91" i="2"/>
  <c r="I91" i="2"/>
  <c r="F91" i="2"/>
  <c r="O90" i="2"/>
  <c r="O89" i="2" s="1"/>
  <c r="L90" i="2"/>
  <c r="I90" i="2"/>
  <c r="I89" i="2" s="1"/>
  <c r="F90" i="2"/>
  <c r="N89" i="2"/>
  <c r="M89" i="2"/>
  <c r="K89" i="2"/>
  <c r="J89" i="2"/>
  <c r="H89" i="2"/>
  <c r="G89" i="2"/>
  <c r="E89" i="2"/>
  <c r="D89" i="2"/>
  <c r="O88" i="2"/>
  <c r="L88" i="2"/>
  <c r="I88" i="2"/>
  <c r="F88" i="2"/>
  <c r="O87" i="2"/>
  <c r="L87" i="2"/>
  <c r="I87" i="2"/>
  <c r="F87" i="2"/>
  <c r="O86" i="2"/>
  <c r="L86" i="2"/>
  <c r="I86" i="2"/>
  <c r="F86" i="2"/>
  <c r="O85" i="2"/>
  <c r="L85" i="2"/>
  <c r="I85" i="2"/>
  <c r="I84" i="2" s="1"/>
  <c r="F85" i="2"/>
  <c r="N84" i="2"/>
  <c r="M84" i="2"/>
  <c r="K84" i="2"/>
  <c r="J84" i="2"/>
  <c r="H84" i="2"/>
  <c r="G84" i="2"/>
  <c r="E84" i="2"/>
  <c r="D84" i="2"/>
  <c r="O82" i="2"/>
  <c r="L82" i="2"/>
  <c r="I82" i="2"/>
  <c r="F82" i="2"/>
  <c r="O81" i="2"/>
  <c r="L81" i="2"/>
  <c r="L80" i="2" s="1"/>
  <c r="I81" i="2"/>
  <c r="I80" i="2" s="1"/>
  <c r="F81" i="2"/>
  <c r="N80" i="2"/>
  <c r="M80" i="2"/>
  <c r="K80" i="2"/>
  <c r="J80" i="2"/>
  <c r="H80" i="2"/>
  <c r="G80" i="2"/>
  <c r="E80" i="2"/>
  <c r="D80" i="2"/>
  <c r="O79" i="2"/>
  <c r="L79" i="2"/>
  <c r="I79" i="2"/>
  <c r="F79" i="2"/>
  <c r="O78" i="2"/>
  <c r="O77" i="2" s="1"/>
  <c r="L78" i="2"/>
  <c r="L77" i="2" s="1"/>
  <c r="I78" i="2"/>
  <c r="I77" i="2" s="1"/>
  <c r="F78" i="2"/>
  <c r="F77" i="2" s="1"/>
  <c r="N77" i="2"/>
  <c r="M77" i="2"/>
  <c r="M76" i="2" s="1"/>
  <c r="K77" i="2"/>
  <c r="J77" i="2"/>
  <c r="J76" i="2" s="1"/>
  <c r="H77" i="2"/>
  <c r="H76" i="2" s="1"/>
  <c r="G77" i="2"/>
  <c r="E77" i="2"/>
  <c r="D77" i="2"/>
  <c r="N76" i="2"/>
  <c r="K76" i="2"/>
  <c r="O74" i="2"/>
  <c r="L74" i="2"/>
  <c r="I74" i="2"/>
  <c r="F74" i="2"/>
  <c r="O73" i="2"/>
  <c r="L73" i="2"/>
  <c r="I73" i="2"/>
  <c r="F73" i="2"/>
  <c r="O72" i="2"/>
  <c r="L72" i="2"/>
  <c r="I72" i="2"/>
  <c r="F72" i="2"/>
  <c r="O71" i="2"/>
  <c r="L71" i="2"/>
  <c r="I71" i="2"/>
  <c r="F71" i="2"/>
  <c r="O70" i="2"/>
  <c r="O69" i="2" s="1"/>
  <c r="L70" i="2"/>
  <c r="L69" i="2" s="1"/>
  <c r="I70" i="2"/>
  <c r="I69" i="2" s="1"/>
  <c r="F70" i="2"/>
  <c r="N69" i="2"/>
  <c r="M69" i="2"/>
  <c r="M67" i="2" s="1"/>
  <c r="K69" i="2"/>
  <c r="K67" i="2" s="1"/>
  <c r="J69" i="2"/>
  <c r="J67" i="2" s="1"/>
  <c r="H69" i="2"/>
  <c r="H67" i="2" s="1"/>
  <c r="G69" i="2"/>
  <c r="G67" i="2" s="1"/>
  <c r="E69" i="2"/>
  <c r="E67" i="2" s="1"/>
  <c r="D69" i="2"/>
  <c r="D67" i="2" s="1"/>
  <c r="O68" i="2"/>
  <c r="O67" i="2" s="1"/>
  <c r="L68" i="2"/>
  <c r="I68" i="2"/>
  <c r="F68" i="2"/>
  <c r="N67"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O59" i="2"/>
  <c r="L59" i="2"/>
  <c r="L58" i="2" s="1"/>
  <c r="I59" i="2"/>
  <c r="F59" i="2"/>
  <c r="O58" i="2"/>
  <c r="N58" i="2"/>
  <c r="M58" i="2"/>
  <c r="K58" i="2"/>
  <c r="J58" i="2"/>
  <c r="H58" i="2"/>
  <c r="G58" i="2"/>
  <c r="E58" i="2"/>
  <c r="D58" i="2"/>
  <c r="O57" i="2"/>
  <c r="L57" i="2"/>
  <c r="I57" i="2"/>
  <c r="F57" i="2"/>
  <c r="O56" i="2"/>
  <c r="O55" i="2" s="1"/>
  <c r="L56" i="2"/>
  <c r="L55" i="2" s="1"/>
  <c r="I56" i="2"/>
  <c r="I55" i="2" s="1"/>
  <c r="F56" i="2"/>
  <c r="F55" i="2" s="1"/>
  <c r="N55" i="2"/>
  <c r="N54" i="2" s="1"/>
  <c r="M55" i="2"/>
  <c r="M54" i="2" s="1"/>
  <c r="K55" i="2"/>
  <c r="K54" i="2" s="1"/>
  <c r="J55" i="2"/>
  <c r="J54" i="2" s="1"/>
  <c r="H55" i="2"/>
  <c r="H54" i="2" s="1"/>
  <c r="G55" i="2"/>
  <c r="E55" i="2"/>
  <c r="E54" i="2" s="1"/>
  <c r="D55" i="2"/>
  <c r="O47" i="2"/>
  <c r="C47" i="2" s="1"/>
  <c r="O46" i="2"/>
  <c r="N45" i="2"/>
  <c r="M45" i="2"/>
  <c r="M20" i="2" s="1"/>
  <c r="L44" i="2"/>
  <c r="I44" i="2"/>
  <c r="F44" i="2"/>
  <c r="F43" i="2" s="1"/>
  <c r="K43" i="2"/>
  <c r="J43" i="2"/>
  <c r="I43" i="2"/>
  <c r="H43" i="2"/>
  <c r="G43" i="2"/>
  <c r="E43" i="2"/>
  <c r="D43" i="2"/>
  <c r="F42" i="2"/>
  <c r="F41" i="2" s="1"/>
  <c r="C41" i="2" s="1"/>
  <c r="E41" i="2"/>
  <c r="D41" i="2"/>
  <c r="L40" i="2"/>
  <c r="C40" i="2" s="1"/>
  <c r="L39" i="2"/>
  <c r="C39" i="2" s="1"/>
  <c r="L38" i="2"/>
  <c r="C38" i="2" s="1"/>
  <c r="L37" i="2"/>
  <c r="C37" i="2"/>
  <c r="K36" i="2"/>
  <c r="J36" i="2"/>
  <c r="L35" i="2"/>
  <c r="C35" i="2"/>
  <c r="L34" i="2"/>
  <c r="C34" i="2" s="1"/>
  <c r="K33" i="2"/>
  <c r="J33" i="2"/>
  <c r="L32" i="2"/>
  <c r="C32" i="2" s="1"/>
  <c r="K31" i="2"/>
  <c r="J31" i="2"/>
  <c r="L30" i="2"/>
  <c r="C30" i="2" s="1"/>
  <c r="L29" i="2"/>
  <c r="C29" i="2" s="1"/>
  <c r="L28" i="2"/>
  <c r="C28" i="2"/>
  <c r="K27" i="2"/>
  <c r="J27" i="2"/>
  <c r="F25" i="2"/>
  <c r="C25" i="2"/>
  <c r="I24" i="2"/>
  <c r="F24" i="2"/>
  <c r="O23" i="2"/>
  <c r="L23" i="2"/>
  <c r="I23" i="2"/>
  <c r="F23" i="2"/>
  <c r="O22" i="2"/>
  <c r="L22" i="2"/>
  <c r="I22" i="2"/>
  <c r="F22" i="2"/>
  <c r="O21" i="2"/>
  <c r="N21" i="2"/>
  <c r="M21" i="2"/>
  <c r="M292" i="2" s="1"/>
  <c r="K21" i="2"/>
  <c r="J21" i="2"/>
  <c r="J292" i="2" s="1"/>
  <c r="J291" i="2" s="1"/>
  <c r="H21" i="2"/>
  <c r="G21" i="2"/>
  <c r="F21" i="2"/>
  <c r="E21" i="2"/>
  <c r="D21" i="2"/>
  <c r="G20" i="2" l="1"/>
  <c r="E76" i="2"/>
  <c r="C138" i="2"/>
  <c r="M20" i="3"/>
  <c r="C250" i="3"/>
  <c r="C196" i="5"/>
  <c r="M75" i="5"/>
  <c r="M52" i="5" s="1"/>
  <c r="M51" i="5" s="1"/>
  <c r="E11" i="6"/>
  <c r="E12" i="6" s="1"/>
  <c r="D270" i="2"/>
  <c r="D269" i="2" s="1"/>
  <c r="M270" i="2"/>
  <c r="C288" i="2"/>
  <c r="C300" i="2"/>
  <c r="J292" i="3"/>
  <c r="J291" i="3" s="1"/>
  <c r="M54" i="3"/>
  <c r="C102" i="3"/>
  <c r="N174" i="3"/>
  <c r="N173" i="3" s="1"/>
  <c r="N231" i="3"/>
  <c r="C262" i="3"/>
  <c r="F11" i="4"/>
  <c r="O270" i="5"/>
  <c r="O269" i="5" s="1"/>
  <c r="I83" i="5"/>
  <c r="C58" i="5"/>
  <c r="D75" i="5"/>
  <c r="D52" i="5" s="1"/>
  <c r="D51" i="5" s="1"/>
  <c r="H75" i="5"/>
  <c r="E6" i="6"/>
  <c r="E7" i="6" s="1"/>
  <c r="F69" i="3"/>
  <c r="F67" i="3" s="1"/>
  <c r="E53" i="2"/>
  <c r="E270" i="2"/>
  <c r="E269" i="2" s="1"/>
  <c r="K26" i="3"/>
  <c r="C90" i="3"/>
  <c r="C120" i="3"/>
  <c r="J204" i="3"/>
  <c r="C226" i="3"/>
  <c r="N269" i="3"/>
  <c r="F50" i="4"/>
  <c r="L231" i="5"/>
  <c r="L26" i="5"/>
  <c r="L20" i="5" s="1"/>
  <c r="E14" i="6"/>
  <c r="L290" i="7"/>
  <c r="D290" i="7"/>
  <c r="D50" i="7"/>
  <c r="F194" i="7"/>
  <c r="C194" i="7" s="1"/>
  <c r="C195" i="7"/>
  <c r="I290" i="7"/>
  <c r="I50" i="7"/>
  <c r="F289" i="7"/>
  <c r="C289" i="7" s="1"/>
  <c r="C53" i="7"/>
  <c r="F52" i="7"/>
  <c r="F11" i="6"/>
  <c r="F12" i="6" s="1"/>
  <c r="F6" i="6"/>
  <c r="F7" i="6" s="1"/>
  <c r="F103" i="6"/>
  <c r="F14" i="6"/>
  <c r="C160" i="5"/>
  <c r="G194" i="5"/>
  <c r="K289" i="5"/>
  <c r="G75" i="5"/>
  <c r="G52" i="5" s="1"/>
  <c r="G51" i="5" s="1"/>
  <c r="G290" i="5" s="1"/>
  <c r="N289" i="5"/>
  <c r="M289" i="5"/>
  <c r="J194" i="5"/>
  <c r="J51" i="5" s="1"/>
  <c r="D194" i="5"/>
  <c r="C131" i="5"/>
  <c r="N52" i="5"/>
  <c r="I231" i="5"/>
  <c r="G289" i="5"/>
  <c r="K194" i="5"/>
  <c r="K51" i="5" s="1"/>
  <c r="K50" i="5" s="1"/>
  <c r="L130" i="5"/>
  <c r="C136" i="5"/>
  <c r="O53" i="5"/>
  <c r="C246" i="5"/>
  <c r="C84" i="5"/>
  <c r="L292" i="5"/>
  <c r="L291" i="5" s="1"/>
  <c r="H52" i="5"/>
  <c r="H51" i="5" s="1"/>
  <c r="L53" i="5"/>
  <c r="C95" i="5"/>
  <c r="C116" i="5"/>
  <c r="C144" i="5"/>
  <c r="O259" i="5"/>
  <c r="O174" i="5"/>
  <c r="O173" i="5" s="1"/>
  <c r="I130" i="5"/>
  <c r="I75" i="5" s="1"/>
  <c r="I289" i="5" s="1"/>
  <c r="C198" i="5"/>
  <c r="C276" i="5"/>
  <c r="O130" i="5"/>
  <c r="O230" i="5"/>
  <c r="C264" i="5"/>
  <c r="L230" i="5"/>
  <c r="C184" i="5"/>
  <c r="O204" i="5"/>
  <c r="O195" i="5" s="1"/>
  <c r="I230" i="5"/>
  <c r="C252" i="5"/>
  <c r="F251" i="5"/>
  <c r="C251" i="5" s="1"/>
  <c r="C122" i="5"/>
  <c r="F259" i="5"/>
  <c r="C259" i="5" s="1"/>
  <c r="C216" i="5"/>
  <c r="J289" i="5"/>
  <c r="O83" i="5"/>
  <c r="C112" i="5"/>
  <c r="C179" i="5"/>
  <c r="C80" i="5"/>
  <c r="F76" i="5"/>
  <c r="C233" i="5"/>
  <c r="F231" i="5"/>
  <c r="I195" i="5"/>
  <c r="C205" i="5"/>
  <c r="F204" i="5"/>
  <c r="F187" i="5"/>
  <c r="C187" i="5" s="1"/>
  <c r="F130" i="5"/>
  <c r="L204" i="5"/>
  <c r="L195" i="5" s="1"/>
  <c r="L194" i="5" s="1"/>
  <c r="L83" i="5"/>
  <c r="I54" i="5"/>
  <c r="I53" i="5" s="1"/>
  <c r="I292" i="5"/>
  <c r="C21" i="5"/>
  <c r="I20" i="5"/>
  <c r="C20" i="5" s="1"/>
  <c r="C26" i="5"/>
  <c r="C235" i="5"/>
  <c r="F269" i="5"/>
  <c r="C270" i="5"/>
  <c r="N194" i="5"/>
  <c r="H289" i="5"/>
  <c r="E289" i="5"/>
  <c r="C238" i="5"/>
  <c r="F291" i="5"/>
  <c r="C89" i="5"/>
  <c r="F83" i="5"/>
  <c r="F165" i="5"/>
  <c r="C165" i="5" s="1"/>
  <c r="C166" i="5"/>
  <c r="C69" i="5"/>
  <c r="F67" i="5"/>
  <c r="C67" i="5" s="1"/>
  <c r="C151" i="5"/>
  <c r="F173" i="5"/>
  <c r="C173" i="5" s="1"/>
  <c r="C174" i="5"/>
  <c r="E51" i="5"/>
  <c r="O141" i="3"/>
  <c r="O252" i="3"/>
  <c r="L293" i="3"/>
  <c r="C74" i="3"/>
  <c r="C114" i="3"/>
  <c r="C118" i="3"/>
  <c r="C119" i="3"/>
  <c r="N83" i="3"/>
  <c r="H174" i="3"/>
  <c r="H173" i="3" s="1"/>
  <c r="G259" i="3"/>
  <c r="C267" i="3"/>
  <c r="K269" i="3"/>
  <c r="O276" i="3"/>
  <c r="H231" i="3"/>
  <c r="C242" i="3"/>
  <c r="O246" i="3"/>
  <c r="D54" i="3"/>
  <c r="D53" i="3" s="1"/>
  <c r="J54" i="3"/>
  <c r="J53" i="3" s="1"/>
  <c r="C86" i="3"/>
  <c r="D292" i="3"/>
  <c r="D291" i="3" s="1"/>
  <c r="H291" i="3"/>
  <c r="E130" i="3"/>
  <c r="D204" i="3"/>
  <c r="C210" i="3"/>
  <c r="C213" i="3"/>
  <c r="C218" i="3"/>
  <c r="C222" i="3"/>
  <c r="C225" i="3"/>
  <c r="G204" i="3"/>
  <c r="G195" i="3" s="1"/>
  <c r="C278" i="3"/>
  <c r="M53" i="3"/>
  <c r="I76" i="3"/>
  <c r="F292" i="3"/>
  <c r="C62" i="3"/>
  <c r="C63" i="3"/>
  <c r="M76" i="3"/>
  <c r="C94" i="3"/>
  <c r="I122" i="3"/>
  <c r="C129" i="3"/>
  <c r="C147" i="3"/>
  <c r="C155" i="3"/>
  <c r="C159" i="3"/>
  <c r="D187" i="3"/>
  <c r="H187" i="3"/>
  <c r="E195" i="3"/>
  <c r="K195" i="3"/>
  <c r="C220" i="3"/>
  <c r="C254" i="3"/>
  <c r="C257" i="3"/>
  <c r="O260" i="3"/>
  <c r="H259" i="3"/>
  <c r="N259" i="3"/>
  <c r="N230" i="3" s="1"/>
  <c r="C274" i="3"/>
  <c r="C294" i="3"/>
  <c r="O293" i="3"/>
  <c r="J83" i="3"/>
  <c r="M187" i="3"/>
  <c r="E54" i="3"/>
  <c r="E53" i="3" s="1"/>
  <c r="K54" i="3"/>
  <c r="K53" i="3" s="1"/>
  <c r="C73" i="3"/>
  <c r="K76" i="3"/>
  <c r="M83" i="3"/>
  <c r="C98" i="3"/>
  <c r="C100" i="3"/>
  <c r="C101" i="3"/>
  <c r="L112" i="3"/>
  <c r="C157" i="3"/>
  <c r="C163" i="3"/>
  <c r="C167" i="3"/>
  <c r="C171" i="3"/>
  <c r="O179" i="3"/>
  <c r="K187" i="3"/>
  <c r="M204" i="3"/>
  <c r="I272" i="3"/>
  <c r="I270" i="3" s="1"/>
  <c r="I269" i="3" s="1"/>
  <c r="C299" i="3"/>
  <c r="F136" i="3"/>
  <c r="L187" i="3"/>
  <c r="N291" i="3"/>
  <c r="L33" i="3"/>
  <c r="C33" i="3" s="1"/>
  <c r="C66" i="3"/>
  <c r="L67" i="3"/>
  <c r="C82" i="3"/>
  <c r="I95" i="3"/>
  <c r="C106" i="3"/>
  <c r="C110" i="3"/>
  <c r="O122" i="3"/>
  <c r="J130" i="3"/>
  <c r="L144" i="3"/>
  <c r="E174" i="3"/>
  <c r="E173" i="3" s="1"/>
  <c r="K174" i="3"/>
  <c r="K173" i="3" s="1"/>
  <c r="C183" i="3"/>
  <c r="D195" i="3"/>
  <c r="J195" i="3"/>
  <c r="C203" i="3"/>
  <c r="C214" i="3"/>
  <c r="M259" i="3"/>
  <c r="C266" i="3"/>
  <c r="M270" i="3"/>
  <c r="M269" i="3" s="1"/>
  <c r="E187" i="3"/>
  <c r="C124" i="3"/>
  <c r="L36" i="3"/>
  <c r="C36" i="3" s="1"/>
  <c r="C56" i="3"/>
  <c r="C57" i="3"/>
  <c r="C60" i="3"/>
  <c r="O58" i="3"/>
  <c r="O54" i="3" s="1"/>
  <c r="H53" i="3"/>
  <c r="I69" i="3"/>
  <c r="I67" i="3" s="1"/>
  <c r="D76" i="3"/>
  <c r="L84" i="3"/>
  <c r="C92" i="3"/>
  <c r="C93" i="3"/>
  <c r="L95" i="3"/>
  <c r="C107" i="3"/>
  <c r="C113" i="3"/>
  <c r="K83" i="3"/>
  <c r="C125" i="3"/>
  <c r="C126" i="3"/>
  <c r="C133" i="3"/>
  <c r="C135" i="3"/>
  <c r="C139" i="3"/>
  <c r="C146" i="3"/>
  <c r="C190" i="3"/>
  <c r="O196" i="3"/>
  <c r="I205" i="3"/>
  <c r="I204" i="3" s="1"/>
  <c r="N204" i="3"/>
  <c r="N195" i="3" s="1"/>
  <c r="D231" i="3"/>
  <c r="D230" i="3" s="1"/>
  <c r="M231" i="3"/>
  <c r="J231" i="3"/>
  <c r="C243" i="3"/>
  <c r="I246" i="3"/>
  <c r="C256" i="3"/>
  <c r="O264" i="3"/>
  <c r="C275" i="3"/>
  <c r="C297" i="3"/>
  <c r="C298" i="3"/>
  <c r="L76" i="3"/>
  <c r="H230" i="3"/>
  <c r="H20" i="3"/>
  <c r="C23" i="3"/>
  <c r="C44" i="3"/>
  <c r="N20" i="3"/>
  <c r="C65" i="3"/>
  <c r="C71" i="3"/>
  <c r="C79" i="3"/>
  <c r="C81" i="3"/>
  <c r="E83" i="3"/>
  <c r="E75" i="3" s="1"/>
  <c r="C85" i="3"/>
  <c r="H83" i="3"/>
  <c r="I89" i="3"/>
  <c r="C99" i="3"/>
  <c r="C104" i="3"/>
  <c r="C105" i="3"/>
  <c r="O103" i="3"/>
  <c r="C111" i="3"/>
  <c r="O116" i="3"/>
  <c r="G83" i="3"/>
  <c r="L136" i="3"/>
  <c r="C143" i="3"/>
  <c r="C150" i="3"/>
  <c r="F151" i="3"/>
  <c r="C154" i="3"/>
  <c r="O151" i="3"/>
  <c r="C162" i="3"/>
  <c r="C168" i="3"/>
  <c r="C178" i="3"/>
  <c r="C186" i="3"/>
  <c r="C202" i="3"/>
  <c r="H204" i="3"/>
  <c r="H195" i="3" s="1"/>
  <c r="C211" i="3"/>
  <c r="C223" i="3"/>
  <c r="E231" i="3"/>
  <c r="C236" i="3"/>
  <c r="C237" i="3"/>
  <c r="C240" i="3"/>
  <c r="O238" i="3"/>
  <c r="L260" i="3"/>
  <c r="J270" i="3"/>
  <c r="J269" i="3" s="1"/>
  <c r="O272" i="3"/>
  <c r="O270" i="3" s="1"/>
  <c r="O269" i="3" s="1"/>
  <c r="C280" i="3"/>
  <c r="C296" i="3"/>
  <c r="C301" i="3"/>
  <c r="C128" i="3"/>
  <c r="I21" i="3"/>
  <c r="J26" i="3"/>
  <c r="J20" i="3" s="1"/>
  <c r="D20" i="3"/>
  <c r="E20" i="3"/>
  <c r="C43" i="3"/>
  <c r="G53" i="3"/>
  <c r="N54" i="3"/>
  <c r="L58" i="3"/>
  <c r="L54" i="3" s="1"/>
  <c r="L53" i="3" s="1"/>
  <c r="C70" i="3"/>
  <c r="O69" i="3"/>
  <c r="O67" i="3" s="1"/>
  <c r="C78" i="3"/>
  <c r="C88" i="3"/>
  <c r="C91" i="3"/>
  <c r="C96" i="3"/>
  <c r="C97" i="3"/>
  <c r="O95" i="3"/>
  <c r="F103" i="3"/>
  <c r="I103" i="3"/>
  <c r="C108" i="3"/>
  <c r="C109" i="3"/>
  <c r="C117" i="3"/>
  <c r="L116" i="3"/>
  <c r="H130" i="3"/>
  <c r="N130" i="3"/>
  <c r="C149" i="3"/>
  <c r="C156" i="3"/>
  <c r="C158" i="3"/>
  <c r="C169" i="3"/>
  <c r="G174" i="3"/>
  <c r="G173" i="3" s="1"/>
  <c r="M174" i="3"/>
  <c r="M173" i="3" s="1"/>
  <c r="F179" i="3"/>
  <c r="C182" i="3"/>
  <c r="F205" i="3"/>
  <c r="C208" i="3"/>
  <c r="C209" i="3"/>
  <c r="C215" i="3"/>
  <c r="C221" i="3"/>
  <c r="C228" i="3"/>
  <c r="C229" i="3"/>
  <c r="C234" i="3"/>
  <c r="K231" i="3"/>
  <c r="K230" i="3" s="1"/>
  <c r="I238" i="3"/>
  <c r="I231" i="3" s="1"/>
  <c r="C245" i="3"/>
  <c r="O251" i="3"/>
  <c r="C263" i="3"/>
  <c r="L264" i="3"/>
  <c r="C268" i="3"/>
  <c r="C279" i="3"/>
  <c r="C282" i="3"/>
  <c r="C300" i="3"/>
  <c r="L27" i="3"/>
  <c r="C27" i="3" s="1"/>
  <c r="O45" i="3"/>
  <c r="C45" i="3" s="1"/>
  <c r="F41" i="3"/>
  <c r="C41" i="3" s="1"/>
  <c r="J83" i="2"/>
  <c r="C239" i="2"/>
  <c r="L31" i="2"/>
  <c r="C31" i="2" s="1"/>
  <c r="C66" i="2"/>
  <c r="C154" i="2"/>
  <c r="G204" i="2"/>
  <c r="M204" i="2"/>
  <c r="M195" i="2" s="1"/>
  <c r="C137" i="2"/>
  <c r="O136" i="2"/>
  <c r="G130" i="2"/>
  <c r="I173" i="2"/>
  <c r="E174" i="2"/>
  <c r="I235" i="2"/>
  <c r="I231" i="2" s="1"/>
  <c r="K130" i="2"/>
  <c r="C263" i="2"/>
  <c r="D259" i="2"/>
  <c r="I246" i="2"/>
  <c r="E292" i="2"/>
  <c r="E291" i="2" s="1"/>
  <c r="C82" i="2"/>
  <c r="C114" i="2"/>
  <c r="C126" i="2"/>
  <c r="C146" i="2"/>
  <c r="F151" i="2"/>
  <c r="C153" i="2"/>
  <c r="O151" i="2"/>
  <c r="C170" i="2"/>
  <c r="C172" i="2"/>
  <c r="D174" i="2"/>
  <c r="C186" i="2"/>
  <c r="C220" i="2"/>
  <c r="C255" i="2"/>
  <c r="C256" i="2"/>
  <c r="G270" i="2"/>
  <c r="G269" i="2" s="1"/>
  <c r="N83" i="2"/>
  <c r="H292" i="2"/>
  <c r="H291" i="2" s="1"/>
  <c r="C62" i="2"/>
  <c r="D83" i="2"/>
  <c r="I131" i="2"/>
  <c r="E130" i="2"/>
  <c r="C150" i="2"/>
  <c r="C158" i="2"/>
  <c r="C167" i="2"/>
  <c r="O184" i="2"/>
  <c r="E195" i="2"/>
  <c r="I238" i="2"/>
  <c r="C243" i="2"/>
  <c r="C244" i="2"/>
  <c r="C275" i="2"/>
  <c r="F174" i="2"/>
  <c r="C22" i="2"/>
  <c r="C63" i="2"/>
  <c r="C87" i="2"/>
  <c r="J26" i="2"/>
  <c r="J20" i="2" s="1"/>
  <c r="L36" i="2"/>
  <c r="C36" i="2" s="1"/>
  <c r="G54" i="2"/>
  <c r="G53" i="2" s="1"/>
  <c r="C60" i="2"/>
  <c r="C74" i="2"/>
  <c r="D76" i="2"/>
  <c r="G76" i="2"/>
  <c r="C102" i="2"/>
  <c r="C106" i="2"/>
  <c r="C110" i="2"/>
  <c r="O112" i="2"/>
  <c r="C129" i="2"/>
  <c r="C164" i="2"/>
  <c r="D173" i="2"/>
  <c r="N173" i="2"/>
  <c r="C178" i="2"/>
  <c r="M174" i="2"/>
  <c r="M173" i="2" s="1"/>
  <c r="C183" i="2"/>
  <c r="C200" i="2"/>
  <c r="C203" i="2"/>
  <c r="N204" i="2"/>
  <c r="C224" i="2"/>
  <c r="K204" i="2"/>
  <c r="K195" i="2" s="1"/>
  <c r="C229" i="2"/>
  <c r="N231" i="2"/>
  <c r="O231" i="2"/>
  <c r="G231" i="2"/>
  <c r="G230" i="2" s="1"/>
  <c r="C267" i="2"/>
  <c r="C268" i="2"/>
  <c r="M269" i="2"/>
  <c r="C281" i="2"/>
  <c r="J53" i="2"/>
  <c r="N195" i="2"/>
  <c r="C65" i="2"/>
  <c r="C86" i="2"/>
  <c r="C94" i="2"/>
  <c r="H20" i="2"/>
  <c r="C24" i="2"/>
  <c r="K26" i="2"/>
  <c r="C42" i="2"/>
  <c r="C44" i="2"/>
  <c r="D54" i="2"/>
  <c r="D53" i="2" s="1"/>
  <c r="H53" i="2"/>
  <c r="N53" i="2"/>
  <c r="C72" i="2"/>
  <c r="O80" i="2"/>
  <c r="O76" i="2" s="1"/>
  <c r="L89" i="2"/>
  <c r="C100" i="2"/>
  <c r="C117" i="2"/>
  <c r="C119" i="2"/>
  <c r="C121" i="2"/>
  <c r="C141" i="2"/>
  <c r="C143" i="2"/>
  <c r="C159" i="2"/>
  <c r="J174" i="2"/>
  <c r="J173" i="2" s="1"/>
  <c r="J187" i="2"/>
  <c r="H187" i="2"/>
  <c r="C208" i="2"/>
  <c r="C212" i="2"/>
  <c r="C215" i="2"/>
  <c r="E231" i="2"/>
  <c r="E230" i="2" s="1"/>
  <c r="J231" i="2"/>
  <c r="J230" i="2" s="1"/>
  <c r="D231" i="2"/>
  <c r="D230" i="2" s="1"/>
  <c r="C247" i="2"/>
  <c r="C249" i="2"/>
  <c r="C250" i="2"/>
  <c r="O260" i="2"/>
  <c r="H270" i="2"/>
  <c r="H269" i="2" s="1"/>
  <c r="C279" i="2"/>
  <c r="C284" i="2"/>
  <c r="I286" i="2"/>
  <c r="O45" i="2"/>
  <c r="C45" i="2" s="1"/>
  <c r="C46" i="2"/>
  <c r="D292" i="2"/>
  <c r="D291" i="2" s="1"/>
  <c r="D20" i="2"/>
  <c r="N292" i="2"/>
  <c r="N291" i="2" s="1"/>
  <c r="N20" i="2"/>
  <c r="L43" i="2"/>
  <c r="C43" i="2" s="1"/>
  <c r="I76" i="2"/>
  <c r="L67" i="2"/>
  <c r="F259" i="2"/>
  <c r="E20" i="2"/>
  <c r="O54" i="2"/>
  <c r="O53" i="2" s="1"/>
  <c r="C64" i="2"/>
  <c r="M53" i="2"/>
  <c r="C77" i="2"/>
  <c r="M83" i="2"/>
  <c r="L84" i="2"/>
  <c r="C88" i="2"/>
  <c r="C91" i="2"/>
  <c r="C93" i="2"/>
  <c r="L95" i="2"/>
  <c r="C95" i="2" s="1"/>
  <c r="C105" i="2"/>
  <c r="C107" i="2"/>
  <c r="C109" i="2"/>
  <c r="C111" i="2"/>
  <c r="I112" i="2"/>
  <c r="C120" i="2"/>
  <c r="K83" i="2"/>
  <c r="F122" i="2"/>
  <c r="C125" i="2"/>
  <c r="L131" i="2"/>
  <c r="C139" i="2"/>
  <c r="D130" i="2"/>
  <c r="H130" i="2"/>
  <c r="C145" i="2"/>
  <c r="O144" i="2"/>
  <c r="I151" i="2"/>
  <c r="C155" i="2"/>
  <c r="C157" i="2"/>
  <c r="C163" i="2"/>
  <c r="C171" i="2"/>
  <c r="C177" i="2"/>
  <c r="C182" i="2"/>
  <c r="D187" i="2"/>
  <c r="N187" i="2"/>
  <c r="I196" i="2"/>
  <c r="L205" i="2"/>
  <c r="C223" i="2"/>
  <c r="H231" i="2"/>
  <c r="H230" i="2" s="1"/>
  <c r="C242" i="2"/>
  <c r="C254" i="2"/>
  <c r="O252" i="2"/>
  <c r="O251" i="2" s="1"/>
  <c r="C266" i="2"/>
  <c r="O264" i="2"/>
  <c r="O259" i="2" s="1"/>
  <c r="N270" i="2"/>
  <c r="N269" i="2" s="1"/>
  <c r="C277" i="2"/>
  <c r="C278" i="2"/>
  <c r="O276" i="2"/>
  <c r="O270" i="2" s="1"/>
  <c r="O269" i="2" s="1"/>
  <c r="C296" i="2"/>
  <c r="F292" i="2"/>
  <c r="K292" i="2"/>
  <c r="K291" i="2" s="1"/>
  <c r="L27" i="2"/>
  <c r="C27" i="2" s="1"/>
  <c r="K53" i="2"/>
  <c r="C57" i="2"/>
  <c r="C79" i="2"/>
  <c r="C92" i="2"/>
  <c r="C98" i="2"/>
  <c r="C108" i="2"/>
  <c r="C113" i="2"/>
  <c r="G83" i="2"/>
  <c r="G75" i="2" s="1"/>
  <c r="C124" i="2"/>
  <c r="C127" i="2"/>
  <c r="N130" i="2"/>
  <c r="N75" i="2" s="1"/>
  <c r="C134" i="2"/>
  <c r="M130" i="2"/>
  <c r="C140" i="2"/>
  <c r="C147" i="2"/>
  <c r="C149" i="2"/>
  <c r="C156" i="2"/>
  <c r="C162" i="2"/>
  <c r="C169" i="2"/>
  <c r="K173" i="2"/>
  <c r="C181" i="2"/>
  <c r="L184" i="2"/>
  <c r="C190" i="2"/>
  <c r="J204" i="2"/>
  <c r="J195" i="2" s="1"/>
  <c r="C228" i="2"/>
  <c r="C245" i="2"/>
  <c r="C248" i="2"/>
  <c r="I252" i="2"/>
  <c r="I251" i="2" s="1"/>
  <c r="C257" i="2"/>
  <c r="C258" i="2"/>
  <c r="N259" i="2"/>
  <c r="I264" i="2"/>
  <c r="I259" i="2" s="1"/>
  <c r="J270" i="2"/>
  <c r="J269" i="2" s="1"/>
  <c r="F276" i="2"/>
  <c r="I276" i="2"/>
  <c r="I270" i="2" s="1"/>
  <c r="I269" i="2" s="1"/>
  <c r="L283" i="2"/>
  <c r="C283" i="2" s="1"/>
  <c r="C299" i="2"/>
  <c r="O216" i="2"/>
  <c r="L293" i="2"/>
  <c r="M291" i="2"/>
  <c r="C23" i="2"/>
  <c r="L33" i="2"/>
  <c r="C33" i="2" s="1"/>
  <c r="F58" i="2"/>
  <c r="F54" i="2" s="1"/>
  <c r="C61" i="2"/>
  <c r="C71" i="2"/>
  <c r="C73" i="2"/>
  <c r="C81" i="2"/>
  <c r="E83" i="2"/>
  <c r="C85" i="2"/>
  <c r="O84" i="2"/>
  <c r="H83" i="2"/>
  <c r="H75" i="2" s="1"/>
  <c r="C97" i="2"/>
  <c r="C99" i="2"/>
  <c r="C101" i="2"/>
  <c r="L103" i="2"/>
  <c r="C103" i="2" s="1"/>
  <c r="C115" i="2"/>
  <c r="C118" i="2"/>
  <c r="L122" i="2"/>
  <c r="J130" i="2"/>
  <c r="J75" i="2" s="1"/>
  <c r="C133" i="2"/>
  <c r="C135" i="2"/>
  <c r="L136" i="2"/>
  <c r="L144" i="2"/>
  <c r="C148" i="2"/>
  <c r="L151" i="2"/>
  <c r="C161" i="2"/>
  <c r="C168" i="2"/>
  <c r="E173" i="2"/>
  <c r="I187" i="2"/>
  <c r="L187" i="2"/>
  <c r="I205" i="2"/>
  <c r="I204" i="2" s="1"/>
  <c r="I195" i="2" s="1"/>
  <c r="C211" i="2"/>
  <c r="K231" i="2"/>
  <c r="K230" i="2" s="1"/>
  <c r="L252" i="2"/>
  <c r="L251" i="2" s="1"/>
  <c r="C262" i="2"/>
  <c r="L264" i="2"/>
  <c r="L259" i="2" s="1"/>
  <c r="C272" i="2"/>
  <c r="K269" i="2"/>
  <c r="C273" i="2"/>
  <c r="C274" i="2"/>
  <c r="L276" i="2"/>
  <c r="L270" i="2" s="1"/>
  <c r="L269" i="2" s="1"/>
  <c r="L54" i="2"/>
  <c r="I67" i="2"/>
  <c r="L76" i="2"/>
  <c r="L174" i="2"/>
  <c r="L173" i="2" s="1"/>
  <c r="C90" i="2"/>
  <c r="C142" i="2"/>
  <c r="C197" i="2"/>
  <c r="C61" i="3"/>
  <c r="F58" i="3"/>
  <c r="C77" i="3"/>
  <c r="L21" i="2"/>
  <c r="C55" i="2"/>
  <c r="C59" i="2"/>
  <c r="F80" i="2"/>
  <c r="F84" i="2"/>
  <c r="F112" i="2"/>
  <c r="F116" i="2"/>
  <c r="C123" i="2"/>
  <c r="F128" i="2"/>
  <c r="C128" i="2" s="1"/>
  <c r="F136" i="2"/>
  <c r="F144" i="2"/>
  <c r="F160" i="2"/>
  <c r="L166" i="2"/>
  <c r="L165" i="2" s="1"/>
  <c r="O175" i="2"/>
  <c r="C175" i="2" s="1"/>
  <c r="O179" i="2"/>
  <c r="C179" i="2" s="1"/>
  <c r="F184" i="2"/>
  <c r="C185" i="2"/>
  <c r="F192" i="2"/>
  <c r="C193" i="2"/>
  <c r="K292" i="3"/>
  <c r="K291" i="3" s="1"/>
  <c r="K20" i="3"/>
  <c r="C24" i="3"/>
  <c r="C207" i="2"/>
  <c r="F205" i="2"/>
  <c r="C271" i="2"/>
  <c r="C295" i="2"/>
  <c r="F293" i="2"/>
  <c r="I21" i="2"/>
  <c r="C56" i="2"/>
  <c r="I58" i="2"/>
  <c r="C68" i="2"/>
  <c r="F69" i="2"/>
  <c r="F89" i="2"/>
  <c r="C89" i="2" s="1"/>
  <c r="C96" i="2"/>
  <c r="C104" i="2"/>
  <c r="O116" i="2"/>
  <c r="I122" i="2"/>
  <c r="C132" i="2"/>
  <c r="C152" i="2"/>
  <c r="O160" i="2"/>
  <c r="O130" i="2" s="1"/>
  <c r="I166" i="2"/>
  <c r="I165" i="2" s="1"/>
  <c r="C176" i="2"/>
  <c r="C180" i="2"/>
  <c r="E187" i="2"/>
  <c r="O187" i="2"/>
  <c r="G195" i="2"/>
  <c r="L196" i="2"/>
  <c r="C232" i="2"/>
  <c r="C233" i="2"/>
  <c r="C236" i="2"/>
  <c r="L235" i="2"/>
  <c r="G292" i="2"/>
  <c r="G291" i="2" s="1"/>
  <c r="N53" i="3"/>
  <c r="C70" i="2"/>
  <c r="C78" i="2"/>
  <c r="C240" i="2"/>
  <c r="L238" i="2"/>
  <c r="C280" i="2"/>
  <c r="F20" i="2"/>
  <c r="K20" i="2"/>
  <c r="F166" i="2"/>
  <c r="G187" i="2"/>
  <c r="K187" i="2"/>
  <c r="F188" i="2"/>
  <c r="C189" i="2"/>
  <c r="F198" i="2"/>
  <c r="C199" i="2"/>
  <c r="C219" i="2"/>
  <c r="F216" i="2"/>
  <c r="C201" i="2"/>
  <c r="C202" i="2"/>
  <c r="D204" i="2"/>
  <c r="D195" i="2" s="1"/>
  <c r="H204" i="2"/>
  <c r="H195" i="2" s="1"/>
  <c r="C209" i="2"/>
  <c r="C210" i="2"/>
  <c r="L216" i="2"/>
  <c r="C221" i="2"/>
  <c r="C222" i="2"/>
  <c r="C234" i="2"/>
  <c r="F238" i="2"/>
  <c r="F270" i="2"/>
  <c r="C282" i="2"/>
  <c r="C287" i="2"/>
  <c r="O286" i="2"/>
  <c r="O292" i="2" s="1"/>
  <c r="C297" i="2"/>
  <c r="C298" i="2"/>
  <c r="G292" i="3"/>
  <c r="G291" i="3" s="1"/>
  <c r="G20" i="3"/>
  <c r="I20" i="3"/>
  <c r="F55" i="3"/>
  <c r="C59" i="3"/>
  <c r="I58" i="3"/>
  <c r="I54" i="3" s="1"/>
  <c r="C64" i="3"/>
  <c r="C68" i="3"/>
  <c r="C89" i="3"/>
  <c r="O205" i="2"/>
  <c r="O204" i="2" s="1"/>
  <c r="C237" i="2"/>
  <c r="C241" i="2"/>
  <c r="F251" i="2"/>
  <c r="C253" i="2"/>
  <c r="C261" i="2"/>
  <c r="C265" i="2"/>
  <c r="O293" i="2"/>
  <c r="C22" i="3"/>
  <c r="L21" i="3"/>
  <c r="O198" i="2"/>
  <c r="O196" i="2" s="1"/>
  <c r="C206" i="2"/>
  <c r="C213" i="2"/>
  <c r="C214" i="2"/>
  <c r="C217" i="2"/>
  <c r="C218" i="2"/>
  <c r="C225" i="2"/>
  <c r="C226" i="2"/>
  <c r="L227" i="2"/>
  <c r="C227" i="2" s="1"/>
  <c r="M231" i="2"/>
  <c r="M230" i="2" s="1"/>
  <c r="L246" i="2"/>
  <c r="F246" i="2"/>
  <c r="C260" i="2"/>
  <c r="C285" i="2"/>
  <c r="C294" i="2"/>
  <c r="C301" i="2"/>
  <c r="O292" i="3"/>
  <c r="O291" i="3" s="1"/>
  <c r="C72" i="3"/>
  <c r="C123" i="3"/>
  <c r="C170" i="3"/>
  <c r="F166" i="3"/>
  <c r="C177" i="3"/>
  <c r="I175" i="3"/>
  <c r="F191" i="3"/>
  <c r="C233" i="3"/>
  <c r="C271" i="3"/>
  <c r="L31" i="3"/>
  <c r="F80" i="3"/>
  <c r="C80" i="3" s="1"/>
  <c r="F84" i="3"/>
  <c r="C87" i="3"/>
  <c r="F112" i="3"/>
  <c r="C115" i="3"/>
  <c r="F116" i="3"/>
  <c r="C153" i="3"/>
  <c r="I151" i="3"/>
  <c r="I160" i="3"/>
  <c r="C160" i="3" s="1"/>
  <c r="C161" i="3"/>
  <c r="C164" i="3"/>
  <c r="C172" i="3"/>
  <c r="I184" i="3"/>
  <c r="C184" i="3" s="1"/>
  <c r="C185" i="3"/>
  <c r="I188" i="3"/>
  <c r="C189" i="3"/>
  <c r="I192" i="3"/>
  <c r="I191" i="3" s="1"/>
  <c r="C193" i="3"/>
  <c r="C207" i="3"/>
  <c r="L205" i="3"/>
  <c r="L216" i="3"/>
  <c r="C219" i="3"/>
  <c r="J230" i="3"/>
  <c r="J194" i="3" s="1"/>
  <c r="C265" i="3"/>
  <c r="F264" i="3"/>
  <c r="C121" i="3"/>
  <c r="L122" i="3"/>
  <c r="L83" i="3" s="1"/>
  <c r="D122" i="3"/>
  <c r="D83" i="3" s="1"/>
  <c r="F127" i="3"/>
  <c r="C127" i="3" s="1"/>
  <c r="G130" i="3"/>
  <c r="K130" i="3"/>
  <c r="K75" i="3" s="1"/>
  <c r="F131" i="3"/>
  <c r="C132" i="3"/>
  <c r="C137" i="3"/>
  <c r="O136" i="3"/>
  <c r="F144" i="3"/>
  <c r="I144" i="3"/>
  <c r="C145" i="3"/>
  <c r="C148" i="3"/>
  <c r="L151" i="3"/>
  <c r="O174" i="3"/>
  <c r="O173" i="3" s="1"/>
  <c r="C181" i="3"/>
  <c r="I179" i="3"/>
  <c r="C179" i="3" s="1"/>
  <c r="C241" i="3"/>
  <c r="F238" i="3"/>
  <c r="M130" i="3"/>
  <c r="C134" i="3"/>
  <c r="C138" i="3"/>
  <c r="C142" i="3"/>
  <c r="F141" i="3"/>
  <c r="C141" i="3" s="1"/>
  <c r="O165" i="3"/>
  <c r="F174" i="3"/>
  <c r="C253" i="3"/>
  <c r="F252" i="3"/>
  <c r="C152" i="3"/>
  <c r="C176" i="3"/>
  <c r="C180" i="3"/>
  <c r="C197" i="3"/>
  <c r="C201" i="3"/>
  <c r="C206" i="3"/>
  <c r="O205" i="3"/>
  <c r="C217" i="3"/>
  <c r="F216" i="3"/>
  <c r="O216" i="3"/>
  <c r="C232" i="3"/>
  <c r="G231" i="3"/>
  <c r="G230" i="3" s="1"/>
  <c r="G194" i="3" s="1"/>
  <c r="C244" i="3"/>
  <c r="C247" i="3"/>
  <c r="L246" i="3"/>
  <c r="C277" i="3"/>
  <c r="F276" i="3"/>
  <c r="C281" i="3"/>
  <c r="C200" i="3"/>
  <c r="I198" i="3"/>
  <c r="C198" i="3" s="1"/>
  <c r="C227" i="3"/>
  <c r="C235" i="3"/>
  <c r="C239" i="3"/>
  <c r="L238" i="3"/>
  <c r="E259" i="3"/>
  <c r="C261" i="3"/>
  <c r="F260" i="3"/>
  <c r="C288" i="3"/>
  <c r="I286" i="3"/>
  <c r="M195" i="3"/>
  <c r="L196" i="3"/>
  <c r="C212" i="3"/>
  <c r="C224" i="3"/>
  <c r="C248" i="3"/>
  <c r="C249" i="3"/>
  <c r="F246" i="3"/>
  <c r="I252" i="3"/>
  <c r="I251" i="3" s="1"/>
  <c r="L252" i="3"/>
  <c r="L251" i="3" s="1"/>
  <c r="C255" i="3"/>
  <c r="I264" i="3"/>
  <c r="I259" i="3" s="1"/>
  <c r="E270" i="3"/>
  <c r="E269" i="3" s="1"/>
  <c r="C273" i="3"/>
  <c r="F272" i="3"/>
  <c r="L276" i="3"/>
  <c r="L270" i="3" s="1"/>
  <c r="L269" i="3" s="1"/>
  <c r="C285" i="3"/>
  <c r="F284" i="3"/>
  <c r="C287" i="3"/>
  <c r="L286" i="3"/>
  <c r="F293" i="3"/>
  <c r="F135" i="1"/>
  <c r="F134" i="1"/>
  <c r="F272" i="1"/>
  <c r="F269" i="1" s="1"/>
  <c r="F271" i="1"/>
  <c r="F270" i="1"/>
  <c r="E269" i="1"/>
  <c r="D269" i="1"/>
  <c r="F268" i="1"/>
  <c r="F267" i="1"/>
  <c r="F266" i="1"/>
  <c r="F265" i="1"/>
  <c r="F264" i="1"/>
  <c r="E263" i="1"/>
  <c r="D263" i="1"/>
  <c r="F262" i="1"/>
  <c r="F261" i="1"/>
  <c r="F260" i="1"/>
  <c r="F259" i="1"/>
  <c r="F258" i="1" s="1"/>
  <c r="F257" i="1" s="1"/>
  <c r="E258" i="1"/>
  <c r="D258" i="1"/>
  <c r="D257" i="1"/>
  <c r="F256" i="1"/>
  <c r="F255" i="1"/>
  <c r="F254" i="1"/>
  <c r="E253" i="1"/>
  <c r="E247" i="1" s="1"/>
  <c r="D253" i="1"/>
  <c r="F252" i="1"/>
  <c r="F251" i="1"/>
  <c r="F250" i="1"/>
  <c r="F249" i="1"/>
  <c r="E248" i="1"/>
  <c r="D248" i="1"/>
  <c r="F246" i="1"/>
  <c r="F245" i="1"/>
  <c r="F244" i="1"/>
  <c r="E243" i="1"/>
  <c r="D243" i="1"/>
  <c r="F242" i="1"/>
  <c r="F241" i="1"/>
  <c r="F240" i="1"/>
  <c r="F239" i="1"/>
  <c r="F238" i="1"/>
  <c r="F237" i="1" s="1"/>
  <c r="E237" i="1"/>
  <c r="D237" i="1"/>
  <c r="F236" i="1"/>
  <c r="F235" i="1" s="1"/>
  <c r="E235" i="1"/>
  <c r="E234" i="1" s="1"/>
  <c r="D235" i="1"/>
  <c r="D234" i="1" s="1"/>
  <c r="F233" i="1"/>
  <c r="F232" i="1"/>
  <c r="F231" i="1"/>
  <c r="F230" i="1" s="1"/>
  <c r="E230" i="1"/>
  <c r="D230" i="1"/>
  <c r="F229" i="1"/>
  <c r="F228" i="1"/>
  <c r="F227" i="1"/>
  <c r="F226" i="1"/>
  <c r="F225" i="1" s="1"/>
  <c r="E225" i="1"/>
  <c r="D225" i="1"/>
  <c r="F223" i="1"/>
  <c r="F222" i="1"/>
  <c r="F221" i="1"/>
  <c r="F220" i="1"/>
  <c r="E219" i="1"/>
  <c r="E218" i="1" s="1"/>
  <c r="D219" i="1"/>
  <c r="D218" i="1" s="1"/>
  <c r="F217" i="1"/>
  <c r="F216" i="1"/>
  <c r="F214" i="1" s="1"/>
  <c r="F215" i="1"/>
  <c r="E214" i="1"/>
  <c r="D214" i="1"/>
  <c r="F213" i="1"/>
  <c r="F210" i="1" s="1"/>
  <c r="F212" i="1"/>
  <c r="F211" i="1"/>
  <c r="E210" i="1"/>
  <c r="D210" i="1"/>
  <c r="F208" i="1"/>
  <c r="F207" i="1"/>
  <c r="F206" i="1"/>
  <c r="F204" i="1" s="1"/>
  <c r="F205" i="1"/>
  <c r="E204" i="1"/>
  <c r="D204" i="1"/>
  <c r="F203" i="1"/>
  <c r="F200" i="1" s="1"/>
  <c r="F202" i="1"/>
  <c r="F201" i="1"/>
  <c r="E200" i="1"/>
  <c r="D200" i="1"/>
  <c r="F199" i="1"/>
  <c r="F198" i="1"/>
  <c r="F197" i="1"/>
  <c r="E196" i="1"/>
  <c r="D196" i="1"/>
  <c r="F195" i="1"/>
  <c r="F194" i="1"/>
  <c r="F193" i="1"/>
  <c r="F192" i="1"/>
  <c r="F191" i="1"/>
  <c r="F190" i="1"/>
  <c r="F189" i="1" s="1"/>
  <c r="E189" i="1"/>
  <c r="D189" i="1"/>
  <c r="D188" i="1"/>
  <c r="F187" i="1"/>
  <c r="F184" i="1" s="1"/>
  <c r="F186" i="1"/>
  <c r="F185" i="1"/>
  <c r="E184" i="1"/>
  <c r="D184" i="1"/>
  <c r="F183" i="1"/>
  <c r="F182" i="1"/>
  <c r="F181" i="1"/>
  <c r="F180" i="1"/>
  <c r="E179" i="1"/>
  <c r="D179" i="1"/>
  <c r="D178" i="1"/>
  <c r="F177" i="1"/>
  <c r="F176" i="1"/>
  <c r="F175" i="1"/>
  <c r="F174" i="1"/>
  <c r="F173" i="1" s="1"/>
  <c r="E173" i="1"/>
  <c r="D173" i="1"/>
  <c r="F172" i="1"/>
  <c r="F171" i="1"/>
  <c r="E170" i="1"/>
  <c r="D170" i="1"/>
  <c r="D169" i="1" s="1"/>
  <c r="E169" i="1"/>
  <c r="F168" i="1"/>
  <c r="F167" i="1"/>
  <c r="F166" i="1"/>
  <c r="E165" i="1"/>
  <c r="E159" i="1" s="1"/>
  <c r="D165" i="1"/>
  <c r="F164" i="1"/>
  <c r="F163" i="1"/>
  <c r="F162" i="1"/>
  <c r="F161" i="1"/>
  <c r="E160" i="1"/>
  <c r="D160" i="1"/>
  <c r="F158" i="1"/>
  <c r="F157" i="1"/>
  <c r="F156" i="1"/>
  <c r="F155" i="1"/>
  <c r="F154" i="1"/>
  <c r="E153" i="1"/>
  <c r="D153" i="1"/>
  <c r="F152" i="1"/>
  <c r="F151" i="1" s="1"/>
  <c r="E151" i="1"/>
  <c r="D151" i="1"/>
  <c r="D150" i="1" s="1"/>
  <c r="F149" i="1"/>
  <c r="F148" i="1"/>
  <c r="F147" i="1"/>
  <c r="E146" i="1"/>
  <c r="D146" i="1"/>
  <c r="F145" i="1"/>
  <c r="F144" i="1"/>
  <c r="F142" i="1" s="1"/>
  <c r="F143" i="1"/>
  <c r="E142" i="1"/>
  <c r="D142" i="1"/>
  <c r="F140" i="1"/>
  <c r="F139" i="1"/>
  <c r="F138" i="1"/>
  <c r="F137" i="1"/>
  <c r="D136" i="1"/>
  <c r="E134" i="1"/>
  <c r="D134" i="1"/>
  <c r="F133" i="1"/>
  <c r="F132" i="1"/>
  <c r="F131" i="1"/>
  <c r="E130" i="1"/>
  <c r="E124" i="1" s="1"/>
  <c r="D130" i="1"/>
  <c r="F129" i="1"/>
  <c r="F128" i="1"/>
  <c r="F127" i="1"/>
  <c r="F126" i="1"/>
  <c r="E125" i="1"/>
  <c r="D125" i="1"/>
  <c r="F123" i="1"/>
  <c r="F122" i="1"/>
  <c r="F119" i="1" s="1"/>
  <c r="F121" i="1"/>
  <c r="F120" i="1"/>
  <c r="E119" i="1"/>
  <c r="E114" i="1" s="1"/>
  <c r="D119" i="1"/>
  <c r="F118" i="1"/>
  <c r="F117" i="1"/>
  <c r="F116" i="1"/>
  <c r="E115" i="1"/>
  <c r="D115" i="1"/>
  <c r="D114" i="1" s="1"/>
  <c r="F113" i="1"/>
  <c r="F112" i="1"/>
  <c r="F111" i="1"/>
  <c r="F110" i="1"/>
  <c r="F109" i="1"/>
  <c r="F107" i="1" s="1"/>
  <c r="F108" i="1"/>
  <c r="E107" i="1"/>
  <c r="D107" i="1"/>
  <c r="D101" i="1" s="1"/>
  <c r="F106" i="1"/>
  <c r="F105" i="1"/>
  <c r="F104" i="1"/>
  <c r="F103" i="1"/>
  <c r="E102" i="1"/>
  <c r="D102" i="1"/>
  <c r="F100" i="1"/>
  <c r="F99" i="1"/>
  <c r="F98" i="1" s="1"/>
  <c r="E98" i="1"/>
  <c r="D98" i="1"/>
  <c r="F97" i="1"/>
  <c r="F96" i="1"/>
  <c r="F95" i="1"/>
  <c r="F94" i="1" s="1"/>
  <c r="F93" i="1" s="1"/>
  <c r="E94" i="1"/>
  <c r="D94" i="1"/>
  <c r="D93" i="1"/>
  <c r="F92" i="1"/>
  <c r="F91" i="1"/>
  <c r="E90" i="1"/>
  <c r="D90" i="1"/>
  <c r="F89" i="1"/>
  <c r="F88" i="1"/>
  <c r="F87" i="1"/>
  <c r="E86" i="1"/>
  <c r="D86" i="1"/>
  <c r="F85" i="1"/>
  <c r="F83" i="1" s="1"/>
  <c r="F84" i="1"/>
  <c r="E83" i="1"/>
  <c r="D83" i="1"/>
  <c r="D82" i="1" s="1"/>
  <c r="F81" i="1"/>
  <c r="F80" i="1"/>
  <c r="F79" i="1"/>
  <c r="F78" i="1" s="1"/>
  <c r="E78" i="1"/>
  <c r="D78" i="1"/>
  <c r="F77" i="1"/>
  <c r="F76" i="1"/>
  <c r="F75" i="1"/>
  <c r="F74" i="1" s="1"/>
  <c r="E74" i="1"/>
  <c r="D74" i="1"/>
  <c r="F73" i="1"/>
  <c r="F72" i="1"/>
  <c r="F71" i="1"/>
  <c r="F70" i="1"/>
  <c r="F69" i="1"/>
  <c r="E68" i="1"/>
  <c r="D68" i="1"/>
  <c r="F67" i="1"/>
  <c r="F66" i="1"/>
  <c r="F65" i="1"/>
  <c r="F64" i="1" s="1"/>
  <c r="E64" i="1"/>
  <c r="D64" i="1"/>
  <c r="D63" i="1" s="1"/>
  <c r="D62" i="1"/>
  <c r="F61" i="1"/>
  <c r="F60" i="1"/>
  <c r="F59" i="1"/>
  <c r="F58" i="1"/>
  <c r="F57" i="1"/>
  <c r="F56" i="1"/>
  <c r="E55" i="1"/>
  <c r="D55" i="1"/>
  <c r="D52" i="1" s="1"/>
  <c r="F54" i="1"/>
  <c r="F53" i="1" s="1"/>
  <c r="E53" i="1"/>
  <c r="E52" i="1" s="1"/>
  <c r="D53" i="1"/>
  <c r="F51" i="1"/>
  <c r="F50" i="1"/>
  <c r="F49" i="1"/>
  <c r="E48" i="1"/>
  <c r="D48" i="1"/>
  <c r="F47" i="1"/>
  <c r="F46" i="1"/>
  <c r="F45" i="1"/>
  <c r="F44" i="1"/>
  <c r="F43" i="1"/>
  <c r="F42" i="1"/>
  <c r="F41" i="1"/>
  <c r="F40" i="1"/>
  <c r="F39" i="1"/>
  <c r="F38" i="1"/>
  <c r="F37" i="1"/>
  <c r="F36" i="1"/>
  <c r="F35" i="1"/>
  <c r="F34" i="1"/>
  <c r="F33" i="1"/>
  <c r="F32" i="1"/>
  <c r="F30" i="1" s="1"/>
  <c r="F31" i="1"/>
  <c r="E30" i="1"/>
  <c r="D30" i="1"/>
  <c r="F29" i="1"/>
  <c r="F28" i="1"/>
  <c r="F27" i="1"/>
  <c r="F26" i="1"/>
  <c r="F25" i="1"/>
  <c r="F24" i="1"/>
  <c r="F23" i="1"/>
  <c r="F22" i="1"/>
  <c r="F21" i="1"/>
  <c r="E20" i="1"/>
  <c r="D20" i="1"/>
  <c r="F19" i="1"/>
  <c r="F18" i="1"/>
  <c r="F17" i="1"/>
  <c r="F16" i="1"/>
  <c r="E15" i="1"/>
  <c r="E14" i="1" s="1"/>
  <c r="D15" i="1"/>
  <c r="D290" i="5" l="1"/>
  <c r="D50" i="5"/>
  <c r="D224" i="1"/>
  <c r="E101" i="1"/>
  <c r="F102" i="1"/>
  <c r="F136" i="1"/>
  <c r="F146" i="1"/>
  <c r="F141" i="1" s="1"/>
  <c r="E150" i="1"/>
  <c r="E141" i="1" s="1"/>
  <c r="F153" i="1"/>
  <c r="F160" i="1"/>
  <c r="F170" i="1"/>
  <c r="F169" i="1" s="1"/>
  <c r="F159" i="1" s="1"/>
  <c r="F196" i="1"/>
  <c r="F188" i="1" s="1"/>
  <c r="F219" i="1"/>
  <c r="F218" i="1" s="1"/>
  <c r="F248" i="1"/>
  <c r="F247" i="1" s="1"/>
  <c r="F263" i="1"/>
  <c r="C235" i="2"/>
  <c r="M230" i="3"/>
  <c r="D289" i="5"/>
  <c r="D13" i="1"/>
  <c r="F20" i="1"/>
  <c r="F68" i="1"/>
  <c r="F115" i="1"/>
  <c r="F114" i="1" s="1"/>
  <c r="F15" i="1"/>
  <c r="F13" i="1" s="1"/>
  <c r="D14" i="1"/>
  <c r="F86" i="1"/>
  <c r="E82" i="1"/>
  <c r="D124" i="1"/>
  <c r="F130" i="1"/>
  <c r="D159" i="1"/>
  <c r="F165" i="1"/>
  <c r="D247" i="1"/>
  <c r="F253" i="1"/>
  <c r="G194" i="2"/>
  <c r="N75" i="3"/>
  <c r="C95" i="3"/>
  <c r="D194" i="3"/>
  <c r="K290" i="5"/>
  <c r="F52" i="1"/>
  <c r="D141" i="1"/>
  <c r="E209" i="1"/>
  <c r="F125" i="1"/>
  <c r="F124" i="1" s="1"/>
  <c r="F48" i="1"/>
  <c r="E13" i="1"/>
  <c r="F55" i="1"/>
  <c r="E62" i="1"/>
  <c r="F90" i="1"/>
  <c r="F82" i="1" s="1"/>
  <c r="E93" i="1"/>
  <c r="F179" i="1"/>
  <c r="E188" i="1"/>
  <c r="D209" i="1"/>
  <c r="E224" i="1"/>
  <c r="F243" i="1"/>
  <c r="L130" i="3"/>
  <c r="L75" i="3" s="1"/>
  <c r="L52" i="3" s="1"/>
  <c r="D75" i="3"/>
  <c r="D52" i="3" s="1"/>
  <c r="D51" i="3" s="1"/>
  <c r="I83" i="2"/>
  <c r="C131" i="2"/>
  <c r="C52" i="7"/>
  <c r="F51" i="7"/>
  <c r="N51" i="5"/>
  <c r="L75" i="5"/>
  <c r="J50" i="5"/>
  <c r="J290" i="5"/>
  <c r="M50" i="5"/>
  <c r="M290" i="5"/>
  <c r="C130" i="5"/>
  <c r="G50" i="5"/>
  <c r="F53" i="5"/>
  <c r="O75" i="5"/>
  <c r="O289" i="5" s="1"/>
  <c r="I52" i="5"/>
  <c r="I194" i="5"/>
  <c r="O194" i="5"/>
  <c r="L52" i="5"/>
  <c r="L51" i="5" s="1"/>
  <c r="L289" i="5"/>
  <c r="H290" i="5"/>
  <c r="H50" i="5"/>
  <c r="F230" i="5"/>
  <c r="C230" i="5" s="1"/>
  <c r="C231" i="5"/>
  <c r="C204" i="5"/>
  <c r="F195" i="5"/>
  <c r="C53" i="5"/>
  <c r="E290" i="5"/>
  <c r="E50" i="5"/>
  <c r="C76" i="5"/>
  <c r="F75" i="5"/>
  <c r="N50" i="5"/>
  <c r="N290" i="5"/>
  <c r="C83" i="5"/>
  <c r="C269" i="5"/>
  <c r="I291" i="5"/>
  <c r="C291" i="5" s="1"/>
  <c r="C292" i="5"/>
  <c r="C54" i="5"/>
  <c r="L204" i="3"/>
  <c r="L195" i="3" s="1"/>
  <c r="N52" i="3"/>
  <c r="C136" i="3"/>
  <c r="L259" i="3"/>
  <c r="O259" i="3"/>
  <c r="I83" i="3"/>
  <c r="C103" i="3"/>
  <c r="O231" i="3"/>
  <c r="C67" i="3"/>
  <c r="O230" i="3"/>
  <c r="E230" i="3"/>
  <c r="E194" i="3" s="1"/>
  <c r="M75" i="3"/>
  <c r="C116" i="3"/>
  <c r="C69" i="3"/>
  <c r="O83" i="3"/>
  <c r="I53" i="3"/>
  <c r="E52" i="3"/>
  <c r="O204" i="3"/>
  <c r="O195" i="3" s="1"/>
  <c r="O20" i="3"/>
  <c r="O53" i="3"/>
  <c r="J75" i="3"/>
  <c r="J52" i="3" s="1"/>
  <c r="J51" i="3" s="1"/>
  <c r="C272" i="3"/>
  <c r="I292" i="3"/>
  <c r="C151" i="3"/>
  <c r="C112" i="3"/>
  <c r="K194" i="3"/>
  <c r="C205" i="3"/>
  <c r="G75" i="3"/>
  <c r="G52" i="3" s="1"/>
  <c r="H75" i="3"/>
  <c r="H289" i="3" s="1"/>
  <c r="N194" i="3"/>
  <c r="N289" i="3"/>
  <c r="M194" i="3"/>
  <c r="F231" i="3"/>
  <c r="I187" i="3"/>
  <c r="H194" i="3"/>
  <c r="C246" i="3"/>
  <c r="L231" i="3"/>
  <c r="L230" i="3" s="1"/>
  <c r="I130" i="3"/>
  <c r="C192" i="3"/>
  <c r="F20" i="3"/>
  <c r="C238" i="2"/>
  <c r="N52" i="2"/>
  <c r="I130" i="2"/>
  <c r="I75" i="2" s="1"/>
  <c r="D75" i="2"/>
  <c r="D52" i="2" s="1"/>
  <c r="D51" i="2" s="1"/>
  <c r="D290" i="2" s="1"/>
  <c r="L83" i="2"/>
  <c r="E75" i="2"/>
  <c r="F291" i="2"/>
  <c r="K75" i="2"/>
  <c r="K289" i="2" s="1"/>
  <c r="L53" i="2"/>
  <c r="J52" i="2"/>
  <c r="J194" i="2"/>
  <c r="J51" i="2" s="1"/>
  <c r="J50" i="2" s="1"/>
  <c r="G289" i="2"/>
  <c r="C184" i="2"/>
  <c r="N230" i="2"/>
  <c r="N194" i="2" s="1"/>
  <c r="N51" i="2" s="1"/>
  <c r="O20" i="2"/>
  <c r="C58" i="2"/>
  <c r="C144" i="2"/>
  <c r="E194" i="2"/>
  <c r="M75" i="2"/>
  <c r="M289" i="2" s="1"/>
  <c r="C122" i="2"/>
  <c r="O291" i="2"/>
  <c r="O230" i="2"/>
  <c r="O83" i="2"/>
  <c r="O75" i="2" s="1"/>
  <c r="L26" i="2"/>
  <c r="C26" i="2" s="1"/>
  <c r="C252" i="2"/>
  <c r="C136" i="2"/>
  <c r="E289" i="2"/>
  <c r="M194" i="2"/>
  <c r="D194" i="2"/>
  <c r="C246" i="2"/>
  <c r="C264" i="2"/>
  <c r="C112" i="2"/>
  <c r="H52" i="2"/>
  <c r="K52" i="2"/>
  <c r="K51" i="2" s="1"/>
  <c r="K290" i="2" s="1"/>
  <c r="E52" i="2"/>
  <c r="N289" i="2"/>
  <c r="L204" i="2"/>
  <c r="L195" i="2" s="1"/>
  <c r="J289" i="2"/>
  <c r="G52" i="2"/>
  <c r="G51" i="2" s="1"/>
  <c r="L231" i="2"/>
  <c r="L230" i="2" s="1"/>
  <c r="C151" i="2"/>
  <c r="K194" i="2"/>
  <c r="C276" i="2"/>
  <c r="L130" i="2"/>
  <c r="L75" i="2" s="1"/>
  <c r="L52" i="2" s="1"/>
  <c r="I230" i="2"/>
  <c r="I194" i="2" s="1"/>
  <c r="C286" i="2"/>
  <c r="C251" i="2"/>
  <c r="C293" i="2"/>
  <c r="I54" i="2"/>
  <c r="I53" i="2" s="1"/>
  <c r="K52" i="3"/>
  <c r="K289" i="3"/>
  <c r="H194" i="2"/>
  <c r="H51" i="2" s="1"/>
  <c r="H289" i="2"/>
  <c r="G51" i="3"/>
  <c r="G290" i="2"/>
  <c r="G50" i="2"/>
  <c r="M52" i="3"/>
  <c r="M51" i="3" s="1"/>
  <c r="M289" i="3"/>
  <c r="I291" i="3"/>
  <c r="C84" i="2"/>
  <c r="F83" i="2"/>
  <c r="F270" i="3"/>
  <c r="C144" i="3"/>
  <c r="C131" i="3"/>
  <c r="F130" i="3"/>
  <c r="C264" i="3"/>
  <c r="O130" i="3"/>
  <c r="L26" i="3"/>
  <c r="L20" i="3" s="1"/>
  <c r="C20" i="3" s="1"/>
  <c r="C31" i="3"/>
  <c r="I196" i="3"/>
  <c r="C191" i="3"/>
  <c r="I174" i="3"/>
  <c r="I173" i="3" s="1"/>
  <c r="C175" i="3"/>
  <c r="O195" i="2"/>
  <c r="O194" i="2" s="1"/>
  <c r="C198" i="2"/>
  <c r="I292" i="2"/>
  <c r="I20" i="2"/>
  <c r="C21" i="2"/>
  <c r="C192" i="2"/>
  <c r="F191" i="2"/>
  <c r="C191" i="2" s="1"/>
  <c r="O174" i="2"/>
  <c r="C80" i="2"/>
  <c r="F76" i="2"/>
  <c r="F76" i="3"/>
  <c r="F196" i="2"/>
  <c r="F173" i="2"/>
  <c r="C259" i="2"/>
  <c r="C252" i="3"/>
  <c r="F251" i="3"/>
  <c r="C251" i="3" s="1"/>
  <c r="L292" i="3"/>
  <c r="L291" i="3" s="1"/>
  <c r="C21" i="3"/>
  <c r="C160" i="2"/>
  <c r="E289" i="3"/>
  <c r="G289" i="3"/>
  <c r="I230" i="3"/>
  <c r="C276" i="3"/>
  <c r="C216" i="3"/>
  <c r="F204" i="3"/>
  <c r="C84" i="3"/>
  <c r="C188" i="3"/>
  <c r="C216" i="2"/>
  <c r="F165" i="2"/>
  <c r="C165" i="2" s="1"/>
  <c r="C166" i="2"/>
  <c r="F231" i="2"/>
  <c r="C116" i="2"/>
  <c r="L292" i="2"/>
  <c r="L291" i="2" s="1"/>
  <c r="F130" i="2"/>
  <c r="C284" i="3"/>
  <c r="F283" i="3"/>
  <c r="C283" i="3" s="1"/>
  <c r="F173" i="3"/>
  <c r="C69" i="2"/>
  <c r="F67" i="2"/>
  <c r="C293" i="3"/>
  <c r="F291" i="3"/>
  <c r="C286" i="3"/>
  <c r="C260" i="3"/>
  <c r="F259" i="3"/>
  <c r="C259" i="3" s="1"/>
  <c r="C238" i="3"/>
  <c r="F187" i="3"/>
  <c r="C187" i="3" s="1"/>
  <c r="C166" i="3"/>
  <c r="F165" i="3"/>
  <c r="C165" i="3" s="1"/>
  <c r="F122" i="3"/>
  <c r="C122" i="3" s="1"/>
  <c r="F54" i="3"/>
  <c r="C55" i="3"/>
  <c r="C270" i="2"/>
  <c r="F269" i="2"/>
  <c r="C188" i="2"/>
  <c r="C205" i="2"/>
  <c r="F204" i="2"/>
  <c r="C58" i="3"/>
  <c r="F14" i="1"/>
  <c r="F209" i="1"/>
  <c r="F234" i="1"/>
  <c r="F150" i="1"/>
  <c r="E178" i="1"/>
  <c r="E12" i="1" s="1"/>
  <c r="F63" i="1"/>
  <c r="F62" i="1"/>
  <c r="F101" i="1"/>
  <c r="F224" i="1"/>
  <c r="D289" i="2" l="1"/>
  <c r="H52" i="3"/>
  <c r="H51" i="3" s="1"/>
  <c r="D12" i="1"/>
  <c r="L20" i="2"/>
  <c r="D289" i="3"/>
  <c r="F178" i="1"/>
  <c r="C231" i="3"/>
  <c r="E51" i="2"/>
  <c r="I75" i="3"/>
  <c r="I52" i="3" s="1"/>
  <c r="N51" i="3"/>
  <c r="O194" i="3"/>
  <c r="F290" i="7"/>
  <c r="C290" i="7" s="1"/>
  <c r="F50" i="7"/>
  <c r="C50" i="7" s="1"/>
  <c r="C51" i="7"/>
  <c r="O52" i="5"/>
  <c r="O51" i="5" s="1"/>
  <c r="O50" i="5" s="1"/>
  <c r="C75" i="5"/>
  <c r="F289" i="5"/>
  <c r="C289" i="5" s="1"/>
  <c r="I51" i="5"/>
  <c r="F52" i="5"/>
  <c r="L50" i="5"/>
  <c r="L290" i="5"/>
  <c r="F194" i="5"/>
  <c r="C194" i="5" s="1"/>
  <c r="C195" i="5"/>
  <c r="C173" i="3"/>
  <c r="L194" i="3"/>
  <c r="L51" i="3" s="1"/>
  <c r="L50" i="3" s="1"/>
  <c r="E51" i="3"/>
  <c r="E50" i="3" s="1"/>
  <c r="E290" i="3"/>
  <c r="J50" i="3"/>
  <c r="J290" i="3"/>
  <c r="C291" i="3"/>
  <c r="L289" i="3"/>
  <c r="K51" i="3"/>
  <c r="J289" i="3"/>
  <c r="O75" i="3"/>
  <c r="O52" i="3" s="1"/>
  <c r="C174" i="3"/>
  <c r="H50" i="3"/>
  <c r="H290" i="3"/>
  <c r="N290" i="2"/>
  <c r="N50" i="2"/>
  <c r="I52" i="2"/>
  <c r="I51" i="2" s="1"/>
  <c r="I290" i="2" s="1"/>
  <c r="F187" i="2"/>
  <c r="C187" i="2" s="1"/>
  <c r="C204" i="2"/>
  <c r="I289" i="2"/>
  <c r="M52" i="2"/>
  <c r="M51" i="2" s="1"/>
  <c r="M290" i="2" s="1"/>
  <c r="C83" i="2"/>
  <c r="C20" i="2"/>
  <c r="J290" i="2"/>
  <c r="K50" i="2"/>
  <c r="M50" i="2"/>
  <c r="L194" i="2"/>
  <c r="L51" i="2" s="1"/>
  <c r="D50" i="2"/>
  <c r="C130" i="2"/>
  <c r="C54" i="2"/>
  <c r="C292" i="2"/>
  <c r="I291" i="2"/>
  <c r="C291" i="2" s="1"/>
  <c r="G290" i="3"/>
  <c r="G50" i="3"/>
  <c r="I195" i="3"/>
  <c r="C196" i="3"/>
  <c r="F269" i="3"/>
  <c r="C270" i="3"/>
  <c r="I50" i="2"/>
  <c r="L289" i="2"/>
  <c r="H290" i="2"/>
  <c r="H50" i="2"/>
  <c r="F83" i="3"/>
  <c r="C83" i="3" s="1"/>
  <c r="F75" i="2"/>
  <c r="C75" i="2" s="1"/>
  <c r="C76" i="2"/>
  <c r="C67" i="2"/>
  <c r="F53" i="2"/>
  <c r="F230" i="2"/>
  <c r="C230" i="2" s="1"/>
  <c r="C231" i="2"/>
  <c r="C204" i="3"/>
  <c r="F195" i="3"/>
  <c r="C196" i="2"/>
  <c r="F195" i="2"/>
  <c r="O173" i="2"/>
  <c r="O52" i="2" s="1"/>
  <c r="O51" i="2" s="1"/>
  <c r="C174" i="2"/>
  <c r="N50" i="3"/>
  <c r="N290" i="3"/>
  <c r="C130" i="3"/>
  <c r="D290" i="3"/>
  <c r="D50" i="3"/>
  <c r="F230" i="3"/>
  <c r="C230" i="3" s="1"/>
  <c r="C269" i="2"/>
  <c r="M50" i="3"/>
  <c r="M290" i="3"/>
  <c r="F53" i="3"/>
  <c r="C54" i="3"/>
  <c r="C76" i="3"/>
  <c r="L290" i="3"/>
  <c r="C26" i="3"/>
  <c r="C292" i="3"/>
  <c r="K50" i="3"/>
  <c r="K290" i="3"/>
  <c r="F12" i="1"/>
  <c r="O51" i="3" l="1"/>
  <c r="E290" i="2"/>
  <c r="E50" i="2"/>
  <c r="O290" i="5"/>
  <c r="I50" i="5"/>
  <c r="I290" i="5"/>
  <c r="C52" i="5"/>
  <c r="F51" i="5"/>
  <c r="O289" i="3"/>
  <c r="L50" i="2"/>
  <c r="L290" i="2"/>
  <c r="C195" i="2"/>
  <c r="F194" i="2"/>
  <c r="C194" i="2" s="1"/>
  <c r="O289" i="2"/>
  <c r="I194" i="3"/>
  <c r="I51" i="3" s="1"/>
  <c r="I289" i="3"/>
  <c r="O50" i="2"/>
  <c r="O290" i="2"/>
  <c r="C53" i="2"/>
  <c r="F52" i="2"/>
  <c r="C53" i="3"/>
  <c r="F75" i="3"/>
  <c r="C75" i="3" s="1"/>
  <c r="F289" i="2"/>
  <c r="F194" i="3"/>
  <c r="C195" i="3"/>
  <c r="C269" i="3"/>
  <c r="C173" i="2"/>
  <c r="O290" i="3" l="1"/>
  <c r="O50" i="3"/>
  <c r="F290" i="5"/>
  <c r="C290" i="5" s="1"/>
  <c r="F50" i="5"/>
  <c r="C50" i="5" s="1"/>
  <c r="C51" i="5"/>
  <c r="C289" i="2"/>
  <c r="I290" i="3"/>
  <c r="I50" i="3"/>
  <c r="F52" i="3"/>
  <c r="C194" i="3"/>
  <c r="F289" i="3"/>
  <c r="C289" i="3" s="1"/>
  <c r="C52" i="2"/>
  <c r="F51" i="2"/>
  <c r="F290" i="2" l="1"/>
  <c r="C290" i="2" s="1"/>
  <c r="F50" i="2"/>
  <c r="C50" i="2" s="1"/>
  <c r="C51" i="2"/>
  <c r="C52" i="3"/>
  <c r="F51" i="3"/>
  <c r="F290" i="3" l="1"/>
  <c r="C290" i="3" s="1"/>
  <c r="F50" i="3"/>
  <c r="C50" i="3" s="1"/>
  <c r="C51" i="3"/>
</calcChain>
</file>

<file path=xl/comments1.xml><?xml version="1.0" encoding="utf-8"?>
<comments xmlns="http://schemas.openxmlformats.org/spreadsheetml/2006/main">
  <authors>
    <author>Vita Madjare</author>
  </authors>
  <commentList>
    <comment ref="C94" authorId="0" shape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<sst xmlns="http://schemas.openxmlformats.org/spreadsheetml/2006/main" count="13360" uniqueCount="1093">
  <si>
    <r>
      <rPr>
        <b/>
        <sz val="9"/>
        <rFont val="Times New Roman"/>
        <family val="1"/>
        <charset val="186"/>
      </rPr>
      <t>28.pielikums</t>
    </r>
    <r>
      <rPr>
        <sz val="9"/>
        <rFont val="Times New Roman"/>
        <family val="1"/>
        <charset val="186"/>
      </rPr>
      <t xml:space="preserve"> Jūrmalas pilsētas domes</t>
    </r>
  </si>
  <si>
    <t>2018.gada 18.decembra saistošajiem noteikumiem Nr.44</t>
  </si>
  <si>
    <t>Budžeta finansēta institūcija: Jūrmalas Sporta skola</t>
  </si>
  <si>
    <t>Reģistrācijas Nr.: 90009249367</t>
  </si>
  <si>
    <t>2019.gada budžeta atšifrējums pa programmām</t>
  </si>
  <si>
    <r>
      <t xml:space="preserve">Struktūrvienība: </t>
    </r>
    <r>
      <rPr>
        <b/>
        <i/>
        <sz val="12"/>
        <rFont val="Times New Roman"/>
        <family val="1"/>
        <charset val="186"/>
      </rPr>
      <t>Jūrmalas Sporta skola</t>
    </r>
  </si>
  <si>
    <t>Programma: Sporta skolas pasākumi</t>
  </si>
  <si>
    <r>
      <t xml:space="preserve">Funkcionālās klasifikācijas kods: </t>
    </r>
    <r>
      <rPr>
        <b/>
        <sz val="9"/>
        <rFont val="Times New Roman"/>
        <family val="1"/>
        <charset val="186"/>
      </rPr>
      <t>09.510</t>
    </r>
  </si>
  <si>
    <t>Nr.</t>
  </si>
  <si>
    <t>Pasākums/ aktivitāte/ projekts/ pakalpojuma nosaukums/ objekts</t>
  </si>
  <si>
    <t>Ekonomiskās klasifikācijas kodi</t>
  </si>
  <si>
    <t>2019.gada budžets pirms priekšlikumiem</t>
  </si>
  <si>
    <t>Priekšlikumi izmaiņām (+/-)</t>
  </si>
  <si>
    <t>2019.gada budžets apstiprināts pēc izmaiņām</t>
  </si>
  <si>
    <t>Finanšu līdzekļu nepieciešamības pamatojums, aprēķini, atšifrējumi, ekonomijas vai samazinājuma iemesli</t>
  </si>
  <si>
    <t xml:space="preserve">Attīstības plānošanas dokumenta nosaukums/ Rīcības virziens un aktiv.numurs* </t>
  </si>
  <si>
    <t>pamatbudžets</t>
  </si>
  <si>
    <t>KOPĀ:</t>
  </si>
  <si>
    <t>Basketbols</t>
  </si>
  <si>
    <t>Dalība čempionātos</t>
  </si>
  <si>
    <t>1.1.1.</t>
  </si>
  <si>
    <t>Dalība LJBL</t>
  </si>
  <si>
    <t>JPAP_R3.2.4._174  JPSAAS_3_3.3.</t>
  </si>
  <si>
    <t xml:space="preserve">Saskaņā ar 2019.gadā veikto iepirkumu transporta pakalpojumu cena palielinājusies no 0.67 līdz 1.09 EUR/km (19 vietīgais buss) un no 1.09 uz 1.45 EUR/km (lielais autobuss) </t>
  </si>
  <si>
    <t>1.1.2.</t>
  </si>
  <si>
    <t>Atklātais turnīrs "Fēnikss kauss"</t>
  </si>
  <si>
    <t>JPAP_R3.2.4._170</t>
  </si>
  <si>
    <t>1.1.3.</t>
  </si>
  <si>
    <t>Dalība LBS rīkotajā čempionātā Latvijas sieviešu basketbola līgā</t>
  </si>
  <si>
    <t>Basketbola programmas īstenošanas nodrošināšana</t>
  </si>
  <si>
    <t>JPAP_R3.2.4._173</t>
  </si>
  <si>
    <t>1.3.</t>
  </si>
  <si>
    <t>Nometnes</t>
  </si>
  <si>
    <t>1.3.1.</t>
  </si>
  <si>
    <t>Dienas nometnes</t>
  </si>
  <si>
    <t>JPAP_R3.2.4._184 JPSAAS_3_3.3.</t>
  </si>
  <si>
    <t>1.3.2.</t>
  </si>
  <si>
    <t>Izbraukuma nometnes</t>
  </si>
  <si>
    <t>Sakarā ar treniņiem jaunatnes izlases treneru sastāvā viens treneris bija 4 dienas mazāk nometnē nekā plānots.</t>
  </si>
  <si>
    <t>Telpu noma naktsmītnēm bija mazāka nekā iepriekš plānots.</t>
  </si>
  <si>
    <t>Nometņu laikā dalībnieki ekskursijā nebrauca, līdz ar to dalības maksa nebija nepieciešama.</t>
  </si>
  <si>
    <t>Burāšana</t>
  </si>
  <si>
    <t>2.1.</t>
  </si>
  <si>
    <t>Dalība sacensībās</t>
  </si>
  <si>
    <t>2.1.1.</t>
  </si>
  <si>
    <t>Dalība Latvijas čempionātos</t>
  </si>
  <si>
    <t>Dalības maksa LR Čempionātā 8 audzēkņi * 30.00 EUR = 240 EUR</t>
  </si>
  <si>
    <t>2.1.2.</t>
  </si>
  <si>
    <t>40. Starptautiskā Spinaker regate, Tallina</t>
  </si>
  <si>
    <t>Viesnīcas izdevumi trenerim bija lētāk nekā bija plānots</t>
  </si>
  <si>
    <t>Naktsmītnes audzēkņiem bija lētākas nekā plānots</t>
  </si>
  <si>
    <t>Burāšanas programmas īstenošanas nodrošināšana</t>
  </si>
  <si>
    <t>JPAP_R3.2.4._173  JPSAAS_1_1.3.</t>
  </si>
  <si>
    <t>Motorlaiva tika iegādāta lētāk nekā bija plānots</t>
  </si>
  <si>
    <t>Jūrmalas Sporta skolas bilancē esošās motorlaivas un piekābes (laivu pārvadāšanai un sacensībām) izmantošanas izmaksas</t>
  </si>
  <si>
    <t>Motorlaivas motora apkope un ieziemošanas, vecā motorlaiva 120 EUR, jaunā motorlaiva 150 EUR</t>
  </si>
  <si>
    <t>Jaunā motorlaiva patērē 4.25 L/h, kas ir par  1.25 l / h vairāk nekā vecā motorlaiva, šobrīd atlikušais finansējums līdz gada beigām ir 160 , 33 EUR papildus nepieciešams 2 mēneši * 55 l * 1.21 EUR = 133</t>
  </si>
  <si>
    <t xml:space="preserve">Daiļslidošana </t>
  </si>
  <si>
    <t>Daiļslidošanas programmas īstenošanas nodrošināšana</t>
  </si>
  <si>
    <t>Dienas nometne</t>
  </si>
  <si>
    <t>Džudo</t>
  </si>
  <si>
    <t>Dalība Latvijas čempionātos un sacensībās</t>
  </si>
  <si>
    <t>Džudo programmas īstenošanas nodrošināšana</t>
  </si>
  <si>
    <t>Futbols</t>
  </si>
  <si>
    <t>Sporta zālēs ziemas periodā mācību treniņu nodrošināšanai (Lapmežciema sporta zāle un Spuņciema sporta halle) piedāvā mazāk nodarbību laikus nekā plānots.</t>
  </si>
  <si>
    <t>Futbola programmas īstenošanas nodrošināšana</t>
  </si>
  <si>
    <t>5.3.</t>
  </si>
  <si>
    <t>5.3.1.</t>
  </si>
  <si>
    <t xml:space="preserve">Dienas nometnes </t>
  </si>
  <si>
    <t>Izbraukumam uz ekskursiju tika izvēlēts tuvāks maršruts, nekā plānots.</t>
  </si>
  <si>
    <t>Nometnē piedalījās mazāk izglītojamo, nekā plānots.</t>
  </si>
  <si>
    <t>5.3.2.</t>
  </si>
  <si>
    <t>Treneri neiesniedz nepieciešmos dokumentus komandējuma naudas saņemšanai, tamdēļ komandējuma nauda viņiem netika izmaksāta.</t>
  </si>
  <si>
    <t>Trenera slimības dēļ plānotā nometne nenotika.</t>
  </si>
  <si>
    <t xml:space="preserve">Handbols </t>
  </si>
  <si>
    <t>Handbola programmas īstenošanas nodrošināšana</t>
  </si>
  <si>
    <t>6.3.</t>
  </si>
  <si>
    <t>6.3.1.</t>
  </si>
  <si>
    <t xml:space="preserve"> Starptautiskās sacensības Tallinā 08.06.2019.-10.06.2019.</t>
  </si>
  <si>
    <t xml:space="preserve">Hokejs  </t>
  </si>
  <si>
    <t>Saskaņā ar 2019.gadā veikto iepirkumu transporta pakalpojumu cena palielinājusies no 1.09 uz 1.45 EUR/km (lielais autobuss)</t>
  </si>
  <si>
    <t>Izbraukumu spēles bija mazāk nekā plānots.</t>
  </si>
  <si>
    <t>Hokeja programmas īstenošanas nodrošināšana</t>
  </si>
  <si>
    <t>7.3.</t>
  </si>
  <si>
    <t>7.3.1.</t>
  </si>
  <si>
    <t>7.3.2.</t>
  </si>
  <si>
    <t>Nometne notika mazāk dienas, nekā plānots.</t>
  </si>
  <si>
    <t>Mākslas vingrošana</t>
  </si>
  <si>
    <t>Mākslas vingrošanas programmas īstenošanas nodrošināšana</t>
  </si>
  <si>
    <t>Grupu vingrojumu kostīmu iegāde 210 EUR * 6 audzēknes =  1260  EUR</t>
  </si>
  <si>
    <t>8.3.</t>
  </si>
  <si>
    <t>8.3.1.</t>
  </si>
  <si>
    <t>8.3.2.</t>
  </si>
  <si>
    <t>Izbraukuma diennakts nometne notika Jūrmalā, līdz ar to nav nepieciešama komandējuma nauda.</t>
  </si>
  <si>
    <t>Izbraukuma diennakts nometne notika Jūrmalā, līdz ar to nav nepieciešama telpu noma naktsmītnēm.</t>
  </si>
  <si>
    <t xml:space="preserve">Peldēšana </t>
  </si>
  <si>
    <t>Izbraukumi uz 8 sacensībām -oktobris - decembris</t>
  </si>
  <si>
    <t>1 izbraukums uz Ventspili 2 dienas - 16 izgl.*1 nakts * 8.00 EUR = 128.00 EUR</t>
  </si>
  <si>
    <t>8 sac.* 20 izgl.* 15.00 EUR = 2400 EUR</t>
  </si>
  <si>
    <t>1 izbraukums uz Ventspili 2 dienas - 16 izgl.*11.00 EUR = 176.00 EUR, 1 izbraukums uz Ventspili 49 izgl. * 4.50 EUR =220.50</t>
  </si>
  <si>
    <t>Peldēšanas programmas īstenošanas nodrošināšana</t>
  </si>
  <si>
    <t>9.3.</t>
  </si>
  <si>
    <t>9.3.1.</t>
  </si>
  <si>
    <t>Izbraukuma nometne, Elektiņai, Lietuva</t>
  </si>
  <si>
    <t>JPAP_R3.2.4._170  JPAP_R3.2.4._184 JPSAAS_3_3.3.</t>
  </si>
  <si>
    <t>Uz nometni aizbrauca 1 treneris, bet plānots bija 2 treneri un nometne notika vienu dienu ilgāk.</t>
  </si>
  <si>
    <t>Naktsmītnes audzēkņiem bija lētākas nekā plānots.</t>
  </si>
  <si>
    <t>9.3.2.</t>
  </si>
  <si>
    <t>Dienas nometne, Jūnijs</t>
  </si>
  <si>
    <t>Pirms baseina renovācijas darbiem, nometnes laiku izmantoja mācību treniņu nodarbībām, un nebrauca ekskursijā.</t>
  </si>
  <si>
    <t>9.3.3.</t>
  </si>
  <si>
    <t>Dienas nometne, Augusts</t>
  </si>
  <si>
    <t>Ekskursijai nebija nepieciešama dalības maksa.</t>
  </si>
  <si>
    <t>Sakarā ar peldbaseina renovācijas darbiem peldbaseinā, nometnē piedalījās mazāk izglītojamo, nekā plānots.</t>
  </si>
  <si>
    <t>9.3.4.</t>
  </si>
  <si>
    <t>Izbraukuma nometne, Baltkrievija</t>
  </si>
  <si>
    <t>Viens treneris bija tikai 4 dienas nometnē (6*29.00EUR = 174 EUR)</t>
  </si>
  <si>
    <t xml:space="preserve">Regbijs </t>
  </si>
  <si>
    <t>Izbraukumu spēles bija tuvāk t.i. Rīgā nekā plānots.</t>
  </si>
  <si>
    <t>Visas izbraukuma spēles notika Rīgā, līdz ar to nebija nepieciešami ēdināšanas pakalpojumi.</t>
  </si>
  <si>
    <t>Regbijas programmas īstenošanas nodrošināšana</t>
  </si>
  <si>
    <t>10.3.</t>
  </si>
  <si>
    <t>10.3.1.</t>
  </si>
  <si>
    <t>Ekskursija notika Dzintaru Meža parka Meža kaķī, līdz ar to braucienam tika izmantots Jūrmalas pilsētas sabiedriskais autobuss.</t>
  </si>
  <si>
    <t>Ekskursijā piedalījās mazāk izglītojamo nekā plānots.</t>
  </si>
  <si>
    <t>Rudens brīvlaikā plānota nometne 24 izgl.*6dienas *3.50 EUR = 504 EUR</t>
  </si>
  <si>
    <t>Vieglatlētika</t>
  </si>
  <si>
    <t>Izbraukumu sacensībās nebija nepieciešama telpu noma naktsmītnēm.</t>
  </si>
  <si>
    <t>Uz vairākām sacensībām brauca tikai 3 izglītojamie, līdz ar to izmantoja personīgo automašīnu.</t>
  </si>
  <si>
    <t>Izbraukumu sacensībās nebija nepieciešama plānotie 3* ēdināšanas pakalpojumi.</t>
  </si>
  <si>
    <t>Vieglatlētikas programmas īstenošanas nodrošināšana</t>
  </si>
  <si>
    <t>11.3.</t>
  </si>
  <si>
    <t>11.3.1.</t>
  </si>
  <si>
    <t>Nometnē piedalījās mazāk izglītojamo nekā plānots.</t>
  </si>
  <si>
    <t>11.3.2.</t>
  </si>
  <si>
    <t>Uz nometni izglītojamos aizveda un aizvedīs vecāki ar savu transportu.</t>
  </si>
  <si>
    <t>11.3.3.</t>
  </si>
  <si>
    <t>Izbraukuma nometne, Spānija</t>
  </si>
  <si>
    <t>JPAP_R3.2.4._170 JPSAAS_3_3.3.</t>
  </si>
  <si>
    <t xml:space="preserve">Volejbols </t>
  </si>
  <si>
    <t>Saskaņā ar 2019.gadā veikto iepirkumu transporta pakalpojumu cena palielinājusies no 0.67 līdz 1.09 EUR/km (19 vietīgais buss).</t>
  </si>
  <si>
    <t>Volejbola programmas īstenošanas nodrošināšana</t>
  </si>
  <si>
    <t>Volejbola bumbas MIKASA 5 gab.*75 eur= 375 euro</t>
  </si>
  <si>
    <t>12.3.</t>
  </si>
  <si>
    <t>12.3.1.</t>
  </si>
  <si>
    <t>Uz nometni izglītojamos aizveda un atveda vecāki ar savu transportu.</t>
  </si>
  <si>
    <t xml:space="preserve">Līdzfinansējums sportistei A.Baikovai (arī viņas trenerei) </t>
  </si>
  <si>
    <t>JPAP_R3.2.4._170 JPSAAS_3_3.5.</t>
  </si>
  <si>
    <t>Atbalsts Milanai Filatovai un trenerei Olgai Timofejevai</t>
  </si>
  <si>
    <t>* Informatīvi -Attīstības plānošanas dokumenta nosaukums un rīcības virzienu atšifrējums.</t>
  </si>
  <si>
    <t xml:space="preserve">JPAP - Jūrmalas pilsētas attīstības programma 2014.-2020.gadam </t>
  </si>
  <si>
    <t>prioritāte P3.2. "Kvalitatīva un sociāli pieejama izglītība"</t>
  </si>
  <si>
    <t>rīcības virziens R3.2.4. "Profesionālās ievirzes un interešu izglītības pakalpojumi"</t>
  </si>
  <si>
    <t>aktivitāte Nr.170 "Starptautiskās sadarbības attīstība"</t>
  </si>
  <si>
    <t>aktivitāte Nr.173 "Profesionālās ievirzes un interešu izglītības iestāžu mācību vides uzlabošana"</t>
  </si>
  <si>
    <t>aktivitāte Nr.174 "Jūrmalas skolu un valsts mēroga sacensību rīkošana izglītojamajiem"</t>
  </si>
  <si>
    <t>aktivitāte Nr.184 "Brīvā laika pavadīšanas iespējas pilsētā, izmantojot esošās un radot jaunas"</t>
  </si>
  <si>
    <t>JPSAAS - Jūrmalas pilsētas sporta un aktīvās atpūtas attīstības stratēģija 2008.-2020.gadam</t>
  </si>
  <si>
    <t>1.mērķis "Sporta un aktīvās atpūtas infrastruktūras pilnveide un pieejamības veicināšana"</t>
  </si>
  <si>
    <t>1.1.uzdevums "Sporta bāžu attīstība esošiem un jauniem sporta veidiem, sporta infrastruktūras pilnveide izglītības iestādēs, t.sk., pielāgojot to personām ar kustību traucējumiem"</t>
  </si>
  <si>
    <t>1.3.uzdevums "Pasākumu veikšana drošības uzlabošanai sporta veidiem uz ūdens Jūrmalas pilsētas teritorijā esošajās ūdenskrātuvēs"</t>
  </si>
  <si>
    <t>3.mērķis "3. Sadarbības veicināšana starp sporta un aktīvās atpūtas nodrošināšanā iesaistītajām institūcijām"</t>
  </si>
  <si>
    <t>3.3. uzdevums "Pašvaldību, sporta klubu un uzņēmēju sadarbības sekmēšana sporta un aktīvās atpūtas infrastruktūras attīstībā un sporta sacensību finansēšanā"</t>
  </si>
  <si>
    <t>3.5.apakšuzdevums “Sportistu sasniegumu sekmēšana (stipendiju nodrošināšana).</t>
  </si>
  <si>
    <t>S.Bērziņš</t>
  </si>
  <si>
    <t>I. Kundziņa</t>
  </si>
  <si>
    <t>Tāme Nr.08.1.7</t>
  </si>
  <si>
    <t>IEŅĒMUMU UN IZDEVUMU TĀME 2019.GADAM</t>
  </si>
  <si>
    <t>Budžeta finansēta institūcija</t>
  </si>
  <si>
    <t>Jūrmalas pilsētas dome</t>
  </si>
  <si>
    <t>Reģistrācijas Nr.</t>
  </si>
  <si>
    <t>90000056357</t>
  </si>
  <si>
    <t>Adrese</t>
  </si>
  <si>
    <t xml:space="preserve">Jomas  iela 1/5 , Jūrmala </t>
  </si>
  <si>
    <t>Funkcionālās klasifikācijas kods</t>
  </si>
  <si>
    <t>08.100</t>
  </si>
  <si>
    <t>Programma</t>
  </si>
  <si>
    <t>Sporta pasākumi</t>
  </si>
  <si>
    <t>Konta Nr.</t>
  </si>
  <si>
    <t>pamatbudžetam</t>
  </si>
  <si>
    <t>LV84PARX00024845720001</t>
  </si>
  <si>
    <t>Valsts budžeta transfertiem</t>
  </si>
  <si>
    <t>projektiem</t>
  </si>
  <si>
    <t>maksas pakalpojumiem</t>
  </si>
  <si>
    <t>ziedojumiem, dāvinājumiem</t>
  </si>
  <si>
    <t>Budžeta klasifikācijas                                                         kods</t>
  </si>
  <si>
    <t>Rādītāju nosaukumi</t>
  </si>
  <si>
    <t>Izdevumu tāme 2019.gadam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</si>
  <si>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</si>
  <si>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</si>
  <si>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</si>
  <si>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</si>
  <si>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</si>
  <si>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</si>
  <si>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</si>
  <si>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</si>
  <si>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</si>
  <si>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</si>
  <si>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</si>
  <si>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</si>
  <si>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</si>
  <si>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</si>
  <si>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</si>
  <si>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</si>
  <si>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</si>
  <si>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</si>
  <si>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</si>
  <si>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</si>
  <si>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</si>
  <si>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</si>
  <si>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</si>
  <si>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</si>
  <si>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</si>
  <si>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</si>
  <si>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</si>
  <si>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</si>
  <si>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</si>
  <si>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</si>
  <si>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</si>
  <si>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</si>
  <si>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</si>
  <si>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</si>
  <si>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</si>
  <si>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</si>
  <si>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</si>
  <si>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</si>
  <si>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</si>
  <si>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</si>
  <si>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</si>
  <si>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</si>
  <si>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</si>
  <si>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</si>
  <si>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</si>
  <si>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</si>
  <si>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</si>
  <si>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</si>
  <si>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</si>
  <si>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</si>
  <si>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</si>
  <si>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</si>
  <si>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</si>
  <si>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</si>
  <si>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</si>
  <si>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</si>
  <si>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</si>
  <si>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</si>
  <si>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</si>
  <si>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</si>
  <si>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</si>
  <si>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</si>
  <si>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pabalsti un kompensācijas</t>
  </si>
  <si>
    <t>Darba devēja valsts sociālās apdrošin. obligātās iemaksas</t>
  </si>
  <si>
    <t>Darba devēja pabalsti, kompensācijas un citi maksājumi</t>
  </si>
  <si>
    <t>Darba devēja pabalsti un kompensācijas, no kuriem aprēķina iedzīvotāju ienākuma nodokli un valsts soc. apdroš. obl.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</si>
  <si>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</si>
  <si>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</si>
  <si>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</si>
  <si>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 apdroš. obl.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</si>
  <si>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</si>
  <si>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</si>
  <si>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</si>
  <si>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</si>
  <si>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</si>
  <si>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</si>
  <si>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</si>
  <si>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</si>
  <si>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</si>
  <si>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</si>
  <si>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</si>
  <si>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</si>
  <si>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</si>
  <si>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</si>
  <si>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Izdevumi par ūdeni un kanalizāciju</t>
  </si>
  <si>
    <t>Izdevumi par elektroenerģiju</t>
  </si>
  <si>
    <t>Izdevumi par atkritumu savākšanu, izvešanu no apdzīvotām vietām un teritorijām ārpus apdzīvotām vietām un atkritumu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</si>
  <si>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</si>
  <si>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</si>
  <si>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</si>
  <si>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</si>
  <si>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</si>
  <si>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</si>
  <si>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mācību pakalpojumiem</t>
  </si>
  <si>
    <t>Maksājumu pakalpojumi un komisijas</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</si>
  <si>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</si>
  <si>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</si>
  <si>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</si>
  <si>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</si>
  <si>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</si>
  <si>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</si>
  <si>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</si>
  <si>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</si>
  <si>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atbildības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</si>
  <si>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</si>
  <si>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</si>
  <si>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</si>
  <si>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</si>
  <si>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</si>
  <si>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</si>
  <si>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</si>
  <si>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</si>
  <si>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</si>
  <si>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</si>
  <si>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</si>
  <si>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</si>
  <si>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</si>
  <si>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</si>
  <si>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</si>
  <si>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</si>
  <si>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</si>
  <si>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parāda apkalpošanu un komisijas maksas par izmantotajiem atsavinātajiem finanšu instrumentiem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</si>
  <si>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</si>
  <si>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</si>
  <si>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</si>
  <si>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</si>
  <si>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</si>
  <si>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</si>
  <si>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</si>
  <si>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</si>
  <si>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</si>
  <si>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</si>
  <si>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</si>
  <si>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</si>
  <si>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medicīniskie 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</si>
  <si>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</si>
  <si>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</si>
  <si>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</si>
  <si>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</si>
  <si>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</si>
  <si>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</si>
  <si>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</si>
  <si>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</si>
  <si>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</si>
  <si>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</si>
  <si>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</si>
  <si>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</si>
  <si>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</si>
  <si>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</si>
  <si>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</si>
  <si>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</si>
  <si>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</si>
  <si>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</si>
  <si>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</si>
  <si>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</si>
  <si>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</si>
  <si>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</si>
  <si>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</si>
  <si>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</si>
  <si>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</si>
  <si>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</si>
  <si>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</si>
  <si>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</si>
  <si>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</si>
  <si>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Maksājumi par budžeta iestādēm piemērotajām sankcijām</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</si>
  <si>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</si>
  <si>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</si>
  <si>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</si>
  <si>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</si>
  <si>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</si>
  <si>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</si>
  <si>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</si>
  <si>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</si>
  <si>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</si>
  <si>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</si>
  <si>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</si>
  <si>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</si>
  <si>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</si>
  <si>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</si>
  <si>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</si>
  <si>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</si>
  <si>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</si>
  <si>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</si>
  <si>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</si>
  <si>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</si>
  <si>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</si>
  <si>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</si>
  <si>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</si>
  <si>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</si>
  <si>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</si>
  <si>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</si>
  <si>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</si>
  <si>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</si>
  <si>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</si>
  <si>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</si>
  <si>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</si>
  <si>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</si>
  <si>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</si>
  <si>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</si>
  <si>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</si>
  <si>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</si>
  <si>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</si>
  <si>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</si>
  <si>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</si>
  <si>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</si>
  <si>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</si>
  <si>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</si>
  <si>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</si>
  <si>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</si>
  <si>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</si>
  <si>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</si>
  <si>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</si>
  <si>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</si>
  <si>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</si>
  <si>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</si>
  <si>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</si>
  <si>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</si>
  <si>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</si>
  <si>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</si>
  <si>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</si>
  <si>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</si>
  <si>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</si>
  <si>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</si>
  <si>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</si>
  <si>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</si>
  <si>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</si>
  <si>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</si>
  <si>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</si>
  <si>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</si>
  <si>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</si>
  <si>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</si>
  <si>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</si>
  <si>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</si>
  <si>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</si>
  <si>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</si>
  <si>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</si>
  <si>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</si>
  <si>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</si>
  <si>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</si>
  <si>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</si>
  <si>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</si>
  <si>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</si>
  <si>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</si>
  <si>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</si>
  <si>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</si>
  <si>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</si>
  <si>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</si>
  <si>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</si>
  <si>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</si>
  <si>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</si>
  <si>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</si>
  <si>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</si>
  <si>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</si>
  <si>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</si>
  <si>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</si>
  <si>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</si>
  <si>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</si>
  <si>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</si>
  <si>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</si>
  <si>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</si>
  <si>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</si>
  <si>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</si>
  <si>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Transferti, uzturēšanas izdevumu transferti, pašu resursu maksājumi, starptautiskā sadarbība</t>
  </si>
  <si>
    <t>Pašvaldību transferti un uzturēšanas izdevumu transferti</t>
  </si>
  <si>
    <t>Pašvaldību  uzturēšanas izdevumu transferti citām pašvaldībām</t>
  </si>
  <si>
    <t>Pašvaldību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</si>
  <si>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</si>
  <si>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</si>
  <si>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</si>
  <si>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</si>
  <si>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</si>
  <si>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</si>
  <si>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</si>
  <si>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</si>
  <si>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Starptautiskā sadarbība</t>
  </si>
  <si>
    <t>Pārējie pārskaitījumi ārvalstīm</t>
  </si>
  <si>
    <t>Kapitālo izdevumu transferti</t>
  </si>
  <si>
    <t>Pašvaldību kapitālo izdevumu transferti</t>
  </si>
  <si>
    <t>Pašvaldību kapitālo izdevumu transferti citām pašvaldībām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</si>
  <si>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</si>
  <si>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</si>
  <si>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</si>
  <si>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</si>
  <si>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</si>
  <si>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</si>
  <si>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</si>
  <si>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</si>
  <si>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</si>
  <si>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</si>
  <si>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</si>
  <si>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</si>
  <si>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</si>
  <si>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</si>
  <si>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</si>
  <si>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</si>
  <si>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</si>
  <si>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</si>
  <si>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</si>
  <si>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</si>
  <si>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</si>
  <si>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</si>
  <si>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</si>
  <si>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</si>
  <si>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</si>
  <si>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</si>
  <si>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</si>
  <si>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</si>
  <si>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Tāme Nr.08.1.8</t>
  </si>
  <si>
    <t>Sporta  veidu attīstība</t>
  </si>
  <si>
    <r>
      <t>25</t>
    </r>
    <r>
      <rPr>
        <b/>
        <sz val="9"/>
        <rFont val="Times New Roman"/>
        <family val="1"/>
        <charset val="186"/>
      </rPr>
      <t>.pielikums</t>
    </r>
    <r>
      <rPr>
        <sz val="9"/>
        <rFont val="Times New Roman"/>
        <family val="1"/>
        <charset val="186"/>
      </rPr>
      <t xml:space="preserve"> Jūrmalas pilsētas domes</t>
    </r>
  </si>
  <si>
    <t xml:space="preserve">2019.gada budžeta atšifrējums pa programmām </t>
  </si>
  <si>
    <t>Struktūrvienība</t>
  </si>
  <si>
    <t>Jūrmalas Sporta servisa centrs</t>
  </si>
  <si>
    <t>Programma:</t>
  </si>
  <si>
    <t>Funkcionālās klasifikācijas kods:</t>
  </si>
  <si>
    <t>KOPĀ</t>
  </si>
  <si>
    <t>JPAP_MI_P1.6_R1.6.3_41                                           JPSAAS                            Mērķi Nr.1,Nr.3, Nr.4</t>
  </si>
  <si>
    <t>Jūrmalas čempionāts basketbolā vīriešiem</t>
  </si>
  <si>
    <t>Jūrmalas atklātais amatieru čempionāts  hokejā</t>
  </si>
  <si>
    <t>Jūrmalas domes kauss pludmales futbolā</t>
  </si>
  <si>
    <t>Jūrmalas čempionāts pludmales volejbolā</t>
  </si>
  <si>
    <t xml:space="preserve">Jūrmalas gada balva sportā </t>
  </si>
  <si>
    <t>CEV/FIVB starptautiskās pludmales volejbola sacensības</t>
  </si>
  <si>
    <t>Jūrmalas skriešanas svētki</t>
  </si>
  <si>
    <t>Neatkarības dienas velobrauciens</t>
  </si>
  <si>
    <t>Jūrmalas velomaratons</t>
  </si>
  <si>
    <t>Jūrmalas krāsu skrējiens</t>
  </si>
  <si>
    <t>Electric Run Jūrmala</t>
  </si>
  <si>
    <t>Jūrmalas MTB velomaratons</t>
  </si>
  <si>
    <t>Veicot iepirkuma procedūru, uzvarot lētākajai līgumacenai izveidojās pārpalikums</t>
  </si>
  <si>
    <t>Latvijas čempionāts pludmales volejbolā</t>
  </si>
  <si>
    <t>Pasaules kausa posms ielu vingrošanā</t>
  </si>
  <si>
    <t>Ielu dejošanas pasākums "Ghetto dance"</t>
  </si>
  <si>
    <t>24. starptautiskās sacensības mākslas vingrošanā "Mazā un lielā grācija"</t>
  </si>
  <si>
    <t>"Jurmala Cup" ūdens motosporta sacensības</t>
  </si>
  <si>
    <t>Jāņa Roviča kauss boksā</t>
  </si>
  <si>
    <t>Starptautiskais pludmales handbola turnīrs "Jūrmala"</t>
  </si>
  <si>
    <t>Latvijas senioru atklātais čempionāts tenisā</t>
  </si>
  <si>
    <t>Starptautiskās karatē sacensības "Jūrmalas kauss "</t>
  </si>
  <si>
    <t>LAF organizētās sacensības airēšanā</t>
  </si>
  <si>
    <t>Jūrmalas Rogainings</t>
  </si>
  <si>
    <t xml:space="preserve">Jūrmalas domes atklātais futbola kauss </t>
  </si>
  <si>
    <t>Džudo turnīrs "Young Stars Jurmala"</t>
  </si>
  <si>
    <t>Jūrmalas kauss Pludmales Regbijā-5</t>
  </si>
  <si>
    <t>Skriešanas seriāls "Dzintaru apļi"</t>
  </si>
  <si>
    <r>
      <t xml:space="preserve">
</t>
    </r>
    <r>
      <rPr>
        <b/>
        <sz val="9"/>
        <rFont val="Times New Roman"/>
        <family val="1"/>
        <charset val="186"/>
      </rPr>
      <t>2314</t>
    </r>
  </si>
  <si>
    <t>Orientēšanās spēles "Ķemeri 181/41"</t>
  </si>
  <si>
    <t>Starptautiskais bērnu un jauniešu šaha turnīrs Rudaga-Kaissa vasara/ziema</t>
  </si>
  <si>
    <t>Projektu konkurss sporta pasākumiem</t>
  </si>
  <si>
    <t>Latvijas čempionāts zolīte - A fināls</t>
  </si>
  <si>
    <t>4. maija Sporta svētki Jūrmalā</t>
  </si>
  <si>
    <t xml:space="preserve">SSB Sporta spēles </t>
  </si>
  <si>
    <t xml:space="preserve">
2279</t>
  </si>
  <si>
    <t>Sporta veidu attīstība</t>
  </si>
  <si>
    <t>Līdzfinansējums biedrībai "Jūrmalai un sportam"</t>
  </si>
  <si>
    <t>JPAP_M3_P3.3_R3.3.3. 207 JPAP_M3_P3.1_R3.1.3. 133 JPAP_M1_P1.6._R1.6.3._41  JPSAAAS Mērķi Nr 1;Nr.4.</t>
  </si>
  <si>
    <t>Biedrība "Jūrmalas Sports" handbola komandas līdzfinansēšana</t>
  </si>
  <si>
    <t>Aleksandra Samoilova atbalstam</t>
  </si>
  <si>
    <t>Pludmales volejbolistes Tīnas Lauras Graudiņas atbalstam</t>
  </si>
  <si>
    <t>Gargabalnieces Jeļenas Čelnovas - Prokopčukas attīstībai</t>
  </si>
  <si>
    <t>Ratiņtenisistes Žanetes Vasaraudzes - Gailītes attīstībai</t>
  </si>
  <si>
    <t xml:space="preserve">Alvila Branta atbalstam Pasaules kausā parabobslejā </t>
  </si>
  <si>
    <t>Mihaila Samoilova atbalstam</t>
  </si>
  <si>
    <t>Karatistes Marijas Luīzes Muižnieces atbalstam</t>
  </si>
  <si>
    <t>Loka šāvējas Anetes Kreicbergas atbalstam</t>
  </si>
  <si>
    <t>Dambretista Gunta Valnera atbalstam</t>
  </si>
  <si>
    <t>Biedrības PAPA'S sacīkšu komandas atbalstam</t>
  </si>
  <si>
    <t>Jurmala Racing Team</t>
  </si>
  <si>
    <t>Biedrība "Skolas sporta klubs "Neguss""</t>
  </si>
  <si>
    <t>Jāņa Roviča boksa klubs</t>
  </si>
  <si>
    <t>Florbola klubs Jūrmala</t>
  </si>
  <si>
    <t>Karatista Leonīda Vorožeikina atbalstam</t>
  </si>
  <si>
    <t>Airētāja Ģirta Sokolova atbalstam</t>
  </si>
  <si>
    <t>Airētājas Jelizavetes Simačevas atbalstam</t>
  </si>
  <si>
    <t>Airētājas Zanes Putniņas atbalstam</t>
  </si>
  <si>
    <t>Airētāja Oskara Anša Ruģeļa atbalstam</t>
  </si>
  <si>
    <t>Airētāja Markusa Imanta Saulītes atbalstam</t>
  </si>
  <si>
    <t>Airētāja Valtera Dirnēna atbalstam</t>
  </si>
  <si>
    <t>Airētāja Krišjāņa Strautiņa atbalstam</t>
  </si>
  <si>
    <t>Airētāja Krista Tomasa Krūmiņa atbalstam</t>
  </si>
  <si>
    <t>Par burāšanas sporta vienības fonda "Collatis viribus" līdzfinansēšanu</t>
  </si>
  <si>
    <t>Olivera Ritenieka atbalstam</t>
  </si>
  <si>
    <t xml:space="preserve">Veterānu futbola kluba "Devro Jūrmala" atbalstam </t>
  </si>
  <si>
    <t>Senioru sporta biedrības Jūrmala galda tenisistu atbalstam</t>
  </si>
  <si>
    <t>Pašvaldības atzinības izteikšana par īpašiem sasniegumiem un rezultātiem</t>
  </si>
  <si>
    <t>Naudas balvas par izciliem sasniegumiem sportā</t>
  </si>
  <si>
    <t>Jūrmalas komandas dalība Latvijas Jaunatnes Olimpiādē</t>
  </si>
  <si>
    <t>Gustava Smiltena atbalstam</t>
  </si>
  <si>
    <t>Sporta attīstības un publicitātes pasākumi</t>
  </si>
  <si>
    <t>08.620</t>
  </si>
  <si>
    <t>Grāmata''Jūrmalas sporta vēsture''</t>
  </si>
  <si>
    <t>JPAP_P1.6._R1.6.3._41</t>
  </si>
  <si>
    <t>* Informatīvi -</t>
  </si>
  <si>
    <t>Attīstības plānošanas dokumenta nosaukums un rīcības virzienu atšifrējums.</t>
  </si>
  <si>
    <t>Jūrmalas pilsētas attīstības programma 2014. – 2020.gadam (JPAP)</t>
  </si>
  <si>
    <t>Prioritāte 1.6. Aktīvā un dabas tūrisma attīstība</t>
  </si>
  <si>
    <t>Rīcības virziens: R.1.6.3. Sporta pasākumu un pakalpojumu attīstība</t>
  </si>
  <si>
    <t>Aktivitāte 41 Sporta infrastruktūras un pasākumu un pakalpojumu attīstība</t>
  </si>
  <si>
    <t>Prioritāte 3.1. Uz nākotni orientēta pilsētas pārvaldība, kas atbalsta pilsonisko iniciatīvu</t>
  </si>
  <si>
    <t>Rīcības virziens: R.3.1.3. Nevalstiskā sektora attīstības atbalsts</t>
  </si>
  <si>
    <t>Aktivitāte 133 Sadarbība ar nevalstiskajām organizācijām</t>
  </si>
  <si>
    <t>Prioritāte 3.3. Daudzveidīga kultūras un sporta vide</t>
  </si>
  <si>
    <t>Rīcības virziens: R.3.3.3.: Sporta sektora attīstība</t>
  </si>
  <si>
    <t>Aktivitāte 207 Valsts vadošo sporta speciālistu piesaiste</t>
  </si>
  <si>
    <t>Mērķi no JPAAAS - Jūrmalas pilsētas aktīvās atpūtas attīstības stratēģija</t>
  </si>
  <si>
    <t>Mērķis Nr. 1 Fiziskās aktivitātēs iesaistīto Jūrmalas pilsētas iedzīvotāju, īpaši bērnu un jauniešu skaita pieaugums.</t>
  </si>
  <si>
    <t>Mērķis Nr.2 Cilvēku ar invaliditāti dalības sporta un aktīvās atpūtas aktivitātēs pieaugums</t>
  </si>
  <si>
    <t>Mērķis Nr. 3 Starptautiska, nacionāla un vietēja mēroga sporta sacensību un aktīvās atpūtas norišu skaita pieaugums.</t>
  </si>
  <si>
    <t>Mērķis Nr. 4 .Jūrmalas pilsētas iedzīvotāju veselības rādītāju uzlabošanās.</t>
  </si>
  <si>
    <t>Tāme Nr.08.1.14</t>
  </si>
  <si>
    <t>Jūrmala, Jomas iela 1/5</t>
  </si>
  <si>
    <t>Projekta "Infrastruktūras pilnveidošana un atjaunošana Rīgas jūras līča piekrastē Jūrmalas pilsētā"</t>
  </si>
  <si>
    <t>LV22TREL980200806300B</t>
  </si>
  <si>
    <t>Saskaņā ar iepirkuma (ID Nr. JPD 2019/24/A34/IP7) rezultātiem un 23.04.2019. Piegādes līgumu Nr.1.2 – 16.4.1/573 samazinās Projekta kopējā summa, t.sk. samazinās Latvijas vides aizsardzības fonda (LVAF) finansējums par 8.00 EUR.</t>
  </si>
  <si>
    <t>Saskaņā ar iepirkuma (ID Nr. JPD 2019/24/A34/IP7) rezultātiem un 23.04.2019. Piegādes līgumu Nr.1.2 – 16.4.1/573 samazinās Projekta kopējā summa, t.sk. samazinās priekšfinasējums un projekta līdzfinansējums kā ar LVAF finansējums - kopā par 11.00 EUR</t>
  </si>
  <si>
    <t xml:space="preserve">Ņemot vērā, ka saskaņā ar iepirkuma (ID Nr. JPD 2019/24/A34/IP7) rezultātiem un 23.04.2019. Piegādes līgumu Nr.1.2 – 16.4.1/573 samazinās Projekta kopējā summa, t.sk. samazinās Projekta priekšfinansējums, līdzfinansējums kā arī LVAF finansējums -  rezultātā atgriežamie līdzekļi pašvaldības budžetā no Projekta Valsts kases konta palielinās par 2.76 EUR. </t>
  </si>
  <si>
    <r>
      <rPr>
        <b/>
        <sz val="9"/>
        <rFont val="Times New Roman"/>
        <family val="1"/>
        <charset val="186"/>
      </rPr>
      <t>35.pielikums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</si>
  <si>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</si>
  <si>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</si>
  <si>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</si>
  <si>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</si>
  <si>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2033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</si>
  <si>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</si>
  <si>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</si>
  <si>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</si>
  <si>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</si>
  <si>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</si>
  <si>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</si>
  <si>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</si>
  <si>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2020-2022</t>
  </si>
  <si>
    <t>Daudzfunkcionāla dabas tūrisma centra jaunbūve un  meža parka  labiekārtojums Ķemeros (ITI SAM 5.6.2.)</t>
  </si>
  <si>
    <t>Kredīta % atmaksa 2,7%</t>
  </si>
  <si>
    <t>Pilsētas atpūtas parka un jauniešu mājas izveide Kauguros 
(ITI SAM 3.3.1.)</t>
  </si>
  <si>
    <t>2019-2021</t>
  </si>
  <si>
    <t>Jūrmalas pilsētas vispārējās vidējās izglītības iestāžu infrastruktūras pilnveide
 (ITI SAM 8.1.2.)</t>
  </si>
  <si>
    <t>Kredīta % atmaksas 2.7%</t>
  </si>
  <si>
    <t>2020-2021</t>
  </si>
  <si>
    <t>Pašvaldības ēkas Raiņa ielā 62, Jūrmalā pārbūve un energoefektivitātes paaugstināšana (ITI SAM 4.2.2.)</t>
  </si>
  <si>
    <t>Infrastruktūras pilnveide sabiedrībā balstītu sociālo pakalpojumu nodrošināšanai Jūrmalā (ITI SAM 9.3.1.)</t>
  </si>
  <si>
    <t>2019-2022</t>
  </si>
  <si>
    <t>Lielupes radīto plūdu un krasta erozijas risku apdraudējumu novēršanas pasākumi Dubultos - Majoros - Dzintaros (SAM 5.1.1.)</t>
  </si>
  <si>
    <t>Lielupes pamatskolas pārbūve un sporta zāles piebūve</t>
  </si>
  <si>
    <t>Jūrmalas veselības veicināšanas un sociālo pakalpojumu centra ēku pārbūve un energoefektivitātes paaugstināšana (alternatīva ITI SAM 4.2.2.)</t>
  </si>
  <si>
    <t>Ceļu un to kompleksa investīciju projektu īstenošanai (2019)</t>
  </si>
  <si>
    <t>Dzintaru koncertzāles attīstība</t>
  </si>
  <si>
    <t>Daudzfunkcionāla dabas tūrisma centra pastāvīgās ekspozīcijas izveide (1.kārta), centra teritorijas un funkcionālās meža parka teritorijas  labiekārtošana</t>
  </si>
  <si>
    <t>2020; …</t>
  </si>
  <si>
    <t>Plānojamās kredītsaistības, t.sk. Ceļu investīciju projektiem</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</si>
  <si>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</si>
  <si>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</si>
  <si>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</si>
  <si>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</si>
  <si>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</si>
  <si>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</si>
  <si>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</si>
  <si>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</si>
  <si>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</si>
  <si>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</si>
  <si>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</si>
  <si>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</si>
  <si>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</si>
  <si>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</si>
  <si>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</si>
  <si>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</si>
  <si>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</si>
  <si>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</si>
  <si>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</si>
  <si>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</si>
  <si>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</si>
  <si>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</si>
  <si>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</si>
  <si>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</si>
  <si>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</si>
  <si>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</si>
  <si>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</si>
  <si>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</si>
  <si>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</si>
  <si>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</si>
  <si>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</si>
  <si>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</si>
  <si>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</si>
  <si>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</si>
  <si>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Jūrmalas pilsētas Kauguru vidusskolas ēkas energoefektivitātes paaugstināšana 
(ITI SAM 4.2.2.)</t>
  </si>
  <si>
    <t>Jūrmalas pilsētas vispārējās vidējās izglītības iestāžu infrastruktūras pilnveide
 (ITI SAM 8.1.2.) (Kauguru vidusskola)</t>
  </si>
  <si>
    <t>2019-2020</t>
  </si>
  <si>
    <t>Jūrmalas Sporta skolas peldbaseinu ēkas pārbūve un energoefektivitātes paaugstināšana (ITI SAM 4.2.2)</t>
  </si>
  <si>
    <t>Jūrmalas ūdenstūrisma pakalpojuma infrastruktūras attīstība atbilstoši pilsētas ekonomiskajai specializācijai (ITI SAM 3.3.1.)</t>
  </si>
  <si>
    <t>Jūrmalas pilsētas Ķemeru pamatskolas ēkas pārbūve un energoefektivitātes paaugstināšana (ITI SAM 4.2.2.)</t>
  </si>
  <si>
    <t>Ķemeru parka pārbūve un restaurācija
 (ITI SAM 5.6.2.)</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</si>
  <si>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</si>
  <si>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</si>
  <si>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</si>
  <si>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</si>
  <si>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</si>
  <si>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</si>
  <si>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</si>
  <si>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</si>
  <si>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</si>
  <si>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</si>
  <si>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</si>
  <si>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</si>
  <si>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Ilgtermiņa saistības</t>
  </si>
  <si>
    <t>Saistības pavisam kopā:</t>
  </si>
  <si>
    <t>Atmaksājamā pamatsumma</t>
  </si>
  <si>
    <t>Kredītprocenti</t>
  </si>
  <si>
    <t>2017. gadā veiktā pamatsummas atmaksa</t>
  </si>
  <si>
    <t>Tāme Nr.08.4.1.</t>
  </si>
  <si>
    <t>Jūrmalas Kultūras centrs</t>
  </si>
  <si>
    <t>90009229680</t>
  </si>
  <si>
    <t>Jomas iela 35, Jūrmala LV-2015</t>
  </si>
  <si>
    <t>08.230</t>
  </si>
  <si>
    <t>Iestādes uzturēšanas un kultūras pakalpojumu sniegšanas nodrošināšana</t>
  </si>
  <si>
    <t>LV59PARX0002484572063</t>
  </si>
  <si>
    <t>LV59PARX0002484573033</t>
  </si>
  <si>
    <t>LV20PARX0002484577033</t>
  </si>
  <si>
    <t>Saskaņā ar darbinieku vērtēšanas rezultātiem 2019.gadā piešķirto prēmiju apjoms ir mazāks par plānotiem līdzekļiem. Daļu no neiztērētiem līdzekļiem lūdzam novirzīt apbedīšanas pabalsta izmaksas nodrošināšanai.</t>
  </si>
  <si>
    <t>Līdzekļu atlikums uz 01.12.2019 ir pietiekams apbedīšanas pabalsta izmaksas nodrošināšanai</t>
  </si>
  <si>
    <t>Tāme Nr.08.5.1</t>
  </si>
  <si>
    <t>90010478153</t>
  </si>
  <si>
    <t>Jomas  iela 17 , Jūrmala , LV - 2015</t>
  </si>
  <si>
    <t>Iestādes uzturēšana</t>
  </si>
  <si>
    <t>LV95PARX0002484572094</t>
  </si>
  <si>
    <t>LV62PARX0002484577053</t>
  </si>
  <si>
    <t>Līdzekļu ekonomija (vakance- direktors), aprēķins : Eur 2264*1.5 mēn.= Eur 3396</t>
  </si>
  <si>
    <t xml:space="preserve">Naudas līdzekļi ir nepieciešami ār štata darbienieka darba samaksai.Aprēķins:Alga  Eur 1917 mēnesī *1.56mēn.= Eur 3000.52. Darbinieks pirms atgriešanās no dekrēta atvaļinājuma tika informēts par to ka viņa ieņemamais amats tika likvidēts ar JPD 2017 gada 14.decembra lēmumu ""grozījumi Jūrmalas pilsētas domes 2014.gada 18. decembra lemumā Nr.522 "Par JPD institūcijas darbinieka skaita (darba vietu) sarakstu apstiprināšanu"". JSSC izvērtēja brīvās vakantās pozīcijas Administrators un Direktors. Darbinieka kvalifikācija Administratora amatam ir neatbilstoša - jo nodrošina mazāk labvēlīgus apstākļus iepriekš (direktora vietnieka) ieņemamajam amatam. Par vakantās vietas JSSC direktors piedāvāšanu, izvērtēšanu jāveic JSSC nolikumā noteiktājā kārtība - direktoru pieņem un atlaiž JPD izpilddirektors. Kamēr Jūrmalas pilsetas domes izpilddirektors nav pieņēmis attiecīgo lēmumu tikmēr JSSC ir jāizmaksā noteikto iepriekšējo atalgojumu.  </t>
  </si>
  <si>
    <t>Tāme Nr. 09.12.1</t>
  </si>
  <si>
    <t>Jūrmalas Mūzikas vidusskola</t>
  </si>
  <si>
    <t>90000056465</t>
  </si>
  <si>
    <t>Strēlnieku prospekts 30 k-1, Jūrmala, LV-2015</t>
  </si>
  <si>
    <t>09.510</t>
  </si>
  <si>
    <t>LV56PARX0002484572020</t>
  </si>
  <si>
    <t>LV22PARX0002484573020</t>
  </si>
  <si>
    <t>LV80PARX0002484577020</t>
  </si>
  <si>
    <t>LV17PARX0002484576020</t>
  </si>
  <si>
    <t>Nebija nepieciešami līdzekļi piemaksām</t>
  </si>
  <si>
    <t>Naudas balvas izmaksai pedagogam I.Cintiņam, sakarā ar bērna piedzimšanu</t>
  </si>
  <si>
    <t>Iestādes uzturēšana, profesionālās ievirzes izglītības nodrošināšana</t>
  </si>
  <si>
    <t>Līdzekļu atlikums uz 01.12.2019 ir 252,98 EUR - līdzekļi kompensācijas izmaksai darbiniekiem par personīga transportlīdzekļa izmantošanu darba vajadzībām 2019. gadā. Sakarā ar 2 darbinieku iesniegumiem par apbedīšanas pabalsta piešķiršanu nepieciešamas palielināt plānoto līdzekļu apjomu. Uz 01.12.2019 darbiniekiem izmaksāti četri apbedīšanas pabalsti sakarā ar ģimenes locekļu nāvi (1000,00 EUR).</t>
  </si>
  <si>
    <t>Tāme Nr. 09.13.1</t>
  </si>
  <si>
    <t>Jūrmalas pirmsskolas izglītības iestāde "Austras koks"</t>
  </si>
  <si>
    <t>90009249140</t>
  </si>
  <si>
    <t>Tukuma iela 9, Jūrmala, LV-2012</t>
  </si>
  <si>
    <t>09.100</t>
  </si>
  <si>
    <t>Iestādes uzturēšana un pirmsskolas izglītības nodrošināšana</t>
  </si>
  <si>
    <t>LV91PARX0002484572069</t>
  </si>
  <si>
    <t>LV91PARX0002484573039</t>
  </si>
  <si>
    <t>LV68PARX0002484577042</t>
  </si>
  <si>
    <t>PB: līdzekļu ekonomija veidojas no darbinieku neapmaksājamas prombūtnes, kas pamatota ar darba nespējas lapu B</t>
  </si>
  <si>
    <t>PB: naudas līdzekļi nepieciešami 2019. g. decembrī bēru pabalsta izmaksāšanai</t>
  </si>
  <si>
    <t>Tāme Nr.09.17.1.</t>
  </si>
  <si>
    <t>Jūrmalas pirmsskolas izglītības iestāde "Madara"</t>
  </si>
  <si>
    <t>90009249314</t>
  </si>
  <si>
    <t>Tērbatas iela 1, Jūrmala, LV-2016</t>
  </si>
  <si>
    <t>LV05PARX0002484572065</t>
  </si>
  <si>
    <t>LV05PARX0002484573035</t>
  </si>
  <si>
    <t>LV79PARX0002484577038</t>
  </si>
  <si>
    <t>MD: naudas līdzekļi nepieciešami tarifikācijā apstiprinātas skolotāju darba algas samaksai par 2019.g. decembri, priekšlikums EUR 122 pārvirzīt no EKK 1210 līdzekļu ekonomijas</t>
  </si>
  <si>
    <t>MD: Priekšlikums ekonomiju EUR 122 apmērā pārvirzīt uz  EKK 1119. Ekonomija izveidojas no samazinātas VSAOI likmes piemērošanas darbiniekiem pensijas vecumā.</t>
  </si>
  <si>
    <t>Tāme Nr.09.21.1.</t>
  </si>
  <si>
    <t>Jūrmalas pirmsskolas izglītības iestāde "Saulīte"</t>
  </si>
  <si>
    <t>90009249206</t>
  </si>
  <si>
    <t>Rēzeknes pulka iela 28, Jūrmala, LV-2010</t>
  </si>
  <si>
    <t>Iestādes uzturēšana un pirmsskolas izglītības  nodrošināšana</t>
  </si>
  <si>
    <t>LV21PARX0002484572068</t>
  </si>
  <si>
    <t>LV21PARX0002484573038</t>
  </si>
  <si>
    <t>LV95PARX0002484577041</t>
  </si>
  <si>
    <t>MD: līdzekļu ekonomija veidojas no darbinieku neapmaksājamas prombūtnes, kas pamatota ar darba nespējas lapu B</t>
  </si>
  <si>
    <t>PB: naudas līdzekļi nepieciešami 2019. g. decembrī nostrādāto naksts stundu apmaksai atbrīvojamam darbiniekam</t>
  </si>
  <si>
    <t>PB: līdzekļu ekonomija veidojas no pilnībā neapgūtiem līdzekļiem, kas bija paredzēti aizvietošanas darba apmaksai pastāvīga darbinieka prombūtnes (slimības) laikā</t>
  </si>
  <si>
    <t>MD: naudas līdzekļi nepieciešami slimības naudas samaksai</t>
  </si>
  <si>
    <t>Tāme Nr.09.7.1.</t>
  </si>
  <si>
    <t>Ķemeru pamatskola</t>
  </si>
  <si>
    <t>90009251338</t>
  </si>
  <si>
    <t>Tukuma iela 10</t>
  </si>
  <si>
    <t>09.210</t>
  </si>
  <si>
    <t>Iestādes uzturēšana un vispārējās izglītības nodrošināšana</t>
  </si>
  <si>
    <t xml:space="preserve">                                                                                                                                LV26PARX0002484572075</t>
  </si>
  <si>
    <t>LV26PARX0002484573045</t>
  </si>
  <si>
    <t>LV03PARX0002484577048</t>
  </si>
  <si>
    <t>PB ekonomija sakarā ar B slimības lapām, MD ekonomija sakarā ar A slimības lapām, pam.izgl.-111, interešu izgl.-33</t>
  </si>
  <si>
    <t>Pietrūkst līdzekļi nakts stundu apmaksai 2.17 Eur apmērā</t>
  </si>
  <si>
    <t xml:space="preserve">Pietrūkst līdzekļi slimības lapu  apmaksai: pamatizgl. 111, interešu izgl. 33 </t>
  </si>
  <si>
    <t>Tāme Nr. 09.7.1</t>
  </si>
  <si>
    <t>Tāme Nr.09.9.1</t>
  </si>
  <si>
    <t>Majoru vidusskola</t>
  </si>
  <si>
    <t>90000051627</t>
  </si>
  <si>
    <t>Rīgas iela 3, Jūrmala</t>
  </si>
  <si>
    <t>Iestādes uzturēšanas un vispārējās izglītības  nodrošināšana</t>
  </si>
  <si>
    <t>LV78PARX0002484572012</t>
  </si>
  <si>
    <t>LV44PARX0002484573012</t>
  </si>
  <si>
    <t>LV02TREL981377100200B</t>
  </si>
  <si>
    <t>LV05PARX0002484577012</t>
  </si>
  <si>
    <t>LV39PARX0002484576012</t>
  </si>
  <si>
    <t>Līdzekļu ekonomija (strādājošo pensionāru nodokļa likmes atšķirība, darbinieku darbnespēja). Nepieciešams pārnest līdzekļus uz EKK 1228 -250 EUR</t>
  </si>
  <si>
    <t>Līdzekļi nepieciešami bēru pabalsta izmaksai</t>
  </si>
  <si>
    <t>Tāme Nr.01.1.4.</t>
  </si>
  <si>
    <t>01.830</t>
  </si>
  <si>
    <t>Norēķini par izglītības pakalpojumiem, ko sniedz citas pašvaldības</t>
  </si>
  <si>
    <t>LV84PARX0002484572001</t>
  </si>
  <si>
    <t>2019.gadā tika ieplānoti 695 237 EUR. Ievērojot, ka no 2019.gada 1.septembra  ir ievērojami pieaudzis audzēkņu skaits par ko ir veicami savstarpējie norēķini, salīdzinot ar 2018.gadu par 7% , papildus nepieciešami 9241,-</t>
  </si>
  <si>
    <t xml:space="preserve">Budžeta finansēta institūcija: </t>
  </si>
  <si>
    <t>Reģistrācijas Nr.:</t>
  </si>
  <si>
    <t>2019.gada budžeta atšifrējums pa programmām un budžeta veidiem</t>
  </si>
  <si>
    <t>Struktūrvienība:</t>
  </si>
  <si>
    <t>Attīstības pārvaldes Tūrisma un uzņēmējdarbības attīstības nodaļa</t>
  </si>
  <si>
    <t>Sabiedriskā transporta organizēšanas pasākumi</t>
  </si>
  <si>
    <t>04.510</t>
  </si>
  <si>
    <t>maksas pakalpojumi</t>
  </si>
  <si>
    <t>Braukšanas maksas atlaides un zaudējumu kompensēšana Jūrmalas pilsētas maršrutu tīkla pilsētas nozīmes maršrutos</t>
  </si>
  <si>
    <t>Ievērojot 2019.gada Tūrisma un uzņēmējdarbības attīstības nodaļas apstiprināto finansējumu budžetā programmā “Sabiedriskā transporta organizēšanas pasākumi” aktivitātēs “Braukšanas maksas atlaides un zaudējumu kompensēšana Jūrmalas pilsētas maršrutu tīkla pilsētas nozīmes maršrutos” un “Produktu subsīdijas komersantiem sabiedriskā transporta pakalpojumu nodrošināšanai (par pasažieru regulārajiem pārvadājumiem)” izpildi, kas pārsniedz prognozēto izmaksu apjomu 2019.gadā un ir nepieciešams papildus finansējums pakalpojuma turpmākai nodrošināšanai un rēķinu apmaksai. Ievērojot, Eiropas Parlamenta un Padomes 2007. gada 23. oktobra regulas (EK) Nr. 1370/2007 
5. panta 4. punktu pasūtītājs (Jūrmalas pislētas dome) nedrīkst veikt maksājumu, kas pārsniedz uzņēmumu gada vidējo lēsto vērtību</t>
  </si>
  <si>
    <t xml:space="preserve">JPAP_P2.3._R2.3.1._74 </t>
  </si>
  <si>
    <t>Produktu subsīdijas komersantiem sabiedriskā transporta pakalpojumu nodrošināšanai (par pasažieru regulārajiem pārvadājumiem)</t>
  </si>
  <si>
    <t>JPAP_P2.3._R2.3.1._74</t>
  </si>
  <si>
    <t>Audits (SIA "Jūrmalas autobusu satiksme")</t>
  </si>
  <si>
    <t>Karšu shēmas un kustību sarakstu izstrāde</t>
  </si>
  <si>
    <t>Autobusu aplīmēšanas pakalpojums</t>
  </si>
  <si>
    <t>JPAP_P2.3._R2.3.1._75</t>
  </si>
  <si>
    <t>JPAP_P2.3._R2.3.1._74
JIAK_R3.2.1_7</t>
  </si>
  <si>
    <t>Sabiedriskā transporta kontrole</t>
  </si>
  <si>
    <t>Jūrmalas kartes ieviešana</t>
  </si>
  <si>
    <t>JPAP_P3.1._R3.1.5._139
IKTRP_R3.1.1._31</t>
  </si>
  <si>
    <t>Tūrisma attīstības nodrošināšanas pasākumi</t>
  </si>
  <si>
    <t>04.730</t>
  </si>
  <si>
    <t>Dalība tūrisma gadatirgos un izstādēs. Tūrisma stenda nodrošinājums un glābāšana</t>
  </si>
  <si>
    <t>JPTARP _U.1.9_ P.1.9.6.</t>
  </si>
  <si>
    <t>Dalība tūrisma darba semināros, dienās, prezentācijās un to rīkošana augsti prioritārajos tirgos, pieredzes apmaiņa ārvalstīs</t>
  </si>
  <si>
    <t>JPTARP_U.1.9. P.1.9.11.; U. 4.5. P.4.5.2. un  P.4.5.3.</t>
  </si>
  <si>
    <t>Tūrisma piesaistes pasākumi Dzintaru Gaismas parkā (t.sk. Jaungada pasākums)</t>
  </si>
  <si>
    <t>JPTARP_U.1.5._ P.1.5.2.</t>
  </si>
  <si>
    <t xml:space="preserve">Projekts "Pārgājienu maršruts gar Baltijas jūras piekrasti Latvijā un Igaunijā" </t>
  </si>
  <si>
    <t>JPTARP U_2.3. P.2.3.1.; U_1.4._ P.1.4.3.</t>
  </si>
  <si>
    <t>Tūrisma viesmīlības un tūrisma produktu veidošanas apmācību rīkošana Jūrmalas tūrisma nozares darbieniekiem/Tīklošanās pasākumu rīkošana</t>
  </si>
  <si>
    <t>JPTARP U_1.8. P.1.8.3.; U_2.1. P.2.1.1.; U_2.1. P.2.1.3.; U_2.3. P.2.3.4.; U_3.6. P.3.6.1.;</t>
  </si>
  <si>
    <t>Tūrisma statistikas datu sagatavošana</t>
  </si>
  <si>
    <t>JPTARP_R_4.4._P 4.4.2.</t>
  </si>
  <si>
    <t>Publiskās slidotavas darbības nodrošināšana</t>
  </si>
  <si>
    <t>JPAP_P_1.7._R1.7.1._43
JPTARP_R_1.2._P 1.2.6.</t>
  </si>
  <si>
    <t>Dalība asociācijās</t>
  </si>
  <si>
    <t>JPAP_P1.10._R1.10.3_59
JPTARP_U_1.9. P.1.9.13.</t>
  </si>
  <si>
    <t>Konference "Mini-Limund"</t>
  </si>
  <si>
    <t>JPAP_P1.9._R1.9.1._49
JPTARP_U3.1.._P3.1.2
JKAP_RV2_U2.2._P2.2.4</t>
  </si>
  <si>
    <t>Tūrisma piesaistes pasākumi Jūrmalā</t>
  </si>
  <si>
    <t>JPAP_P.1.4._R1.4.2., JPAP_P1.7._R1.7.1_45; JPTARP_U_1.7.P.1.7.1.</t>
  </si>
  <si>
    <t>Pilsētas ekonomiskās attīstības pasākumi</t>
  </si>
  <si>
    <t>04.900</t>
  </si>
  <si>
    <t>Uzņēmējdarbības attīstības veicināšana</t>
  </si>
  <si>
    <t>JPAP_P.3.7._R3.7.1._228 JPAP_P3.7._R3.7.1._229 JPAP_P3.7._R3.7.3._234 JPAP_P3.7._R3.7.3._235 JPP_AM4_U4.2.._P4.2.2 JPTARP_U.1.1., P.1.1.2.</t>
  </si>
  <si>
    <t>Nodarbinātības veicināšanas pasākumi</t>
  </si>
  <si>
    <t>JPAP_P.3.7._R3.7.3._235
JPP_AM4_U4.3.._P4.3.2</t>
  </si>
  <si>
    <t>Telpu noma biznesa inkubatora darbības nodrošināšanai</t>
  </si>
  <si>
    <t>JPAP_P3.7._R3.7.1._229</t>
  </si>
  <si>
    <t>Transporta pakalpojumi</t>
  </si>
  <si>
    <t>JPAP_ P3.7._R3.7.2._230    JPAP_ P3.7._R3.7.3._235
JPP_AM4_U4.2._P4.2.2</t>
  </si>
  <si>
    <t>JPAP_P3.7._R3.3.1._192;JPTARP_U3.5._P3.4.1;
DzKVTDS M_3</t>
  </si>
  <si>
    <t>Daudzfunkcionāla dabas tūrisma centra jaunbūve un meža parka labiekārtojums Ķemeros</t>
  </si>
  <si>
    <t>JPAP_P1.6._R1.6.1._21;
JPTARP_U1.4._P1.4.1</t>
  </si>
  <si>
    <t>Jūrmalas pilsētas attīstības programma 2014.-2020.gadam (JPAP):</t>
  </si>
  <si>
    <t>P1.6 - Aktīvā un dabas tūrisma attīstība</t>
  </si>
  <si>
    <t>Rīcības virziens: R1.6.1 - Dabas tūrisma infrastruktūras attīstība</t>
  </si>
  <si>
    <t>Aktivitāte: Nr.21. Daudzfunkcionālā, interaktīva dabas tūrisma objekta izveide Ķemeros</t>
  </si>
  <si>
    <t>P1.7. Kultūras tūrisma attīstība</t>
  </si>
  <si>
    <t>Rīcības virziens R1.7.1.: Kultūras tūrisma piedāvājuma attīstība</t>
  </si>
  <si>
    <t>Aktivitāte: Nr.43. Kultūras dzīves piedāvājuma attīstība visa gada garumā</t>
  </si>
  <si>
    <t>P1.9.-Kūrorta un tikšanās vietas tēla veidošana</t>
  </si>
  <si>
    <t>Rīcības virziens R1.9.1.: Jūrmalas kā kūrorta un tikšanās vietas tēla veidošana</t>
  </si>
  <si>
    <t>Aktivitāte: Nr.49. Jūrmalas kā konferenču un tikšanās vietas popularizēšana nozares speciālistu vidē</t>
  </si>
  <si>
    <t>P1.10. Partnerattiecību veidošana ar starptautiskām organizācijām un institūcijām, sadraudzības pilsētām, citām pašvaldībām Latvijā un ārpus tās</t>
  </si>
  <si>
    <t>Rīcības virziens R1.10.3.: Sadarbība ar asociācijām, starptautiskām organizācijām un institūcijām Latvijā un ārvalstīs</t>
  </si>
  <si>
    <t>Aktivitāte: Nr.59. Asociācijām, starptautisko organizāciju informēšanas un monitoringa aktivitātes</t>
  </si>
  <si>
    <t>P2.3 - Sabiedriskā transporta sistēmas attīstība</t>
  </si>
  <si>
    <t>Rīcības virziens: R2.3.1 - Racionālas sabiedriskā transporta sistēmas attīstība</t>
  </si>
  <si>
    <t>Aktivitāte: Nr.74. Sabiedriskā transporta attīstība Jūrmalā</t>
  </si>
  <si>
    <t>P3.1 - Uz nākotni orientēta pilsētas pārvaldība, kas atbalsta pilsonisko iniciatīvu</t>
  </si>
  <si>
    <t>Rīcības virziens: R3.1.5. Pilsētas pārvaldības infrastruktūras pilnveide</t>
  </si>
  <si>
    <t>Aktivitāte: Nr.139. Jūrmalas kartes ieviešana</t>
  </si>
  <si>
    <t>P3.3 - Daudzveidīgas kultūras un sporta vide</t>
  </si>
  <si>
    <t>Rīcības virziens: R3.3.1 - Pilsētas kultūras iestāžu un muzeju darbības pilnveide</t>
  </si>
  <si>
    <t>Aktivitāte: Nr.192. Jūrmalas kultūras iestāžu ēku remonts un būvniecība, teritoriju labiekārtošana un materiāltejniskai nodrošinājums</t>
  </si>
  <si>
    <t>P3.7 - Atbalsts uzņēmējdarbības iniciatīvām un uzņēmēju sadarbības veicināšana</t>
  </si>
  <si>
    <t>Rīcības virziens: R3.7.1 - Pašvaldības uzņēmējdarbības atbalsta politikas plānošana un attīstība</t>
  </si>
  <si>
    <t>Aktivitāte: Nr.228. Uzņēmējdarbības atbalsta veicināšana</t>
  </si>
  <si>
    <t>Aktivitāte: Nr.229. Veicināt esošo uzņēmumu attīstību un jaunu uzņēmumu rašanos</t>
  </si>
  <si>
    <t>Rīcības virziens: R3.7.2 - Vietējās uzņēmējdarbības atbalsta infrastruktūras attīstība</t>
  </si>
  <si>
    <t>Aktivitāte: Nr.230. Uzņēmējdarbības veicināšana</t>
  </si>
  <si>
    <t>Rīcības virziens: R3.7.3 - Uzņēmumu izveides, darbības un sadarbības motivācija</t>
  </si>
  <si>
    <t>Aktivitāte: Nr.234. Uzņēmējdarbības motivācijas veicināšana</t>
  </si>
  <si>
    <t>Aktivitāte: Nr.235. Skolu iesaiste un Jūrmalas pilsētas iedzīvotāju, t.sk., izglītojamo, intereses veicināšana par uzņēmējdarbību un nodarbinātību</t>
  </si>
  <si>
    <t>Jūrmalas pilsētas tūrisma attīstības rīcības plāns 2018.-2020.gadam (JPTARP):</t>
  </si>
  <si>
    <t>R1.1.-Atraktīvu piesaistes objektu izveide ar augustu tūristu piesaistes potenciālu</t>
  </si>
  <si>
    <t>P.1.1.2.-Līdzfinansējuma projektu konkurss inovatīvum radošu tūrisma prduktu izveides veicināšanai</t>
  </si>
  <si>
    <t xml:space="preserve">U 1.2. Atpūtas, rekreācijas tūrisma piedāvājuma pilnveidošana vietējiem un 
ārvalstu viesiem 
</t>
  </si>
  <si>
    <t>P.1.2.6. Mākslīgā ledus slidotavas izveide un ar to saistīto pakalpojumu nodrošināšana Majoros un Kauguros ziemā</t>
  </si>
  <si>
    <t>U 1.4. Dabas tūrisma piedāvājuma attīstības veicināšana un popularizēšana</t>
  </si>
  <si>
    <t xml:space="preserve">P 1.4.1. Daudzfunkcionāla interaktīva dabas tūrisma objekta izveide Ķemeros </t>
  </si>
  <si>
    <t xml:space="preserve">P. 1.4.3. Dabas piesaistes objektu sasaiste (marķējuma izveide – norādes) ar pilsētas centru un atbilstošs mārketings </t>
  </si>
  <si>
    <t>R1.5.Pasākumu/aktivitāšu piedāvājuma pilnveidošana ģimenēm ar bērniem</t>
  </si>
  <si>
    <t>P.1.5.2. Kompleksā pakalpojuma piedāvājuma ģimenēm ar bērniem izveides veicināšana.</t>
  </si>
  <si>
    <t>R1.8. Viesmīlības pakalpojumu kvalitātes pilnveidošana</t>
  </si>
  <si>
    <t>P.1.8.3. Tūrisma un viesmīlības darbinieku zināšanu par Jūrmalas tūrisma piedāvājumu veicināšana.</t>
  </si>
  <si>
    <t>R1.9-Jūrmalas kā tūrisma galamērķa mārketings Latvijas un ārvalstu mērķa tirgos</t>
  </si>
  <si>
    <t>P.1.9.6.Dalība tūrisma izstādēs/gadatirgos augsti prioritāros mērķa tirgos t.sk. Latvijā un MICE.</t>
  </si>
  <si>
    <t>P.1.9.11. Dalība darbsemināros, misijās, semināros.</t>
  </si>
  <si>
    <t>P.1.9.13. Dalība vietējās un starptautiskās (Baltijas, Eiropas) tūrisma organizācijās un darbības efektivitātes izvērtēšana</t>
  </si>
  <si>
    <t>P2.1.Veselības produktu un pakalpojumu pilnveidošana atbilstoši pieprasījumam</t>
  </si>
  <si>
    <t>P.2.1.1. Personāla viesmīlības kompetenču pilnveides veicināšanas pasākumi.</t>
  </si>
  <si>
    <t>P.2.1.3. Tīklošanās pasākumi komplekso pakalpojumu/produktu veidošanas veicināšanai.</t>
  </si>
  <si>
    <t>P2.3.Jūrmalas pilsētas vides pilnveide veselīgam dzīvesveidam</t>
  </si>
  <si>
    <t>P.2.3.1. Pastaigu maršrutu izveide un marķēšana vidē.</t>
  </si>
  <si>
    <t>P.2.3.4. Veselīga dzīvesveida elementu iekļaušanas viesmīlības uzņēmumu piedāvājumā veicināšana.</t>
  </si>
  <si>
    <t xml:space="preserve">U 3.1. Konferenču tūrisma attīstība, fokusējoties uz vidēja lieluma 
(~ 300 dalībnieki) konferencēm  
</t>
  </si>
  <si>
    <t>P 3.1.2. Finansiāla atbalsta piešķiršana starptautisku konferenču organizēšanā</t>
  </si>
  <si>
    <t xml:space="preserve">U 3.4. Sporta pasākumu organizēšana, fokusējoties uz pasākumiem ar lielākiem ieguvumiem pilsētai 
</t>
  </si>
  <si>
    <t>P. 3.4.1. Ikgadējas sporta pasākumu programmas izveide, kas orientēta uz Latvijas un ārvalstu tūristiem</t>
  </si>
  <si>
    <t>P3.6.-Pakalpojumu kvalitātes pilnveide MICE tūrisma sektorā</t>
  </si>
  <si>
    <t>P.3.6.1. Tūrisma un ar tūrismu saistītu uzņēmēju kompetenču pilnveidošanas veicināšana par MICE tūrisma pieprasījuma specifiku.</t>
  </si>
  <si>
    <t xml:space="preserve">R 4.4. Atbalsts tūrisma uzņēmējdarbības īstenošanai </t>
  </si>
  <si>
    <t xml:space="preserve">P 4.4.2. Statistikas apkopošana un datu pieejamības nodrošināšana (datu bankas izveide) </t>
  </si>
  <si>
    <t>R4.5.Pilsētas attīstības prioritātēm atbilstošas tūrisma pārvaldes organizatoriskās struktūras izveide un kapacitātes stiprināšana</t>
  </si>
  <si>
    <t>P.4.5.2.Piedalīšanās Jūrmalas pilsētas sadraudzības pilsētu rīkotajos pasākumos.</t>
  </si>
  <si>
    <t>P.4.5.3. Tūrisma un mārketinga nodaļu darbinieku pieredzes apmaiņas vizītes ārvalstu kūrortpilsētās.</t>
  </si>
  <si>
    <t xml:space="preserve">Jūrmalas pilsētas izglītības attīstības koncepcija 2015.-2020.gadam (JIAK)
</t>
  </si>
  <si>
    <t>R3.2.1 KOPĒJĀ SEKTORA ATTĪSTĪBA, PĀRVALDĪBA</t>
  </si>
  <si>
    <t>Aktivitāte Nr.7 Sabiedriskā transporta maršrutu pieejamības uzlabošana Jūrmalas izglītības iestāžu audzēkņiem</t>
  </si>
  <si>
    <t>Jūrmalas pilsētas jaunatnes politikas attīstības plāns 2018.-2020.gadam (JPP)</t>
  </si>
  <si>
    <t>AM 4 Attīstīt jauniešu nodarbinātību un uzņēmējdarbību Jūrmalas pilsētā.</t>
  </si>
  <si>
    <t>Rīcības virziens: U 4.2. Pilnveidot atbalstu jauniešiem uzņēmējdarbības uzsākšanai.</t>
  </si>
  <si>
    <t>Aktivitāte: 4.2.2.Jauniešu intereses veicināšana par uzņēmējdarbību</t>
  </si>
  <si>
    <t>Rīcības virziens: U 4.3. Veicināt skolēnu nodarbinātību vasarā.</t>
  </si>
  <si>
    <t>Aktivitāte: 4.3.2. Līdzfinansēt darba algu Jūrmalas pilsētā deklarētajiem jauniešiem (15-20g.v.)</t>
  </si>
  <si>
    <t>Jūrmalas pilsētas kultūrvides attīstības plāns 2017.-2020.gadam (JKAP)</t>
  </si>
  <si>
    <t>Rīcības virziens: RV2_ 2. Kultūras piedāvājuma izcilība un daudzveidība Jūrmalā: kvalitatīva un sistemātiska kultūras piedāvājuma veidošana dažādām mērķauditorijas grupām vietējā, nacionālā un starptautiskā mērogā</t>
  </si>
  <si>
    <t xml:space="preserve">Uzdevums: U2.2. Nostiprināt Jūrmalas kā kultūras un mākslas pilsētas identitāti un konkurētspēju </t>
  </si>
  <si>
    <t>Aktivitātes: P2.2.4. Nacionāla un starptautiska mēroga konferenču, semināru, konkursu rīkošana vai līdzfinansēšana, veidojot Jūrmalu par pievilcīgu konferenču pilsētu.</t>
  </si>
  <si>
    <t>SIA "Dzintaru koncertzāle" vidēja termiņa darbības stratēģija 2017.-2020.gadam (DZKVTDS)</t>
  </si>
  <si>
    <r>
      <rPr>
        <b/>
        <sz val="9"/>
        <rFont val="Times New Roman"/>
        <family val="1"/>
        <charset val="186"/>
      </rPr>
      <t>Mērķis Nr.3</t>
    </r>
    <r>
      <rPr>
        <sz val="9"/>
        <rFont val="Times New Roman"/>
        <family val="1"/>
        <charset val="186"/>
      </rPr>
      <t xml:space="preserve"> Esošo Jūrmalas kultūras tūrisma objektu attīstība</t>
    </r>
  </si>
  <si>
    <t>Tāme Nr.04.1.3.</t>
  </si>
  <si>
    <t>LV81PARX0002484577002</t>
  </si>
  <si>
    <r>
      <rPr>
        <b/>
        <sz val="9"/>
        <rFont val="Times New Roman"/>
        <family val="1"/>
        <charset val="186"/>
      </rPr>
      <t xml:space="preserve"> 8.pielikums</t>
    </r>
    <r>
      <rPr>
        <sz val="9"/>
        <rFont val="Times New Roman"/>
        <family val="1"/>
        <charset val="186"/>
      </rPr>
      <t xml:space="preserve"> Jūrmalas pilsētas domes  </t>
    </r>
  </si>
  <si>
    <t xml:space="preserve">Īpašumu pārvaldes Pašvaldības īpašumu nodaļas pašvaldības īpašumu tehniskā nodrošinājuma daļa </t>
  </si>
  <si>
    <t>Administratīvo ēku būvniecība, atjaunošana un uzlabošana</t>
  </si>
  <si>
    <t>01.110</t>
  </si>
  <si>
    <t>Domes administratīvo ēku infrastruktūras attīstība</t>
  </si>
  <si>
    <t>JPAP_R3.1.2._131</t>
  </si>
  <si>
    <t>25.11.2019 Īpašumu pārvaldes Pašvaldības īpašumu nodaļas Pašvaldības īpašumu tehniskā nodrošinājuma daļas iesniegums par budžeta grozījumiem Nr.8.2.1-3/4-33.</t>
  </si>
  <si>
    <t>Nekustamā īpašuma būvniecība, atjaunošana un uzlabošana policijas vajadzībām</t>
  </si>
  <si>
    <t>03.110</t>
  </si>
  <si>
    <t>Policijas vajadzībām nepieciešamo ēku remonts</t>
  </si>
  <si>
    <t>JPAP_R1.6.2._30</t>
  </si>
  <si>
    <t>Glābšanas staciju būvniecība, atjaunošana un uzlabošana</t>
  </si>
  <si>
    <t>03.600</t>
  </si>
  <si>
    <t>Glābšanas stacijas</t>
  </si>
  <si>
    <t>Publisko teritoriju, ēku un mājokļu būvniecība, atjaunošana un uzlabošana</t>
  </si>
  <si>
    <t>06.600</t>
  </si>
  <si>
    <t>Jauno Slokas kapu izbūve un labiekārtošana</t>
  </si>
  <si>
    <t>JPAP_R2.8.2._114</t>
  </si>
  <si>
    <t>Pašvaldības dzīvojamā fonda remonts</t>
  </si>
  <si>
    <t>JPAP_R2.9.1._115</t>
  </si>
  <si>
    <t>Ēku nojaukšana</t>
  </si>
  <si>
    <t>JPAP_R2.8.1._105</t>
  </si>
  <si>
    <t>Kapteiņa Zolta piemiņas vietas teritorijas labiekārtošana Kaugurciema ielā, Jūrmalā</t>
  </si>
  <si>
    <t>JPAP_R2.8.1._98</t>
  </si>
  <si>
    <t>Tirdzniecības nojumes jaunbūve un inženierkomunikāciju izbūve Slokas ielā 3313, Jūrmalā</t>
  </si>
  <si>
    <t>JPAP_R3.7.2_231</t>
  </si>
  <si>
    <t>Pašvaldības īpašumā esošo ēku, kas nav nodotas citu pašvaldības iestāžu valdījumā vai apsaimniekošanā, remonts</t>
  </si>
  <si>
    <t>JPAP_R2.9.1_115</t>
  </si>
  <si>
    <t>Ēku konservācija</t>
  </si>
  <si>
    <t>JPAP_R2.8.1_105</t>
  </si>
  <si>
    <t>Pašvaldības policijas postenis ''Priedaine''</t>
  </si>
  <si>
    <t>JPAP_R2.8.1_98</t>
  </si>
  <si>
    <t>Aizvietotājizpildes piemērošana patvaļīgi veiktas būvniecības vai vidi degradējošas/bīstamas būves esamības gadījumos</t>
  </si>
  <si>
    <t>Pašvaldības palīdzības sniegšana iedzīvotājiem dzīvojamo telpu remontiem</t>
  </si>
  <si>
    <t>Apsekošana, specifikāciju un tāmju sagatavošana</t>
  </si>
  <si>
    <t>JPAP_R3.1.2_131</t>
  </si>
  <si>
    <t>Atpūtu un sportu veicinošas infrastruktūras izveide, atjaunošana un labiekārtošana</t>
  </si>
  <si>
    <t>Sabiedriskās tualetes remontdarbi</t>
  </si>
  <si>
    <t>JPAP_R2.8.1_99</t>
  </si>
  <si>
    <t xml:space="preserve">Sporta nams "Taurenītis" </t>
  </si>
  <si>
    <t>JPAP_R1.6.3_41</t>
  </si>
  <si>
    <t>Majoru sporta laukums</t>
  </si>
  <si>
    <t>Slokas stadions</t>
  </si>
  <si>
    <t>Dzintaru mežaparks</t>
  </si>
  <si>
    <t>Velonovietnes Jūrmalas pilsētaspašvaldības īpašumos</t>
  </si>
  <si>
    <t>JPAP_R3.2.2._155 JPAP_R3.2.3._165</t>
  </si>
  <si>
    <t>Avārijas darbi</t>
  </si>
  <si>
    <t>JPAP_R3.2.2_155</t>
  </si>
  <si>
    <t>Bibliotēku ēku būvniecība, atjaunošana un uzlabošana</t>
  </si>
  <si>
    <t>08.210</t>
  </si>
  <si>
    <t>Bibliotēku remonts</t>
  </si>
  <si>
    <t>JPAP_R3.2.4</t>
  </si>
  <si>
    <t>Muzeja ēku būvniecība, atjaunošana un uzlabošana</t>
  </si>
  <si>
    <t>08.220</t>
  </si>
  <si>
    <t>Muzeji un izstāžu zāles</t>
  </si>
  <si>
    <t>JPAP_R3.3.1._192</t>
  </si>
  <si>
    <t>Kultūras centru un namu būvniecība, atjaunošana un uzlabošana</t>
  </si>
  <si>
    <t>Kultūras centru ēku remonts</t>
  </si>
  <si>
    <t>5250</t>
  </si>
  <si>
    <t>2241</t>
  </si>
  <si>
    <t>Pirmsskolas  izglītības iestāžu būvniecība, atjaunošana un uzlabošana</t>
  </si>
  <si>
    <t>JPAP_R3.2.2._155</t>
  </si>
  <si>
    <t>Pirmsskolas izglītības iestāžu pieejamības uzlabošana</t>
  </si>
  <si>
    <t>Jūrmalas PII ''Katrīna''</t>
  </si>
  <si>
    <t>Jūrmalas PII ''Madara''</t>
  </si>
  <si>
    <t xml:space="preserve">Jūrmalas PII ''Mārīte'' </t>
  </si>
  <si>
    <t>Jūrmalas PII ''Podziņa''</t>
  </si>
  <si>
    <t>Jūrmalas PII ''Saulīte''</t>
  </si>
  <si>
    <t>Jūrmalas PII ''Zvaniņš''</t>
  </si>
  <si>
    <t>Jūrmalas PII ''Namiņš''</t>
  </si>
  <si>
    <t>Jūrmalas PII ''Lācītis''</t>
  </si>
  <si>
    <t xml:space="preserve">Sākumskolu, pamatskolu, vidusskolu būvniecība, atjaunošana un uzlabošana </t>
  </si>
  <si>
    <t>JPAP_R3.2.3._165</t>
  </si>
  <si>
    <t>Jūrmalas sākumskola ''Atvase''</t>
  </si>
  <si>
    <t>Jūrmalas sākumskola ''Ābelīte''</t>
  </si>
  <si>
    <t>Jūrmalas sākumskola ''Taurenītis''</t>
  </si>
  <si>
    <t>Jaundubultu vidusskola</t>
  </si>
  <si>
    <t xml:space="preserve">Kauguru vidusskola </t>
  </si>
  <si>
    <t xml:space="preserve">Slokas pamatskola </t>
  </si>
  <si>
    <t>Mežmalas vidusskola</t>
  </si>
  <si>
    <t>Pumpuru vidusskola</t>
  </si>
  <si>
    <t>Interešu un profesionālās ievirzes izglītības iestāžu būvniecība, atjaunošana un uzlabošana</t>
  </si>
  <si>
    <t>Jūrmalas Sporta skola</t>
  </si>
  <si>
    <t>JPAP_R3.2.4._185</t>
  </si>
  <si>
    <t xml:space="preserve">Jūrmalas bērnu un jauniešu interešu centrs </t>
  </si>
  <si>
    <t>Jūrmalas mūzikas vidusskola</t>
  </si>
  <si>
    <t>Pārējo sociālo iestāžu būvniecība, atjaunošana un uzlabošana</t>
  </si>
  <si>
    <t>10.700</t>
  </si>
  <si>
    <t xml:space="preserve">Avārijas darbi </t>
  </si>
  <si>
    <t>JPAP_R3.5.1._216</t>
  </si>
  <si>
    <t>Veselības veicināšanas un sociālo pakalpojumu centrs</t>
  </si>
  <si>
    <t>Jūrmalas pilsētas attīstības programma 2014.-2020.gadam (JPAP)</t>
  </si>
  <si>
    <t>Rīcības virzieni:</t>
  </si>
  <si>
    <t>R1.6.2.: Peldvietu infrastruktūras attīstība</t>
  </si>
  <si>
    <t>R1.6.3.: Sporta pasākumu un pakalpojumu attīstība</t>
  </si>
  <si>
    <t>R2.8.1.: Publiskās telpas pilnveide</t>
  </si>
  <si>
    <t>R2.8.2.: Kapsētu un to infrastruktūras labiekārtošana</t>
  </si>
  <si>
    <t>R2.9.1.: Pašvaldības dzīvojamā fonda attīstība</t>
  </si>
  <si>
    <t>R3.1.2.: Pašvaldības pārvaldes kapacitātes celšana</t>
  </si>
  <si>
    <t>R3.2.2.: Pirmsskolas izglītības pakalpojumi</t>
  </si>
  <si>
    <t>R3.2.3.: Vispārizglītojošo skolu izglītības pakalpojumi</t>
  </si>
  <si>
    <t>R3.2.4.: Profesionālās ievirzes un interešu izglītības pakalpojumi</t>
  </si>
  <si>
    <t>R3.3.1.: Pilsētas kultūras iestāžu un muzeju darbības pilnveide</t>
  </si>
  <si>
    <t>R3.5.1.: Sociālo pakalpojumu attīstība</t>
  </si>
  <si>
    <t>R3.7.2.: Vietējās uzņēmējdarbības atbalsta infrastruktūras attīstība</t>
  </si>
  <si>
    <t>Aktivitātes:</t>
  </si>
  <si>
    <t>Nr.30 Pašvaldības īpašumā esošo glābšanas staciju rekonstrukcija un būvniecība</t>
  </si>
  <si>
    <t>Nr.98 Parku, skvēru un kūrorta mazās infrastruktūras attīstība uzturēšana</t>
  </si>
  <si>
    <t xml:space="preserve">Nr.99 Publiskās telpas apsaimniekošana </t>
  </si>
  <si>
    <t>Nr.105 Graustu novākšana pilsētā</t>
  </si>
  <si>
    <t>Nr.114 Kapsētu paplašināšana un jaunu kapsētu izveide un to apsaimniekošana</t>
  </si>
  <si>
    <t xml:space="preserve">Nr.115 Jūrmalas pašvaldības dzīvojamā fonda attīstības plānošana un plānu realizācija </t>
  </si>
  <si>
    <t xml:space="preserve">Nr.131 Kvalitatīva pašvaldības pārvaldes kapacitātes nodrošināšana </t>
  </si>
  <si>
    <t>Nr.155 Pirmsskolas izglītības iestāžu mācību vides uzlabošana</t>
  </si>
  <si>
    <t>Nr.165 Vispārējās izglītības iestāžu mācību vides uzlabošana</t>
  </si>
  <si>
    <t>Nr.185 Profesionālās ievirzes un interešu izglītības iestāžu mācību vides uzlabošana</t>
  </si>
  <si>
    <t>Nr.192 Jūrmalas kultūras iestāžu ēku remonts un būvniecība, teritoriju labiekārtošana un materiāltehniskais nodrošinājums</t>
  </si>
  <si>
    <t>Nr.216 Sociālā atbalsta infrastruktūras attīstība</t>
  </si>
  <si>
    <t>Nr.231 Tirdzniecības vietu attīstība un esošo tirdzniecības vietu efektīvas darbības nodrošināšana un labiekārtošana</t>
  </si>
  <si>
    <t>Tāme Nr.01.1.7.</t>
  </si>
  <si>
    <t>Tāme Nr.06.1.7.</t>
  </si>
  <si>
    <t>.</t>
  </si>
  <si>
    <t>Tāme Nr.08.1.3.</t>
  </si>
  <si>
    <t>Tāme Nr.08.1.11.</t>
  </si>
  <si>
    <t>Tāme Nr.09.1.8.</t>
  </si>
  <si>
    <t>Pirmsskolas izglītības iestāžu būvniecība, atjaunošana un uzlabošana</t>
  </si>
  <si>
    <t>Tāme Nr.10.1.1.</t>
  </si>
  <si>
    <r>
      <rPr>
        <b/>
        <sz val="9"/>
        <rFont val="Times New Roman"/>
        <family val="1"/>
        <charset val="186"/>
      </rPr>
      <t>10.pielikums</t>
    </r>
    <r>
      <rPr>
        <sz val="9"/>
        <rFont val="Times New Roman"/>
        <family val="1"/>
        <charset val="186"/>
      </rPr>
      <t xml:space="preserve"> Jūrmalas pilsētas domes  
2018.gada 18.decembra saistošajiem noteikumiem Nr.44</t>
    </r>
  </si>
  <si>
    <t>Tāme Nr.09.22.1.</t>
  </si>
  <si>
    <t>Jūrmalas pirmsskolas izglītības iestāde "Zvaniņš"</t>
  </si>
  <si>
    <t>90009251357</t>
  </si>
  <si>
    <t>Lībiešu iela 19, Jūrmala, LV-2015</t>
  </si>
  <si>
    <t>LV53PARX0002484572074</t>
  </si>
  <si>
    <t>LV53PARX0002484573044</t>
  </si>
  <si>
    <t>LV30PARX0002484577047</t>
  </si>
  <si>
    <t>LV64PARX0002484576047</t>
  </si>
  <si>
    <t>PB: Finanšu līdzekļi nepieciešami darbinieka atbrīvošanai, lai izmaksātu darba algu par 2019.gada decembri un  atvaļinājuma kompensāciju. Izmaksājamā summa 1188.84 EUR.</t>
  </si>
  <si>
    <t>Finanšu līdzekļu ekonomija</t>
  </si>
  <si>
    <t xml:space="preserve">Apkures sezona šogad bija garākā, un ir uzsāktā ātrāk, kopš 23.09.2019, sakara ar aukstiem laikapstākļiem. </t>
  </si>
  <si>
    <t>Tāme Nr. 09.25.1</t>
  </si>
  <si>
    <t>Sākumskola "Ābelīte"</t>
  </si>
  <si>
    <t>90009251361</t>
  </si>
  <si>
    <t>Plūdu iela 4a, Jūrmala. LV-2015</t>
  </si>
  <si>
    <t>Iestāžu uzturēšana un vispārējās izglītības nodrošināšana</t>
  </si>
  <si>
    <t>LV69PARX0002484572077</t>
  </si>
  <si>
    <t>LV69PARX0002484573047</t>
  </si>
  <si>
    <t>LV46PARX0002484577050</t>
  </si>
  <si>
    <t>PB: Naudas līdzekļi nepieciešami VSAOI samaksai no darba ņēmēja</t>
  </si>
  <si>
    <t>PB: Ekonomija izveidojas, jo nebija nepieciešami naudas līdzekļi prombūtnē esošo darbinieku aizvietošanai.</t>
  </si>
  <si>
    <t>Tāme Nr. 09.18.1</t>
  </si>
  <si>
    <t>Jūrmalas pirmsskolas izglītības iestāde "Mārīte"</t>
  </si>
  <si>
    <t>90009249189</t>
  </si>
  <si>
    <t>Engures iela 4, Jūrmala, LV-2016</t>
  </si>
  <si>
    <t>LV64PARX0002484572070</t>
  </si>
  <si>
    <t>LV64PARX0002484573040</t>
  </si>
  <si>
    <t>LV41PARX0002484577043</t>
  </si>
  <si>
    <t>MD:  naudas līdzekļi ir nepieciešami samaksāt IIN par 2019.gada decembra darba algu.</t>
  </si>
  <si>
    <t>Tāme Nr.09.29.1.</t>
  </si>
  <si>
    <t>90009249367</t>
  </si>
  <si>
    <t>Nometņu iela 2B, Jūrmala</t>
  </si>
  <si>
    <t>Iestādes uzturēšana, interešu un profesionālās ievirzes izglītības nodrošināšana</t>
  </si>
  <si>
    <t>LV96PARX0002484572076</t>
  </si>
  <si>
    <t>LV96PARX0002484573046</t>
  </si>
  <si>
    <t>LV73PARX0002484577049</t>
  </si>
  <si>
    <t>LV10PARX0002484576049</t>
  </si>
  <si>
    <t>Finanšu līdzekļu nepieciešami Vadītāja darba algas izmaksai. Sakarā ar tarifikācijas MP palielinājumu no 171.00 EUR uz 187.00 EUR 105.00 EUR izmaksai darba algas izmaksai 2019.gada novembrī.</t>
  </si>
  <si>
    <t>Darba devēja soc. nodoklis maksas pakalpojumi 105.00 EUR, Darba devēja soc.105*24.09%=25.29  EUR</t>
  </si>
  <si>
    <t>Finanšu līdzekļu ekonomija, sakarā ar Jūrmalas Sporta skolas baseina remontu Vendan ūdens patēriņš ir mazāks kā plānots.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</si>
</sst>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3"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sz val="12"/>
      <name val="Times New Roman"/>
      <family val="1"/>
      <charset val="186"/>
    </font>
    <font>
      <b/>
      <i/>
      <sz val="12"/>
      <name val="Times New Roman"/>
      <family val="1"/>
      <charset val="186"/>
    </font>
    <font>
      <sz val="7"/>
      <name val="Times New Roman"/>
      <family val="1"/>
      <charset val="186"/>
    </font>
    <font>
      <sz val="9"/>
      <color rgb="FFFF0000"/>
      <name val="Times New Roman"/>
      <family val="1"/>
      <charset val="186"/>
    </font>
    <font>
      <sz val="9"/>
      <color indexed="8"/>
      <name val="Times New Roman"/>
      <family val="1"/>
      <charset val="186"/>
    </font>
    <font>
      <b/>
      <sz val="9"/>
      <color theme="1"/>
      <name val="Times New Roman"/>
      <family val="1"/>
      <charset val="186"/>
    </font>
    <font>
      <sz val="9"/>
      <color theme="1"/>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00B050"/>
      <name val="Times New Roman"/>
      <family val="1"/>
      <charset val="186"/>
    </font>
    <font>
      <b/>
      <i/>
      <sz val="10"/>
      <name val="Times New Roman"/>
      <family val="1"/>
      <charset val="186"/>
    </font>
    <font>
      <b/>
      <i/>
      <sz val="9"/>
      <name val="Times New Roman"/>
      <family val="1"/>
      <charset val="186"/>
    </font>
    <font>
      <b/>
      <sz val="9"/>
      <color rgb="FFFF0000"/>
      <name val="Times New Roman"/>
      <family val="1"/>
      <charset val="186"/>
    </font>
    <font>
      <b/>
      <sz val="18"/>
      <name val="Times New Roman"/>
      <family val="1"/>
      <charset val="186"/>
    </font>
    <font>
      <sz val="8"/>
      <name val="Times New Roman"/>
      <family val="1"/>
      <charset val="186"/>
    </font>
    <font>
      <i/>
      <sz val="12"/>
      <name val="Times New Roman"/>
      <family val="1"/>
      <charset val="186"/>
    </font>
    <font>
      <sz val="12"/>
      <name val="Times New Roman"/>
      <family val="1"/>
      <charset val="186"/>
    </font>
    <font>
      <sz val="12"/>
      <color rgb="FFFF0000"/>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
      <sz val="11"/>
      <color theme="1"/>
      <name val="Calibri"/>
      <family val="2"/>
      <charset val="186"/>
      <scheme val="minor"/>
    </font>
    <font>
      <b/>
      <sz val="8"/>
      <name val="Times New Roman"/>
      <family val="1"/>
      <charset val="186"/>
    </font>
    <font>
      <i/>
      <sz val="8"/>
      <name val="Times New Roman"/>
      <family val="1"/>
      <charset val="186"/>
    </font>
    <font>
      <u/>
      <sz val="9"/>
      <name val="Times New Roman"/>
      <family val="1"/>
      <charset val="186"/>
    </font>
    <font>
      <sz val="9"/>
      <color theme="0"/>
      <name val="Times New Roman"/>
      <family val="1"/>
      <charset val="186"/>
    </font>
  </fonts>
  <fills count="1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51"/>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tint="0.79998168889431442"/>
        <bgColor indexed="64"/>
      </patternFill>
    </fill>
  </fills>
  <borders count="136">
    <border>
      <left/>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8"/>
      </left>
      <right style="hair">
        <color indexed="8"/>
      </right>
      <top style="hair">
        <color indexed="8"/>
      </top>
      <bottom style="hair">
        <color indexed="8"/>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
      <left/>
      <right/>
      <top/>
      <bottom style="hair">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s>
  <cellStyleXfs count="8">
    <xf numFmtId="0" fontId="0"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cellStyleXfs>
  <cellXfs count="1228">
    <xf numFmtId="0" fontId="0" fillId="0" borderId="0" xfId="0"/>
    <xf numFmtId="0" fontId="2" fillId="0" borderId="0" xfId="1" applyFont="1"/>
    <xf numFmtId="0" fontId="2" fillId="0" borderId="0" xfId="1" applyFont="1" applyAlignment="1">
      <alignment horizontal="left"/>
    </xf>
    <xf numFmtId="0" fontId="2" fillId="0" borderId="0" xfId="1" applyFont="1" applyAlignment="1">
      <alignment horizontal="right"/>
    </xf>
    <xf numFmtId="0" fontId="2" fillId="0" borderId="0" xfId="2" applyFont="1" applyAlignment="1">
      <alignment horizontal="right"/>
    </xf>
    <xf numFmtId="0" fontId="2" fillId="0" borderId="0" xfId="1" applyFont="1" applyBorder="1"/>
    <xf numFmtId="0" fontId="2" fillId="0" borderId="0" xfId="1" applyFont="1" applyBorder="1" applyAlignment="1">
      <alignment horizontal="left"/>
    </xf>
    <xf numFmtId="0" fontId="2" fillId="0" borderId="0" xfId="1" applyFont="1" applyBorder="1" applyAlignment="1" applyProtection="1">
      <protection locked="0"/>
    </xf>
    <xf numFmtId="0" fontId="2" fillId="0" borderId="0" xfId="1" applyFont="1" applyBorder="1" applyAlignment="1" applyProtection="1">
      <alignment horizontal="left"/>
      <protection locked="0"/>
    </xf>
    <xf numFmtId="0" fontId="2" fillId="0" borderId="0" xfId="1" applyFont="1" applyBorder="1" applyAlignment="1" applyProtection="1">
      <alignment horizontal="center"/>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left" wrapText="1"/>
      <protection locked="0"/>
    </xf>
    <xf numFmtId="0" fontId="2" fillId="0" borderId="0" xfId="1" applyFont="1" applyBorder="1" applyAlignment="1" applyProtection="1">
      <alignment horizontal="center" wrapText="1"/>
      <protection locked="0"/>
    </xf>
    <xf numFmtId="0" fontId="4" fillId="0" borderId="0" xfId="1" applyFont="1" applyAlignment="1"/>
    <xf numFmtId="0" fontId="4" fillId="0" borderId="0" xfId="1" applyFont="1" applyBorder="1" applyAlignment="1">
      <alignment horizontal="center"/>
    </xf>
    <xf numFmtId="0" fontId="4" fillId="0" borderId="0" xfId="1" applyFont="1" applyBorder="1" applyAlignment="1">
      <alignment horizontal="left"/>
    </xf>
    <xf numFmtId="0" fontId="2" fillId="0" borderId="0" xfId="1" applyFont="1" applyBorder="1" applyAlignment="1"/>
    <xf numFmtId="0" fontId="3" fillId="0" borderId="0" xfId="1" applyFont="1" applyBorder="1" applyAlignment="1" applyProtection="1">
      <protection locked="0"/>
    </xf>
    <xf numFmtId="0" fontId="3" fillId="0" borderId="0" xfId="1" applyFont="1" applyBorder="1" applyAlignment="1" applyProtection="1">
      <alignment horizontal="left"/>
      <protection locked="0"/>
    </xf>
    <xf numFmtId="49" fontId="2" fillId="0" borderId="0" xfId="1" applyNumberFormat="1" applyFont="1" applyBorder="1" applyAlignment="1" applyProtection="1">
      <protection locked="0"/>
    </xf>
    <xf numFmtId="49" fontId="2" fillId="0" borderId="0" xfId="1" applyNumberFormat="1" applyFont="1" applyBorder="1" applyAlignment="1" applyProtection="1">
      <alignment horizontal="left"/>
      <protection locked="0"/>
    </xf>
    <xf numFmtId="49" fontId="2" fillId="0" borderId="0" xfId="1" applyNumberFormat="1" applyFont="1" applyBorder="1" applyAlignment="1" applyProtection="1">
      <alignment horizontal="center"/>
      <protection locked="0"/>
    </xf>
    <xf numFmtId="0" fontId="2" fillId="0" borderId="2"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0" xfId="1" applyFont="1" applyFill="1"/>
    <xf numFmtId="3" fontId="3" fillId="0" borderId="2" xfId="1" applyNumberFormat="1" applyFont="1" applyFill="1" applyBorder="1" applyAlignment="1">
      <alignment vertical="center" wrapText="1"/>
    </xf>
    <xf numFmtId="3" fontId="3" fillId="0" borderId="2" xfId="1" applyNumberFormat="1" applyFont="1" applyFill="1" applyBorder="1" applyAlignment="1">
      <alignment horizontal="left" vertical="center" wrapText="1"/>
    </xf>
    <xf numFmtId="3" fontId="3" fillId="0" borderId="2" xfId="1" applyNumberFormat="1" applyFont="1" applyFill="1" applyBorder="1" applyAlignment="1">
      <alignment wrapText="1"/>
    </xf>
    <xf numFmtId="0" fontId="3" fillId="0" borderId="2" xfId="1" applyFont="1" applyFill="1" applyBorder="1" applyAlignment="1">
      <alignment horizontal="center" wrapText="1"/>
    </xf>
    <xf numFmtId="0" fontId="3" fillId="0" borderId="2" xfId="1" applyFont="1" applyFill="1" applyBorder="1" applyAlignment="1">
      <alignment horizontal="left" wrapText="1"/>
    </xf>
    <xf numFmtId="3" fontId="3" fillId="0" borderId="2" xfId="1" applyNumberFormat="1" applyFont="1" applyFill="1" applyBorder="1" applyAlignment="1">
      <alignment horizontal="right" vertical="center" wrapText="1"/>
    </xf>
    <xf numFmtId="49" fontId="6" fillId="0" borderId="2" xfId="1" applyNumberFormat="1" applyFont="1" applyFill="1" applyBorder="1" applyAlignment="1">
      <alignment horizontal="center" vertical="center" wrapText="1"/>
    </xf>
    <xf numFmtId="0" fontId="2" fillId="0" borderId="2" xfId="1" applyFont="1" applyFill="1" applyBorder="1" applyAlignment="1">
      <alignment horizontal="center" wrapText="1"/>
    </xf>
    <xf numFmtId="0" fontId="2" fillId="0" borderId="2" xfId="1" applyFont="1" applyFill="1" applyBorder="1" applyAlignment="1">
      <alignment horizontal="left" wrapText="1"/>
    </xf>
    <xf numFmtId="3" fontId="3" fillId="0" borderId="2" xfId="1" applyNumberFormat="1" applyFont="1" applyFill="1" applyBorder="1" applyAlignment="1" applyProtection="1">
      <alignment vertical="center" wrapText="1"/>
      <protection locked="0"/>
    </xf>
    <xf numFmtId="3" fontId="3" fillId="0" borderId="2" xfId="1" applyNumberFormat="1" applyFont="1" applyFill="1" applyBorder="1" applyAlignment="1" applyProtection="1">
      <alignment horizontal="right" vertical="center" wrapText="1"/>
      <protection locked="0"/>
    </xf>
    <xf numFmtId="3" fontId="3" fillId="0" borderId="2" xfId="1" applyNumberFormat="1" applyFont="1" applyFill="1" applyBorder="1" applyAlignment="1" applyProtection="1">
      <alignment horizontal="left" vertical="center" wrapText="1"/>
      <protection locked="0"/>
    </xf>
    <xf numFmtId="3" fontId="3" fillId="2" borderId="2" xfId="1" applyNumberFormat="1" applyFont="1" applyFill="1" applyBorder="1" applyAlignment="1" applyProtection="1">
      <alignment horizontal="center" vertical="center" wrapText="1"/>
      <protection locked="0"/>
    </xf>
    <xf numFmtId="3" fontId="2" fillId="2" borderId="2" xfId="1" applyNumberFormat="1" applyFont="1" applyFill="1" applyBorder="1" applyAlignment="1" applyProtection="1">
      <alignment horizontal="right" vertical="center" wrapText="1"/>
      <protection locked="0"/>
    </xf>
    <xf numFmtId="3" fontId="2" fillId="2" borderId="2" xfId="1" applyNumberFormat="1" applyFont="1" applyFill="1" applyBorder="1" applyAlignment="1" applyProtection="1">
      <alignment vertical="center" wrapText="1"/>
      <protection locked="0"/>
    </xf>
    <xf numFmtId="3" fontId="2" fillId="2" borderId="2" xfId="1" applyNumberFormat="1" applyFont="1" applyFill="1" applyBorder="1" applyAlignment="1" applyProtection="1">
      <alignment horizontal="left" vertical="center" wrapText="1"/>
      <protection locked="0"/>
    </xf>
    <xf numFmtId="0" fontId="2" fillId="2" borderId="0" xfId="1" applyFont="1" applyFill="1"/>
    <xf numFmtId="3" fontId="3" fillId="0" borderId="2" xfId="1" applyNumberFormat="1" applyFont="1" applyFill="1" applyBorder="1" applyAlignment="1" applyProtection="1">
      <alignment horizontal="center" vertical="center" wrapText="1"/>
      <protection locked="0"/>
    </xf>
    <xf numFmtId="3" fontId="2" fillId="0" borderId="2" xfId="1" applyNumberFormat="1" applyFont="1" applyFill="1" applyBorder="1" applyAlignment="1" applyProtection="1">
      <alignment horizontal="right" vertical="center" wrapText="1"/>
      <protection locked="0"/>
    </xf>
    <xf numFmtId="3" fontId="2" fillId="0" borderId="2" xfId="1" applyNumberFormat="1" applyFont="1" applyFill="1" applyBorder="1" applyAlignment="1" applyProtection="1">
      <alignment vertical="center" wrapText="1"/>
      <protection locked="0"/>
    </xf>
    <xf numFmtId="3" fontId="2" fillId="0" borderId="2" xfId="1" applyNumberFormat="1" applyFont="1" applyFill="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left" wrapText="1"/>
      <protection locked="0"/>
    </xf>
    <xf numFmtId="0" fontId="2" fillId="0" borderId="0" xfId="1" applyFont="1" applyFill="1" applyBorder="1"/>
    <xf numFmtId="3" fontId="2" fillId="0" borderId="2" xfId="1" applyNumberFormat="1" applyFont="1" applyFill="1" applyBorder="1" applyAlignment="1" applyProtection="1">
      <alignment horizontal="center" vertical="center" wrapText="1"/>
      <protection locked="0"/>
    </xf>
    <xf numFmtId="4" fontId="2" fillId="0" borderId="0" xfId="1" applyNumberFormat="1" applyFont="1" applyFill="1" applyBorder="1"/>
    <xf numFmtId="0" fontId="3" fillId="0" borderId="2" xfId="1" applyFont="1" applyFill="1" applyBorder="1" applyAlignment="1" applyProtection="1">
      <alignment horizontal="center" vertical="center" wrapText="1"/>
      <protection locked="0"/>
    </xf>
    <xf numFmtId="0" fontId="3" fillId="0" borderId="3" xfId="1" applyFont="1" applyFill="1" applyBorder="1" applyAlignment="1" applyProtection="1">
      <alignment horizontal="left" vertical="center" wrapText="1"/>
      <protection locked="0"/>
    </xf>
    <xf numFmtId="0" fontId="3" fillId="0" borderId="3" xfId="1" applyFont="1" applyFill="1" applyBorder="1" applyAlignment="1">
      <alignment horizontal="center"/>
    </xf>
    <xf numFmtId="0" fontId="3" fillId="0" borderId="3" xfId="1" applyFont="1" applyFill="1" applyBorder="1" applyAlignment="1">
      <alignment horizontal="left"/>
    </xf>
    <xf numFmtId="3" fontId="3" fillId="0" borderId="2" xfId="1" applyNumberFormat="1" applyFont="1" applyFill="1" applyBorder="1" applyAlignment="1">
      <alignment horizontal="center" vertical="center" wrapText="1"/>
    </xf>
    <xf numFmtId="3" fontId="3" fillId="0" borderId="2" xfId="1" applyNumberFormat="1" applyFont="1" applyFill="1" applyBorder="1" applyAlignment="1" applyProtection="1">
      <alignment wrapText="1"/>
      <protection locked="0"/>
    </xf>
    <xf numFmtId="0" fontId="3" fillId="0" borderId="3" xfId="1" applyFont="1" applyFill="1" applyBorder="1" applyAlignment="1">
      <alignment horizontal="center" wrapText="1"/>
    </xf>
    <xf numFmtId="0" fontId="3" fillId="0" borderId="7" xfId="1" applyFont="1" applyFill="1" applyBorder="1" applyAlignment="1">
      <alignment wrapText="1"/>
    </xf>
    <xf numFmtId="49" fontId="2" fillId="0" borderId="2" xfId="1" applyNumberFormat="1" applyFont="1" applyFill="1" applyBorder="1" applyAlignment="1">
      <alignment horizontal="center" vertical="center" wrapText="1"/>
    </xf>
    <xf numFmtId="0" fontId="3" fillId="0" borderId="2" xfId="1" applyFont="1" applyFill="1" applyBorder="1" applyAlignment="1">
      <alignment horizontal="center"/>
    </xf>
    <xf numFmtId="3" fontId="3" fillId="2" borderId="2" xfId="1" applyNumberFormat="1" applyFont="1" applyFill="1" applyBorder="1" applyAlignment="1">
      <alignment horizontal="center" vertical="center" wrapText="1"/>
    </xf>
    <xf numFmtId="3" fontId="2" fillId="2" borderId="2" xfId="1" applyNumberFormat="1" applyFont="1" applyFill="1" applyBorder="1" applyAlignment="1">
      <alignment horizontal="right" vertical="center" wrapText="1"/>
    </xf>
    <xf numFmtId="3" fontId="2" fillId="2" borderId="2" xfId="1" applyNumberFormat="1" applyFont="1" applyFill="1" applyBorder="1" applyAlignment="1">
      <alignment horizontal="left" vertical="center" wrapText="1"/>
    </xf>
    <xf numFmtId="3" fontId="2" fillId="0" borderId="2" xfId="1" applyNumberFormat="1" applyFont="1" applyFill="1" applyBorder="1" applyAlignment="1">
      <alignment horizontal="right" vertical="center" wrapText="1"/>
    </xf>
    <xf numFmtId="3" fontId="7" fillId="2" borderId="2" xfId="1" applyNumberFormat="1" applyFont="1" applyFill="1" applyBorder="1" applyAlignment="1" applyProtection="1">
      <alignment horizontal="right" vertical="center" wrapText="1"/>
      <protection locked="0"/>
    </xf>
    <xf numFmtId="3" fontId="7" fillId="2" borderId="2" xfId="1" applyNumberFormat="1" applyFont="1" applyFill="1" applyBorder="1" applyAlignment="1" applyProtection="1">
      <alignment horizontal="left" vertical="center" wrapText="1"/>
      <protection locked="0"/>
    </xf>
    <xf numFmtId="0" fontId="3" fillId="0" borderId="2" xfId="1" applyFont="1" applyFill="1" applyBorder="1" applyAlignment="1" applyProtection="1">
      <alignment horizontal="left" vertical="center" wrapText="1"/>
      <protection locked="0"/>
    </xf>
    <xf numFmtId="4" fontId="2" fillId="0" borderId="1" xfId="1" applyNumberFormat="1" applyFont="1" applyFill="1" applyBorder="1" applyAlignment="1" applyProtection="1">
      <alignment horizontal="center" vertical="center" wrapText="1"/>
      <protection locked="0"/>
    </xf>
    <xf numFmtId="0" fontId="2" fillId="0" borderId="3" xfId="1" applyFont="1" applyFill="1" applyBorder="1" applyAlignment="1" applyProtection="1">
      <alignment horizontal="center" vertical="center" wrapText="1"/>
      <protection locked="0"/>
    </xf>
    <xf numFmtId="0" fontId="2" fillId="0" borderId="7" xfId="1" applyFont="1" applyFill="1" applyBorder="1" applyAlignment="1" applyProtection="1">
      <alignment horizontal="left" vertical="center" wrapText="1"/>
      <protection locked="0"/>
    </xf>
    <xf numFmtId="3" fontId="2" fillId="0" borderId="2" xfId="1" applyNumberFormat="1" applyFont="1" applyFill="1" applyBorder="1" applyAlignment="1">
      <alignment horizontal="center" vertical="center" wrapText="1"/>
    </xf>
    <xf numFmtId="3" fontId="2" fillId="0" borderId="2" xfId="1" applyNumberFormat="1" applyFont="1" applyFill="1" applyBorder="1" applyAlignment="1">
      <alignment horizontal="left" vertical="center" wrapText="1"/>
    </xf>
    <xf numFmtId="4" fontId="2" fillId="0" borderId="4" xfId="1" applyNumberFormat="1" applyFont="1" applyFill="1" applyBorder="1" applyAlignment="1" applyProtection="1">
      <alignment horizontal="center" vertical="center" wrapText="1"/>
      <protection locked="0"/>
    </xf>
    <xf numFmtId="0" fontId="3" fillId="0" borderId="2" xfId="1" applyFont="1" applyFill="1" applyBorder="1" applyAlignment="1" applyProtection="1">
      <alignment horizontal="center" vertical="center"/>
      <protection locked="0"/>
    </xf>
    <xf numFmtId="3" fontId="3" fillId="0" borderId="2" xfId="1" applyNumberFormat="1" applyFont="1" applyFill="1" applyBorder="1" applyAlignment="1" applyProtection="1">
      <alignment horizontal="center" vertical="center"/>
      <protection locked="0"/>
    </xf>
    <xf numFmtId="3" fontId="3" fillId="2" borderId="2" xfId="1" applyNumberFormat="1" applyFont="1" applyFill="1" applyBorder="1" applyAlignment="1" applyProtection="1">
      <alignment horizontal="center" vertical="center"/>
      <protection locked="0"/>
    </xf>
    <xf numFmtId="0" fontId="3" fillId="0" borderId="11" xfId="1" applyFont="1" applyFill="1" applyBorder="1" applyAlignment="1">
      <alignment horizontal="center" wrapText="1"/>
    </xf>
    <xf numFmtId="0" fontId="2" fillId="0" borderId="9" xfId="1" applyFont="1" applyFill="1" applyBorder="1"/>
    <xf numFmtId="49" fontId="8" fillId="2" borderId="13" xfId="1" applyNumberFormat="1" applyFont="1" applyFill="1" applyBorder="1" applyAlignment="1">
      <alignment wrapText="1"/>
    </xf>
    <xf numFmtId="0" fontId="3" fillId="0" borderId="2" xfId="1" applyFont="1" applyFill="1" applyBorder="1" applyAlignment="1">
      <alignment horizontal="left" vertical="center" wrapText="1"/>
    </xf>
    <xf numFmtId="3" fontId="3" fillId="2" borderId="2" xfId="1" applyNumberFormat="1" applyFont="1" applyFill="1" applyBorder="1" applyAlignment="1" applyProtection="1">
      <alignment horizontal="right" vertical="center" wrapText="1"/>
      <protection locked="0"/>
    </xf>
    <xf numFmtId="3" fontId="3" fillId="2" borderId="2" xfId="1" applyNumberFormat="1" applyFont="1" applyFill="1" applyBorder="1" applyAlignment="1" applyProtection="1">
      <alignment vertical="center" wrapText="1"/>
      <protection locked="0"/>
    </xf>
    <xf numFmtId="49" fontId="2" fillId="0" borderId="1" xfId="1" applyNumberFormat="1" applyFont="1" applyFill="1" applyBorder="1" applyAlignment="1">
      <alignment horizontal="center" vertical="center" wrapText="1"/>
    </xf>
    <xf numFmtId="3" fontId="3" fillId="0" borderId="1" xfId="1" applyNumberFormat="1" applyFont="1" applyFill="1" applyBorder="1" applyAlignment="1" applyProtection="1">
      <alignment horizontal="center" vertical="center" wrapText="1"/>
      <protection locked="0"/>
    </xf>
    <xf numFmtId="3" fontId="2" fillId="0" borderId="1" xfId="1" applyNumberFormat="1" applyFont="1" applyFill="1" applyBorder="1" applyAlignment="1" applyProtection="1">
      <alignment horizontal="right" vertical="center" wrapText="1"/>
      <protection locked="0"/>
    </xf>
    <xf numFmtId="3" fontId="3" fillId="0" borderId="1" xfId="1" applyNumberFormat="1" applyFont="1" applyFill="1" applyBorder="1" applyAlignment="1" applyProtection="1">
      <alignment horizontal="right" vertical="center" wrapText="1"/>
      <protection locked="0"/>
    </xf>
    <xf numFmtId="4" fontId="3" fillId="0" borderId="1" xfId="1" applyNumberFormat="1" applyFont="1" applyFill="1" applyBorder="1" applyAlignment="1" applyProtection="1">
      <alignment horizontal="right" vertical="center" wrapText="1"/>
      <protection locked="0"/>
    </xf>
    <xf numFmtId="3" fontId="3" fillId="0" borderId="16" xfId="1" applyNumberFormat="1" applyFont="1" applyFill="1" applyBorder="1" applyAlignment="1" applyProtection="1">
      <alignment horizontal="right" vertical="center" wrapText="1"/>
      <protection locked="0"/>
    </xf>
    <xf numFmtId="3" fontId="3" fillId="0" borderId="17" xfId="1" applyNumberFormat="1" applyFont="1" applyFill="1" applyBorder="1" applyAlignment="1" applyProtection="1">
      <alignment horizontal="right" vertical="center" wrapText="1"/>
      <protection locked="0"/>
    </xf>
    <xf numFmtId="3" fontId="3" fillId="0" borderId="17" xfId="1" applyNumberFormat="1" applyFont="1" applyFill="1" applyBorder="1" applyAlignment="1" applyProtection="1">
      <alignment vertical="center" wrapText="1"/>
      <protection locked="0"/>
    </xf>
    <xf numFmtId="3" fontId="3" fillId="0" borderId="2" xfId="1" applyNumberFormat="1" applyFont="1" applyFill="1" applyBorder="1" applyAlignment="1" applyProtection="1">
      <alignment horizontal="center" wrapText="1"/>
      <protection locked="0"/>
    </xf>
    <xf numFmtId="3" fontId="2" fillId="0" borderId="20" xfId="1" applyNumberFormat="1" applyFont="1" applyFill="1" applyBorder="1" applyAlignment="1" applyProtection="1">
      <alignment horizontal="right" vertical="center" wrapText="1"/>
      <protection locked="0"/>
    </xf>
    <xf numFmtId="3" fontId="2" fillId="0" borderId="2" xfId="1" applyNumberFormat="1" applyFont="1" applyBorder="1" applyAlignment="1" applyProtection="1">
      <alignment horizontal="left" wrapText="1"/>
      <protection locked="0"/>
    </xf>
    <xf numFmtId="3" fontId="3" fillId="0" borderId="8" xfId="1" applyNumberFormat="1" applyFont="1" applyFill="1" applyBorder="1" applyAlignment="1" applyProtection="1">
      <alignment horizontal="center" wrapText="1"/>
      <protection locked="0"/>
    </xf>
    <xf numFmtId="3" fontId="3" fillId="0" borderId="23" xfId="1" applyNumberFormat="1" applyFont="1" applyFill="1" applyBorder="1" applyAlignment="1" applyProtection="1">
      <alignment horizontal="center" wrapText="1"/>
      <protection locked="0"/>
    </xf>
    <xf numFmtId="3" fontId="2" fillId="0" borderId="17" xfId="1" applyNumberFormat="1" applyFont="1" applyFill="1" applyBorder="1" applyAlignment="1" applyProtection="1">
      <alignment horizontal="right" vertical="center" wrapText="1"/>
      <protection locked="0"/>
    </xf>
    <xf numFmtId="0" fontId="3" fillId="0" borderId="0" xfId="1" applyFont="1" applyFill="1" applyBorder="1" applyAlignment="1" applyProtection="1">
      <alignment horizontal="center" vertical="center" wrapText="1"/>
      <protection locked="0"/>
    </xf>
    <xf numFmtId="0" fontId="3" fillId="0" borderId="0" xfId="1" applyFont="1" applyFill="1" applyBorder="1" applyAlignment="1">
      <alignment horizontal="left" vertical="center" wrapText="1"/>
    </xf>
    <xf numFmtId="3" fontId="3" fillId="0" borderId="23" xfId="1" applyNumberFormat="1" applyFont="1" applyFill="1" applyBorder="1" applyAlignment="1" applyProtection="1">
      <alignment wrapText="1"/>
      <protection locked="0"/>
    </xf>
    <xf numFmtId="3" fontId="2" fillId="0" borderId="0" xfId="1" applyNumberFormat="1" applyFont="1" applyFill="1" applyBorder="1" applyAlignment="1" applyProtection="1">
      <alignment horizontal="right" vertical="center" wrapText="1"/>
      <protection locked="0"/>
    </xf>
    <xf numFmtId="3" fontId="2" fillId="0" borderId="23"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horizontal="left" vertical="center" wrapText="1"/>
      <protection locked="0"/>
    </xf>
    <xf numFmtId="49" fontId="2" fillId="0" borderId="0" xfId="1" applyNumberFormat="1" applyFont="1" applyFill="1" applyBorder="1" applyAlignment="1">
      <alignment horizontal="center" vertical="center" wrapText="1"/>
    </xf>
    <xf numFmtId="0" fontId="2" fillId="0" borderId="0" xfId="1" applyFont="1" applyAlignment="1"/>
    <xf numFmtId="3" fontId="2" fillId="2" borderId="0" xfId="1" applyNumberFormat="1" applyFont="1" applyFill="1" applyBorder="1" applyAlignment="1" applyProtection="1">
      <alignment wrapText="1"/>
      <protection locked="0"/>
    </xf>
    <xf numFmtId="3" fontId="2" fillId="0" borderId="0" xfId="1" applyNumberFormat="1" applyFont="1" applyBorder="1" applyAlignment="1" applyProtection="1">
      <alignment wrapText="1"/>
      <protection locked="0"/>
    </xf>
    <xf numFmtId="0" fontId="9" fillId="0" borderId="0" xfId="1" applyFont="1" applyBorder="1" applyAlignment="1">
      <alignment vertical="center"/>
    </xf>
    <xf numFmtId="0" fontId="10" fillId="0" borderId="0" xfId="1" applyFont="1" applyBorder="1" applyAlignment="1"/>
    <xf numFmtId="0" fontId="9" fillId="0" borderId="0" xfId="1" applyFont="1" applyBorder="1" applyAlignment="1"/>
    <xf numFmtId="0" fontId="10" fillId="0" borderId="0" xfId="1" applyFont="1" applyFill="1" applyBorder="1" applyAlignment="1"/>
    <xf numFmtId="0" fontId="2" fillId="3" borderId="0" xfId="2" applyFont="1" applyFill="1" applyBorder="1" applyAlignment="1" applyProtection="1">
      <alignment vertical="center"/>
    </xf>
    <xf numFmtId="0" fontId="2" fillId="3" borderId="0" xfId="2" applyFont="1" applyFill="1" applyBorder="1" applyAlignment="1" applyProtection="1">
      <alignment vertical="center"/>
      <protection locked="0"/>
    </xf>
    <xf numFmtId="0" fontId="3" fillId="3" borderId="0" xfId="2" applyFont="1" applyFill="1" applyBorder="1" applyAlignment="1" applyProtection="1">
      <alignment horizontal="right" vertical="center"/>
      <protection locked="0"/>
    </xf>
    <xf numFmtId="0" fontId="2" fillId="0" borderId="0" xfId="2" applyFont="1" applyFill="1" applyBorder="1" applyAlignment="1" applyProtection="1">
      <alignment vertical="center"/>
    </xf>
    <xf numFmtId="49" fontId="12" fillId="3" borderId="27" xfId="2" applyNumberFormat="1" applyFont="1" applyFill="1" applyBorder="1" applyAlignment="1" applyProtection="1">
      <alignment vertical="center"/>
    </xf>
    <xf numFmtId="49" fontId="3" fillId="3" borderId="0" xfId="2" applyNumberFormat="1" applyFont="1" applyFill="1" applyBorder="1" applyAlignment="1" applyProtection="1">
      <alignment vertical="center"/>
    </xf>
    <xf numFmtId="49" fontId="2" fillId="3" borderId="27" xfId="2" applyNumberFormat="1" applyFont="1" applyFill="1" applyBorder="1" applyAlignment="1" applyProtection="1">
      <alignment vertical="center"/>
    </xf>
    <xf numFmtId="49" fontId="2" fillId="3" borderId="0" xfId="2" applyNumberFormat="1" applyFont="1" applyFill="1" applyBorder="1" applyAlignment="1" applyProtection="1">
      <alignment vertical="center"/>
    </xf>
    <xf numFmtId="49" fontId="13" fillId="3" borderId="27" xfId="2" applyNumberFormat="1" applyFont="1" applyFill="1" applyBorder="1" applyAlignment="1" applyProtection="1">
      <alignment vertical="center"/>
    </xf>
    <xf numFmtId="49" fontId="2" fillId="3" borderId="29" xfId="2" applyNumberFormat="1" applyFont="1" applyFill="1" applyBorder="1" applyAlignment="1" applyProtection="1">
      <alignment vertical="center"/>
    </xf>
    <xf numFmtId="49" fontId="2" fillId="3" borderId="30" xfId="2" applyNumberFormat="1" applyFont="1" applyFill="1" applyBorder="1" applyAlignment="1" applyProtection="1">
      <alignment vertical="center"/>
    </xf>
    <xf numFmtId="49" fontId="2" fillId="0" borderId="0" xfId="2" applyNumberFormat="1" applyFont="1" applyFill="1" applyBorder="1" applyAlignment="1" applyProtection="1">
      <alignment horizontal="center" vertical="center" wrapText="1"/>
    </xf>
    <xf numFmtId="0" fontId="2" fillId="0" borderId="0" xfId="2" applyFont="1" applyFill="1" applyBorder="1" applyAlignment="1" applyProtection="1">
      <alignment horizontal="center" vertical="center" textRotation="90"/>
    </xf>
    <xf numFmtId="1" fontId="14" fillId="0" borderId="47" xfId="2" applyNumberFormat="1" applyFont="1" applyFill="1" applyBorder="1" applyAlignment="1" applyProtection="1">
      <alignment horizontal="center" vertical="center"/>
    </xf>
    <xf numFmtId="1" fontId="14" fillId="0" borderId="48" xfId="2" applyNumberFormat="1" applyFont="1" applyFill="1" applyBorder="1" applyAlignment="1" applyProtection="1">
      <alignment horizontal="center" vertical="center"/>
    </xf>
    <xf numFmtId="1" fontId="14" fillId="0" borderId="49" xfId="2" applyNumberFormat="1" applyFont="1" applyFill="1" applyBorder="1" applyAlignment="1" applyProtection="1">
      <alignment horizontal="center" vertical="center"/>
    </xf>
    <xf numFmtId="1" fontId="14" fillId="0" borderId="50" xfId="2" applyNumberFormat="1" applyFont="1" applyFill="1" applyBorder="1" applyAlignment="1" applyProtection="1">
      <alignment horizontal="center" vertical="center"/>
    </xf>
    <xf numFmtId="1" fontId="14" fillId="0" borderId="51" xfId="2" applyNumberFormat="1" applyFont="1" applyFill="1" applyBorder="1" applyAlignment="1" applyProtection="1">
      <alignment horizontal="center" vertical="center"/>
    </xf>
    <xf numFmtId="1" fontId="14" fillId="0" borderId="52" xfId="2" applyNumberFormat="1" applyFont="1" applyFill="1" applyBorder="1" applyAlignment="1" applyProtection="1">
      <alignment horizontal="center" vertical="center"/>
    </xf>
    <xf numFmtId="1" fontId="14" fillId="0" borderId="53" xfId="2" applyNumberFormat="1" applyFont="1" applyFill="1" applyBorder="1" applyAlignment="1" applyProtection="1">
      <alignment horizontal="center" vertical="center"/>
    </xf>
    <xf numFmtId="1" fontId="14" fillId="0" borderId="54" xfId="2" applyNumberFormat="1" applyFont="1" applyFill="1" applyBorder="1" applyAlignment="1" applyProtection="1">
      <alignment horizontal="center" vertical="center"/>
    </xf>
    <xf numFmtId="0" fontId="3" fillId="0" borderId="37" xfId="2" applyFont="1" applyFill="1" applyBorder="1" applyAlignment="1" applyProtection="1">
      <alignment vertical="center" wrapText="1"/>
    </xf>
    <xf numFmtId="0" fontId="3" fillId="0" borderId="37" xfId="2" applyFont="1" applyFill="1" applyBorder="1" applyAlignment="1" applyProtection="1">
      <alignment horizontal="left" vertical="center" wrapText="1"/>
    </xf>
    <xf numFmtId="0" fontId="3" fillId="0" borderId="37" xfId="2" applyFont="1" applyFill="1" applyBorder="1" applyAlignment="1" applyProtection="1">
      <alignment vertical="center"/>
    </xf>
    <xf numFmtId="0" fontId="3" fillId="0" borderId="39" xfId="2" applyFont="1" applyFill="1" applyBorder="1" applyAlignment="1" applyProtection="1">
      <alignment vertical="center"/>
      <protection locked="0"/>
    </xf>
    <xf numFmtId="0" fontId="3" fillId="0" borderId="6" xfId="2" applyFont="1" applyFill="1" applyBorder="1" applyAlignment="1" applyProtection="1">
      <alignment vertical="center"/>
      <protection locked="0"/>
    </xf>
    <xf numFmtId="0" fontId="3" fillId="0" borderId="40" xfId="2" applyFont="1" applyFill="1" applyBorder="1" applyAlignment="1" applyProtection="1">
      <alignment vertical="center"/>
      <protection locked="0"/>
    </xf>
    <xf numFmtId="0" fontId="3" fillId="0" borderId="0" xfId="2" applyFont="1" applyFill="1" applyBorder="1" applyAlignment="1" applyProtection="1">
      <alignment vertical="center"/>
    </xf>
    <xf numFmtId="0" fontId="3" fillId="0" borderId="55" xfId="2" applyFont="1" applyFill="1" applyBorder="1" applyAlignment="1" applyProtection="1">
      <alignment vertical="center" wrapText="1"/>
    </xf>
    <xf numFmtId="0" fontId="3" fillId="0" borderId="55" xfId="2" applyFont="1" applyFill="1" applyBorder="1" applyAlignment="1" applyProtection="1">
      <alignment horizontal="left" vertical="center" wrapText="1"/>
    </xf>
    <xf numFmtId="3" fontId="3" fillId="0" borderId="55" xfId="2" applyNumberFormat="1" applyFont="1" applyFill="1" applyBorder="1" applyAlignment="1" applyProtection="1">
      <alignment horizontal="right" vertical="center"/>
    </xf>
    <xf numFmtId="3" fontId="3" fillId="0" borderId="56" xfId="2" applyNumberFormat="1" applyFont="1" applyFill="1" applyBorder="1" applyAlignment="1" applyProtection="1">
      <alignment horizontal="right" vertical="center"/>
    </xf>
    <xf numFmtId="3" fontId="3" fillId="0" borderId="57" xfId="2" applyNumberFormat="1" applyFont="1" applyFill="1" applyBorder="1" applyAlignment="1" applyProtection="1">
      <alignment horizontal="right" vertical="center"/>
    </xf>
    <xf numFmtId="3" fontId="3" fillId="0" borderId="58" xfId="2" applyNumberFormat="1" applyFont="1" applyFill="1" applyBorder="1" applyAlignment="1" applyProtection="1">
      <alignment horizontal="right" vertical="center"/>
    </xf>
    <xf numFmtId="3" fontId="3" fillId="0" borderId="58" xfId="2" applyNumberFormat="1" applyFont="1" applyFill="1" applyBorder="1" applyAlignment="1" applyProtection="1">
      <alignment horizontal="left" vertical="center" wrapText="1"/>
      <protection locked="0"/>
    </xf>
    <xf numFmtId="0" fontId="2" fillId="0" borderId="47" xfId="2" applyFont="1" applyFill="1" applyBorder="1" applyAlignment="1" applyProtection="1">
      <alignment vertical="center" wrapText="1"/>
    </xf>
    <xf numFmtId="0" fontId="2" fillId="0" borderId="47" xfId="2" applyFont="1" applyFill="1" applyBorder="1" applyAlignment="1" applyProtection="1">
      <alignment horizontal="left" vertical="center" wrapText="1"/>
    </xf>
    <xf numFmtId="3" fontId="2" fillId="0" borderId="47" xfId="2" applyNumberFormat="1" applyFont="1" applyFill="1" applyBorder="1" applyAlignment="1" applyProtection="1">
      <alignment horizontal="right" vertical="center"/>
    </xf>
    <xf numFmtId="3" fontId="2" fillId="0" borderId="49" xfId="2" applyNumberFormat="1" applyFont="1" applyFill="1" applyBorder="1" applyAlignment="1" applyProtection="1">
      <alignment horizontal="right" vertical="center"/>
    </xf>
    <xf numFmtId="3" fontId="2" fillId="0" borderId="50" xfId="2" applyNumberFormat="1" applyFont="1" applyFill="1" applyBorder="1" applyAlignment="1" applyProtection="1">
      <alignment horizontal="right" vertical="center"/>
    </xf>
    <xf numFmtId="3" fontId="2" fillId="0" borderId="51" xfId="2" applyNumberFormat="1" applyFont="1" applyFill="1" applyBorder="1" applyAlignment="1" applyProtection="1">
      <alignment horizontal="right" vertical="center"/>
    </xf>
    <xf numFmtId="3" fontId="2" fillId="0" borderId="51" xfId="2" applyNumberFormat="1" applyFont="1" applyFill="1" applyBorder="1" applyAlignment="1" applyProtection="1">
      <alignment horizontal="left" vertical="center" wrapText="1"/>
      <protection locked="0"/>
    </xf>
    <xf numFmtId="0" fontId="2" fillId="0" borderId="37" xfId="2" applyFont="1" applyFill="1" applyBorder="1" applyAlignment="1" applyProtection="1">
      <alignment vertical="center" wrapText="1"/>
    </xf>
    <xf numFmtId="0" fontId="2" fillId="0" borderId="37" xfId="2" applyFont="1" applyFill="1" applyBorder="1" applyAlignment="1" applyProtection="1">
      <alignment horizontal="right" vertical="center" wrapText="1"/>
    </xf>
    <xf numFmtId="3" fontId="2" fillId="0" borderId="37" xfId="2" applyNumberFormat="1" applyFont="1" applyFill="1" applyBorder="1" applyAlignment="1" applyProtection="1">
      <alignment horizontal="right" vertical="center"/>
    </xf>
    <xf numFmtId="3" fontId="2" fillId="0" borderId="39" xfId="2" applyNumberFormat="1" applyFont="1" applyFill="1" applyBorder="1" applyAlignment="1" applyProtection="1">
      <alignment horizontal="right" vertical="center"/>
      <protection locked="0"/>
    </xf>
    <xf numFmtId="3" fontId="2" fillId="0" borderId="6" xfId="2" applyNumberFormat="1" applyFont="1" applyFill="1" applyBorder="1" applyAlignment="1" applyProtection="1">
      <alignment horizontal="right" vertical="center"/>
      <protection locked="0"/>
    </xf>
    <xf numFmtId="3" fontId="2" fillId="0" borderId="40" xfId="2" applyNumberFormat="1" applyFont="1" applyFill="1" applyBorder="1" applyAlignment="1" applyProtection="1">
      <alignment horizontal="right" vertical="center"/>
    </xf>
    <xf numFmtId="3" fontId="2" fillId="0" borderId="40" xfId="2" applyNumberFormat="1" applyFont="1" applyFill="1" applyBorder="1" applyAlignment="1" applyProtection="1">
      <alignment horizontal="left" vertical="center" wrapText="1"/>
      <protection locked="0"/>
    </xf>
    <xf numFmtId="0" fontId="2" fillId="0" borderId="59" xfId="2" applyFont="1" applyFill="1" applyBorder="1" applyAlignment="1" applyProtection="1">
      <alignment vertical="center" wrapText="1"/>
    </xf>
    <xf numFmtId="0" fontId="2" fillId="0" borderId="59" xfId="2" applyFont="1" applyFill="1" applyBorder="1" applyAlignment="1" applyProtection="1">
      <alignment horizontal="right" vertical="center" wrapText="1"/>
    </xf>
    <xf numFmtId="3" fontId="2" fillId="0" borderId="59" xfId="2" applyNumberFormat="1" applyFont="1" applyFill="1" applyBorder="1" applyAlignment="1" applyProtection="1">
      <alignment horizontal="right" vertical="center"/>
    </xf>
    <xf numFmtId="3" fontId="2" fillId="0" borderId="17" xfId="2" applyNumberFormat="1" applyFont="1" applyFill="1" applyBorder="1" applyAlignment="1" applyProtection="1">
      <alignment horizontal="right" vertical="center"/>
      <protection locked="0"/>
    </xf>
    <xf numFmtId="3" fontId="2" fillId="0" borderId="2" xfId="2" applyNumberFormat="1" applyFont="1" applyFill="1" applyBorder="1" applyAlignment="1" applyProtection="1">
      <alignment horizontal="right" vertical="center"/>
      <protection locked="0"/>
    </xf>
    <xf numFmtId="3" fontId="2" fillId="0" borderId="60" xfId="2" applyNumberFormat="1" applyFont="1" applyFill="1" applyBorder="1" applyAlignment="1" applyProtection="1">
      <alignment vertical="center"/>
    </xf>
    <xf numFmtId="3" fontId="2" fillId="0" borderId="60" xfId="2" applyNumberFormat="1" applyFont="1" applyFill="1" applyBorder="1" applyAlignment="1" applyProtection="1">
      <alignment horizontal="right" vertical="center"/>
    </xf>
    <xf numFmtId="3" fontId="2" fillId="0" borderId="60" xfId="2" applyNumberFormat="1" applyFont="1" applyFill="1" applyBorder="1" applyAlignment="1" applyProtection="1">
      <alignment horizontal="left" vertical="center" wrapText="1"/>
      <protection locked="0"/>
    </xf>
    <xf numFmtId="0" fontId="3" fillId="0" borderId="61" xfId="2" applyFont="1" applyFill="1" applyBorder="1" applyAlignment="1" applyProtection="1">
      <alignment horizontal="left" vertical="center" wrapText="1"/>
    </xf>
    <xf numFmtId="3" fontId="2" fillId="0" borderId="61" xfId="2" applyNumberFormat="1" applyFont="1" applyFill="1" applyBorder="1" applyAlignment="1" applyProtection="1">
      <alignment vertical="center"/>
    </xf>
    <xf numFmtId="3" fontId="2" fillId="0" borderId="62" xfId="2" applyNumberFormat="1" applyFont="1" applyFill="1" applyBorder="1" applyAlignment="1" applyProtection="1">
      <alignment horizontal="right" vertical="center"/>
      <protection locked="0"/>
    </xf>
    <xf numFmtId="3" fontId="2" fillId="0" borderId="63" xfId="2" applyNumberFormat="1" applyFont="1" applyFill="1" applyBorder="1" applyAlignment="1" applyProtection="1">
      <alignment horizontal="right" vertical="center"/>
      <protection locked="0"/>
    </xf>
    <xf numFmtId="3" fontId="2" fillId="0" borderId="64" xfId="2" applyNumberFormat="1" applyFont="1" applyFill="1" applyBorder="1" applyAlignment="1" applyProtection="1">
      <alignment vertical="center"/>
    </xf>
    <xf numFmtId="3" fontId="2" fillId="0" borderId="62" xfId="2" applyNumberFormat="1" applyFont="1" applyFill="1" applyBorder="1" applyAlignment="1" applyProtection="1">
      <alignment horizontal="center" vertical="center"/>
    </xf>
    <xf numFmtId="3" fontId="2" fillId="0" borderId="63" xfId="2" applyNumberFormat="1" applyFont="1" applyFill="1" applyBorder="1" applyAlignment="1" applyProtection="1">
      <alignment horizontal="center" vertical="center"/>
    </xf>
    <xf numFmtId="3" fontId="2" fillId="0" borderId="64" xfId="2" applyNumberFormat="1" applyFont="1" applyFill="1" applyBorder="1" applyAlignment="1" applyProtection="1">
      <alignment horizontal="center" vertical="center"/>
    </xf>
    <xf numFmtId="3" fontId="2" fillId="0" borderId="64" xfId="2" applyNumberFormat="1" applyFont="1" applyFill="1" applyBorder="1" applyAlignment="1" applyProtection="1">
      <alignment horizontal="left" vertical="center" wrapText="1"/>
      <protection locked="0"/>
    </xf>
    <xf numFmtId="3" fontId="2" fillId="0" borderId="62" xfId="2" applyNumberFormat="1" applyFont="1" applyFill="1" applyBorder="1" applyAlignment="1" applyProtection="1">
      <alignment horizontal="right" vertical="center"/>
    </xf>
    <xf numFmtId="3" fontId="2" fillId="0" borderId="63" xfId="2" applyNumberFormat="1" applyFont="1" applyFill="1" applyBorder="1" applyAlignment="1" applyProtection="1">
      <alignment horizontal="right" vertical="center"/>
    </xf>
    <xf numFmtId="3" fontId="2" fillId="0" borderId="64" xfId="2" applyNumberFormat="1" applyFont="1" applyFill="1" applyBorder="1" applyAlignment="1" applyProtection="1">
      <alignment horizontal="right" vertical="center"/>
    </xf>
    <xf numFmtId="0" fontId="3" fillId="0" borderId="61" xfId="2" applyFont="1" applyFill="1" applyBorder="1" applyAlignment="1" applyProtection="1">
      <alignment horizontal="center" vertical="center" wrapText="1"/>
    </xf>
    <xf numFmtId="0" fontId="2" fillId="0" borderId="37" xfId="2" applyFont="1" applyFill="1" applyBorder="1" applyAlignment="1" applyProtection="1">
      <alignment horizontal="left" vertical="center" wrapText="1"/>
    </xf>
    <xf numFmtId="3" fontId="2" fillId="0" borderId="37" xfId="2" applyNumberFormat="1" applyFont="1" applyFill="1" applyBorder="1" applyAlignment="1" applyProtection="1">
      <alignment vertical="center"/>
    </xf>
    <xf numFmtId="3" fontId="2" fillId="0" borderId="39" xfId="2" applyNumberFormat="1" applyFont="1" applyFill="1" applyBorder="1" applyAlignment="1" applyProtection="1">
      <alignment horizontal="center" vertical="center"/>
    </xf>
    <xf numFmtId="3" fontId="2" fillId="0" borderId="6" xfId="2" applyNumberFormat="1" applyFont="1" applyFill="1" applyBorder="1" applyAlignment="1" applyProtection="1">
      <alignment horizontal="center" vertical="center"/>
    </xf>
    <xf numFmtId="3" fontId="2" fillId="0" borderId="40" xfId="2" applyNumberFormat="1" applyFont="1" applyFill="1" applyBorder="1" applyAlignment="1" applyProtection="1">
      <alignment horizontal="center" vertical="center"/>
    </xf>
    <xf numFmtId="3" fontId="2" fillId="0" borderId="39" xfId="2" applyNumberFormat="1" applyFont="1" applyFill="1" applyBorder="1" applyAlignment="1" applyProtection="1">
      <alignment horizontal="right" vertical="center"/>
    </xf>
    <xf numFmtId="3" fontId="2" fillId="0" borderId="6" xfId="2" applyNumberFormat="1" applyFont="1" applyFill="1" applyBorder="1" applyAlignment="1" applyProtection="1">
      <alignment horizontal="right" vertical="center"/>
    </xf>
    <xf numFmtId="0" fontId="2" fillId="0" borderId="59" xfId="2" applyFont="1" applyFill="1" applyBorder="1" applyAlignment="1" applyProtection="1">
      <alignment horizontal="left" vertical="center" wrapText="1"/>
    </xf>
    <xf numFmtId="3" fontId="2" fillId="0" borderId="59" xfId="2" applyNumberFormat="1" applyFont="1" applyFill="1" applyBorder="1" applyAlignment="1" applyProtection="1">
      <alignment vertical="center"/>
    </xf>
    <xf numFmtId="3" fontId="2" fillId="0" borderId="17" xfId="2" applyNumberFormat="1" applyFont="1" applyFill="1" applyBorder="1" applyAlignment="1" applyProtection="1">
      <alignment horizontal="center" vertical="center"/>
    </xf>
    <xf numFmtId="3" fontId="2" fillId="0" borderId="2" xfId="2" applyNumberFormat="1" applyFont="1" applyFill="1" applyBorder="1" applyAlignment="1" applyProtection="1">
      <alignment horizontal="center" vertical="center"/>
    </xf>
    <xf numFmtId="3" fontId="2" fillId="0" borderId="60" xfId="2" applyNumberFormat="1" applyFont="1" applyFill="1" applyBorder="1" applyAlignment="1" applyProtection="1">
      <alignment horizontal="center" vertical="center"/>
    </xf>
    <xf numFmtId="3" fontId="2" fillId="0" borderId="17" xfId="2" applyNumberFormat="1" applyFont="1" applyFill="1" applyBorder="1" applyAlignment="1" applyProtection="1">
      <alignment horizontal="right" vertical="center"/>
    </xf>
    <xf numFmtId="3" fontId="2" fillId="0" borderId="2" xfId="2" applyNumberFormat="1" applyFont="1" applyFill="1" applyBorder="1" applyAlignment="1" applyProtection="1">
      <alignment horizontal="right" vertical="center"/>
    </xf>
    <xf numFmtId="0" fontId="2" fillId="0" borderId="65" xfId="2" applyFont="1" applyFill="1" applyBorder="1" applyAlignment="1" applyProtection="1">
      <alignment horizontal="right" vertical="center" wrapText="1"/>
    </xf>
    <xf numFmtId="0" fontId="2" fillId="0" borderId="65" xfId="2" applyFont="1" applyFill="1" applyBorder="1" applyAlignment="1" applyProtection="1">
      <alignment horizontal="left" vertical="center" wrapText="1"/>
    </xf>
    <xf numFmtId="3" fontId="2" fillId="0" borderId="65" xfId="2" applyNumberFormat="1" applyFont="1" applyFill="1" applyBorder="1" applyAlignment="1" applyProtection="1">
      <alignment vertical="center"/>
    </xf>
    <xf numFmtId="3" fontId="2" fillId="0" borderId="21" xfId="2" applyNumberFormat="1" applyFont="1" applyFill="1" applyBorder="1" applyAlignment="1" applyProtection="1">
      <alignment horizontal="center" vertical="center"/>
    </xf>
    <xf numFmtId="3" fontId="2" fillId="0" borderId="22" xfId="2" applyNumberFormat="1" applyFont="1" applyFill="1" applyBorder="1" applyAlignment="1" applyProtection="1">
      <alignment horizontal="center" vertical="center"/>
    </xf>
    <xf numFmtId="3" fontId="2" fillId="0" borderId="66" xfId="2" applyNumberFormat="1" applyFont="1" applyFill="1" applyBorder="1" applyAlignment="1" applyProtection="1">
      <alignment horizontal="center" vertical="center"/>
    </xf>
    <xf numFmtId="3" fontId="2" fillId="0" borderId="21" xfId="2" applyNumberFormat="1" applyFont="1" applyFill="1" applyBorder="1" applyAlignment="1" applyProtection="1">
      <alignment horizontal="right" vertical="center"/>
      <protection locked="0"/>
    </xf>
    <xf numFmtId="3" fontId="2" fillId="0" borderId="22" xfId="2" applyNumberFormat="1" applyFont="1" applyFill="1" applyBorder="1" applyAlignment="1" applyProtection="1">
      <alignment horizontal="right" vertical="center"/>
      <protection locked="0"/>
    </xf>
    <xf numFmtId="3" fontId="2" fillId="0" borderId="66" xfId="2" applyNumberFormat="1" applyFont="1" applyFill="1" applyBorder="1" applyAlignment="1" applyProtection="1">
      <alignment horizontal="right" vertical="center"/>
    </xf>
    <xf numFmtId="3" fontId="2" fillId="0" borderId="21" xfId="2" applyNumberFormat="1" applyFont="1" applyFill="1" applyBorder="1" applyAlignment="1" applyProtection="1">
      <alignment horizontal="right" vertical="center"/>
    </xf>
    <xf numFmtId="3" fontId="2" fillId="0" borderId="22" xfId="2" applyNumberFormat="1" applyFont="1" applyFill="1" applyBorder="1" applyAlignment="1" applyProtection="1">
      <alignment horizontal="right" vertical="center"/>
    </xf>
    <xf numFmtId="3" fontId="2" fillId="0" borderId="66" xfId="2" applyNumberFormat="1" applyFont="1" applyFill="1" applyBorder="1" applyAlignment="1" applyProtection="1">
      <alignment horizontal="left" vertical="center" wrapText="1"/>
      <protection locked="0"/>
    </xf>
    <xf numFmtId="0" fontId="2" fillId="0" borderId="67" xfId="2" applyFont="1" applyFill="1" applyBorder="1" applyAlignment="1" applyProtection="1">
      <alignment horizontal="right" vertical="center" wrapText="1"/>
    </xf>
    <xf numFmtId="0" fontId="2" fillId="0" borderId="67" xfId="2" applyFont="1" applyFill="1" applyBorder="1" applyAlignment="1" applyProtection="1">
      <alignment horizontal="left" vertical="center" wrapText="1"/>
    </xf>
    <xf numFmtId="3" fontId="2" fillId="0" borderId="67" xfId="2" applyNumberFormat="1" applyFont="1" applyFill="1" applyBorder="1" applyAlignment="1" applyProtection="1">
      <alignment vertical="center"/>
    </xf>
    <xf numFmtId="3" fontId="2" fillId="0" borderId="14" xfId="2" applyNumberFormat="1" applyFont="1" applyFill="1" applyBorder="1" applyAlignment="1" applyProtection="1">
      <alignment horizontal="center" vertical="center"/>
    </xf>
    <xf numFmtId="3" fontId="2" fillId="0" borderId="15" xfId="2" applyNumberFormat="1" applyFont="1" applyFill="1" applyBorder="1" applyAlignment="1" applyProtection="1">
      <alignment horizontal="center" vertical="center"/>
    </xf>
    <xf numFmtId="3" fontId="2" fillId="0" borderId="68" xfId="2" applyNumberFormat="1" applyFont="1" applyFill="1" applyBorder="1" applyAlignment="1" applyProtection="1">
      <alignment horizontal="center" vertical="center"/>
    </xf>
    <xf numFmtId="3" fontId="2" fillId="0" borderId="14" xfId="2" applyNumberFormat="1" applyFont="1" applyFill="1" applyBorder="1" applyAlignment="1" applyProtection="1">
      <alignment horizontal="right" vertical="center"/>
      <protection locked="0"/>
    </xf>
    <xf numFmtId="3" fontId="2" fillId="0" borderId="15" xfId="2" applyNumberFormat="1" applyFont="1" applyFill="1" applyBorder="1" applyAlignment="1" applyProtection="1">
      <alignment horizontal="right" vertical="center"/>
      <protection locked="0"/>
    </xf>
    <xf numFmtId="3" fontId="2" fillId="0" borderId="68" xfId="2" applyNumberFormat="1" applyFont="1" applyFill="1" applyBorder="1" applyAlignment="1" applyProtection="1">
      <alignment horizontal="right" vertical="center"/>
    </xf>
    <xf numFmtId="3" fontId="2" fillId="0" borderId="14" xfId="2" applyNumberFormat="1" applyFont="1" applyFill="1" applyBorder="1" applyAlignment="1" applyProtection="1">
      <alignment horizontal="right" vertical="center"/>
    </xf>
    <xf numFmtId="3" fontId="2" fillId="0" borderId="15" xfId="2" applyNumberFormat="1" applyFont="1" applyFill="1" applyBorder="1" applyAlignment="1" applyProtection="1">
      <alignment horizontal="right" vertical="center"/>
    </xf>
    <xf numFmtId="3" fontId="2" fillId="0" borderId="68" xfId="2" applyNumberFormat="1" applyFont="1" applyFill="1" applyBorder="1" applyAlignment="1" applyProtection="1">
      <alignment horizontal="left" vertical="center" wrapText="1"/>
      <protection locked="0"/>
    </xf>
    <xf numFmtId="0" fontId="3" fillId="0" borderId="69" xfId="2" applyFont="1" applyFill="1" applyBorder="1" applyAlignment="1" applyProtection="1">
      <alignment horizontal="center" vertical="center" wrapText="1"/>
    </xf>
    <xf numFmtId="0" fontId="3" fillId="0" borderId="69" xfId="2" applyFont="1" applyFill="1" applyBorder="1" applyAlignment="1" applyProtection="1">
      <alignment horizontal="left" vertical="center" wrapText="1"/>
    </xf>
    <xf numFmtId="3" fontId="2" fillId="0" borderId="69" xfId="2" applyNumberFormat="1" applyFont="1" applyFill="1" applyBorder="1" applyAlignment="1" applyProtection="1">
      <alignment horizontal="right" vertical="center"/>
    </xf>
    <xf numFmtId="3" fontId="2" fillId="0" borderId="70" xfId="2" applyNumberFormat="1" applyFont="1" applyFill="1" applyBorder="1" applyAlignment="1" applyProtection="1">
      <alignment horizontal="right" vertical="center"/>
    </xf>
    <xf numFmtId="3" fontId="2" fillId="0" borderId="4" xfId="2" applyNumberFormat="1" applyFont="1" applyFill="1" applyBorder="1" applyAlignment="1" applyProtection="1">
      <alignment horizontal="right" vertical="center"/>
    </xf>
    <xf numFmtId="3" fontId="2" fillId="0" borderId="71" xfId="2" applyNumberFormat="1" applyFont="1" applyFill="1" applyBorder="1" applyAlignment="1" applyProtection="1">
      <alignment horizontal="right" vertical="center"/>
    </xf>
    <xf numFmtId="3" fontId="2" fillId="0" borderId="70" xfId="2" applyNumberFormat="1" applyFont="1" applyFill="1" applyBorder="1" applyAlignment="1" applyProtection="1">
      <alignment horizontal="center" vertical="center"/>
    </xf>
    <xf numFmtId="3" fontId="2" fillId="0" borderId="4" xfId="2" applyNumberFormat="1" applyFont="1" applyFill="1" applyBorder="1" applyAlignment="1" applyProtection="1">
      <alignment horizontal="center" vertical="center"/>
    </xf>
    <xf numFmtId="3" fontId="2" fillId="0" borderId="71" xfId="2" applyNumberFormat="1" applyFont="1" applyFill="1" applyBorder="1" applyAlignment="1" applyProtection="1">
      <alignment horizontal="center" vertical="center"/>
    </xf>
    <xf numFmtId="3" fontId="2" fillId="0" borderId="71" xfId="2" applyNumberFormat="1" applyFont="1" applyFill="1" applyBorder="1" applyAlignment="1" applyProtection="1">
      <alignment horizontal="left" vertical="center" wrapText="1"/>
      <protection locked="0"/>
    </xf>
    <xf numFmtId="3" fontId="2" fillId="0" borderId="67" xfId="2" applyNumberFormat="1" applyFont="1" applyFill="1" applyBorder="1" applyAlignment="1" applyProtection="1">
      <alignment horizontal="right" vertical="center"/>
    </xf>
    <xf numFmtId="3" fontId="2" fillId="0" borderId="68" xfId="2" applyNumberFormat="1" applyFont="1" applyFill="1" applyBorder="1" applyAlignment="1" applyProtection="1">
      <alignment vertical="center"/>
    </xf>
    <xf numFmtId="3" fontId="2" fillId="0" borderId="61" xfId="2" applyNumberFormat="1" applyFont="1" applyFill="1" applyBorder="1" applyAlignment="1" applyProtection="1">
      <alignment horizontal="right" vertical="center"/>
    </xf>
    <xf numFmtId="3" fontId="2" fillId="0" borderId="65" xfId="2" applyNumberFormat="1" applyFont="1" applyFill="1" applyBorder="1" applyAlignment="1" applyProtection="1">
      <alignment horizontal="right" vertical="center"/>
    </xf>
    <xf numFmtId="3" fontId="2" fillId="0" borderId="40" xfId="2" applyNumberFormat="1" applyFont="1" applyFill="1" applyBorder="1" applyAlignment="1" applyProtection="1">
      <alignment vertical="center"/>
    </xf>
    <xf numFmtId="0" fontId="3" fillId="0" borderId="67" xfId="2" applyFont="1" applyFill="1" applyBorder="1" applyAlignment="1" applyProtection="1">
      <alignment horizontal="center" vertical="center" wrapText="1"/>
    </xf>
    <xf numFmtId="0" fontId="3" fillId="0" borderId="67" xfId="2" applyFont="1" applyFill="1" applyBorder="1" applyAlignment="1" applyProtection="1">
      <alignment horizontal="left" vertical="center" wrapText="1"/>
    </xf>
    <xf numFmtId="0" fontId="2" fillId="0" borderId="69" xfId="2" applyFont="1" applyFill="1" applyBorder="1" applyAlignment="1" applyProtection="1">
      <alignment horizontal="right" vertical="center" wrapText="1"/>
    </xf>
    <xf numFmtId="0" fontId="2" fillId="0" borderId="69" xfId="2" applyFont="1" applyFill="1" applyBorder="1" applyAlignment="1" applyProtection="1">
      <alignment horizontal="left" vertical="center" wrapText="1"/>
    </xf>
    <xf numFmtId="3" fontId="2" fillId="0" borderId="70" xfId="2" applyNumberFormat="1" applyFont="1" applyFill="1" applyBorder="1" applyAlignment="1" applyProtection="1">
      <alignment horizontal="center" vertical="center"/>
      <protection locked="0"/>
    </xf>
    <xf numFmtId="3" fontId="2" fillId="0" borderId="4" xfId="2" applyNumberFormat="1" applyFont="1" applyFill="1" applyBorder="1" applyAlignment="1" applyProtection="1">
      <alignment horizontal="center" vertical="center"/>
      <protection locked="0"/>
    </xf>
    <xf numFmtId="3" fontId="2" fillId="0" borderId="71" xfId="2" applyNumberFormat="1" applyFont="1" applyFill="1" applyBorder="1" applyAlignment="1" applyProtection="1">
      <alignment vertical="center"/>
    </xf>
    <xf numFmtId="0" fontId="2" fillId="0" borderId="69" xfId="2" applyFont="1" applyFill="1" applyBorder="1" applyAlignment="1" applyProtection="1">
      <alignment vertical="center" wrapText="1"/>
    </xf>
    <xf numFmtId="3" fontId="2" fillId="0" borderId="69" xfId="2" applyNumberFormat="1" applyFont="1" applyFill="1" applyBorder="1" applyAlignment="1" applyProtection="1">
      <alignment vertical="center"/>
    </xf>
    <xf numFmtId="3" fontId="2" fillId="0" borderId="70" xfId="2" applyNumberFormat="1" applyFont="1" applyFill="1" applyBorder="1" applyAlignment="1" applyProtection="1">
      <alignment horizontal="right" vertical="center"/>
      <protection locked="0"/>
    </xf>
    <xf numFmtId="3" fontId="2" fillId="0" borderId="4" xfId="2" applyNumberFormat="1" applyFont="1" applyFill="1" applyBorder="1" applyAlignment="1" applyProtection="1">
      <alignment horizontal="right" vertical="center"/>
      <protection locked="0"/>
    </xf>
    <xf numFmtId="0" fontId="3" fillId="0" borderId="37" xfId="2" applyFont="1" applyBorder="1" applyAlignment="1" applyProtection="1">
      <alignment vertical="center" wrapText="1"/>
    </xf>
    <xf numFmtId="0" fontId="3" fillId="0" borderId="37" xfId="2" applyFont="1" applyBorder="1" applyAlignment="1" applyProtection="1">
      <alignment horizontal="left" vertical="center" wrapText="1"/>
    </xf>
    <xf numFmtId="3" fontId="3" fillId="0" borderId="37" xfId="2" applyNumberFormat="1" applyFont="1" applyBorder="1" applyAlignment="1" applyProtection="1">
      <alignment vertical="center"/>
    </xf>
    <xf numFmtId="3" fontId="3" fillId="0" borderId="39" xfId="2" applyNumberFormat="1" applyFont="1" applyBorder="1" applyAlignment="1" applyProtection="1">
      <alignment horizontal="right" vertical="center"/>
      <protection locked="0"/>
    </xf>
    <xf numFmtId="3" fontId="3" fillId="0" borderId="6" xfId="2" applyNumberFormat="1" applyFont="1" applyBorder="1" applyAlignment="1" applyProtection="1">
      <alignment horizontal="right" vertical="center"/>
      <protection locked="0"/>
    </xf>
    <xf numFmtId="3" fontId="3" fillId="0" borderId="40" xfId="2" applyNumberFormat="1" applyFont="1" applyBorder="1" applyAlignment="1" applyProtection="1">
      <alignment vertical="center"/>
    </xf>
    <xf numFmtId="3" fontId="2" fillId="0" borderId="39" xfId="2" applyNumberFormat="1" applyFont="1" applyBorder="1" applyAlignment="1" applyProtection="1">
      <alignment horizontal="right" vertical="center"/>
      <protection locked="0"/>
    </xf>
    <xf numFmtId="3" fontId="2" fillId="0" borderId="6" xfId="2" applyNumberFormat="1" applyFont="1" applyBorder="1" applyAlignment="1" applyProtection="1">
      <alignment horizontal="right" vertical="center"/>
      <protection locked="0"/>
    </xf>
    <xf numFmtId="3" fontId="2" fillId="0" borderId="40" xfId="2" applyNumberFormat="1" applyFont="1" applyBorder="1" applyAlignment="1" applyProtection="1">
      <alignment vertical="center"/>
    </xf>
    <xf numFmtId="3" fontId="2" fillId="0" borderId="40" xfId="2" applyNumberFormat="1" applyFont="1" applyBorder="1" applyAlignment="1" applyProtection="1">
      <alignment horizontal="right" vertical="center"/>
    </xf>
    <xf numFmtId="3" fontId="2" fillId="0" borderId="40" xfId="2" applyNumberFormat="1" applyFont="1" applyBorder="1" applyAlignment="1" applyProtection="1">
      <alignment horizontal="left" vertical="center" wrapText="1"/>
      <protection locked="0"/>
    </xf>
    <xf numFmtId="0" fontId="3" fillId="0" borderId="55" xfId="2" applyFont="1" applyFill="1" applyBorder="1" applyAlignment="1" applyProtection="1">
      <alignment vertical="center"/>
    </xf>
    <xf numFmtId="3" fontId="3" fillId="0" borderId="55" xfId="2" applyNumberFormat="1" applyFont="1" applyFill="1" applyBorder="1" applyAlignment="1" applyProtection="1">
      <alignment vertical="center"/>
    </xf>
    <xf numFmtId="3" fontId="3" fillId="0" borderId="56" xfId="2" applyNumberFormat="1" applyFont="1" applyFill="1" applyBorder="1" applyAlignment="1" applyProtection="1">
      <alignment vertical="center"/>
    </xf>
    <xf numFmtId="3" fontId="3" fillId="0" borderId="57" xfId="2" applyNumberFormat="1" applyFont="1" applyFill="1" applyBorder="1" applyAlignment="1" applyProtection="1">
      <alignment vertical="center"/>
    </xf>
    <xf numFmtId="3" fontId="3" fillId="0" borderId="58" xfId="2" applyNumberFormat="1" applyFont="1" applyFill="1" applyBorder="1" applyAlignment="1" applyProtection="1">
      <alignment vertical="center"/>
    </xf>
    <xf numFmtId="0" fontId="3" fillId="0" borderId="72" xfId="2" applyFont="1" applyFill="1" applyBorder="1" applyAlignment="1" applyProtection="1">
      <alignment vertical="center"/>
    </xf>
    <xf numFmtId="0" fontId="3" fillId="0" borderId="72" xfId="2" applyFont="1" applyFill="1" applyBorder="1" applyAlignment="1" applyProtection="1">
      <alignment vertical="center" wrapText="1"/>
    </xf>
    <xf numFmtId="3" fontId="3" fillId="0" borderId="72" xfId="2" applyNumberFormat="1" applyFont="1" applyFill="1" applyBorder="1" applyAlignment="1" applyProtection="1">
      <alignment vertical="center"/>
    </xf>
    <xf numFmtId="3" fontId="3" fillId="0" borderId="73" xfId="2" applyNumberFormat="1" applyFont="1" applyFill="1" applyBorder="1" applyAlignment="1" applyProtection="1">
      <alignment vertical="center"/>
    </xf>
    <xf numFmtId="3" fontId="3" fillId="0" borderId="74" xfId="2" applyNumberFormat="1" applyFont="1" applyFill="1" applyBorder="1" applyAlignment="1" applyProtection="1">
      <alignment vertical="center"/>
    </xf>
    <xf numFmtId="3" fontId="3" fillId="0" borderId="75" xfId="2" applyNumberFormat="1" applyFont="1" applyFill="1" applyBorder="1" applyAlignment="1" applyProtection="1">
      <alignment vertical="center"/>
    </xf>
    <xf numFmtId="3" fontId="3" fillId="0" borderId="73" xfId="2" applyNumberFormat="1" applyFont="1" applyFill="1" applyBorder="1" applyAlignment="1" applyProtection="1">
      <alignment horizontal="right" vertical="center"/>
    </xf>
    <xf numFmtId="3" fontId="3" fillId="0" borderId="74" xfId="2" applyNumberFormat="1" applyFont="1" applyFill="1" applyBorder="1" applyAlignment="1" applyProtection="1">
      <alignment horizontal="right" vertical="center"/>
    </xf>
    <xf numFmtId="3" fontId="3" fillId="0" borderId="75" xfId="2" applyNumberFormat="1" applyFont="1" applyFill="1" applyBorder="1" applyAlignment="1" applyProtection="1">
      <alignment horizontal="right" vertical="center"/>
    </xf>
    <xf numFmtId="3" fontId="3" fillId="0" borderId="75" xfId="2" applyNumberFormat="1" applyFont="1" applyFill="1" applyBorder="1" applyAlignment="1" applyProtection="1">
      <alignment horizontal="left" vertical="center" wrapText="1"/>
      <protection locked="0"/>
    </xf>
    <xf numFmtId="3" fontId="3" fillId="0" borderId="37" xfId="2" applyNumberFormat="1" applyFont="1" applyFill="1" applyBorder="1" applyAlignment="1" applyProtection="1">
      <alignment vertical="center"/>
    </xf>
    <xf numFmtId="3" fontId="3" fillId="0" borderId="39" xfId="2" applyNumberFormat="1" applyFont="1" applyFill="1" applyBorder="1" applyAlignment="1" applyProtection="1">
      <alignment vertical="center"/>
    </xf>
    <xf numFmtId="3" fontId="3" fillId="0" borderId="6" xfId="2" applyNumberFormat="1" applyFont="1" applyFill="1" applyBorder="1" applyAlignment="1" applyProtection="1">
      <alignment vertical="center"/>
    </xf>
    <xf numFmtId="3" fontId="3" fillId="0" borderId="40" xfId="2" applyNumberFormat="1" applyFont="1" applyFill="1" applyBorder="1" applyAlignment="1" applyProtection="1">
      <alignment vertical="center"/>
    </xf>
    <xf numFmtId="3" fontId="3" fillId="0" borderId="40" xfId="2" applyNumberFormat="1" applyFont="1" applyFill="1" applyBorder="1" applyAlignment="1" applyProtection="1">
      <alignment horizontal="left" vertical="center" wrapText="1"/>
      <protection locked="0"/>
    </xf>
    <xf numFmtId="0" fontId="3" fillId="4" borderId="76" xfId="2" applyFont="1" applyFill="1" applyBorder="1" applyAlignment="1" applyProtection="1">
      <alignment horizontal="left" vertical="center" wrapText="1"/>
    </xf>
    <xf numFmtId="3" fontId="3" fillId="4" borderId="76" xfId="2" applyNumberFormat="1" applyFont="1" applyFill="1" applyBorder="1" applyAlignment="1" applyProtection="1">
      <alignment vertical="center"/>
    </xf>
    <xf numFmtId="3" fontId="3" fillId="4" borderId="18" xfId="2" applyNumberFormat="1" applyFont="1" applyFill="1" applyBorder="1" applyAlignment="1" applyProtection="1">
      <alignment vertical="center"/>
    </xf>
    <xf numFmtId="3" fontId="3" fillId="4" borderId="19" xfId="2" applyNumberFormat="1" applyFont="1" applyFill="1" applyBorder="1" applyAlignment="1" applyProtection="1">
      <alignment vertical="center"/>
    </xf>
    <xf numFmtId="3" fontId="3" fillId="4" borderId="77" xfId="2" applyNumberFormat="1" applyFont="1" applyFill="1" applyBorder="1" applyAlignment="1" applyProtection="1">
      <alignment vertical="center"/>
    </xf>
    <xf numFmtId="3" fontId="3" fillId="4" borderId="77" xfId="2" applyNumberFormat="1" applyFont="1" applyFill="1" applyBorder="1" applyAlignment="1" applyProtection="1">
      <alignment horizontal="left" vertical="center" wrapText="1"/>
      <protection locked="0"/>
    </xf>
    <xf numFmtId="0" fontId="2" fillId="0" borderId="61" xfId="2" applyFont="1" applyFill="1" applyBorder="1" applyAlignment="1" applyProtection="1">
      <alignment horizontal="left" vertical="center" wrapText="1"/>
    </xf>
    <xf numFmtId="3" fontId="2" fillId="0" borderId="62" xfId="2" applyNumberFormat="1" applyFont="1" applyFill="1" applyBorder="1" applyAlignment="1" applyProtection="1">
      <alignment vertical="center"/>
    </xf>
    <xf numFmtId="3" fontId="2" fillId="0" borderId="63" xfId="2" applyNumberFormat="1" applyFont="1" applyFill="1" applyBorder="1" applyAlignment="1" applyProtection="1">
      <alignment vertical="center"/>
    </xf>
    <xf numFmtId="0" fontId="2" fillId="0" borderId="69" xfId="2" applyFont="1" applyFill="1" applyBorder="1" applyAlignment="1" applyProtection="1">
      <alignment horizontal="center" vertical="center" wrapText="1"/>
    </xf>
    <xf numFmtId="3" fontId="2" fillId="0" borderId="70" xfId="2" applyNumberFormat="1" applyFont="1" applyFill="1" applyBorder="1" applyAlignment="1" applyProtection="1">
      <alignment vertical="center"/>
    </xf>
    <xf numFmtId="3" fontId="2" fillId="0" borderId="4" xfId="2" applyNumberFormat="1" applyFont="1" applyFill="1" applyBorder="1" applyAlignment="1" applyProtection="1">
      <alignment vertical="center"/>
    </xf>
    <xf numFmtId="0" fontId="2" fillId="2" borderId="59" xfId="2" applyFont="1" applyFill="1" applyBorder="1" applyAlignment="1" applyProtection="1">
      <alignment horizontal="right" vertical="center" wrapText="1"/>
    </xf>
    <xf numFmtId="0" fontId="2" fillId="2" borderId="59" xfId="2" applyFont="1" applyFill="1" applyBorder="1" applyAlignment="1" applyProtection="1">
      <alignment horizontal="left" vertical="center" wrapText="1"/>
    </xf>
    <xf numFmtId="3" fontId="2" fillId="2" borderId="59" xfId="2" applyNumberFormat="1" applyFont="1" applyFill="1" applyBorder="1" applyAlignment="1" applyProtection="1">
      <alignment vertical="center"/>
    </xf>
    <xf numFmtId="3" fontId="2" fillId="2" borderId="17" xfId="2" applyNumberFormat="1" applyFont="1" applyFill="1" applyBorder="1" applyAlignment="1" applyProtection="1">
      <alignment horizontal="right" vertical="center"/>
      <protection locked="0"/>
    </xf>
    <xf numFmtId="3" fontId="2" fillId="2" borderId="2" xfId="2" applyNumberFormat="1" applyFont="1" applyFill="1" applyBorder="1" applyAlignment="1" applyProtection="1">
      <alignment horizontal="right" vertical="center"/>
      <protection locked="0"/>
    </xf>
    <xf numFmtId="3" fontId="2" fillId="2" borderId="60" xfId="2" applyNumberFormat="1" applyFont="1" applyFill="1" applyBorder="1" applyAlignment="1" applyProtection="1">
      <alignment vertical="center"/>
    </xf>
    <xf numFmtId="3" fontId="2" fillId="2" borderId="28" xfId="2" applyNumberFormat="1" applyFont="1" applyFill="1" applyBorder="1" applyAlignment="1" applyProtection="1">
      <alignment vertical="center" wrapText="1"/>
      <protection locked="0"/>
    </xf>
    <xf numFmtId="0" fontId="2" fillId="0" borderId="59" xfId="2" applyFont="1" applyFill="1" applyBorder="1" applyAlignment="1" applyProtection="1">
      <alignment horizontal="center" vertical="center" wrapText="1"/>
    </xf>
    <xf numFmtId="3" fontId="2" fillId="0" borderId="17" xfId="2" applyNumberFormat="1" applyFont="1" applyFill="1" applyBorder="1" applyAlignment="1" applyProtection="1">
      <alignment vertical="center"/>
    </xf>
    <xf numFmtId="3" fontId="2" fillId="0" borderId="2" xfId="2" applyNumberFormat="1" applyFont="1" applyFill="1" applyBorder="1" applyAlignment="1" applyProtection="1">
      <alignment vertical="center"/>
    </xf>
    <xf numFmtId="0" fontId="2" fillId="0" borderId="37" xfId="2" applyFont="1" applyFill="1" applyBorder="1" applyAlignment="1" applyProtection="1">
      <alignment horizontal="center" vertical="center" wrapText="1"/>
    </xf>
    <xf numFmtId="3" fontId="2" fillId="0" borderId="39" xfId="2" applyNumberFormat="1" applyFont="1" applyFill="1" applyBorder="1" applyAlignment="1" applyProtection="1">
      <alignment vertical="center"/>
    </xf>
    <xf numFmtId="3" fontId="2" fillId="0" borderId="6" xfId="2" applyNumberFormat="1" applyFont="1" applyFill="1" applyBorder="1" applyAlignment="1" applyProtection="1">
      <alignment vertical="center"/>
    </xf>
    <xf numFmtId="3" fontId="2" fillId="0" borderId="17" xfId="2" applyNumberFormat="1" applyFont="1" applyFill="1" applyBorder="1" applyAlignment="1" applyProtection="1">
      <alignment vertical="center"/>
      <protection locked="0"/>
    </xf>
    <xf numFmtId="3" fontId="2" fillId="0" borderId="2" xfId="2" applyNumberFormat="1" applyFont="1" applyFill="1" applyBorder="1" applyAlignment="1" applyProtection="1">
      <alignment vertical="center"/>
      <protection locked="0"/>
    </xf>
    <xf numFmtId="3" fontId="2" fillId="0" borderId="39" xfId="2" applyNumberFormat="1" applyFont="1" applyFill="1" applyBorder="1" applyAlignment="1" applyProtection="1">
      <alignment vertical="center"/>
      <protection locked="0"/>
    </xf>
    <xf numFmtId="3" fontId="2" fillId="0" borderId="6" xfId="2" applyNumberFormat="1" applyFont="1" applyFill="1" applyBorder="1" applyAlignment="1" applyProtection="1">
      <alignment vertical="center"/>
      <protection locked="0"/>
    </xf>
    <xf numFmtId="3" fontId="2" fillId="2" borderId="17" xfId="2" applyNumberFormat="1" applyFont="1" applyFill="1" applyBorder="1" applyAlignment="1" applyProtection="1">
      <alignment vertical="center"/>
      <protection locked="0"/>
    </xf>
    <xf numFmtId="3" fontId="2" fillId="2" borderId="2" xfId="2" applyNumberFormat="1" applyFont="1" applyFill="1" applyBorder="1" applyAlignment="1" applyProtection="1">
      <alignment vertical="center"/>
      <protection locked="0"/>
    </xf>
    <xf numFmtId="3" fontId="2" fillId="2" borderId="60" xfId="2" applyNumberFormat="1" applyFont="1" applyFill="1" applyBorder="1" applyAlignment="1" applyProtection="1">
      <alignment horizontal="left" vertical="center" wrapText="1"/>
      <protection locked="0"/>
    </xf>
    <xf numFmtId="0" fontId="2" fillId="0" borderId="59" xfId="2" applyFont="1" applyFill="1" applyBorder="1" applyAlignment="1" applyProtection="1">
      <alignment vertical="center"/>
    </xf>
    <xf numFmtId="0" fontId="2" fillId="0" borderId="0" xfId="2" applyFont="1" applyFill="1" applyBorder="1" applyAlignment="1" applyProtection="1">
      <alignment vertical="center" wrapText="1"/>
    </xf>
    <xf numFmtId="3" fontId="15" fillId="0" borderId="2" xfId="2" applyNumberFormat="1" applyFont="1" applyFill="1" applyBorder="1" applyAlignment="1" applyProtection="1">
      <alignment horizontal="right" vertical="center"/>
      <protection locked="0"/>
    </xf>
    <xf numFmtId="3" fontId="15" fillId="0" borderId="60" xfId="2" applyNumberFormat="1" applyFont="1" applyFill="1" applyBorder="1" applyAlignment="1" applyProtection="1">
      <alignment horizontal="left" vertical="center" wrapText="1"/>
      <protection locked="0"/>
    </xf>
    <xf numFmtId="3" fontId="2" fillId="0" borderId="70" xfId="2" applyNumberFormat="1" applyFont="1" applyFill="1" applyBorder="1" applyAlignment="1" applyProtection="1">
      <alignment vertical="center"/>
      <protection locked="0"/>
    </xf>
    <xf numFmtId="3" fontId="2" fillId="0" borderId="4" xfId="2" applyNumberFormat="1" applyFont="1" applyFill="1" applyBorder="1" applyAlignment="1" applyProtection="1">
      <alignment vertical="center"/>
      <protection locked="0"/>
    </xf>
    <xf numFmtId="3" fontId="2" fillId="0" borderId="62" xfId="2" applyNumberFormat="1" applyFont="1" applyFill="1" applyBorder="1" applyAlignment="1" applyProtection="1">
      <alignment vertical="center"/>
      <protection locked="0"/>
    </xf>
    <xf numFmtId="3" fontId="2" fillId="0" borderId="63" xfId="2" applyNumberFormat="1" applyFont="1" applyFill="1" applyBorder="1" applyAlignment="1" applyProtection="1">
      <alignment vertical="center"/>
      <protection locked="0"/>
    </xf>
    <xf numFmtId="0" fontId="3" fillId="0" borderId="0" xfId="2" applyFont="1" applyFill="1" applyBorder="1" applyAlignment="1" applyProtection="1">
      <alignment horizontal="left" vertical="center"/>
    </xf>
    <xf numFmtId="0" fontId="2" fillId="0" borderId="76" xfId="2" applyFont="1" applyFill="1" applyBorder="1" applyAlignment="1" applyProtection="1">
      <alignment horizontal="left" vertical="center" wrapText="1"/>
    </xf>
    <xf numFmtId="3" fontId="2" fillId="0" borderId="38" xfId="2" applyNumberFormat="1" applyFont="1" applyFill="1" applyBorder="1" applyAlignment="1" applyProtection="1">
      <alignment vertical="center"/>
    </xf>
    <xf numFmtId="0" fontId="2" fillId="0" borderId="38" xfId="2" applyFont="1" applyFill="1" applyBorder="1" applyAlignment="1" applyProtection="1">
      <alignment horizontal="right" vertical="center" wrapText="1"/>
    </xf>
    <xf numFmtId="3" fontId="2" fillId="0" borderId="78" xfId="2" applyNumberFormat="1" applyFont="1" applyFill="1" applyBorder="1" applyAlignment="1" applyProtection="1">
      <alignment vertical="center"/>
      <protection locked="0"/>
    </xf>
    <xf numFmtId="3" fontId="2" fillId="0" borderId="1" xfId="2" applyNumberFormat="1" applyFont="1" applyFill="1" applyBorder="1" applyAlignment="1" applyProtection="1">
      <alignment vertical="center"/>
      <protection locked="0"/>
    </xf>
    <xf numFmtId="3" fontId="2" fillId="0" borderId="79" xfId="2" applyNumberFormat="1" applyFont="1" applyFill="1" applyBorder="1" applyAlignment="1" applyProtection="1">
      <alignment vertical="center"/>
    </xf>
    <xf numFmtId="3" fontId="2" fillId="0" borderId="78" xfId="2" applyNumberFormat="1" applyFont="1" applyFill="1" applyBorder="1" applyAlignment="1" applyProtection="1">
      <alignment horizontal="right" vertical="center"/>
      <protection locked="0"/>
    </xf>
    <xf numFmtId="3" fontId="2" fillId="0" borderId="1" xfId="2" applyNumberFormat="1" applyFont="1" applyFill="1" applyBorder="1" applyAlignment="1" applyProtection="1">
      <alignment horizontal="right" vertical="center"/>
      <protection locked="0"/>
    </xf>
    <xf numFmtId="3" fontId="2" fillId="0" borderId="79" xfId="2" applyNumberFormat="1" applyFont="1" applyFill="1" applyBorder="1" applyAlignment="1" applyProtection="1">
      <alignment horizontal="left" vertical="center" wrapText="1"/>
      <protection locked="0"/>
    </xf>
    <xf numFmtId="0" fontId="3" fillId="0" borderId="76" xfId="2" applyFont="1" applyFill="1" applyBorder="1" applyAlignment="1" applyProtection="1">
      <alignment horizontal="left" vertical="center" wrapText="1"/>
    </xf>
    <xf numFmtId="3" fontId="2" fillId="0" borderId="76" xfId="2" applyNumberFormat="1" applyFont="1" applyFill="1" applyBorder="1" applyAlignment="1" applyProtection="1">
      <alignment vertical="center"/>
    </xf>
    <xf numFmtId="3" fontId="2" fillId="0" borderId="18" xfId="2" applyNumberFormat="1" applyFont="1" applyFill="1" applyBorder="1" applyAlignment="1" applyProtection="1">
      <alignment vertical="center"/>
    </xf>
    <xf numFmtId="3" fontId="2" fillId="0" borderId="19" xfId="2" applyNumberFormat="1" applyFont="1" applyFill="1" applyBorder="1" applyAlignment="1" applyProtection="1">
      <alignment vertical="center"/>
    </xf>
    <xf numFmtId="3" fontId="2" fillId="0" borderId="77" xfId="2" applyNumberFormat="1" applyFont="1" applyFill="1" applyBorder="1" applyAlignment="1" applyProtection="1">
      <alignment vertical="center"/>
    </xf>
    <xf numFmtId="3" fontId="2" fillId="0" borderId="77" xfId="2" applyNumberFormat="1" applyFont="1" applyFill="1" applyBorder="1" applyAlignment="1" applyProtection="1">
      <alignment horizontal="left" vertical="center" wrapText="1"/>
      <protection locked="0"/>
    </xf>
    <xf numFmtId="1" fontId="3" fillId="4" borderId="76" xfId="2" applyNumberFormat="1" applyFont="1" applyFill="1" applyBorder="1" applyAlignment="1" applyProtection="1">
      <alignment horizontal="left" vertical="center" wrapText="1"/>
    </xf>
    <xf numFmtId="1" fontId="3" fillId="0" borderId="61" xfId="2" applyNumberFormat="1" applyFont="1" applyFill="1" applyBorder="1" applyAlignment="1" applyProtection="1">
      <alignment horizontal="left" vertical="center" wrapText="1"/>
    </xf>
    <xf numFmtId="0" fontId="3" fillId="0" borderId="37" xfId="2" applyFont="1" applyFill="1" applyBorder="1" applyAlignment="1" applyProtection="1">
      <alignment horizontal="center" vertical="center" wrapText="1"/>
    </xf>
    <xf numFmtId="0" fontId="2" fillId="0" borderId="38" xfId="2" applyFont="1" applyFill="1" applyBorder="1" applyAlignment="1" applyProtection="1">
      <alignment horizontal="center" vertical="center" wrapText="1"/>
    </xf>
    <xf numFmtId="0" fontId="2" fillId="0" borderId="38" xfId="2" applyFont="1" applyFill="1" applyBorder="1" applyAlignment="1" applyProtection="1">
      <alignment horizontal="left" vertical="center" wrapText="1"/>
    </xf>
    <xf numFmtId="0" fontId="3" fillId="4" borderId="61" xfId="2" applyFont="1" applyFill="1" applyBorder="1" applyAlignment="1" applyProtection="1">
      <alignment horizontal="left" vertical="center" wrapText="1"/>
    </xf>
    <xf numFmtId="3" fontId="3" fillId="4" borderId="61" xfId="2" applyNumberFormat="1" applyFont="1" applyFill="1" applyBorder="1" applyAlignment="1" applyProtection="1">
      <alignment vertical="center"/>
    </xf>
    <xf numFmtId="3" fontId="3" fillId="4" borderId="62" xfId="2" applyNumberFormat="1" applyFont="1" applyFill="1" applyBorder="1" applyAlignment="1" applyProtection="1">
      <alignment vertical="center"/>
    </xf>
    <xf numFmtId="3" fontId="3" fillId="4" borderId="63" xfId="2" applyNumberFormat="1" applyFont="1" applyFill="1" applyBorder="1" applyAlignment="1" applyProtection="1">
      <alignment vertical="center"/>
    </xf>
    <xf numFmtId="3" fontId="3" fillId="4" borderId="64" xfId="2" applyNumberFormat="1" applyFont="1" applyFill="1" applyBorder="1" applyAlignment="1" applyProtection="1">
      <alignment vertical="center"/>
    </xf>
    <xf numFmtId="3" fontId="3" fillId="4" borderId="64" xfId="2" applyNumberFormat="1" applyFont="1" applyFill="1" applyBorder="1" applyAlignment="1" applyProtection="1">
      <alignment horizontal="left" vertical="center" wrapText="1"/>
      <protection locked="0"/>
    </xf>
    <xf numFmtId="0" fontId="7" fillId="0" borderId="0" xfId="2" applyFont="1" applyFill="1" applyBorder="1" applyAlignment="1" applyProtection="1">
      <alignment vertical="center"/>
    </xf>
    <xf numFmtId="3" fontId="2" fillId="0" borderId="14" xfId="2" applyNumberFormat="1" applyFont="1" applyFill="1" applyBorder="1" applyAlignment="1" applyProtection="1">
      <alignment vertical="center"/>
    </xf>
    <xf numFmtId="3" fontId="2" fillId="0" borderId="15" xfId="2" applyNumberFormat="1" applyFont="1" applyFill="1" applyBorder="1" applyAlignment="1" applyProtection="1">
      <alignment vertical="center"/>
    </xf>
    <xf numFmtId="3" fontId="2" fillId="0" borderId="21" xfId="2" applyNumberFormat="1" applyFont="1" applyFill="1" applyBorder="1" applyAlignment="1" applyProtection="1">
      <alignment vertical="center"/>
      <protection locked="0"/>
    </xf>
    <xf numFmtId="3" fontId="2" fillId="0" borderId="22" xfId="2" applyNumberFormat="1" applyFont="1" applyFill="1" applyBorder="1" applyAlignment="1" applyProtection="1">
      <alignment vertical="center"/>
      <protection locked="0"/>
    </xf>
    <xf numFmtId="3" fontId="2" fillId="0" borderId="66" xfId="2" applyNumberFormat="1" applyFont="1" applyFill="1" applyBorder="1" applyAlignment="1" applyProtection="1">
      <alignment vertical="center"/>
    </xf>
    <xf numFmtId="0" fontId="3" fillId="5" borderId="80" xfId="2" applyFont="1" applyFill="1" applyBorder="1" applyAlignment="1" applyProtection="1">
      <alignment horizontal="left" vertical="center" wrapText="1"/>
    </xf>
    <xf numFmtId="0" fontId="3" fillId="5" borderId="59" xfId="2" applyFont="1" applyFill="1" applyBorder="1" applyAlignment="1" applyProtection="1">
      <alignment horizontal="left" vertical="center" wrapText="1"/>
    </xf>
    <xf numFmtId="3" fontId="3" fillId="5" borderId="69" xfId="2" applyNumberFormat="1" applyFont="1" applyFill="1" applyBorder="1" applyAlignment="1" applyProtection="1">
      <alignment vertical="center"/>
    </xf>
    <xf numFmtId="3" fontId="3" fillId="5" borderId="70" xfId="2" applyNumberFormat="1" applyFont="1" applyFill="1" applyBorder="1" applyAlignment="1" applyProtection="1">
      <alignment vertical="center"/>
    </xf>
    <xf numFmtId="3" fontId="3" fillId="5" borderId="4" xfId="2" applyNumberFormat="1" applyFont="1" applyFill="1" applyBorder="1" applyAlignment="1" applyProtection="1">
      <alignment vertical="center"/>
    </xf>
    <xf numFmtId="3" fontId="3" fillId="5" borderId="71" xfId="2" applyNumberFormat="1" applyFont="1" applyFill="1" applyBorder="1" applyAlignment="1" applyProtection="1">
      <alignment vertical="center"/>
    </xf>
    <xf numFmtId="3" fontId="3" fillId="5" borderId="71" xfId="2" applyNumberFormat="1" applyFont="1" applyFill="1" applyBorder="1" applyAlignment="1" applyProtection="1">
      <alignment horizontal="left" vertical="center" wrapText="1"/>
      <protection locked="0"/>
    </xf>
    <xf numFmtId="0" fontId="3" fillId="0" borderId="80" xfId="2" applyFont="1" applyFill="1" applyBorder="1" applyAlignment="1" applyProtection="1">
      <alignment horizontal="left" vertical="center" wrapText="1"/>
    </xf>
    <xf numFmtId="0" fontId="2" fillId="0" borderId="80" xfId="2" applyFont="1" applyFill="1" applyBorder="1" applyAlignment="1" applyProtection="1">
      <alignment horizontal="center" vertical="center" wrapText="1"/>
    </xf>
    <xf numFmtId="0" fontId="2" fillId="0" borderId="61" xfId="2" applyFont="1" applyFill="1" applyBorder="1" applyAlignment="1" applyProtection="1">
      <alignment horizontal="right" vertical="center" wrapText="1"/>
    </xf>
    <xf numFmtId="0" fontId="2" fillId="0" borderId="55" xfId="2" applyFont="1" applyFill="1" applyBorder="1" applyAlignment="1" applyProtection="1">
      <alignment vertical="center"/>
    </xf>
    <xf numFmtId="3" fontId="2" fillId="0" borderId="55" xfId="2" applyNumberFormat="1" applyFont="1" applyFill="1" applyBorder="1" applyAlignment="1" applyProtection="1">
      <alignment vertical="center"/>
    </xf>
    <xf numFmtId="3" fontId="2" fillId="0" borderId="56" xfId="2" applyNumberFormat="1" applyFont="1" applyFill="1" applyBorder="1" applyAlignment="1" applyProtection="1">
      <alignment vertical="center"/>
    </xf>
    <xf numFmtId="3" fontId="2" fillId="0" borderId="57" xfId="2" applyNumberFormat="1" applyFont="1" applyFill="1" applyBorder="1" applyAlignment="1" applyProtection="1">
      <alignment vertical="center"/>
    </xf>
    <xf numFmtId="3" fontId="2" fillId="0" borderId="58" xfId="2" applyNumberFormat="1" applyFont="1" applyFill="1" applyBorder="1" applyAlignment="1" applyProtection="1">
      <alignment vertical="center"/>
    </xf>
    <xf numFmtId="3" fontId="2" fillId="0" borderId="58" xfId="2" applyNumberFormat="1" applyFont="1" applyFill="1" applyBorder="1" applyAlignment="1" applyProtection="1">
      <alignment horizontal="left" vertical="center" wrapText="1"/>
      <protection locked="0"/>
    </xf>
    <xf numFmtId="3" fontId="3" fillId="0" borderId="83" xfId="2" applyNumberFormat="1" applyFont="1" applyFill="1" applyBorder="1" applyAlignment="1" applyProtection="1">
      <alignment vertical="center"/>
    </xf>
    <xf numFmtId="3" fontId="3" fillId="0" borderId="81" xfId="2" applyNumberFormat="1" applyFont="1" applyFill="1" applyBorder="1" applyAlignment="1" applyProtection="1">
      <alignment vertical="center"/>
    </xf>
    <xf numFmtId="3" fontId="3" fillId="0" borderId="84" xfId="2" applyNumberFormat="1" applyFont="1" applyFill="1" applyBorder="1" applyAlignment="1" applyProtection="1">
      <alignment vertical="center"/>
    </xf>
    <xf numFmtId="3" fontId="3" fillId="0" borderId="82" xfId="2" applyNumberFormat="1" applyFont="1" applyFill="1" applyBorder="1" applyAlignment="1" applyProtection="1">
      <alignment vertical="center"/>
    </xf>
    <xf numFmtId="3" fontId="3" fillId="0" borderId="82" xfId="2" applyNumberFormat="1" applyFont="1" applyFill="1" applyBorder="1" applyAlignment="1" applyProtection="1">
      <alignment horizontal="left" vertical="center" wrapText="1"/>
      <protection locked="0"/>
    </xf>
    <xf numFmtId="3" fontId="3" fillId="0" borderId="61" xfId="2" applyNumberFormat="1" applyFont="1" applyFill="1" applyBorder="1" applyAlignment="1" applyProtection="1">
      <alignment vertical="center"/>
    </xf>
    <xf numFmtId="3" fontId="3" fillId="0" borderId="62" xfId="2" applyNumberFormat="1" applyFont="1" applyFill="1" applyBorder="1" applyAlignment="1" applyProtection="1">
      <alignment vertical="center"/>
    </xf>
    <xf numFmtId="3" fontId="3" fillId="0" borderId="63" xfId="2" applyNumberFormat="1" applyFont="1" applyFill="1" applyBorder="1" applyAlignment="1" applyProtection="1">
      <alignment vertical="center"/>
    </xf>
    <xf numFmtId="3" fontId="3" fillId="0" borderId="64" xfId="2" applyNumberFormat="1" applyFont="1" applyFill="1" applyBorder="1" applyAlignment="1" applyProtection="1">
      <alignment vertical="center"/>
    </xf>
    <xf numFmtId="3" fontId="3" fillId="0" borderId="64" xfId="2" applyNumberFormat="1" applyFont="1" applyFill="1" applyBorder="1" applyAlignment="1" applyProtection="1">
      <alignment horizontal="left" vertical="center" wrapText="1"/>
      <protection locked="0"/>
    </xf>
    <xf numFmtId="0" fontId="3" fillId="0" borderId="61" xfId="2" applyFont="1" applyFill="1" applyBorder="1" applyAlignment="1" applyProtection="1">
      <alignment vertical="center"/>
    </xf>
    <xf numFmtId="0" fontId="2" fillId="0" borderId="69" xfId="2" applyFont="1" applyFill="1" applyBorder="1" applyAlignment="1" applyProtection="1">
      <alignment vertical="center"/>
    </xf>
    <xf numFmtId="0" fontId="2" fillId="0" borderId="38" xfId="2" applyFont="1" applyFill="1" applyBorder="1" applyAlignment="1" applyProtection="1">
      <alignment vertical="center"/>
    </xf>
    <xf numFmtId="0" fontId="2" fillId="0" borderId="38" xfId="2" applyFont="1" applyFill="1" applyBorder="1" applyAlignment="1" applyProtection="1">
      <alignment vertical="center" wrapText="1"/>
    </xf>
    <xf numFmtId="0" fontId="3" fillId="0" borderId="83" xfId="2" applyFont="1" applyFill="1" applyBorder="1" applyAlignment="1" applyProtection="1">
      <alignment vertical="center"/>
    </xf>
    <xf numFmtId="3" fontId="3" fillId="0" borderId="81" xfId="2" applyNumberFormat="1" applyFont="1" applyFill="1" applyBorder="1" applyAlignment="1" applyProtection="1">
      <alignment vertical="center"/>
      <protection locked="0"/>
    </xf>
    <xf numFmtId="3" fontId="3" fillId="0" borderId="84" xfId="2" applyNumberFormat="1" applyFont="1" applyFill="1" applyBorder="1" applyAlignment="1" applyProtection="1">
      <alignment vertical="center"/>
      <protection locked="0"/>
    </xf>
    <xf numFmtId="3" fontId="2" fillId="0" borderId="82" xfId="2" applyNumberFormat="1" applyFont="1" applyFill="1" applyBorder="1" applyAlignment="1" applyProtection="1">
      <alignment vertical="center"/>
    </xf>
    <xf numFmtId="3" fontId="2" fillId="0" borderId="82" xfId="2" applyNumberFormat="1" applyFont="1" applyFill="1" applyBorder="1" applyAlignment="1" applyProtection="1">
      <alignment horizontal="left" vertical="center" wrapText="1"/>
      <protection locked="0"/>
    </xf>
    <xf numFmtId="0" fontId="3" fillId="0" borderId="30" xfId="2" applyFont="1" applyFill="1" applyBorder="1" applyAlignment="1" applyProtection="1">
      <alignment vertical="center" wrapText="1"/>
    </xf>
    <xf numFmtId="0" fontId="2" fillId="0" borderId="0" xfId="2" applyFont="1" applyBorder="1" applyAlignment="1" applyProtection="1">
      <alignment vertical="center"/>
    </xf>
    <xf numFmtId="3" fontId="2" fillId="2" borderId="2" xfId="2" applyNumberFormat="1" applyFont="1" applyFill="1" applyBorder="1" applyAlignment="1" applyProtection="1">
      <alignment vertical="center"/>
    </xf>
    <xf numFmtId="0" fontId="2" fillId="2" borderId="59" xfId="2" applyFont="1" applyFill="1" applyBorder="1" applyAlignment="1" applyProtection="1">
      <alignment vertical="center" wrapText="1"/>
    </xf>
    <xf numFmtId="0" fontId="2" fillId="0" borderId="0" xfId="3" applyFont="1" applyAlignment="1">
      <alignment horizontal="right" wrapText="1"/>
    </xf>
    <xf numFmtId="0" fontId="2" fillId="0" borderId="0" xfId="3" applyFont="1" applyAlignment="1">
      <alignment horizontal="right"/>
    </xf>
    <xf numFmtId="0" fontId="2" fillId="0" borderId="0" xfId="3" applyFont="1"/>
    <xf numFmtId="0" fontId="12" fillId="0" borderId="0" xfId="1" applyFont="1" applyAlignment="1">
      <alignment vertical="center"/>
    </xf>
    <xf numFmtId="0" fontId="4" fillId="0" borderId="0" xfId="1" applyFont="1" applyAlignment="1">
      <alignment horizontal="center"/>
    </xf>
    <xf numFmtId="0" fontId="5" fillId="0" borderId="0" xfId="1" applyFont="1" applyAlignment="1"/>
    <xf numFmtId="0" fontId="5" fillId="0" borderId="0" xfId="1" applyFont="1" applyAlignment="1">
      <alignment vertical="center"/>
    </xf>
    <xf numFmtId="0" fontId="2" fillId="0" borderId="0" xfId="1" applyFont="1" applyAlignment="1">
      <alignment vertical="center"/>
    </xf>
    <xf numFmtId="0" fontId="16" fillId="0" borderId="0" xfId="1" applyFont="1" applyAlignment="1">
      <alignment vertical="center"/>
    </xf>
    <xf numFmtId="0" fontId="17" fillId="0" borderId="0" xfId="1" applyFont="1" applyAlignment="1"/>
    <xf numFmtId="3" fontId="3" fillId="0" borderId="2" xfId="1" applyNumberFormat="1" applyFont="1" applyBorder="1" applyAlignment="1">
      <alignment wrapText="1"/>
    </xf>
    <xf numFmtId="0" fontId="2" fillId="0" borderId="2" xfId="1" applyFont="1" applyBorder="1" applyAlignment="1" applyProtection="1">
      <alignment wrapText="1"/>
      <protection locked="0"/>
    </xf>
    <xf numFmtId="0" fontId="2" fillId="0" borderId="2" xfId="1" applyFont="1" applyBorder="1" applyAlignment="1" applyProtection="1">
      <alignment horizontal="center" wrapText="1"/>
      <protection locked="0"/>
    </xf>
    <xf numFmtId="0" fontId="2" fillId="0" borderId="1" xfId="1" applyFont="1" applyBorder="1" applyAlignment="1" applyProtection="1">
      <alignment vertical="center" wrapText="1"/>
      <protection locked="0"/>
    </xf>
    <xf numFmtId="3" fontId="3" fillId="0" borderId="2" xfId="1" applyNumberFormat="1" applyFont="1" applyBorder="1" applyAlignment="1" applyProtection="1">
      <alignment horizontal="center" vertical="center" wrapText="1"/>
      <protection locked="0"/>
    </xf>
    <xf numFmtId="3" fontId="2" fillId="0" borderId="2" xfId="1" applyNumberFormat="1" applyFont="1" applyBorder="1" applyAlignment="1" applyProtection="1">
      <alignment wrapText="1"/>
      <protection locked="0"/>
    </xf>
    <xf numFmtId="3" fontId="2" fillId="0" borderId="2" xfId="1" applyNumberFormat="1" applyFont="1" applyBorder="1"/>
    <xf numFmtId="3" fontId="3" fillId="0" borderId="1" xfId="1" applyNumberFormat="1" applyFont="1" applyBorder="1" applyAlignment="1" applyProtection="1">
      <alignment horizontal="center" vertical="center" wrapText="1"/>
      <protection locked="0"/>
    </xf>
    <xf numFmtId="3" fontId="2" fillId="0" borderId="1" xfId="1" applyNumberFormat="1" applyFont="1" applyFill="1" applyBorder="1" applyAlignment="1" applyProtection="1">
      <alignment vertical="center" wrapText="1"/>
      <protection locked="0"/>
    </xf>
    <xf numFmtId="0" fontId="2" fillId="0" borderId="3" xfId="1" applyFont="1" applyBorder="1" applyAlignment="1" applyProtection="1">
      <alignment horizontal="left" vertical="center" wrapText="1"/>
      <protection locked="0"/>
    </xf>
    <xf numFmtId="3" fontId="2" fillId="2" borderId="2" xfId="1" applyNumberFormat="1" applyFont="1" applyFill="1" applyBorder="1" applyAlignment="1" applyProtection="1">
      <alignment wrapText="1"/>
      <protection locked="0"/>
    </xf>
    <xf numFmtId="3" fontId="18" fillId="0" borderId="2" xfId="1" applyNumberFormat="1" applyFont="1" applyBorder="1" applyAlignment="1" applyProtection="1">
      <alignment horizontal="center" vertical="center" wrapText="1"/>
      <protection locked="0"/>
    </xf>
    <xf numFmtId="3" fontId="2" fillId="0" borderId="23" xfId="1" applyNumberFormat="1" applyFont="1" applyFill="1" applyBorder="1" applyAlignment="1" applyProtection="1">
      <alignment vertical="center" wrapText="1"/>
      <protection locked="0"/>
    </xf>
    <xf numFmtId="3" fontId="3" fillId="0" borderId="3" xfId="1" applyNumberFormat="1" applyFont="1" applyBorder="1" applyAlignment="1" applyProtection="1">
      <alignment horizontal="center" vertical="center" wrapText="1"/>
      <protection locked="0"/>
    </xf>
    <xf numFmtId="3" fontId="2" fillId="0" borderId="7" xfId="1" applyNumberFormat="1" applyFont="1" applyFill="1" applyBorder="1" applyAlignment="1" applyProtection="1">
      <alignment vertical="center" wrapText="1"/>
      <protection locked="0"/>
    </xf>
    <xf numFmtId="0" fontId="2" fillId="0" borderId="1" xfId="1" applyFont="1" applyBorder="1" applyAlignment="1" applyProtection="1">
      <alignment horizontal="center" wrapText="1"/>
      <protection locked="0"/>
    </xf>
    <xf numFmtId="3" fontId="2" fillId="0" borderId="1" xfId="1" applyNumberFormat="1" applyFont="1" applyBorder="1" applyAlignment="1" applyProtection="1">
      <alignment wrapText="1"/>
      <protection locked="0"/>
    </xf>
    <xf numFmtId="3" fontId="2" fillId="0" borderId="1" xfId="1" applyNumberFormat="1" applyFont="1" applyBorder="1"/>
    <xf numFmtId="0" fontId="2" fillId="0" borderId="1" xfId="1" applyFont="1" applyBorder="1" applyAlignment="1" applyProtection="1">
      <alignment wrapText="1"/>
      <protection locked="0"/>
    </xf>
    <xf numFmtId="0" fontId="12" fillId="0" borderId="2" xfId="1" applyFont="1" applyBorder="1"/>
    <xf numFmtId="3" fontId="2" fillId="0" borderId="2" xfId="1" applyNumberFormat="1" applyFont="1" applyFill="1" applyBorder="1" applyAlignment="1" applyProtection="1">
      <alignment wrapText="1"/>
      <protection locked="0"/>
    </xf>
    <xf numFmtId="3" fontId="2" fillId="0" borderId="2" xfId="1" applyNumberFormat="1" applyFont="1" applyFill="1" applyBorder="1"/>
    <xf numFmtId="0" fontId="2" fillId="0" borderId="2" xfId="1" applyFont="1" applyFill="1" applyBorder="1" applyAlignment="1" applyProtection="1">
      <alignment horizontal="center" wrapText="1"/>
      <protection locked="0"/>
    </xf>
    <xf numFmtId="0" fontId="2" fillId="0" borderId="3" xfId="1" applyFont="1" applyBorder="1" applyAlignment="1" applyProtection="1">
      <alignment horizontal="left" wrapText="1"/>
      <protection locked="0"/>
    </xf>
    <xf numFmtId="3" fontId="2" fillId="0" borderId="4" xfId="1" applyNumberFormat="1" applyFont="1" applyBorder="1" applyAlignment="1" applyProtection="1">
      <alignment wrapText="1"/>
      <protection locked="0"/>
    </xf>
    <xf numFmtId="0" fontId="2" fillId="0" borderId="0" xfId="1" applyFont="1" applyBorder="1" applyAlignment="1">
      <alignment wrapText="1"/>
    </xf>
    <xf numFmtId="0" fontId="16" fillId="0" borderId="0" xfId="1" applyFont="1" applyAlignment="1">
      <alignment horizontal="left" vertical="center"/>
    </xf>
    <xf numFmtId="0" fontId="2" fillId="0" borderId="0" xfId="1" applyFont="1" applyFill="1" applyAlignment="1">
      <alignment horizontal="left" vertical="center"/>
    </xf>
    <xf numFmtId="3" fontId="10" fillId="0" borderId="2" xfId="1" applyNumberFormat="1" applyFont="1" applyBorder="1" applyAlignment="1">
      <alignment vertical="center" wrapText="1"/>
    </xf>
    <xf numFmtId="0" fontId="2" fillId="0" borderId="2" xfId="1" applyFont="1" applyBorder="1" applyAlignment="1" applyProtection="1">
      <alignment horizontal="left"/>
      <protection locked="0"/>
    </xf>
    <xf numFmtId="0" fontId="2" fillId="2" borderId="2" xfId="1" applyFont="1" applyFill="1" applyBorder="1" applyAlignment="1" applyProtection="1">
      <alignment horizontal="center" wrapText="1"/>
      <protection locked="0"/>
    </xf>
    <xf numFmtId="0" fontId="2" fillId="2" borderId="3" xfId="1" applyFont="1" applyFill="1" applyBorder="1" applyAlignment="1" applyProtection="1">
      <alignment horizontal="left" vertical="center" wrapText="1"/>
      <protection locked="0"/>
    </xf>
    <xf numFmtId="3" fontId="10" fillId="2" borderId="2" xfId="1" applyNumberFormat="1" applyFont="1" applyFill="1" applyBorder="1" applyAlignment="1">
      <alignment vertical="center" wrapText="1"/>
    </xf>
    <xf numFmtId="3" fontId="2" fillId="2" borderId="2" xfId="1" applyNumberFormat="1" applyFont="1" applyFill="1" applyBorder="1"/>
    <xf numFmtId="0" fontId="2" fillId="2" borderId="2" xfId="1" applyFont="1" applyFill="1" applyBorder="1" applyAlignment="1" applyProtection="1">
      <alignment horizontal="left"/>
      <protection locked="0"/>
    </xf>
    <xf numFmtId="3" fontId="2" fillId="2" borderId="2" xfId="1" applyNumberFormat="1" applyFont="1" applyFill="1" applyBorder="1" applyAlignment="1">
      <alignment horizontal="right" vertical="center"/>
    </xf>
    <xf numFmtId="0" fontId="2" fillId="2" borderId="2" xfId="1" applyFont="1" applyFill="1" applyBorder="1" applyAlignment="1" applyProtection="1">
      <alignment horizontal="center" vertical="center" wrapText="1"/>
      <protection locked="0"/>
    </xf>
    <xf numFmtId="3" fontId="3" fillId="2" borderId="1" xfId="1" applyNumberFormat="1" applyFont="1" applyFill="1" applyBorder="1" applyAlignment="1" applyProtection="1">
      <alignment horizontal="center" vertical="center" wrapText="1"/>
      <protection locked="0"/>
    </xf>
    <xf numFmtId="3" fontId="2" fillId="2" borderId="1" xfId="1" applyNumberFormat="1" applyFont="1" applyFill="1" applyBorder="1" applyAlignment="1" applyProtection="1">
      <alignment vertical="center" wrapText="1"/>
      <protection locked="0"/>
    </xf>
    <xf numFmtId="3" fontId="2" fillId="2" borderId="1" xfId="1" applyNumberFormat="1" applyFont="1" applyFill="1" applyBorder="1"/>
    <xf numFmtId="3" fontId="2" fillId="0" borderId="0" xfId="1" applyNumberFormat="1" applyFont="1" applyBorder="1" applyAlignment="1">
      <alignment wrapText="1"/>
    </xf>
    <xf numFmtId="0" fontId="3" fillId="0" borderId="0" xfId="4" applyFont="1" applyFill="1" applyBorder="1" applyAlignment="1">
      <alignment horizontal="left" vertical="center"/>
    </xf>
    <xf numFmtId="0" fontId="2" fillId="0" borderId="2" xfId="1" applyFont="1" applyBorder="1"/>
    <xf numFmtId="0" fontId="18" fillId="0" borderId="2" xfId="1" applyFont="1" applyBorder="1" applyAlignment="1" applyProtection="1">
      <alignment wrapText="1"/>
      <protection locked="0"/>
    </xf>
    <xf numFmtId="0" fontId="2" fillId="0" borderId="11" xfId="1" applyFont="1" applyBorder="1" applyAlignment="1" applyProtection="1">
      <alignment horizontal="left" wrapText="1"/>
      <protection locked="0"/>
    </xf>
    <xf numFmtId="3" fontId="2" fillId="0" borderId="0" xfId="1" applyNumberFormat="1" applyFont="1"/>
    <xf numFmtId="0" fontId="3" fillId="0" borderId="0" xfId="1" applyFont="1"/>
    <xf numFmtId="0" fontId="2" fillId="0" borderId="0" xfId="5" applyFont="1"/>
    <xf numFmtId="0" fontId="2" fillId="0" borderId="0" xfId="1" applyFont="1" applyProtection="1">
      <protection locked="0"/>
    </xf>
    <xf numFmtId="0" fontId="1" fillId="0" borderId="0" xfId="1"/>
    <xf numFmtId="0" fontId="3" fillId="0" borderId="42" xfId="2" applyFont="1" applyFill="1" applyBorder="1" applyAlignment="1" applyProtection="1">
      <alignment horizontal="left" vertical="center" wrapText="1"/>
    </xf>
    <xf numFmtId="3" fontId="2" fillId="0" borderId="42" xfId="2" applyNumberFormat="1" applyFont="1" applyFill="1" applyBorder="1" applyAlignment="1" applyProtection="1">
      <alignment vertical="center"/>
    </xf>
    <xf numFmtId="3" fontId="2" fillId="0" borderId="43" xfId="2" applyNumberFormat="1" applyFont="1" applyFill="1" applyBorder="1" applyAlignment="1" applyProtection="1">
      <alignment horizontal="right" vertical="center"/>
      <protection locked="0"/>
    </xf>
    <xf numFmtId="3" fontId="2" fillId="0" borderId="44" xfId="2" applyNumberFormat="1" applyFont="1" applyFill="1" applyBorder="1" applyAlignment="1" applyProtection="1">
      <alignment horizontal="right" vertical="center"/>
      <protection locked="0"/>
    </xf>
    <xf numFmtId="3" fontId="2" fillId="0" borderId="45" xfId="2" applyNumberFormat="1" applyFont="1" applyFill="1" applyBorder="1" applyAlignment="1" applyProtection="1">
      <alignment vertical="center"/>
    </xf>
    <xf numFmtId="3" fontId="2" fillId="0" borderId="43" xfId="2" applyNumberFormat="1" applyFont="1" applyFill="1" applyBorder="1" applyAlignment="1" applyProtection="1">
      <alignment horizontal="center" vertical="center"/>
    </xf>
    <xf numFmtId="3" fontId="2" fillId="0" borderId="44" xfId="2" applyNumberFormat="1" applyFont="1" applyFill="1" applyBorder="1" applyAlignment="1" applyProtection="1">
      <alignment horizontal="center" vertical="center"/>
    </xf>
    <xf numFmtId="3" fontId="2" fillId="0" borderId="45" xfId="2" applyNumberFormat="1" applyFont="1" applyFill="1" applyBorder="1" applyAlignment="1" applyProtection="1">
      <alignment horizontal="center" vertical="center"/>
    </xf>
    <xf numFmtId="3" fontId="2" fillId="0" borderId="45" xfId="2" applyNumberFormat="1" applyFont="1" applyFill="1" applyBorder="1" applyAlignment="1" applyProtection="1">
      <alignment horizontal="left" vertical="center" wrapText="1"/>
      <protection locked="0"/>
    </xf>
    <xf numFmtId="3" fontId="2" fillId="6" borderId="44" xfId="2" applyNumberFormat="1" applyFont="1" applyFill="1" applyBorder="1" applyAlignment="1" applyProtection="1">
      <alignment horizontal="right" vertical="center"/>
      <protection locked="0"/>
    </xf>
    <xf numFmtId="3" fontId="2" fillId="6" borderId="2" xfId="2" applyNumberFormat="1" applyFont="1" applyFill="1" applyBorder="1" applyAlignment="1" applyProtection="1">
      <alignment vertical="center"/>
      <protection locked="0"/>
    </xf>
    <xf numFmtId="0" fontId="2" fillId="0" borderId="27" xfId="2" applyFont="1" applyFill="1" applyBorder="1" applyAlignment="1" applyProtection="1">
      <alignment vertical="center"/>
    </xf>
    <xf numFmtId="49" fontId="2" fillId="0" borderId="27" xfId="2" applyNumberFormat="1" applyFont="1" applyFill="1" applyBorder="1" applyAlignment="1" applyProtection="1">
      <alignment horizontal="center" vertical="center" wrapText="1"/>
    </xf>
    <xf numFmtId="0" fontId="2" fillId="0" borderId="37" xfId="2" applyFont="1" applyFill="1" applyBorder="1" applyAlignment="1" applyProtection="1">
      <alignment horizontal="center" vertical="center" wrapText="1"/>
    </xf>
    <xf numFmtId="0" fontId="3" fillId="0" borderId="61" xfId="2" applyFont="1" applyFill="1" applyBorder="1" applyAlignment="1" applyProtection="1">
      <alignment horizontal="left" vertical="center" wrapText="1"/>
      <protection locked="0"/>
    </xf>
    <xf numFmtId="3" fontId="2" fillId="7" borderId="63" xfId="2" applyNumberFormat="1" applyFont="1" applyFill="1" applyBorder="1" applyAlignment="1" applyProtection="1">
      <alignment horizontal="right" vertical="center"/>
      <protection locked="0"/>
    </xf>
    <xf numFmtId="3" fontId="2" fillId="7" borderId="2" xfId="2" applyNumberFormat="1" applyFont="1" applyFill="1" applyBorder="1" applyAlignment="1" applyProtection="1">
      <alignment vertical="center"/>
      <protection locked="0"/>
    </xf>
    <xf numFmtId="3" fontId="2" fillId="7" borderId="6" xfId="2" applyNumberFormat="1" applyFont="1" applyFill="1" applyBorder="1" applyAlignment="1" applyProtection="1">
      <alignment vertical="center"/>
      <protection locked="0"/>
    </xf>
    <xf numFmtId="0" fontId="20" fillId="0" borderId="85" xfId="2" applyFont="1" applyFill="1" applyBorder="1" applyAlignment="1">
      <alignment wrapText="1"/>
    </xf>
    <xf numFmtId="0" fontId="12" fillId="0" borderId="85" xfId="2" applyFont="1" applyFill="1" applyBorder="1" applyAlignment="1">
      <alignment horizontal="right" vertical="justify" wrapText="1"/>
    </xf>
    <xf numFmtId="3" fontId="12" fillId="0" borderId="85" xfId="2" applyNumberFormat="1" applyFont="1" applyBorder="1" applyAlignment="1">
      <alignment wrapText="1"/>
    </xf>
    <xf numFmtId="0" fontId="1" fillId="0" borderId="85" xfId="2" applyFont="1" applyBorder="1" applyAlignment="1">
      <alignment wrapText="1"/>
    </xf>
    <xf numFmtId="0" fontId="1" fillId="0" borderId="85" xfId="2" applyFont="1" applyFill="1" applyBorder="1" applyAlignment="1">
      <alignment wrapText="1"/>
    </xf>
    <xf numFmtId="0" fontId="4" fillId="0" borderId="86" xfId="2" applyFont="1" applyFill="1" applyBorder="1" applyAlignment="1">
      <alignment horizontal="center" vertical="center" wrapText="1"/>
    </xf>
    <xf numFmtId="0" fontId="4" fillId="0" borderId="87" xfId="2" applyFont="1" applyFill="1" applyBorder="1" applyAlignment="1">
      <alignment horizontal="center" vertical="center" wrapText="1"/>
    </xf>
    <xf numFmtId="3" fontId="4" fillId="0" borderId="87" xfId="2" applyNumberFormat="1" applyFont="1" applyFill="1" applyBorder="1" applyAlignment="1">
      <alignment horizontal="center" vertical="center" wrapText="1"/>
    </xf>
    <xf numFmtId="0" fontId="4" fillId="0" borderId="88" xfId="2" applyFont="1" applyFill="1" applyBorder="1" applyAlignment="1">
      <alignment horizontal="center" vertical="center" wrapText="1"/>
    </xf>
    <xf numFmtId="0" fontId="4" fillId="0" borderId="89" xfId="2" applyFont="1" applyFill="1" applyBorder="1" applyAlignment="1">
      <alignment horizontal="center" vertical="center" wrapText="1"/>
    </xf>
    <xf numFmtId="0" fontId="4" fillId="0" borderId="90" xfId="2" applyFont="1" applyFill="1" applyBorder="1" applyAlignment="1">
      <alignment horizontal="center" vertical="center" wrapText="1"/>
    </xf>
    <xf numFmtId="0" fontId="4" fillId="0" borderId="91" xfId="2" applyFont="1" applyFill="1" applyBorder="1" applyAlignment="1">
      <alignment horizontal="center" vertical="center" wrapText="1"/>
    </xf>
    <xf numFmtId="0" fontId="4" fillId="0" borderId="92" xfId="2" applyFont="1" applyFill="1" applyBorder="1" applyAlignment="1">
      <alignment vertical="center" wrapText="1"/>
    </xf>
    <xf numFmtId="0" fontId="4" fillId="0" borderId="61" xfId="2" applyFont="1" applyFill="1" applyBorder="1" applyAlignment="1">
      <alignment vertical="center" wrapText="1"/>
    </xf>
    <xf numFmtId="0" fontId="4" fillId="0" borderId="61" xfId="2" applyFont="1" applyFill="1" applyBorder="1" applyAlignment="1">
      <alignment horizontal="center" vertical="center" wrapText="1"/>
    </xf>
    <xf numFmtId="3" fontId="21" fillId="0" borderId="61" xfId="2" applyNumberFormat="1" applyFont="1" applyFill="1" applyBorder="1" applyAlignment="1">
      <alignment wrapText="1"/>
    </xf>
    <xf numFmtId="3" fontId="21" fillId="0" borderId="93" xfId="2" applyNumberFormat="1" applyFont="1" applyFill="1" applyBorder="1" applyAlignment="1">
      <alignment wrapText="1"/>
    </xf>
    <xf numFmtId="0" fontId="4" fillId="0" borderId="94" xfId="2" applyFont="1" applyFill="1" applyBorder="1" applyAlignment="1">
      <alignment vertical="center" wrapText="1"/>
    </xf>
    <xf numFmtId="0" fontId="4" fillId="0" borderId="76" xfId="2" applyFont="1" applyFill="1" applyBorder="1" applyAlignment="1">
      <alignment vertical="center" wrapText="1"/>
    </xf>
    <xf numFmtId="0" fontId="4" fillId="8" borderId="76" xfId="2" applyFont="1" applyFill="1" applyBorder="1" applyAlignment="1">
      <alignment horizontal="left" vertical="center" wrapText="1"/>
    </xf>
    <xf numFmtId="10" fontId="4" fillId="8" borderId="76" xfId="2" applyNumberFormat="1" applyFont="1" applyFill="1" applyBorder="1" applyAlignment="1">
      <alignment wrapText="1"/>
    </xf>
    <xf numFmtId="10" fontId="4" fillId="8" borderId="95" xfId="2" applyNumberFormat="1" applyFont="1" applyFill="1" applyBorder="1" applyAlignment="1">
      <alignment wrapText="1"/>
    </xf>
    <xf numFmtId="10" fontId="4" fillId="9" borderId="93" xfId="2" applyNumberFormat="1" applyFont="1" applyFill="1" applyBorder="1" applyAlignment="1">
      <alignment wrapText="1"/>
    </xf>
    <xf numFmtId="3" fontId="21" fillId="0" borderId="76" xfId="2" applyNumberFormat="1" applyFont="1" applyFill="1" applyBorder="1" applyAlignment="1">
      <alignment wrapText="1"/>
    </xf>
    <xf numFmtId="3" fontId="21" fillId="0" borderId="95" xfId="2" applyNumberFormat="1" applyFont="1" applyFill="1" applyBorder="1" applyAlignment="1">
      <alignment wrapText="1"/>
    </xf>
    <xf numFmtId="3" fontId="22" fillId="0" borderId="76" xfId="2" applyNumberFormat="1" applyFont="1" applyBorder="1" applyAlignment="1">
      <alignment wrapText="1"/>
    </xf>
    <xf numFmtId="3" fontId="22" fillId="0" borderId="95" xfId="2" applyNumberFormat="1" applyFont="1" applyBorder="1" applyAlignment="1">
      <alignment wrapText="1"/>
    </xf>
    <xf numFmtId="3" fontId="22" fillId="0" borderId="93" xfId="2" applyNumberFormat="1" applyFont="1" applyFill="1" applyBorder="1" applyAlignment="1">
      <alignment wrapText="1"/>
    </xf>
    <xf numFmtId="10" fontId="5" fillId="0" borderId="76" xfId="2" applyNumberFormat="1" applyFont="1" applyFill="1" applyBorder="1" applyAlignment="1">
      <alignment wrapText="1"/>
    </xf>
    <xf numFmtId="10" fontId="5" fillId="0" borderId="95" xfId="2" applyNumberFormat="1" applyFont="1" applyFill="1" applyBorder="1" applyAlignment="1">
      <alignment wrapText="1"/>
    </xf>
    <xf numFmtId="10" fontId="5" fillId="0" borderId="93" xfId="2" applyNumberFormat="1" applyFont="1" applyFill="1" applyBorder="1" applyAlignment="1">
      <alignment wrapText="1"/>
    </xf>
    <xf numFmtId="0" fontId="4" fillId="0" borderId="96" xfId="2" applyFont="1" applyFill="1" applyBorder="1" applyAlignment="1">
      <alignment vertical="center" wrapText="1"/>
    </xf>
    <xf numFmtId="0" fontId="4" fillId="0" borderId="33" xfId="2" applyFont="1" applyFill="1" applyBorder="1" applyAlignment="1">
      <alignment vertical="center" wrapText="1"/>
    </xf>
    <xf numFmtId="0" fontId="4" fillId="0" borderId="33" xfId="2" applyFont="1" applyFill="1" applyBorder="1" applyAlignment="1">
      <alignment horizontal="center" vertical="center" wrapText="1"/>
    </xf>
    <xf numFmtId="3" fontId="21" fillId="0" borderId="97" xfId="2" applyNumberFormat="1" applyFont="1" applyFill="1" applyBorder="1" applyAlignment="1">
      <alignment wrapText="1"/>
    </xf>
    <xf numFmtId="3" fontId="21" fillId="0" borderId="98" xfId="2" applyNumberFormat="1" applyFont="1" applyFill="1" applyBorder="1" applyAlignment="1">
      <alignment wrapText="1"/>
    </xf>
    <xf numFmtId="3" fontId="4" fillId="10" borderId="99" xfId="2" applyNumberFormat="1" applyFont="1" applyFill="1" applyBorder="1" applyAlignment="1">
      <alignment horizontal="center" vertical="center" wrapText="1"/>
    </xf>
    <xf numFmtId="0" fontId="4" fillId="11" borderId="100" xfId="2" applyFont="1" applyFill="1" applyBorder="1" applyAlignment="1">
      <alignment horizontal="center" vertical="center" wrapText="1"/>
    </xf>
    <xf numFmtId="3" fontId="4" fillId="11" borderId="100" xfId="2" applyNumberFormat="1" applyFont="1" applyFill="1" applyBorder="1" applyAlignment="1">
      <alignment horizontal="center" vertical="center" wrapText="1"/>
    </xf>
    <xf numFmtId="3" fontId="4" fillId="11" borderId="101" xfId="2" applyNumberFormat="1" applyFont="1" applyFill="1" applyBorder="1" applyAlignment="1">
      <alignment horizontal="center" vertical="center" wrapText="1"/>
    </xf>
    <xf numFmtId="3" fontId="4" fillId="0" borderId="102" xfId="2" applyNumberFormat="1" applyFont="1" applyFill="1" applyBorder="1" applyAlignment="1">
      <alignment horizontal="center" wrapText="1"/>
    </xf>
    <xf numFmtId="0" fontId="4" fillId="0" borderId="103" xfId="2" applyFont="1" applyFill="1" applyBorder="1" applyAlignment="1">
      <alignment horizontal="center" wrapText="1"/>
    </xf>
    <xf numFmtId="0" fontId="4" fillId="0" borderId="103" xfId="2" applyFont="1" applyFill="1" applyBorder="1" applyAlignment="1">
      <alignment horizontal="center" vertical="center" wrapText="1"/>
    </xf>
    <xf numFmtId="3" fontId="22" fillId="0" borderId="104" xfId="2" applyNumberFormat="1" applyFont="1" applyFill="1" applyBorder="1" applyAlignment="1">
      <alignment wrapText="1"/>
    </xf>
    <xf numFmtId="3" fontId="22" fillId="0" borderId="103" xfId="2" applyNumberFormat="1" applyFont="1" applyFill="1" applyBorder="1" applyAlignment="1">
      <alignment wrapText="1"/>
    </xf>
    <xf numFmtId="3" fontId="22" fillId="0" borderId="105" xfId="2" applyNumberFormat="1" applyFont="1" applyFill="1" applyBorder="1" applyAlignment="1">
      <alignment wrapText="1"/>
    </xf>
    <xf numFmtId="3" fontId="4" fillId="0" borderId="106" xfId="2" applyNumberFormat="1" applyFont="1" applyFill="1" applyBorder="1" applyAlignment="1">
      <alignment horizontal="center" wrapText="1"/>
    </xf>
    <xf numFmtId="0" fontId="4" fillId="0" borderId="37" xfId="2" applyFont="1" applyFill="1" applyBorder="1" applyAlignment="1">
      <alignment horizontal="center" wrapText="1"/>
    </xf>
    <xf numFmtId="0" fontId="22" fillId="0" borderId="37" xfId="2" applyFont="1" applyFill="1" applyBorder="1" applyAlignment="1">
      <alignment horizontal="center" vertical="center" wrapText="1"/>
    </xf>
    <xf numFmtId="3" fontId="23" fillId="0" borderId="20" xfId="2" applyNumberFormat="1" applyFont="1" applyFill="1" applyBorder="1" applyAlignment="1">
      <alignment horizontal="right" wrapText="1"/>
    </xf>
    <xf numFmtId="3" fontId="22" fillId="0" borderId="20" xfId="2" applyNumberFormat="1" applyFont="1" applyFill="1" applyBorder="1" applyAlignment="1">
      <alignment horizontal="right" wrapText="1"/>
    </xf>
    <xf numFmtId="3" fontId="22" fillId="0" borderId="27" xfId="2" applyNumberFormat="1" applyFont="1" applyFill="1" applyBorder="1" applyAlignment="1">
      <alignment horizontal="right" wrapText="1"/>
    </xf>
    <xf numFmtId="3" fontId="22" fillId="0" borderId="37" xfId="2" applyNumberFormat="1" applyFont="1" applyFill="1" applyBorder="1" applyAlignment="1">
      <alignment horizontal="right" wrapText="1"/>
    </xf>
    <xf numFmtId="3" fontId="22" fillId="0" borderId="37" xfId="2" applyNumberFormat="1" applyFont="1" applyFill="1" applyBorder="1" applyAlignment="1">
      <alignment wrapText="1"/>
    </xf>
    <xf numFmtId="3" fontId="22" fillId="0" borderId="107" xfId="2" applyNumberFormat="1" applyFont="1" applyFill="1" applyBorder="1" applyAlignment="1">
      <alignment wrapText="1"/>
    </xf>
    <xf numFmtId="3" fontId="4" fillId="0" borderId="108" xfId="2" applyNumberFormat="1" applyFont="1" applyFill="1" applyBorder="1" applyAlignment="1">
      <alignment horizontal="center" wrapText="1"/>
    </xf>
    <xf numFmtId="0" fontId="4" fillId="0" borderId="109" xfId="2" applyFont="1" applyFill="1" applyBorder="1" applyAlignment="1">
      <alignment horizontal="center" wrapText="1"/>
    </xf>
    <xf numFmtId="0" fontId="4" fillId="0" borderId="109" xfId="2" applyFont="1" applyFill="1" applyBorder="1" applyAlignment="1">
      <alignment horizontal="center" vertical="center" wrapText="1"/>
    </xf>
    <xf numFmtId="3" fontId="22" fillId="0" borderId="110" xfId="2" applyNumberFormat="1" applyFont="1" applyFill="1" applyBorder="1" applyAlignment="1">
      <alignment wrapText="1"/>
    </xf>
    <xf numFmtId="3" fontId="22" fillId="0" borderId="109" xfId="2" applyNumberFormat="1" applyFont="1" applyFill="1" applyBorder="1" applyAlignment="1">
      <alignment wrapText="1"/>
    </xf>
    <xf numFmtId="3" fontId="22" fillId="0" borderId="111" xfId="2" applyNumberFormat="1" applyFont="1" applyFill="1" applyBorder="1" applyAlignment="1">
      <alignment wrapText="1"/>
    </xf>
    <xf numFmtId="3" fontId="4" fillId="0" borderId="112" xfId="2" applyNumberFormat="1" applyFont="1" applyFill="1" applyBorder="1" applyAlignment="1">
      <alignment horizontal="center" wrapText="1"/>
    </xf>
    <xf numFmtId="0" fontId="4" fillId="0" borderId="113" xfId="2" applyFont="1" applyFill="1" applyBorder="1" applyAlignment="1">
      <alignment horizontal="center" wrapText="1"/>
    </xf>
    <xf numFmtId="0" fontId="22" fillId="0" borderId="113" xfId="2" applyFont="1" applyFill="1" applyBorder="1" applyAlignment="1">
      <alignment horizontal="center" vertical="center" wrapText="1"/>
    </xf>
    <xf numFmtId="3" fontId="22" fillId="0" borderId="114" xfId="2" applyNumberFormat="1" applyFont="1" applyFill="1" applyBorder="1" applyAlignment="1">
      <alignment wrapText="1"/>
    </xf>
    <xf numFmtId="3" fontId="22" fillId="0" borderId="113" xfId="2" applyNumberFormat="1" applyFont="1" applyFill="1" applyBorder="1" applyAlignment="1">
      <alignment wrapText="1"/>
    </xf>
    <xf numFmtId="3" fontId="23" fillId="0" borderId="115" xfId="2" applyNumberFormat="1" applyFont="1" applyFill="1" applyBorder="1" applyAlignment="1">
      <alignment wrapText="1"/>
    </xf>
    <xf numFmtId="3" fontId="22" fillId="0" borderId="115" xfId="2" applyNumberFormat="1" applyFont="1" applyFill="1" applyBorder="1" applyAlignment="1">
      <alignment wrapText="1"/>
    </xf>
    <xf numFmtId="3" fontId="4" fillId="0" borderId="116" xfId="2" applyNumberFormat="1" applyFont="1" applyFill="1" applyBorder="1" applyAlignment="1">
      <alignment horizontal="center" wrapText="1"/>
    </xf>
    <xf numFmtId="0" fontId="4" fillId="0" borderId="117" xfId="2" applyFont="1" applyFill="1" applyBorder="1" applyAlignment="1">
      <alignment horizontal="center" wrapText="1"/>
    </xf>
    <xf numFmtId="0" fontId="22" fillId="0" borderId="117" xfId="2" applyFont="1" applyFill="1" applyBorder="1" applyAlignment="1">
      <alignment horizontal="center" vertical="center" wrapText="1"/>
    </xf>
    <xf numFmtId="3" fontId="22" fillId="0" borderId="118" xfId="2" applyNumberFormat="1" applyFont="1" applyFill="1" applyBorder="1" applyAlignment="1">
      <alignment wrapText="1"/>
    </xf>
    <xf numFmtId="3" fontId="22" fillId="0" borderId="117" xfId="2" applyNumberFormat="1" applyFont="1" applyFill="1" applyBorder="1" applyAlignment="1">
      <alignment wrapText="1"/>
    </xf>
    <xf numFmtId="3" fontId="22" fillId="0" borderId="119" xfId="2" applyNumberFormat="1" applyFont="1" applyFill="1" applyBorder="1" applyAlignment="1">
      <alignment wrapText="1"/>
    </xf>
    <xf numFmtId="3" fontId="22" fillId="0" borderId="103" xfId="2" applyNumberFormat="1" applyFont="1" applyFill="1" applyBorder="1" applyAlignment="1">
      <alignment horizontal="right" wrapText="1"/>
    </xf>
    <xf numFmtId="3" fontId="22" fillId="0" borderId="104" xfId="2" applyNumberFormat="1" applyFont="1" applyFill="1" applyBorder="1" applyAlignment="1">
      <alignment horizontal="right" wrapText="1"/>
    </xf>
    <xf numFmtId="3" fontId="22" fillId="0" borderId="105" xfId="2" applyNumberFormat="1" applyFont="1" applyFill="1" applyBorder="1" applyAlignment="1">
      <alignment horizontal="right" wrapText="1"/>
    </xf>
    <xf numFmtId="0" fontId="4" fillId="0" borderId="117" xfId="2" applyFont="1" applyFill="1" applyBorder="1" applyAlignment="1">
      <alignment horizontal="center" vertical="center" wrapText="1"/>
    </xf>
    <xf numFmtId="0" fontId="22" fillId="0" borderId="117" xfId="2" applyFont="1" applyFill="1" applyBorder="1" applyAlignment="1">
      <alignment horizontal="center" wrapText="1"/>
    </xf>
    <xf numFmtId="3" fontId="22" fillId="0" borderId="117" xfId="2" applyNumberFormat="1" applyFont="1" applyFill="1" applyBorder="1" applyAlignment="1">
      <alignment horizontal="right" wrapText="1"/>
    </xf>
    <xf numFmtId="3" fontId="22" fillId="0" borderId="118" xfId="2" applyNumberFormat="1" applyFont="1" applyFill="1" applyBorder="1" applyAlignment="1">
      <alignment horizontal="right" wrapText="1"/>
    </xf>
    <xf numFmtId="3" fontId="22" fillId="0" borderId="119" xfId="2" applyNumberFormat="1" applyFont="1" applyFill="1" applyBorder="1" applyAlignment="1">
      <alignment horizontal="right" wrapText="1"/>
    </xf>
    <xf numFmtId="0" fontId="22" fillId="0" borderId="103" xfId="2" applyFont="1" applyFill="1" applyBorder="1" applyAlignment="1">
      <alignment wrapText="1"/>
    </xf>
    <xf numFmtId="0" fontId="1" fillId="0" borderId="0" xfId="2" applyFill="1" applyBorder="1" applyAlignment="1">
      <alignment wrapText="1"/>
    </xf>
    <xf numFmtId="0" fontId="4" fillId="0" borderId="37" xfId="2" applyFont="1" applyFill="1" applyBorder="1" applyAlignment="1">
      <alignment horizontal="center" vertical="center" wrapText="1"/>
    </xf>
    <xf numFmtId="3" fontId="22" fillId="0" borderId="107" xfId="2" applyNumberFormat="1" applyFont="1" applyFill="1" applyBorder="1" applyAlignment="1">
      <alignment horizontal="right" wrapText="1"/>
    </xf>
    <xf numFmtId="3" fontId="4" fillId="0" borderId="86" xfId="2" applyNumberFormat="1" applyFont="1" applyFill="1" applyBorder="1" applyAlignment="1">
      <alignment horizontal="center" wrapText="1"/>
    </xf>
    <xf numFmtId="0" fontId="4" fillId="0" borderId="87" xfId="2" applyFont="1" applyFill="1" applyBorder="1" applyAlignment="1">
      <alignment horizontal="center" wrapText="1"/>
    </xf>
    <xf numFmtId="3" fontId="22" fillId="0" borderId="90" xfId="2" applyNumberFormat="1" applyFont="1" applyFill="1" applyBorder="1" applyAlignment="1">
      <alignment wrapText="1"/>
    </xf>
    <xf numFmtId="3" fontId="4" fillId="0" borderId="120" xfId="2" applyNumberFormat="1" applyFont="1" applyFill="1" applyBorder="1" applyAlignment="1">
      <alignment horizontal="center" wrapText="1"/>
    </xf>
    <xf numFmtId="0" fontId="4" fillId="0" borderId="97" xfId="2" applyFont="1" applyFill="1" applyBorder="1" applyAlignment="1">
      <alignment horizontal="center" wrapText="1"/>
    </xf>
    <xf numFmtId="3" fontId="22" fillId="0" borderId="121" xfId="2" applyNumberFormat="1" applyFont="1" applyFill="1" applyBorder="1" applyAlignment="1">
      <alignment wrapText="1"/>
    </xf>
    <xf numFmtId="3" fontId="22" fillId="0" borderId="97" xfId="2" applyNumberFormat="1" applyFont="1" applyFill="1" applyBorder="1" applyAlignment="1">
      <alignment wrapText="1"/>
    </xf>
    <xf numFmtId="3" fontId="22" fillId="0" borderId="122" xfId="2" applyNumberFormat="1" applyFont="1" applyFill="1" applyBorder="1" applyAlignment="1">
      <alignment wrapText="1"/>
    </xf>
    <xf numFmtId="3" fontId="4" fillId="10" borderId="99" xfId="2" applyNumberFormat="1" applyFont="1" applyFill="1" applyBorder="1" applyAlignment="1">
      <alignment horizontal="center" wrapText="1"/>
    </xf>
    <xf numFmtId="0" fontId="4" fillId="11" borderId="117" xfId="2" applyFont="1" applyFill="1" applyBorder="1" applyAlignment="1">
      <alignment horizontal="center" vertical="center" wrapText="1"/>
    </xf>
    <xf numFmtId="3" fontId="4" fillId="11" borderId="85" xfId="2" applyNumberFormat="1" applyFont="1" applyFill="1" applyBorder="1" applyAlignment="1">
      <alignment horizontal="center" vertical="center" wrapText="1"/>
    </xf>
    <xf numFmtId="3" fontId="22" fillId="10" borderId="118" xfId="2" applyNumberFormat="1" applyFont="1" applyFill="1" applyBorder="1" applyAlignment="1">
      <alignment wrapText="1"/>
    </xf>
    <xf numFmtId="3" fontId="22" fillId="10" borderId="117" xfId="2" applyNumberFormat="1" applyFont="1" applyFill="1" applyBorder="1" applyAlignment="1">
      <alignment wrapText="1"/>
    </xf>
    <xf numFmtId="3" fontId="22" fillId="10" borderId="123" xfId="2" applyNumberFormat="1" applyFont="1" applyFill="1" applyBorder="1" applyAlignment="1">
      <alignment wrapText="1"/>
    </xf>
    <xf numFmtId="3" fontId="22" fillId="10" borderId="100" xfId="2" applyNumberFormat="1" applyFont="1" applyFill="1" applyBorder="1" applyAlignment="1">
      <alignment wrapText="1"/>
    </xf>
    <xf numFmtId="3" fontId="22" fillId="10" borderId="124" xfId="2" applyNumberFormat="1" applyFont="1" applyFill="1" applyBorder="1" applyAlignment="1">
      <alignment wrapText="1"/>
    </xf>
    <xf numFmtId="3" fontId="4" fillId="2" borderId="102" xfId="2" applyNumberFormat="1" applyFont="1" applyFill="1" applyBorder="1" applyAlignment="1">
      <alignment horizontal="center" wrapText="1"/>
    </xf>
    <xf numFmtId="0" fontId="4" fillId="2" borderId="103" xfId="2" applyFont="1" applyFill="1" applyBorder="1" applyAlignment="1">
      <alignment horizontal="center" wrapText="1"/>
    </xf>
    <xf numFmtId="3" fontId="22" fillId="2" borderId="104" xfId="2" applyNumberFormat="1" applyFont="1" applyFill="1" applyBorder="1" applyAlignment="1">
      <alignment wrapText="1"/>
    </xf>
    <xf numFmtId="3" fontId="22" fillId="2" borderId="103" xfId="2" applyNumberFormat="1" applyFont="1" applyFill="1" applyBorder="1" applyAlignment="1">
      <alignment wrapText="1"/>
    </xf>
    <xf numFmtId="3" fontId="4" fillId="2" borderId="116" xfId="2" applyNumberFormat="1" applyFont="1" applyFill="1" applyBorder="1" applyAlignment="1">
      <alignment horizontal="center" wrapText="1"/>
    </xf>
    <xf numFmtId="0" fontId="4" fillId="2" borderId="117" xfId="2" applyFont="1" applyFill="1" applyBorder="1" applyAlignment="1">
      <alignment horizontal="center" vertical="center" wrapText="1"/>
    </xf>
    <xf numFmtId="0" fontId="22" fillId="2" borderId="117" xfId="2" applyFont="1" applyFill="1" applyBorder="1" applyAlignment="1">
      <alignment horizontal="center" wrapText="1"/>
    </xf>
    <xf numFmtId="3" fontId="22" fillId="2" borderId="29" xfId="2" applyNumberFormat="1" applyFont="1" applyFill="1" applyBorder="1" applyAlignment="1">
      <alignment wrapText="1"/>
    </xf>
    <xf numFmtId="3" fontId="22" fillId="2" borderId="118" xfId="2" applyNumberFormat="1" applyFont="1" applyFill="1" applyBorder="1" applyAlignment="1">
      <alignment wrapText="1"/>
    </xf>
    <xf numFmtId="3" fontId="22" fillId="2" borderId="117" xfId="2" applyNumberFormat="1" applyFont="1" applyFill="1" applyBorder="1" applyAlignment="1">
      <alignment wrapText="1"/>
    </xf>
    <xf numFmtId="0" fontId="4" fillId="2" borderId="117" xfId="2" applyFont="1" applyFill="1" applyBorder="1" applyAlignment="1">
      <alignment horizontal="center" wrapText="1"/>
    </xf>
    <xf numFmtId="3" fontId="22" fillId="0" borderId="27" xfId="2" applyNumberFormat="1" applyFont="1" applyFill="1" applyBorder="1" applyAlignment="1">
      <alignment wrapText="1"/>
    </xf>
    <xf numFmtId="0" fontId="24" fillId="0" borderId="103" xfId="2" applyFont="1" applyFill="1" applyBorder="1" applyAlignment="1">
      <alignment horizontal="center" vertical="center" wrapText="1"/>
    </xf>
    <xf numFmtId="0" fontId="22" fillId="2" borderId="113" xfId="2" applyFont="1" applyFill="1" applyBorder="1" applyAlignment="1">
      <alignment horizontal="center" wrapText="1"/>
    </xf>
    <xf numFmtId="0" fontId="1" fillId="2" borderId="0" xfId="2" applyFill="1" applyBorder="1" applyAlignment="1">
      <alignment wrapText="1"/>
    </xf>
    <xf numFmtId="0" fontId="22" fillId="2" borderId="37" xfId="2" applyFont="1" applyFill="1" applyBorder="1" applyAlignment="1">
      <alignment horizontal="center" wrapText="1"/>
    </xf>
    <xf numFmtId="3" fontId="22" fillId="2" borderId="37" xfId="2" applyNumberFormat="1" applyFont="1" applyFill="1" applyBorder="1" applyAlignment="1">
      <alignment wrapText="1"/>
    </xf>
    <xf numFmtId="3" fontId="22" fillId="2" borderId="27" xfId="2" applyNumberFormat="1" applyFont="1" applyFill="1" applyBorder="1" applyAlignment="1">
      <alignment wrapText="1"/>
    </xf>
    <xf numFmtId="3" fontId="22" fillId="2" borderId="113" xfId="2" applyNumberFormat="1" applyFont="1" applyFill="1" applyBorder="1" applyAlignment="1">
      <alignment wrapText="1"/>
    </xf>
    <xf numFmtId="3" fontId="22" fillId="2" borderId="114" xfId="2" applyNumberFormat="1" applyFont="1" applyFill="1" applyBorder="1" applyAlignment="1">
      <alignment wrapText="1"/>
    </xf>
    <xf numFmtId="0" fontId="4" fillId="0" borderId="125" xfId="2" applyFont="1" applyFill="1" applyBorder="1" applyAlignment="1">
      <alignment horizontal="center" wrapText="1"/>
    </xf>
    <xf numFmtId="0" fontId="22" fillId="0" borderId="126" xfId="2" applyFont="1" applyFill="1" applyBorder="1" applyAlignment="1">
      <alignment horizontal="center" wrapText="1"/>
    </xf>
    <xf numFmtId="0" fontId="22" fillId="0" borderId="113" xfId="2" applyFont="1" applyFill="1" applyBorder="1" applyAlignment="1">
      <alignment horizontal="center" wrapText="1"/>
    </xf>
    <xf numFmtId="3" fontId="4" fillId="0" borderId="102" xfId="1" applyNumberFormat="1" applyFont="1" applyFill="1" applyBorder="1" applyAlignment="1">
      <alignment horizontal="center"/>
    </xf>
    <xf numFmtId="0" fontId="4" fillId="0" borderId="103" xfId="1" applyFont="1" applyFill="1" applyBorder="1" applyAlignment="1">
      <alignment horizontal="center"/>
    </xf>
    <xf numFmtId="3" fontId="22" fillId="0" borderId="103" xfId="1" applyNumberFormat="1" applyFont="1" applyFill="1" applyBorder="1"/>
    <xf numFmtId="3" fontId="22" fillId="0" borderId="127" xfId="1" applyNumberFormat="1" applyFont="1" applyFill="1" applyBorder="1"/>
    <xf numFmtId="3" fontId="4" fillId="0" borderId="112" xfId="2" applyNumberFormat="1" applyFont="1" applyFill="1" applyBorder="1" applyAlignment="1">
      <alignment horizontal="center" vertical="center" wrapText="1"/>
    </xf>
    <xf numFmtId="3" fontId="22" fillId="0" borderId="128" xfId="2" applyNumberFormat="1" applyFont="1" applyFill="1" applyBorder="1" applyAlignment="1">
      <alignment wrapText="1"/>
    </xf>
    <xf numFmtId="3" fontId="4" fillId="0" borderId="116" xfId="2" applyNumberFormat="1" applyFont="1" applyFill="1" applyBorder="1" applyAlignment="1">
      <alignment horizontal="center" vertical="center" wrapText="1"/>
    </xf>
    <xf numFmtId="3" fontId="4" fillId="0" borderId="106" xfId="2" applyNumberFormat="1" applyFont="1" applyFill="1" applyBorder="1" applyAlignment="1">
      <alignment horizontal="center" vertical="center" wrapText="1"/>
    </xf>
    <xf numFmtId="0" fontId="22" fillId="0" borderId="38" xfId="2" applyFont="1" applyFill="1" applyBorder="1" applyAlignment="1">
      <alignment horizontal="center" vertical="center" wrapText="1"/>
    </xf>
    <xf numFmtId="3" fontId="22" fillId="0" borderId="127" xfId="2" applyNumberFormat="1" applyFont="1" applyFill="1" applyBorder="1" applyAlignment="1">
      <alignment wrapText="1"/>
    </xf>
    <xf numFmtId="0" fontId="4" fillId="2" borderId="109" xfId="2" applyFont="1" applyFill="1" applyBorder="1" applyAlignment="1">
      <alignment horizontal="center" wrapText="1"/>
    </xf>
    <xf numFmtId="3" fontId="22" fillId="2" borderId="110" xfId="2" applyNumberFormat="1" applyFont="1" applyFill="1" applyBorder="1" applyAlignment="1">
      <alignment wrapText="1"/>
    </xf>
    <xf numFmtId="3" fontId="22" fillId="2" borderId="109" xfId="2" applyNumberFormat="1" applyFont="1" applyFill="1" applyBorder="1" applyAlignment="1">
      <alignment wrapText="1"/>
    </xf>
    <xf numFmtId="3" fontId="4" fillId="2" borderId="112" xfId="2" applyNumberFormat="1" applyFont="1" applyFill="1" applyBorder="1" applyAlignment="1">
      <alignment horizontal="center" wrapText="1"/>
    </xf>
    <xf numFmtId="0" fontId="4" fillId="2" borderId="113" xfId="2" applyFont="1" applyFill="1" applyBorder="1" applyAlignment="1">
      <alignment horizontal="center" wrapText="1"/>
    </xf>
    <xf numFmtId="3" fontId="22" fillId="0" borderId="113" xfId="2" applyNumberFormat="1" applyFont="1" applyBorder="1" applyAlignment="1">
      <alignment wrapText="1"/>
    </xf>
    <xf numFmtId="3" fontId="4" fillId="10" borderId="116" xfId="2" applyNumberFormat="1" applyFont="1" applyFill="1" applyBorder="1" applyAlignment="1">
      <alignment horizontal="center" wrapText="1"/>
    </xf>
    <xf numFmtId="0" fontId="4" fillId="11" borderId="117" xfId="2" applyFont="1" applyFill="1" applyBorder="1" applyAlignment="1">
      <alignment horizontal="center" wrapText="1"/>
    </xf>
    <xf numFmtId="3" fontId="4" fillId="10" borderId="100" xfId="2" applyNumberFormat="1" applyFont="1" applyFill="1" applyBorder="1" applyAlignment="1">
      <alignment horizontal="center" vertical="center" wrapText="1"/>
    </xf>
    <xf numFmtId="0" fontId="4" fillId="2" borderId="103" xfId="2" applyFont="1" applyFill="1" applyBorder="1" applyAlignment="1">
      <alignment horizontal="center" vertical="center" wrapText="1"/>
    </xf>
    <xf numFmtId="0" fontId="22" fillId="2" borderId="117" xfId="2" applyFont="1" applyFill="1" applyBorder="1" applyAlignment="1">
      <alignment horizontal="center" vertical="center" wrapText="1"/>
    </xf>
    <xf numFmtId="3" fontId="4" fillId="2" borderId="99" xfId="2" applyNumberFormat="1" applyFont="1" applyFill="1" applyBorder="1" applyAlignment="1">
      <alignment horizontal="center" wrapText="1"/>
    </xf>
    <xf numFmtId="0" fontId="4" fillId="2" borderId="100" xfId="2" applyFont="1" applyFill="1" applyBorder="1" applyAlignment="1">
      <alignment horizontal="center" wrapText="1"/>
    </xf>
    <xf numFmtId="3" fontId="22" fillId="2" borderId="123" xfId="2" applyNumberFormat="1" applyFont="1" applyFill="1" applyBorder="1" applyAlignment="1">
      <alignment wrapText="1"/>
    </xf>
    <xf numFmtId="3" fontId="22" fillId="2" borderId="100" xfId="2" applyNumberFormat="1" applyFont="1" applyFill="1" applyBorder="1" applyAlignment="1">
      <alignment wrapText="1"/>
    </xf>
    <xf numFmtId="3" fontId="22" fillId="0" borderId="100" xfId="2" applyNumberFormat="1" applyFont="1" applyFill="1" applyBorder="1" applyAlignment="1">
      <alignment wrapText="1"/>
    </xf>
    <xf numFmtId="3" fontId="22" fillId="0" borderId="123" xfId="2" applyNumberFormat="1" applyFont="1" applyFill="1" applyBorder="1" applyAlignment="1">
      <alignment wrapText="1"/>
    </xf>
    <xf numFmtId="3" fontId="22" fillId="0" borderId="124" xfId="2" applyNumberFormat="1" applyFont="1" applyFill="1" applyBorder="1" applyAlignment="1">
      <alignment wrapText="1"/>
    </xf>
    <xf numFmtId="3" fontId="4" fillId="0" borderId="129" xfId="2" applyNumberFormat="1" applyFont="1" applyFill="1" applyBorder="1" applyAlignment="1">
      <alignment horizontal="center" wrapText="1"/>
    </xf>
    <xf numFmtId="0" fontId="25" fillId="0" borderId="103" xfId="2" applyFont="1" applyFill="1" applyBorder="1" applyAlignment="1">
      <alignment wrapText="1"/>
    </xf>
    <xf numFmtId="0" fontId="25" fillId="0" borderId="104" xfId="2" applyFont="1" applyFill="1" applyBorder="1" applyAlignment="1">
      <alignment wrapText="1"/>
    </xf>
    <xf numFmtId="0" fontId="25" fillId="0" borderId="105" xfId="2" applyFont="1" applyFill="1" applyBorder="1" applyAlignment="1">
      <alignment wrapText="1"/>
    </xf>
    <xf numFmtId="3" fontId="4" fillId="2" borderId="120" xfId="2" applyNumberFormat="1" applyFont="1" applyFill="1" applyBorder="1" applyAlignment="1">
      <alignment horizontal="center" wrapText="1"/>
    </xf>
    <xf numFmtId="0" fontId="4" fillId="2" borderId="130" xfId="2" applyFont="1" applyFill="1" applyBorder="1" applyAlignment="1">
      <alignment horizontal="center" wrapText="1"/>
    </xf>
    <xf numFmtId="0" fontId="4" fillId="2" borderId="129" xfId="2" applyFont="1" applyFill="1" applyBorder="1" applyAlignment="1">
      <alignment horizontal="center" wrapText="1"/>
    </xf>
    <xf numFmtId="0" fontId="4" fillId="2" borderId="126" xfId="2" applyFont="1" applyFill="1" applyBorder="1" applyAlignment="1">
      <alignment horizontal="center" wrapText="1"/>
    </xf>
    <xf numFmtId="0" fontId="4" fillId="0" borderId="99" xfId="2" applyFont="1" applyFill="1" applyBorder="1" applyAlignment="1">
      <alignment vertical="center" wrapText="1"/>
    </xf>
    <xf numFmtId="0" fontId="4" fillId="0" borderId="100" xfId="2" applyFont="1" applyFill="1" applyBorder="1" applyAlignment="1">
      <alignment vertical="center" wrapText="1"/>
    </xf>
    <xf numFmtId="0" fontId="22" fillId="0" borderId="131" xfId="2" applyFont="1" applyFill="1" applyBorder="1" applyAlignment="1">
      <alignment horizontal="center" wrapText="1"/>
    </xf>
    <xf numFmtId="3" fontId="22" fillId="0" borderId="101" xfId="2" applyNumberFormat="1" applyFont="1" applyFill="1" applyBorder="1" applyAlignment="1">
      <alignment wrapText="1"/>
    </xf>
    <xf numFmtId="0" fontId="22" fillId="0" borderId="0" xfId="2" applyFont="1" applyFill="1" applyBorder="1" applyAlignment="1">
      <alignment wrapText="1"/>
    </xf>
    <xf numFmtId="3" fontId="22" fillId="0" borderId="0" xfId="2" applyNumberFormat="1" applyFont="1" applyFill="1" applyBorder="1" applyAlignment="1">
      <alignment wrapText="1"/>
    </xf>
    <xf numFmtId="3" fontId="22" fillId="0" borderId="0" xfId="2" applyNumberFormat="1" applyFont="1" applyBorder="1" applyAlignment="1">
      <alignment wrapText="1"/>
    </xf>
    <xf numFmtId="0" fontId="25" fillId="0" borderId="0" xfId="2" applyFont="1" applyBorder="1" applyAlignment="1">
      <alignment wrapText="1"/>
    </xf>
    <xf numFmtId="0" fontId="25" fillId="0" borderId="132" xfId="2" applyFont="1" applyBorder="1" applyAlignment="1">
      <alignment wrapText="1"/>
    </xf>
    <xf numFmtId="0" fontId="25" fillId="0" borderId="132" xfId="2" applyFont="1" applyFill="1" applyBorder="1" applyAlignment="1">
      <alignment wrapText="1"/>
    </xf>
    <xf numFmtId="0" fontId="1" fillId="0" borderId="0" xfId="2" applyBorder="1" applyAlignment="1">
      <alignment wrapText="1"/>
    </xf>
    <xf numFmtId="0" fontId="22" fillId="0" borderId="0" xfId="2" applyFont="1" applyBorder="1" applyAlignment="1">
      <alignment wrapText="1"/>
    </xf>
    <xf numFmtId="0" fontId="22" fillId="10" borderId="0" xfId="2" applyFont="1" applyFill="1" applyBorder="1" applyAlignment="1">
      <alignment wrapText="1"/>
    </xf>
    <xf numFmtId="0" fontId="1" fillId="0" borderId="0" xfId="2" applyFont="1" applyBorder="1" applyAlignment="1">
      <alignment wrapText="1"/>
    </xf>
    <xf numFmtId="3" fontId="1" fillId="0" borderId="0" xfId="2" applyNumberFormat="1" applyFont="1" applyBorder="1" applyAlignment="1">
      <alignment wrapText="1"/>
    </xf>
    <xf numFmtId="0" fontId="1" fillId="0" borderId="0" xfId="2" applyFont="1" applyFill="1" applyBorder="1" applyAlignment="1">
      <alignment wrapText="1"/>
    </xf>
    <xf numFmtId="3" fontId="1" fillId="0" borderId="0" xfId="1" applyNumberFormat="1" applyFill="1"/>
    <xf numFmtId="0" fontId="1" fillId="0" borderId="0" xfId="1" applyFill="1"/>
    <xf numFmtId="1" fontId="1" fillId="0" borderId="0" xfId="1" applyNumberFormat="1" applyFill="1"/>
    <xf numFmtId="1" fontId="1" fillId="0" borderId="0" xfId="1" applyNumberFormat="1"/>
    <xf numFmtId="0" fontId="2" fillId="0" borderId="37" xfId="2" applyFont="1" applyFill="1" applyBorder="1" applyAlignment="1" applyProtection="1">
      <alignment horizontal="center" vertical="center" wrapText="1"/>
    </xf>
    <xf numFmtId="0" fontId="2" fillId="0" borderId="37" xfId="2" applyFont="1" applyFill="1" applyBorder="1" applyAlignment="1" applyProtection="1">
      <alignment horizontal="center" vertical="center" wrapText="1"/>
    </xf>
    <xf numFmtId="49" fontId="2" fillId="0" borderId="38" xfId="0" applyNumberFormat="1" applyFont="1" applyBorder="1" applyAlignment="1" applyProtection="1">
      <alignment horizontal="left" wrapText="1"/>
      <protection locked="0"/>
    </xf>
    <xf numFmtId="49" fontId="2" fillId="0" borderId="67" xfId="0" applyNumberFormat="1" applyFont="1" applyBorder="1" applyAlignment="1" applyProtection="1">
      <alignment horizontal="left" wrapText="1"/>
      <protection locked="0"/>
    </xf>
    <xf numFmtId="49" fontId="2" fillId="8" borderId="37" xfId="0" applyNumberFormat="1" applyFont="1" applyFill="1" applyBorder="1" applyAlignment="1" applyProtection="1">
      <alignment horizontal="left" wrapText="1"/>
      <protection locked="0"/>
    </xf>
    <xf numFmtId="49" fontId="2" fillId="0" borderId="59" xfId="0" applyNumberFormat="1" applyFont="1" applyBorder="1" applyAlignment="1" applyProtection="1">
      <alignment horizontal="left" wrapText="1"/>
      <protection locked="0"/>
    </xf>
    <xf numFmtId="3" fontId="2" fillId="6" borderId="2" xfId="2" applyNumberFormat="1" applyFont="1" applyFill="1" applyBorder="1" applyAlignment="1" applyProtection="1">
      <alignment horizontal="right" vertical="center"/>
      <protection locked="0"/>
    </xf>
    <xf numFmtId="0" fontId="2" fillId="0" borderId="37" xfId="2" applyFont="1" applyFill="1" applyBorder="1" applyAlignment="1" applyProtection="1">
      <alignment horizontal="center" vertical="center" wrapText="1"/>
    </xf>
    <xf numFmtId="3" fontId="2" fillId="0" borderId="28" xfId="2" applyNumberFormat="1" applyFont="1" applyFill="1" applyBorder="1" applyAlignment="1" applyProtection="1">
      <alignment vertical="center" wrapText="1"/>
      <protection locked="0"/>
    </xf>
    <xf numFmtId="3" fontId="2" fillId="6" borderId="4" xfId="2" applyNumberFormat="1" applyFont="1" applyFill="1" applyBorder="1" applyAlignment="1" applyProtection="1">
      <alignment horizontal="right" vertical="center"/>
      <protection locked="0"/>
    </xf>
    <xf numFmtId="0" fontId="2" fillId="0" borderId="28" xfId="2" applyNumberFormat="1" applyFont="1" applyFill="1" applyBorder="1" applyAlignment="1" applyProtection="1">
      <alignment horizontal="left" vertical="center" wrapText="1"/>
      <protection locked="0"/>
    </xf>
    <xf numFmtId="3" fontId="2" fillId="2" borderId="44" xfId="2" applyNumberFormat="1" applyFont="1" applyFill="1" applyBorder="1" applyAlignment="1" applyProtection="1">
      <alignment horizontal="right" vertical="center"/>
      <protection locked="0"/>
    </xf>
    <xf numFmtId="3" fontId="2" fillId="2" borderId="15" xfId="2" applyNumberFormat="1" applyFont="1" applyFill="1" applyBorder="1" applyAlignment="1" applyProtection="1">
      <alignment horizontal="right" vertical="center"/>
      <protection locked="0"/>
    </xf>
    <xf numFmtId="3" fontId="2" fillId="0" borderId="67" xfId="2" applyNumberFormat="1" applyFont="1" applyFill="1" applyBorder="1" applyAlignment="1" applyProtection="1">
      <alignment horizontal="left" vertical="center" wrapText="1"/>
      <protection locked="0"/>
    </xf>
    <xf numFmtId="3" fontId="2" fillId="2" borderId="6" xfId="2" applyNumberFormat="1" applyFont="1" applyFill="1" applyBorder="1" applyAlignment="1" applyProtection="1">
      <alignment horizontal="right" vertical="center"/>
      <protection locked="0"/>
    </xf>
    <xf numFmtId="3" fontId="2" fillId="2" borderId="4" xfId="2" applyNumberFormat="1" applyFont="1" applyFill="1" applyBorder="1" applyAlignment="1" applyProtection="1">
      <alignment horizontal="right" vertical="center"/>
      <protection locked="0"/>
    </xf>
    <xf numFmtId="3" fontId="2" fillId="0" borderId="60" xfId="2" applyNumberFormat="1" applyFont="1" applyFill="1" applyBorder="1" applyAlignment="1" applyProtection="1">
      <alignment horizontal="left" vertical="top" wrapText="1"/>
      <protection locked="0"/>
    </xf>
    <xf numFmtId="0" fontId="2" fillId="0" borderId="37" xfId="2" applyFont="1" applyFill="1" applyBorder="1" applyAlignment="1" applyProtection="1">
      <alignment horizontal="center" vertical="center" wrapText="1"/>
    </xf>
    <xf numFmtId="0" fontId="2" fillId="3" borderId="0" xfId="2" applyFont="1" applyFill="1" applyBorder="1" applyAlignment="1" applyProtection="1">
      <alignment horizontal="center" vertical="center"/>
    </xf>
    <xf numFmtId="0" fontId="2" fillId="3" borderId="0" xfId="2" applyFont="1" applyFill="1" applyBorder="1" applyAlignment="1" applyProtection="1">
      <alignment horizontal="center" vertical="center"/>
      <protection locked="0"/>
    </xf>
    <xf numFmtId="0" fontId="3" fillId="3" borderId="0" xfId="2" applyFont="1" applyFill="1" applyBorder="1" applyAlignment="1" applyProtection="1">
      <alignment horizontal="center" vertical="center"/>
      <protection locked="0"/>
    </xf>
    <xf numFmtId="0" fontId="3" fillId="0" borderId="37" xfId="2" applyFont="1" applyFill="1" applyBorder="1" applyAlignment="1" applyProtection="1">
      <alignment horizontal="center" vertical="center"/>
    </xf>
    <xf numFmtId="0" fontId="3" fillId="0" borderId="39" xfId="2" applyFont="1" applyFill="1" applyBorder="1" applyAlignment="1" applyProtection="1">
      <alignment horizontal="center" vertical="center"/>
      <protection locked="0"/>
    </xf>
    <xf numFmtId="0" fontId="3" fillId="0" borderId="6" xfId="2" applyFont="1" applyFill="1" applyBorder="1" applyAlignment="1" applyProtection="1">
      <alignment horizontal="center" vertical="center"/>
      <protection locked="0"/>
    </xf>
    <xf numFmtId="0" fontId="3" fillId="0" borderId="40" xfId="2" applyFont="1" applyFill="1" applyBorder="1" applyAlignment="1" applyProtection="1">
      <alignment horizontal="center" vertical="center"/>
      <protection locked="0"/>
    </xf>
    <xf numFmtId="3" fontId="3" fillId="0" borderId="55" xfId="2" applyNumberFormat="1" applyFont="1" applyFill="1" applyBorder="1" applyAlignment="1" applyProtection="1">
      <alignment horizontal="center" vertical="center"/>
    </xf>
    <xf numFmtId="3" fontId="3" fillId="0" borderId="56" xfId="2" applyNumberFormat="1" applyFont="1" applyFill="1" applyBorder="1" applyAlignment="1" applyProtection="1">
      <alignment horizontal="center" vertical="center"/>
    </xf>
    <xf numFmtId="3" fontId="3" fillId="0" borderId="57" xfId="2" applyNumberFormat="1" applyFont="1" applyFill="1" applyBorder="1" applyAlignment="1" applyProtection="1">
      <alignment horizontal="center" vertical="center"/>
    </xf>
    <xf numFmtId="3" fontId="3" fillId="0" borderId="58" xfId="2" applyNumberFormat="1" applyFont="1" applyFill="1" applyBorder="1" applyAlignment="1" applyProtection="1">
      <alignment horizontal="center" vertical="center"/>
    </xf>
    <xf numFmtId="3" fontId="2" fillId="0" borderId="47" xfId="2" applyNumberFormat="1" applyFont="1" applyFill="1" applyBorder="1" applyAlignment="1" applyProtection="1">
      <alignment horizontal="center" vertical="center"/>
    </xf>
    <xf numFmtId="3" fontId="2" fillId="0" borderId="49" xfId="2" applyNumberFormat="1" applyFont="1" applyFill="1" applyBorder="1" applyAlignment="1" applyProtection="1">
      <alignment horizontal="center" vertical="center"/>
    </xf>
    <xf numFmtId="3" fontId="2" fillId="0" borderId="50" xfId="2" applyNumberFormat="1" applyFont="1" applyFill="1" applyBorder="1" applyAlignment="1" applyProtection="1">
      <alignment horizontal="center" vertical="center"/>
    </xf>
    <xf numFmtId="3" fontId="2" fillId="0" borderId="51" xfId="2" applyNumberFormat="1" applyFont="1" applyFill="1" applyBorder="1" applyAlignment="1" applyProtection="1">
      <alignment horizontal="center" vertical="center"/>
    </xf>
    <xf numFmtId="3" fontId="2" fillId="0" borderId="37" xfId="2" applyNumberFormat="1" applyFont="1" applyFill="1" applyBorder="1" applyAlignment="1" applyProtection="1">
      <alignment horizontal="center" vertical="center"/>
    </xf>
    <xf numFmtId="3" fontId="2" fillId="0" borderId="39" xfId="2" applyNumberFormat="1" applyFont="1" applyFill="1" applyBorder="1" applyAlignment="1" applyProtection="1">
      <alignment horizontal="center" vertical="center"/>
      <protection locked="0"/>
    </xf>
    <xf numFmtId="3" fontId="2" fillId="0" borderId="6" xfId="2" applyNumberFormat="1" applyFont="1" applyFill="1" applyBorder="1" applyAlignment="1" applyProtection="1">
      <alignment horizontal="center" vertical="center"/>
      <protection locked="0"/>
    </xf>
    <xf numFmtId="3" fontId="2" fillId="2" borderId="59" xfId="2" applyNumberFormat="1" applyFont="1" applyFill="1" applyBorder="1" applyAlignment="1" applyProtection="1">
      <alignment horizontal="center" vertical="center"/>
    </xf>
    <xf numFmtId="3" fontId="2" fillId="2" borderId="17" xfId="2" applyNumberFormat="1" applyFont="1" applyFill="1" applyBorder="1" applyAlignment="1" applyProtection="1">
      <alignment horizontal="center" vertical="center"/>
      <protection locked="0"/>
    </xf>
    <xf numFmtId="3" fontId="2" fillId="2" borderId="2" xfId="2" applyNumberFormat="1" applyFont="1" applyFill="1" applyBorder="1" applyAlignment="1" applyProtection="1">
      <alignment horizontal="center" vertical="center"/>
      <protection locked="0"/>
    </xf>
    <xf numFmtId="3" fontId="2" fillId="2" borderId="60" xfId="2" applyNumberFormat="1" applyFont="1" applyFill="1" applyBorder="1" applyAlignment="1" applyProtection="1">
      <alignment horizontal="center" vertical="center"/>
    </xf>
    <xf numFmtId="3" fontId="2" fillId="0" borderId="42" xfId="2" applyNumberFormat="1" applyFont="1" applyFill="1" applyBorder="1" applyAlignment="1" applyProtection="1">
      <alignment horizontal="center" vertical="center"/>
    </xf>
    <xf numFmtId="3" fontId="2" fillId="0" borderId="43" xfId="2" applyNumberFormat="1" applyFont="1" applyFill="1" applyBorder="1" applyAlignment="1" applyProtection="1">
      <alignment horizontal="center" vertical="center"/>
      <protection locked="0"/>
    </xf>
    <xf numFmtId="3" fontId="2" fillId="0" borderId="44" xfId="2" applyNumberFormat="1" applyFont="1" applyFill="1" applyBorder="1" applyAlignment="1" applyProtection="1">
      <alignment horizontal="center" vertical="center"/>
      <protection locked="0"/>
    </xf>
    <xf numFmtId="3" fontId="2" fillId="0" borderId="61" xfId="2" applyNumberFormat="1" applyFont="1" applyFill="1" applyBorder="1" applyAlignment="1" applyProtection="1">
      <alignment horizontal="center" vertical="center"/>
    </xf>
    <xf numFmtId="3" fontId="2" fillId="0" borderId="62" xfId="2" applyNumberFormat="1" applyFont="1" applyFill="1" applyBorder="1" applyAlignment="1" applyProtection="1">
      <alignment horizontal="center" vertical="center"/>
      <protection locked="0"/>
    </xf>
    <xf numFmtId="3" fontId="2" fillId="0" borderId="63" xfId="2" applyNumberFormat="1" applyFont="1" applyFill="1" applyBorder="1" applyAlignment="1" applyProtection="1">
      <alignment horizontal="center" vertical="center"/>
      <protection locked="0"/>
    </xf>
    <xf numFmtId="3" fontId="2" fillId="0" borderId="59" xfId="2" applyNumberFormat="1" applyFont="1" applyFill="1" applyBorder="1" applyAlignment="1" applyProtection="1">
      <alignment horizontal="center" vertical="center"/>
    </xf>
    <xf numFmtId="3" fontId="2" fillId="0" borderId="17" xfId="2" applyNumberFormat="1" applyFont="1" applyFill="1" applyBorder="1" applyAlignment="1" applyProtection="1">
      <alignment horizontal="center" vertical="center"/>
      <protection locked="0"/>
    </xf>
    <xf numFmtId="3" fontId="2" fillId="0" borderId="2" xfId="2" applyNumberFormat="1" applyFont="1" applyFill="1" applyBorder="1" applyAlignment="1" applyProtection="1">
      <alignment horizontal="center" vertical="center"/>
      <protection locked="0"/>
    </xf>
    <xf numFmtId="3" fontId="2" fillId="0" borderId="65" xfId="2" applyNumberFormat="1" applyFont="1" applyFill="1" applyBorder="1" applyAlignment="1" applyProtection="1">
      <alignment horizontal="center" vertical="center"/>
    </xf>
    <xf numFmtId="3" fontId="2" fillId="0" borderId="21" xfId="2" applyNumberFormat="1" applyFont="1" applyFill="1" applyBorder="1" applyAlignment="1" applyProtection="1">
      <alignment horizontal="center" vertical="center"/>
      <protection locked="0"/>
    </xf>
    <xf numFmtId="3" fontId="2" fillId="0" borderId="22" xfId="2" applyNumberFormat="1" applyFont="1" applyFill="1" applyBorder="1" applyAlignment="1" applyProtection="1">
      <alignment horizontal="center" vertical="center"/>
      <protection locked="0"/>
    </xf>
    <xf numFmtId="3" fontId="2" fillId="0" borderId="67" xfId="2" applyNumberFormat="1" applyFont="1" applyFill="1" applyBorder="1" applyAlignment="1" applyProtection="1">
      <alignment horizontal="center" vertical="center"/>
    </xf>
    <xf numFmtId="3" fontId="2" fillId="0" borderId="14" xfId="2" applyNumberFormat="1" applyFont="1" applyFill="1" applyBorder="1" applyAlignment="1" applyProtection="1">
      <alignment horizontal="center" vertical="center"/>
      <protection locked="0"/>
    </xf>
    <xf numFmtId="3" fontId="2" fillId="0" borderId="15" xfId="2" applyNumberFormat="1" applyFont="1" applyFill="1" applyBorder="1" applyAlignment="1" applyProtection="1">
      <alignment horizontal="center" vertical="center"/>
      <protection locked="0"/>
    </xf>
    <xf numFmtId="3" fontId="2" fillId="0" borderId="69" xfId="2" applyNumberFormat="1" applyFont="1" applyFill="1" applyBorder="1" applyAlignment="1" applyProtection="1">
      <alignment horizontal="center" vertical="center"/>
    </xf>
    <xf numFmtId="3" fontId="3" fillId="0" borderId="37" xfId="2" applyNumberFormat="1" applyFont="1" applyBorder="1" applyAlignment="1" applyProtection="1">
      <alignment horizontal="center" vertical="center"/>
    </xf>
    <xf numFmtId="3" fontId="3" fillId="0" borderId="39" xfId="2" applyNumberFormat="1" applyFont="1" applyBorder="1" applyAlignment="1" applyProtection="1">
      <alignment horizontal="center" vertical="center"/>
      <protection locked="0"/>
    </xf>
    <xf numFmtId="3" fontId="3" fillId="0" borderId="6" xfId="2" applyNumberFormat="1" applyFont="1" applyBorder="1" applyAlignment="1" applyProtection="1">
      <alignment horizontal="center" vertical="center"/>
      <protection locked="0"/>
    </xf>
    <xf numFmtId="3" fontId="3" fillId="0" borderId="40" xfId="2" applyNumberFormat="1" applyFont="1" applyBorder="1" applyAlignment="1" applyProtection="1">
      <alignment horizontal="center" vertical="center"/>
    </xf>
    <xf numFmtId="3" fontId="2" fillId="0" borderId="39" xfId="2" applyNumberFormat="1" applyFont="1" applyBorder="1" applyAlignment="1" applyProtection="1">
      <alignment horizontal="center" vertical="center"/>
      <protection locked="0"/>
    </xf>
    <xf numFmtId="3" fontId="2" fillId="0" borderId="6" xfId="2" applyNumberFormat="1" applyFont="1" applyBorder="1" applyAlignment="1" applyProtection="1">
      <alignment horizontal="center" vertical="center"/>
      <protection locked="0"/>
    </xf>
    <xf numFmtId="3" fontId="2" fillId="0" borderId="40" xfId="2" applyNumberFormat="1" applyFont="1" applyBorder="1" applyAlignment="1" applyProtection="1">
      <alignment horizontal="center" vertical="center"/>
    </xf>
    <xf numFmtId="3" fontId="3" fillId="0" borderId="72" xfId="2" applyNumberFormat="1" applyFont="1" applyFill="1" applyBorder="1" applyAlignment="1" applyProtection="1">
      <alignment horizontal="center" vertical="center"/>
    </xf>
    <xf numFmtId="3" fontId="3" fillId="0" borderId="73" xfId="2" applyNumberFormat="1" applyFont="1" applyFill="1" applyBorder="1" applyAlignment="1" applyProtection="1">
      <alignment horizontal="center" vertical="center"/>
    </xf>
    <xf numFmtId="3" fontId="3" fillId="0" borderId="74" xfId="2" applyNumberFormat="1" applyFont="1" applyFill="1" applyBorder="1" applyAlignment="1" applyProtection="1">
      <alignment horizontal="center" vertical="center"/>
    </xf>
    <xf numFmtId="3" fontId="3" fillId="0" borderId="75" xfId="2" applyNumberFormat="1" applyFont="1" applyFill="1" applyBorder="1" applyAlignment="1" applyProtection="1">
      <alignment horizontal="center" vertical="center"/>
    </xf>
    <xf numFmtId="3" fontId="3" fillId="0" borderId="37" xfId="2" applyNumberFormat="1" applyFont="1" applyFill="1" applyBorder="1" applyAlignment="1" applyProtection="1">
      <alignment horizontal="center" vertical="center"/>
    </xf>
    <xf numFmtId="3" fontId="3" fillId="0" borderId="39" xfId="2" applyNumberFormat="1" applyFont="1" applyFill="1" applyBorder="1" applyAlignment="1" applyProtection="1">
      <alignment horizontal="center" vertical="center"/>
    </xf>
    <xf numFmtId="3" fontId="3" fillId="0" borderId="6" xfId="2" applyNumberFormat="1" applyFont="1" applyFill="1" applyBorder="1" applyAlignment="1" applyProtection="1">
      <alignment horizontal="center" vertical="center"/>
    </xf>
    <xf numFmtId="3" fontId="3" fillId="0" borderId="40" xfId="2" applyNumberFormat="1" applyFont="1" applyFill="1" applyBorder="1" applyAlignment="1" applyProtection="1">
      <alignment horizontal="center" vertical="center"/>
    </xf>
    <xf numFmtId="3" fontId="3" fillId="4" borderId="76" xfId="2" applyNumberFormat="1" applyFont="1" applyFill="1" applyBorder="1" applyAlignment="1" applyProtection="1">
      <alignment horizontal="center" vertical="center"/>
    </xf>
    <xf numFmtId="3" fontId="3" fillId="4" borderId="18" xfId="2" applyNumberFormat="1" applyFont="1" applyFill="1" applyBorder="1" applyAlignment="1" applyProtection="1">
      <alignment horizontal="center" vertical="center"/>
    </xf>
    <xf numFmtId="3" fontId="3" fillId="4" borderId="19" xfId="2" applyNumberFormat="1" applyFont="1" applyFill="1" applyBorder="1" applyAlignment="1" applyProtection="1">
      <alignment horizontal="center" vertical="center"/>
    </xf>
    <xf numFmtId="3" fontId="3" fillId="4" borderId="77" xfId="2" applyNumberFormat="1" applyFont="1" applyFill="1" applyBorder="1" applyAlignment="1" applyProtection="1">
      <alignment horizontal="center" vertical="center"/>
    </xf>
    <xf numFmtId="3" fontId="2" fillId="7" borderId="2" xfId="2" applyNumberFormat="1" applyFont="1" applyFill="1" applyBorder="1" applyAlignment="1" applyProtection="1">
      <alignment horizontal="center" vertical="center"/>
      <protection locked="0"/>
    </xf>
    <xf numFmtId="3" fontId="2" fillId="0" borderId="71" xfId="2" applyNumberFormat="1" applyFont="1" applyFill="1" applyBorder="1" applyAlignment="1" applyProtection="1">
      <alignment vertical="center" wrapText="1"/>
      <protection locked="0"/>
    </xf>
    <xf numFmtId="0" fontId="2" fillId="2" borderId="37" xfId="2" applyFont="1" applyFill="1" applyBorder="1" applyAlignment="1" applyProtection="1">
      <alignment horizontal="right" vertical="center" wrapText="1"/>
    </xf>
    <xf numFmtId="0" fontId="2" fillId="2" borderId="37" xfId="2" applyFont="1" applyFill="1" applyBorder="1" applyAlignment="1" applyProtection="1">
      <alignment horizontal="left" vertical="center" wrapText="1"/>
    </xf>
    <xf numFmtId="3" fontId="2" fillId="2" borderId="37" xfId="2" applyNumberFormat="1" applyFont="1" applyFill="1" applyBorder="1" applyAlignment="1" applyProtection="1">
      <alignment horizontal="center" vertical="center"/>
    </xf>
    <xf numFmtId="3" fontId="2" fillId="2" borderId="39" xfId="2" applyNumberFormat="1" applyFont="1" applyFill="1" applyBorder="1" applyAlignment="1" applyProtection="1">
      <alignment horizontal="center" vertical="center"/>
      <protection locked="0"/>
    </xf>
    <xf numFmtId="3" fontId="2" fillId="2" borderId="6" xfId="2" applyNumberFormat="1" applyFont="1" applyFill="1" applyBorder="1" applyAlignment="1" applyProtection="1">
      <alignment horizontal="center" vertical="center"/>
      <protection locked="0"/>
    </xf>
    <xf numFmtId="3" fontId="2" fillId="2" borderId="40" xfId="2" applyNumberFormat="1" applyFont="1" applyFill="1" applyBorder="1" applyAlignment="1" applyProtection="1">
      <alignment horizontal="center" vertical="center"/>
    </xf>
    <xf numFmtId="3" fontId="2" fillId="2" borderId="40" xfId="2" applyNumberFormat="1" applyFont="1" applyFill="1" applyBorder="1" applyAlignment="1" applyProtection="1">
      <alignment horizontal="left" vertical="center" wrapText="1"/>
      <protection locked="0"/>
    </xf>
    <xf numFmtId="3" fontId="2" fillId="0" borderId="38" xfId="2" applyNumberFormat="1" applyFont="1" applyFill="1" applyBorder="1" applyAlignment="1" applyProtection="1">
      <alignment horizontal="center" vertical="center"/>
    </xf>
    <xf numFmtId="3" fontId="2" fillId="0" borderId="78" xfId="2" applyNumberFormat="1" applyFont="1" applyFill="1" applyBorder="1" applyAlignment="1" applyProtection="1">
      <alignment horizontal="center" vertical="center"/>
      <protection locked="0"/>
    </xf>
    <xf numFmtId="3" fontId="2" fillId="0" borderId="1" xfId="2" applyNumberFormat="1" applyFont="1" applyFill="1" applyBorder="1" applyAlignment="1" applyProtection="1">
      <alignment horizontal="center" vertical="center"/>
      <protection locked="0"/>
    </xf>
    <xf numFmtId="3" fontId="2" fillId="0" borderId="79" xfId="2" applyNumberFormat="1" applyFont="1" applyFill="1" applyBorder="1" applyAlignment="1" applyProtection="1">
      <alignment horizontal="center" vertical="center"/>
    </xf>
    <xf numFmtId="3" fontId="2" fillId="0" borderId="76" xfId="2" applyNumberFormat="1" applyFont="1" applyFill="1" applyBorder="1" applyAlignment="1" applyProtection="1">
      <alignment horizontal="center" vertical="center"/>
    </xf>
    <xf numFmtId="3" fontId="2" fillId="0" borderId="18" xfId="2" applyNumberFormat="1" applyFont="1" applyFill="1" applyBorder="1" applyAlignment="1" applyProtection="1">
      <alignment horizontal="center" vertical="center"/>
    </xf>
    <xf numFmtId="3" fontId="2" fillId="0" borderId="19" xfId="2" applyNumberFormat="1" applyFont="1" applyFill="1" applyBorder="1" applyAlignment="1" applyProtection="1">
      <alignment horizontal="center" vertical="center"/>
    </xf>
    <xf numFmtId="3" fontId="2" fillId="0" borderId="77" xfId="2" applyNumberFormat="1" applyFont="1" applyFill="1" applyBorder="1" applyAlignment="1" applyProtection="1">
      <alignment horizontal="center" vertical="center"/>
    </xf>
    <xf numFmtId="0" fontId="3" fillId="0" borderId="37" xfId="2" applyFont="1" applyFill="1" applyBorder="1" applyAlignment="1" applyProtection="1">
      <alignment horizontal="right" vertical="center" wrapText="1"/>
    </xf>
    <xf numFmtId="3" fontId="3" fillId="4" borderId="61" xfId="2" applyNumberFormat="1" applyFont="1" applyFill="1" applyBorder="1" applyAlignment="1" applyProtection="1">
      <alignment horizontal="center" vertical="center"/>
    </xf>
    <xf numFmtId="3" fontId="3" fillId="4" borderId="62" xfId="2" applyNumberFormat="1" applyFont="1" applyFill="1" applyBorder="1" applyAlignment="1" applyProtection="1">
      <alignment horizontal="center" vertical="center"/>
    </xf>
    <xf numFmtId="3" fontId="3" fillId="4" borderId="63" xfId="2" applyNumberFormat="1" applyFont="1" applyFill="1" applyBorder="1" applyAlignment="1" applyProtection="1">
      <alignment horizontal="center" vertical="center"/>
    </xf>
    <xf numFmtId="3" fontId="3" fillId="4" borderId="64" xfId="2" applyNumberFormat="1" applyFont="1" applyFill="1" applyBorder="1" applyAlignment="1" applyProtection="1">
      <alignment horizontal="center" vertical="center"/>
    </xf>
    <xf numFmtId="3" fontId="3" fillId="5" borderId="69" xfId="2" applyNumberFormat="1" applyFont="1" applyFill="1" applyBorder="1" applyAlignment="1" applyProtection="1">
      <alignment horizontal="center" vertical="center"/>
    </xf>
    <xf numFmtId="3" fontId="3" fillId="5" borderId="70" xfId="2" applyNumberFormat="1" applyFont="1" applyFill="1" applyBorder="1" applyAlignment="1" applyProtection="1">
      <alignment horizontal="center" vertical="center"/>
    </xf>
    <xf numFmtId="3" fontId="3" fillId="5" borderId="4" xfId="2" applyNumberFormat="1" applyFont="1" applyFill="1" applyBorder="1" applyAlignment="1" applyProtection="1">
      <alignment horizontal="center" vertical="center"/>
    </xf>
    <xf numFmtId="3" fontId="3" fillId="5" borderId="71" xfId="2" applyNumberFormat="1" applyFont="1" applyFill="1" applyBorder="1" applyAlignment="1" applyProtection="1">
      <alignment horizontal="center" vertical="center"/>
    </xf>
    <xf numFmtId="3" fontId="2" fillId="0" borderId="55" xfId="2" applyNumberFormat="1" applyFont="1" applyFill="1" applyBorder="1" applyAlignment="1" applyProtection="1">
      <alignment horizontal="center" vertical="center"/>
    </xf>
    <xf numFmtId="3" fontId="2" fillId="0" borderId="56" xfId="2" applyNumberFormat="1" applyFont="1" applyFill="1" applyBorder="1" applyAlignment="1" applyProtection="1">
      <alignment horizontal="center" vertical="center"/>
    </xf>
    <xf numFmtId="3" fontId="2" fillId="0" borderId="57" xfId="2" applyNumberFormat="1" applyFont="1" applyFill="1" applyBorder="1" applyAlignment="1" applyProtection="1">
      <alignment horizontal="center" vertical="center"/>
    </xf>
    <xf numFmtId="3" fontId="2" fillId="0" borderId="58" xfId="2" applyNumberFormat="1" applyFont="1" applyFill="1" applyBorder="1" applyAlignment="1" applyProtection="1">
      <alignment horizontal="center" vertical="center"/>
    </xf>
    <xf numFmtId="3" fontId="3" fillId="0" borderId="83" xfId="2" applyNumberFormat="1" applyFont="1" applyFill="1" applyBorder="1" applyAlignment="1" applyProtection="1">
      <alignment horizontal="center" vertical="center"/>
    </xf>
    <xf numFmtId="3" fontId="3" fillId="0" borderId="81" xfId="2" applyNumberFormat="1" applyFont="1" applyFill="1" applyBorder="1" applyAlignment="1" applyProtection="1">
      <alignment horizontal="center" vertical="center"/>
    </xf>
    <xf numFmtId="3" fontId="3" fillId="0" borderId="84" xfId="2" applyNumberFormat="1" applyFont="1" applyFill="1" applyBorder="1" applyAlignment="1" applyProtection="1">
      <alignment horizontal="center" vertical="center"/>
    </xf>
    <xf numFmtId="3" fontId="3" fillId="0" borderId="82" xfId="2" applyNumberFormat="1" applyFont="1" applyFill="1" applyBorder="1" applyAlignment="1" applyProtection="1">
      <alignment horizontal="center" vertical="center"/>
    </xf>
    <xf numFmtId="3" fontId="3" fillId="0" borderId="61" xfId="2" applyNumberFormat="1" applyFont="1" applyFill="1" applyBorder="1" applyAlignment="1" applyProtection="1">
      <alignment horizontal="center" vertical="center"/>
    </xf>
    <xf numFmtId="3" fontId="3" fillId="0" borderId="62" xfId="2" applyNumberFormat="1" applyFont="1" applyFill="1" applyBorder="1" applyAlignment="1" applyProtection="1">
      <alignment horizontal="center" vertical="center"/>
    </xf>
    <xf numFmtId="3" fontId="3" fillId="0" borderId="63" xfId="2" applyNumberFormat="1" applyFont="1" applyFill="1" applyBorder="1" applyAlignment="1" applyProtection="1">
      <alignment horizontal="center" vertical="center"/>
    </xf>
    <xf numFmtId="3" fontId="3" fillId="0" borderId="64" xfId="2" applyNumberFormat="1" applyFont="1" applyFill="1" applyBorder="1" applyAlignment="1" applyProtection="1">
      <alignment horizontal="center" vertical="center"/>
    </xf>
    <xf numFmtId="3" fontId="3" fillId="0" borderId="81" xfId="2" applyNumberFormat="1" applyFont="1" applyFill="1" applyBorder="1" applyAlignment="1" applyProtection="1">
      <alignment horizontal="center" vertical="center"/>
      <protection locked="0"/>
    </xf>
    <xf numFmtId="3" fontId="3" fillId="0" borderId="84" xfId="2" applyNumberFormat="1" applyFont="1" applyFill="1" applyBorder="1" applyAlignment="1" applyProtection="1">
      <alignment horizontal="center" vertical="center"/>
      <protection locked="0"/>
    </xf>
    <xf numFmtId="3" fontId="2" fillId="0" borderId="82" xfId="2" applyNumberFormat="1" applyFont="1" applyFill="1" applyBorder="1" applyAlignment="1" applyProtection="1">
      <alignment horizontal="center" vertical="center"/>
    </xf>
    <xf numFmtId="0" fontId="2" fillId="0" borderId="0" xfId="2" applyFont="1" applyFill="1" applyBorder="1" applyAlignment="1" applyProtection="1">
      <alignment horizontal="center" vertical="center"/>
    </xf>
    <xf numFmtId="0" fontId="2" fillId="0" borderId="0" xfId="2" applyFont="1" applyBorder="1" applyAlignment="1" applyProtection="1">
      <alignment horizontal="center" vertical="center"/>
    </xf>
    <xf numFmtId="0" fontId="2" fillId="0" borderId="37" xfId="2" applyFont="1" applyFill="1" applyBorder="1" applyAlignment="1" applyProtection="1">
      <alignment horizontal="center" vertical="center" wrapText="1"/>
    </xf>
    <xf numFmtId="0" fontId="2" fillId="0" borderId="2" xfId="1" applyFont="1" applyFill="1" applyBorder="1" applyAlignment="1" applyProtection="1">
      <alignment horizontal="center" vertical="center" wrapText="1"/>
      <protection locked="0"/>
    </xf>
    <xf numFmtId="0" fontId="2" fillId="0" borderId="2" xfId="1" applyFont="1" applyFill="1" applyBorder="1" applyAlignment="1" applyProtection="1">
      <alignment horizontal="left" vertical="center" wrapText="1"/>
      <protection locked="0"/>
    </xf>
    <xf numFmtId="3" fontId="2" fillId="0" borderId="2" xfId="1" applyNumberFormat="1" applyFont="1" applyFill="1" applyBorder="1" applyAlignment="1" applyProtection="1">
      <alignment horizontal="center" vertical="center" wrapText="1"/>
      <protection locked="0"/>
    </xf>
    <xf numFmtId="0" fontId="4" fillId="0" borderId="0" xfId="1" applyFont="1" applyBorder="1" applyAlignment="1">
      <alignment horizontal="center"/>
    </xf>
    <xf numFmtId="3" fontId="2" fillId="2" borderId="59" xfId="2" applyNumberFormat="1" applyFont="1" applyFill="1" applyBorder="1" applyAlignment="1" applyProtection="1">
      <alignment horizontal="right" vertical="center"/>
    </xf>
    <xf numFmtId="3" fontId="2" fillId="2" borderId="60" xfId="2" applyNumberFormat="1" applyFont="1" applyFill="1" applyBorder="1" applyAlignment="1" applyProtection="1">
      <alignment horizontal="right" vertical="center"/>
    </xf>
    <xf numFmtId="3" fontId="2" fillId="2" borderId="28" xfId="2" applyNumberFormat="1" applyFont="1" applyFill="1" applyBorder="1" applyAlignment="1" applyProtection="1">
      <alignment horizontal="center" vertical="center" wrapText="1"/>
      <protection locked="0"/>
    </xf>
    <xf numFmtId="3" fontId="2" fillId="0" borderId="46" xfId="2" applyNumberFormat="1" applyFont="1" applyFill="1" applyBorder="1" applyAlignment="1" applyProtection="1">
      <alignment horizontal="center" vertical="center" wrapText="1"/>
      <protection locked="0"/>
    </xf>
    <xf numFmtId="3" fontId="2" fillId="6" borderId="6" xfId="2" applyNumberFormat="1" applyFont="1" applyFill="1" applyBorder="1" applyAlignment="1" applyProtection="1">
      <alignment horizontal="right" vertical="center"/>
      <protection locked="0"/>
    </xf>
    <xf numFmtId="3" fontId="2" fillId="12" borderId="44" xfId="2" applyNumberFormat="1" applyFont="1" applyFill="1" applyBorder="1" applyAlignment="1" applyProtection="1">
      <alignment horizontal="right" vertical="center"/>
      <protection locked="0"/>
    </xf>
    <xf numFmtId="0" fontId="0" fillId="0" borderId="0" xfId="0" applyFill="1"/>
    <xf numFmtId="3" fontId="2" fillId="0" borderId="59" xfId="2" applyNumberFormat="1" applyFont="1" applyFill="1" applyBorder="1" applyAlignment="1" applyProtection="1">
      <alignment vertical="center" wrapText="1"/>
      <protection locked="0"/>
    </xf>
    <xf numFmtId="3" fontId="2" fillId="2" borderId="59" xfId="2" applyNumberFormat="1" applyFont="1" applyFill="1" applyBorder="1" applyAlignment="1" applyProtection="1">
      <alignment vertical="center" wrapText="1"/>
      <protection locked="0"/>
    </xf>
    <xf numFmtId="3" fontId="2" fillId="0" borderId="46" xfId="2" applyNumberFormat="1" applyFont="1" applyFill="1" applyBorder="1" applyAlignment="1" applyProtection="1">
      <alignment horizontal="left" vertical="center" wrapText="1"/>
      <protection locked="0"/>
    </xf>
    <xf numFmtId="3" fontId="2" fillId="2" borderId="70" xfId="2" applyNumberFormat="1" applyFont="1" applyFill="1" applyBorder="1" applyAlignment="1" applyProtection="1">
      <alignment horizontal="right" vertical="center"/>
      <protection locked="0"/>
    </xf>
    <xf numFmtId="3" fontId="2" fillId="2" borderId="71" xfId="2" applyNumberFormat="1" applyFont="1" applyFill="1" applyBorder="1" applyAlignment="1" applyProtection="1">
      <alignment vertical="center"/>
    </xf>
    <xf numFmtId="0" fontId="0" fillId="0" borderId="27" xfId="0" applyBorder="1"/>
    <xf numFmtId="1" fontId="14" fillId="0" borderId="50" xfId="2" applyNumberFormat="1" applyFont="1" applyFill="1" applyBorder="1" applyAlignment="1" applyProtection="1">
      <alignment vertical="center"/>
    </xf>
    <xf numFmtId="1" fontId="14" fillId="0" borderId="52" xfId="2" applyNumberFormat="1" applyFont="1" applyFill="1" applyBorder="1" applyAlignment="1" applyProtection="1">
      <alignment vertical="center"/>
    </xf>
    <xf numFmtId="3" fontId="2" fillId="0" borderId="50" xfId="2" applyNumberFormat="1" applyFont="1" applyFill="1" applyBorder="1" applyAlignment="1" applyProtection="1">
      <alignment vertical="center"/>
    </xf>
    <xf numFmtId="3" fontId="2" fillId="0" borderId="38" xfId="2" applyNumberFormat="1" applyFont="1" applyFill="1" applyBorder="1" applyAlignment="1" applyProtection="1">
      <alignment horizontal="right" vertical="center"/>
    </xf>
    <xf numFmtId="0" fontId="3" fillId="2" borderId="42" xfId="2" applyFont="1" applyFill="1" applyBorder="1" applyAlignment="1" applyProtection="1">
      <alignment horizontal="left" vertical="center" wrapText="1"/>
    </xf>
    <xf numFmtId="0" fontId="3" fillId="2" borderId="55" xfId="2" applyFont="1" applyFill="1" applyBorder="1" applyAlignment="1" applyProtection="1">
      <alignment horizontal="left" vertical="center" wrapText="1"/>
    </xf>
    <xf numFmtId="3" fontId="2" fillId="2" borderId="55" xfId="2" applyNumberFormat="1" applyFont="1" applyFill="1" applyBorder="1" applyAlignment="1" applyProtection="1">
      <alignment vertical="center"/>
    </xf>
    <xf numFmtId="3" fontId="2" fillId="2" borderId="56" xfId="2" applyNumberFormat="1" applyFont="1" applyFill="1" applyBorder="1" applyAlignment="1" applyProtection="1">
      <alignment horizontal="right" vertical="center"/>
      <protection locked="0"/>
    </xf>
    <xf numFmtId="3" fontId="2" fillId="2" borderId="58" xfId="2" applyNumberFormat="1" applyFont="1" applyFill="1" applyBorder="1" applyAlignment="1" applyProtection="1">
      <alignment vertical="center" wrapText="1"/>
      <protection locked="0"/>
    </xf>
    <xf numFmtId="3" fontId="2" fillId="2" borderId="58" xfId="2" applyNumberFormat="1" applyFont="1" applyFill="1" applyBorder="1" applyAlignment="1" applyProtection="1">
      <alignment vertical="center"/>
    </xf>
    <xf numFmtId="3" fontId="2" fillId="2" borderId="43" xfId="2" applyNumberFormat="1" applyFont="1" applyFill="1" applyBorder="1" applyAlignment="1" applyProtection="1">
      <alignment horizontal="center" vertical="center"/>
    </xf>
    <xf numFmtId="3" fontId="2" fillId="2" borderId="44" xfId="2" applyNumberFormat="1" applyFont="1" applyFill="1" applyBorder="1" applyAlignment="1" applyProtection="1">
      <alignment horizontal="center" vertical="center"/>
    </xf>
    <xf numFmtId="3" fontId="2" fillId="2" borderId="45" xfId="2" applyNumberFormat="1" applyFont="1" applyFill="1" applyBorder="1" applyAlignment="1" applyProtection="1">
      <alignment horizontal="center" vertical="center"/>
    </xf>
    <xf numFmtId="3" fontId="2" fillId="2" borderId="55" xfId="2" applyNumberFormat="1" applyFont="1" applyFill="1" applyBorder="1" applyAlignment="1" applyProtection="1">
      <alignment horizontal="left" vertical="center" wrapText="1"/>
      <protection locked="0"/>
    </xf>
    <xf numFmtId="3" fontId="2" fillId="2" borderId="68" xfId="2" applyNumberFormat="1" applyFont="1" applyFill="1" applyBorder="1" applyAlignment="1" applyProtection="1">
      <alignment horizontal="right" vertical="center"/>
    </xf>
    <xf numFmtId="3" fontId="2" fillId="2" borderId="14" xfId="2" applyNumberFormat="1" applyFont="1" applyFill="1" applyBorder="1" applyAlignment="1" applyProtection="1">
      <alignment horizontal="right" vertical="center"/>
    </xf>
    <xf numFmtId="3" fontId="2" fillId="2" borderId="15" xfId="2" applyNumberFormat="1" applyFont="1" applyFill="1" applyBorder="1" applyAlignment="1" applyProtection="1">
      <alignment horizontal="right" vertical="center"/>
    </xf>
    <xf numFmtId="3" fontId="2" fillId="2" borderId="2" xfId="2" applyNumberFormat="1" applyFont="1" applyFill="1" applyBorder="1" applyAlignment="1" applyProtection="1">
      <alignment horizontal="left" vertical="center" wrapText="1"/>
      <protection locked="0"/>
    </xf>
    <xf numFmtId="3" fontId="2" fillId="0" borderId="15" xfId="2" applyNumberFormat="1" applyFont="1" applyFill="1" applyBorder="1" applyAlignment="1" applyProtection="1">
      <alignment vertical="center"/>
      <protection locked="0"/>
    </xf>
    <xf numFmtId="3" fontId="3" fillId="0" borderId="6" xfId="2" applyNumberFormat="1" applyFont="1" applyBorder="1" applyAlignment="1" applyProtection="1">
      <alignment vertical="center"/>
      <protection locked="0"/>
    </xf>
    <xf numFmtId="3" fontId="2" fillId="0" borderId="6" xfId="2" applyNumberFormat="1" applyFont="1" applyBorder="1" applyAlignment="1" applyProtection="1">
      <alignment vertical="center"/>
      <protection locked="0"/>
    </xf>
    <xf numFmtId="3" fontId="2" fillId="2" borderId="60" xfId="2" applyNumberFormat="1" applyFont="1" applyFill="1" applyBorder="1" applyAlignment="1" applyProtection="1">
      <alignment vertical="center" wrapText="1"/>
      <protection locked="0"/>
    </xf>
    <xf numFmtId="3" fontId="2" fillId="2" borderId="4" xfId="2" applyNumberFormat="1" applyFont="1" applyFill="1" applyBorder="1" applyAlignment="1" applyProtection="1">
      <alignment vertical="center"/>
      <protection locked="0"/>
    </xf>
    <xf numFmtId="0" fontId="2" fillId="2" borderId="37" xfId="2" applyFont="1" applyFill="1" applyBorder="1" applyAlignment="1" applyProtection="1">
      <alignment horizontal="center" vertical="center" wrapText="1"/>
    </xf>
    <xf numFmtId="3" fontId="2" fillId="2" borderId="37" xfId="2" applyNumberFormat="1" applyFont="1" applyFill="1" applyBorder="1" applyAlignment="1" applyProtection="1">
      <alignment vertical="center"/>
    </xf>
    <xf numFmtId="3" fontId="2" fillId="2" borderId="39" xfId="2" applyNumberFormat="1" applyFont="1" applyFill="1" applyBorder="1" applyAlignment="1" applyProtection="1">
      <alignment horizontal="right" vertical="center"/>
      <protection locked="0"/>
    </xf>
    <xf numFmtId="3" fontId="2" fillId="2" borderId="6" xfId="2" applyNumberFormat="1" applyFont="1" applyFill="1" applyBorder="1" applyAlignment="1" applyProtection="1">
      <alignment vertical="center"/>
      <protection locked="0"/>
    </xf>
    <xf numFmtId="3" fontId="2" fillId="2" borderId="40" xfId="2" applyNumberFormat="1" applyFont="1" applyFill="1" applyBorder="1" applyAlignment="1" applyProtection="1">
      <alignment vertical="center"/>
    </xf>
    <xf numFmtId="3" fontId="2" fillId="2" borderId="17" xfId="2" applyNumberFormat="1" applyFont="1" applyFill="1" applyBorder="1" applyAlignment="1" applyProtection="1">
      <alignment vertical="center"/>
    </xf>
    <xf numFmtId="3" fontId="2" fillId="2" borderId="6" xfId="2" applyNumberFormat="1" applyFont="1" applyFill="1" applyBorder="1" applyAlignment="1" applyProtection="1">
      <alignment vertical="center"/>
    </xf>
    <xf numFmtId="3" fontId="2" fillId="2" borderId="39" xfId="2" applyNumberFormat="1" applyFont="1" applyFill="1" applyBorder="1" applyAlignment="1" applyProtection="1">
      <alignment vertical="center"/>
    </xf>
    <xf numFmtId="3" fontId="2" fillId="2" borderId="63" xfId="2" applyNumberFormat="1" applyFont="1" applyFill="1" applyBorder="1" applyAlignment="1" applyProtection="1">
      <alignment vertical="center"/>
    </xf>
    <xf numFmtId="3" fontId="2" fillId="2" borderId="64" xfId="2" applyNumberFormat="1" applyFont="1" applyFill="1" applyBorder="1" applyAlignment="1" applyProtection="1">
      <alignment vertical="center"/>
    </xf>
    <xf numFmtId="3" fontId="2" fillId="2" borderId="62" xfId="2" applyNumberFormat="1" applyFont="1" applyFill="1" applyBorder="1" applyAlignment="1" applyProtection="1">
      <alignment vertical="center"/>
    </xf>
    <xf numFmtId="3" fontId="2" fillId="2" borderId="64" xfId="2" applyNumberFormat="1" applyFont="1" applyFill="1" applyBorder="1" applyAlignment="1" applyProtection="1">
      <alignment horizontal="left" vertical="center" wrapText="1"/>
      <protection locked="0"/>
    </xf>
    <xf numFmtId="3" fontId="2" fillId="2" borderId="4" xfId="2" applyNumberFormat="1" applyFont="1" applyFill="1" applyBorder="1" applyAlignment="1" applyProtection="1">
      <alignment vertical="center"/>
    </xf>
    <xf numFmtId="3" fontId="2" fillId="2" borderId="70" xfId="2" applyNumberFormat="1" applyFont="1" applyFill="1" applyBorder="1" applyAlignment="1" applyProtection="1">
      <alignment vertical="center"/>
    </xf>
    <xf numFmtId="3" fontId="2" fillId="2" borderId="71" xfId="2" applyNumberFormat="1" applyFont="1" applyFill="1" applyBorder="1" applyAlignment="1" applyProtection="1">
      <alignment horizontal="left" vertical="center" wrapText="1"/>
      <protection locked="0"/>
    </xf>
    <xf numFmtId="3" fontId="2" fillId="12" borderId="2" xfId="2" applyNumberFormat="1" applyFont="1" applyFill="1" applyBorder="1" applyAlignment="1" applyProtection="1">
      <alignment vertical="center"/>
      <protection locked="0"/>
    </xf>
    <xf numFmtId="49" fontId="2" fillId="0" borderId="60" xfId="2" applyNumberFormat="1" applyFont="1" applyFill="1" applyBorder="1" applyAlignment="1" applyProtection="1">
      <alignment horizontal="left" vertical="center" wrapText="1"/>
      <protection locked="0"/>
    </xf>
    <xf numFmtId="3" fontId="2" fillId="0" borderId="28" xfId="2" applyNumberFormat="1" applyFont="1" applyFill="1" applyBorder="1" applyAlignment="1" applyProtection="1">
      <alignment horizontal="left" vertical="center" wrapText="1"/>
      <protection locked="0"/>
    </xf>
    <xf numFmtId="3" fontId="2" fillId="13" borderId="44" xfId="2" applyNumberFormat="1" applyFont="1" applyFill="1" applyBorder="1" applyAlignment="1" applyProtection="1">
      <alignment horizontal="right" vertical="center"/>
      <protection locked="0"/>
    </xf>
    <xf numFmtId="3" fontId="29" fillId="4" borderId="64" xfId="2" applyNumberFormat="1" applyFont="1" applyFill="1" applyBorder="1" applyAlignment="1" applyProtection="1">
      <alignment horizontal="left" vertical="center" wrapText="1"/>
      <protection locked="0"/>
    </xf>
    <xf numFmtId="3" fontId="2" fillId="13" borderId="6" xfId="2" applyNumberFormat="1" applyFont="1" applyFill="1" applyBorder="1" applyAlignment="1" applyProtection="1">
      <alignment vertical="center"/>
      <protection locked="0"/>
    </xf>
    <xf numFmtId="0" fontId="5" fillId="0" borderId="0" xfId="1" applyFont="1" applyBorder="1" applyAlignment="1" applyProtection="1">
      <protection locked="0"/>
    </xf>
    <xf numFmtId="0" fontId="2" fillId="0" borderId="133" xfId="1" applyFont="1" applyBorder="1"/>
    <xf numFmtId="49" fontId="3" fillId="0" borderId="133" xfId="1" applyNumberFormat="1" applyFont="1" applyFill="1" applyBorder="1" applyAlignment="1" applyProtection="1">
      <protection locked="0"/>
    </xf>
    <xf numFmtId="0" fontId="2" fillId="0" borderId="2" xfId="6" applyFont="1" applyBorder="1" applyAlignment="1">
      <alignment horizontal="center" vertical="center" wrapText="1"/>
    </xf>
    <xf numFmtId="0" fontId="3" fillId="0" borderId="2" xfId="1" applyFont="1" applyBorder="1" applyAlignment="1">
      <alignment horizontal="right" vertical="center" wrapText="1"/>
    </xf>
    <xf numFmtId="3" fontId="3" fillId="0" borderId="2" xfId="1" applyNumberFormat="1" applyFont="1" applyBorder="1" applyAlignment="1">
      <alignment horizontal="right" vertical="center" wrapText="1"/>
    </xf>
    <xf numFmtId="3" fontId="3" fillId="0" borderId="2" xfId="1" applyNumberFormat="1" applyFont="1" applyBorder="1" applyAlignment="1">
      <alignment vertical="center" wrapText="1"/>
    </xf>
    <xf numFmtId="0" fontId="2" fillId="0" borderId="2" xfId="1" applyFont="1" applyBorder="1" applyAlignment="1" applyProtection="1">
      <alignment horizontal="center" vertical="center" wrapText="1"/>
      <protection locked="0"/>
    </xf>
    <xf numFmtId="3" fontId="2" fillId="0" borderId="2" xfId="1" applyNumberFormat="1" applyFont="1" applyBorder="1" applyAlignment="1" applyProtection="1">
      <alignment horizontal="right" vertical="center" wrapText="1"/>
      <protection locked="0"/>
    </xf>
    <xf numFmtId="3" fontId="2" fillId="0" borderId="2" xfId="1" applyNumberFormat="1" applyFont="1" applyBorder="1" applyAlignment="1" applyProtection="1">
      <alignment horizontal="right" vertical="center"/>
      <protection locked="0"/>
    </xf>
    <xf numFmtId="3" fontId="3" fillId="14" borderId="2" xfId="1" applyNumberFormat="1" applyFont="1" applyFill="1" applyBorder="1" applyAlignment="1" applyProtection="1">
      <alignment horizontal="right" vertical="center"/>
      <protection locked="0"/>
    </xf>
    <xf numFmtId="3" fontId="2" fillId="0" borderId="2" xfId="1" applyNumberFormat="1" applyFont="1" applyBorder="1" applyAlignment="1" applyProtection="1">
      <alignment horizontal="left" vertical="center" wrapText="1"/>
      <protection locked="0"/>
    </xf>
    <xf numFmtId="3" fontId="2" fillId="0" borderId="2" xfId="1" applyNumberFormat="1" applyFont="1" applyFill="1" applyBorder="1" applyAlignment="1" applyProtection="1">
      <alignment horizontal="right" vertical="center"/>
      <protection locked="0"/>
    </xf>
    <xf numFmtId="3" fontId="3" fillId="0" borderId="2" xfId="1" applyNumberFormat="1" applyFont="1" applyFill="1" applyBorder="1" applyAlignment="1" applyProtection="1">
      <alignment horizontal="right" vertical="center"/>
      <protection locked="0"/>
    </xf>
    <xf numFmtId="3" fontId="2" fillId="0" borderId="2" xfId="1" applyNumberFormat="1" applyFont="1" applyBorder="1" applyAlignment="1" applyProtection="1">
      <alignment vertical="center" wrapText="1"/>
      <protection locked="0"/>
    </xf>
    <xf numFmtId="0" fontId="3" fillId="0" borderId="2" xfId="1" applyFont="1" applyBorder="1" applyAlignment="1" applyProtection="1">
      <alignment horizontal="center" vertical="center" wrapText="1"/>
      <protection locked="0"/>
    </xf>
    <xf numFmtId="3" fontId="2" fillId="0" borderId="2" xfId="1" applyNumberFormat="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3" fontId="2" fillId="0" borderId="0" xfId="1" applyNumberFormat="1" applyFont="1" applyBorder="1" applyAlignment="1" applyProtection="1">
      <alignment horizontal="center" vertical="center" wrapText="1"/>
      <protection locked="0"/>
    </xf>
    <xf numFmtId="3" fontId="2" fillId="0" borderId="0" xfId="1" applyNumberFormat="1" applyFont="1" applyBorder="1" applyProtection="1">
      <protection locked="0"/>
    </xf>
    <xf numFmtId="3" fontId="2" fillId="0" borderId="0" xfId="1" applyNumberFormat="1" applyFont="1" applyBorder="1" applyAlignment="1" applyProtection="1">
      <alignment horizontal="center" vertical="center"/>
      <protection locked="0"/>
    </xf>
    <xf numFmtId="49" fontId="3" fillId="0" borderId="133" xfId="1" applyNumberFormat="1" applyFont="1" applyFill="1" applyBorder="1" applyAlignment="1">
      <alignment vertical="center"/>
    </xf>
    <xf numFmtId="0" fontId="2" fillId="0" borderId="2" xfId="1" applyFont="1" applyFill="1" applyBorder="1" applyAlignment="1">
      <alignment horizontal="left" vertical="center" wrapText="1"/>
    </xf>
    <xf numFmtId="3" fontId="2" fillId="0" borderId="2" xfId="0" applyNumberFormat="1" applyFont="1" applyFill="1" applyBorder="1" applyAlignment="1" applyProtection="1">
      <alignment horizontal="center" vertical="center" wrapText="1"/>
      <protection locked="0"/>
    </xf>
    <xf numFmtId="3" fontId="2" fillId="0" borderId="0" xfId="1" applyNumberFormat="1" applyFont="1" applyBorder="1" applyAlignment="1" applyProtection="1">
      <alignment horizontal="left" vertical="center" wrapText="1"/>
      <protection locked="0"/>
    </xf>
    <xf numFmtId="49" fontId="3" fillId="0" borderId="133" xfId="1" applyNumberFormat="1" applyFont="1" applyFill="1" applyBorder="1" applyAlignment="1"/>
    <xf numFmtId="0" fontId="2" fillId="0" borderId="0" xfId="1" applyFont="1" applyBorder="1" applyAlignment="1">
      <alignment vertical="center"/>
    </xf>
    <xf numFmtId="3" fontId="2" fillId="0" borderId="2" xfId="1" applyNumberFormat="1" applyFont="1" applyBorder="1" applyAlignment="1">
      <alignment horizontal="right" vertical="center" wrapText="1"/>
    </xf>
    <xf numFmtId="3" fontId="2" fillId="0" borderId="2" xfId="1" applyNumberFormat="1" applyFont="1" applyBorder="1" applyAlignment="1">
      <alignment horizontal="left" vertical="center" wrapText="1"/>
    </xf>
    <xf numFmtId="0" fontId="2" fillId="0" borderId="2" xfId="1" applyFont="1" applyBorder="1" applyAlignment="1" applyProtection="1">
      <alignment horizontal="center" vertical="center"/>
      <protection locked="0"/>
    </xf>
    <xf numFmtId="3" fontId="2" fillId="0" borderId="2" xfId="2" applyNumberFormat="1" applyFont="1" applyFill="1" applyBorder="1" applyAlignment="1">
      <alignment horizontal="left" vertical="center" wrapText="1"/>
    </xf>
    <xf numFmtId="0" fontId="2" fillId="0" borderId="2" xfId="1" applyFont="1" applyFill="1" applyBorder="1" applyAlignment="1" applyProtection="1">
      <alignment horizontal="center" vertical="center"/>
      <protection locked="0"/>
    </xf>
    <xf numFmtId="3" fontId="2" fillId="0" borderId="2" xfId="2" applyNumberFormat="1" applyFont="1" applyFill="1" applyBorder="1" applyAlignment="1" applyProtection="1">
      <alignment horizontal="center" vertical="center" wrapText="1"/>
      <protection locked="0"/>
    </xf>
    <xf numFmtId="0" fontId="3" fillId="0" borderId="0" xfId="1" applyFont="1" applyFill="1" applyAlignment="1">
      <alignment vertical="center"/>
    </xf>
    <xf numFmtId="0" fontId="2" fillId="0" borderId="0" xfId="1" applyFont="1" applyBorder="1" applyProtection="1">
      <protection locked="0"/>
    </xf>
    <xf numFmtId="0" fontId="2" fillId="0" borderId="0" xfId="1" applyFont="1" applyFill="1" applyAlignment="1">
      <alignment vertical="center"/>
    </xf>
    <xf numFmtId="0" fontId="2" fillId="0" borderId="0" xfId="2" applyFont="1" applyAlignment="1">
      <alignment vertical="center"/>
    </xf>
    <xf numFmtId="0" fontId="2" fillId="0" borderId="0" xfId="1" applyFont="1" applyFill="1" applyBorder="1" applyAlignment="1" applyProtection="1">
      <alignment vertical="center" wrapText="1"/>
      <protection locked="0"/>
    </xf>
    <xf numFmtId="0" fontId="3" fillId="0" borderId="0" xfId="1" applyFont="1" applyFill="1" applyAlignment="1">
      <alignment horizontal="left" vertical="center"/>
    </xf>
    <xf numFmtId="0" fontId="2" fillId="0" borderId="0" xfId="1" applyFont="1" applyFill="1" applyBorder="1" applyAlignment="1">
      <alignment vertical="center"/>
    </xf>
    <xf numFmtId="0" fontId="2" fillId="0" borderId="0" xfId="1" applyFont="1" applyFill="1" applyBorder="1" applyAlignment="1" applyProtection="1">
      <alignment vertical="center"/>
      <protection locked="0"/>
    </xf>
    <xf numFmtId="0" fontId="2" fillId="0" borderId="0" xfId="1" applyFont="1" applyBorder="1" applyAlignment="1" applyProtection="1">
      <alignment horizontal="left" vertical="center"/>
      <protection locked="0"/>
    </xf>
    <xf numFmtId="0" fontId="3" fillId="0" borderId="0" xfId="1" applyFont="1" applyFill="1" applyBorder="1" applyAlignment="1" applyProtection="1">
      <alignment vertical="center" wrapText="1"/>
      <protection locked="0"/>
    </xf>
    <xf numFmtId="0" fontId="3" fillId="0" borderId="0" xfId="1" applyFont="1" applyFill="1" applyBorder="1" applyAlignment="1">
      <alignment vertical="center"/>
    </xf>
    <xf numFmtId="0" fontId="3" fillId="0" borderId="0" xfId="1" applyFont="1" applyFill="1" applyBorder="1" applyAlignment="1" applyProtection="1">
      <alignment vertical="center"/>
      <protection locked="0"/>
    </xf>
    <xf numFmtId="0" fontId="10" fillId="0" borderId="0" xfId="1" applyFont="1" applyFill="1" applyAlignment="1">
      <alignment vertical="center"/>
    </xf>
    <xf numFmtId="0" fontId="9" fillId="0" borderId="0" xfId="1" applyFont="1" applyFill="1" applyAlignment="1">
      <alignment vertical="center"/>
    </xf>
    <xf numFmtId="0" fontId="2" fillId="0" borderId="0" xfId="1" applyFont="1" applyFill="1" applyBorder="1" applyAlignment="1">
      <alignment horizontal="left" vertical="center"/>
    </xf>
    <xf numFmtId="0" fontId="3" fillId="0" borderId="0" xfId="1" applyFont="1" applyAlignment="1">
      <alignment vertical="top"/>
    </xf>
    <xf numFmtId="0" fontId="3" fillId="0" borderId="0" xfId="1" applyFont="1" applyAlignment="1"/>
    <xf numFmtId="0" fontId="3" fillId="0" borderId="0" xfId="2" applyFont="1" applyAlignment="1"/>
    <xf numFmtId="0" fontId="2" fillId="0" borderId="0" xfId="2" applyFont="1" applyAlignment="1"/>
    <xf numFmtId="0" fontId="3" fillId="0" borderId="0" xfId="0" applyFont="1"/>
    <xf numFmtId="0" fontId="2" fillId="0" borderId="0" xfId="0" applyFont="1"/>
    <xf numFmtId="3" fontId="2" fillId="12" borderId="6" xfId="2" applyNumberFormat="1" applyFont="1" applyFill="1" applyBorder="1" applyAlignment="1" applyProtection="1">
      <alignment vertical="center"/>
      <protection locked="0"/>
    </xf>
    <xf numFmtId="0" fontId="2" fillId="0" borderId="0" xfId="2" applyFont="1" applyAlignment="1">
      <alignment horizontal="left"/>
    </xf>
    <xf numFmtId="0" fontId="2" fillId="0" borderId="0" xfId="2" applyFont="1"/>
    <xf numFmtId="0" fontId="4" fillId="0" borderId="0" xfId="2" applyFont="1" applyAlignment="1">
      <alignment horizontal="center"/>
    </xf>
    <xf numFmtId="0" fontId="5" fillId="0" borderId="0" xfId="2" applyFont="1" applyAlignment="1"/>
    <xf numFmtId="49" fontId="3" fillId="0" borderId="0" xfId="2" applyNumberFormat="1" applyFont="1" applyFill="1" applyAlignment="1"/>
    <xf numFmtId="49" fontId="3" fillId="0" borderId="0" xfId="2" applyNumberFormat="1" applyFont="1" applyAlignment="1"/>
    <xf numFmtId="0" fontId="2" fillId="0" borderId="2" xfId="2" applyFont="1" applyBorder="1" applyAlignment="1">
      <alignment horizontal="center" vertical="center" wrapText="1"/>
    </xf>
    <xf numFmtId="3" fontId="2" fillId="0" borderId="2" xfId="2" applyNumberFormat="1" applyFont="1" applyBorder="1" applyAlignment="1">
      <alignment vertical="center" wrapText="1"/>
    </xf>
    <xf numFmtId="3" fontId="3" fillId="0" borderId="2" xfId="2" applyNumberFormat="1" applyFont="1" applyBorder="1" applyAlignment="1">
      <alignment vertical="center" wrapText="1"/>
    </xf>
    <xf numFmtId="3" fontId="3" fillId="0" borderId="2" xfId="2" applyNumberFormat="1" applyFont="1" applyFill="1" applyBorder="1" applyAlignment="1">
      <alignment vertical="center" wrapText="1"/>
    </xf>
    <xf numFmtId="0" fontId="2" fillId="0" borderId="2" xfId="2" applyFont="1" applyBorder="1" applyAlignment="1">
      <alignment horizontal="center" vertical="center"/>
    </xf>
    <xf numFmtId="1" fontId="3" fillId="0" borderId="2" xfId="2" applyNumberFormat="1" applyFont="1" applyFill="1" applyBorder="1" applyAlignment="1" applyProtection="1">
      <alignment horizontal="center" vertical="center" wrapText="1"/>
      <protection locked="0"/>
    </xf>
    <xf numFmtId="3" fontId="2" fillId="0" borderId="2" xfId="2" applyNumberFormat="1" applyFont="1" applyFill="1" applyBorder="1" applyAlignment="1" applyProtection="1">
      <alignment vertical="center" wrapText="1"/>
      <protection locked="0"/>
    </xf>
    <xf numFmtId="3" fontId="3" fillId="0" borderId="2" xfId="2" applyNumberFormat="1" applyFont="1" applyFill="1" applyBorder="1" applyAlignment="1" applyProtection="1">
      <alignment vertical="center" wrapText="1"/>
      <protection locked="0"/>
    </xf>
    <xf numFmtId="4" fontId="2" fillId="0" borderId="0" xfId="2" applyNumberFormat="1" applyFont="1"/>
    <xf numFmtId="3" fontId="3" fillId="14" borderId="2" xfId="2" applyNumberFormat="1" applyFont="1" applyFill="1" applyBorder="1" applyAlignment="1" applyProtection="1">
      <alignment vertical="center" wrapText="1"/>
      <protection locked="0"/>
    </xf>
    <xf numFmtId="3" fontId="2" fillId="0" borderId="0" xfId="2" applyNumberFormat="1" applyFont="1" applyBorder="1" applyAlignment="1" applyProtection="1">
      <alignment horizontal="center" vertical="center" wrapText="1"/>
      <protection locked="0"/>
    </xf>
    <xf numFmtId="0" fontId="2" fillId="0" borderId="0" xfId="2" applyFont="1" applyBorder="1" applyAlignment="1" applyProtection="1">
      <alignment horizontal="left" vertical="center" wrapText="1"/>
      <protection locked="0"/>
    </xf>
    <xf numFmtId="1" fontId="3" fillId="0" borderId="0" xfId="2" applyNumberFormat="1" applyFont="1" applyFill="1" applyBorder="1" applyAlignment="1" applyProtection="1">
      <alignment horizontal="center" vertical="center" wrapText="1"/>
      <protection locked="0"/>
    </xf>
    <xf numFmtId="3" fontId="2" fillId="0" borderId="0" xfId="2" applyNumberFormat="1" applyFont="1" applyFill="1" applyBorder="1" applyAlignment="1" applyProtection="1">
      <alignment vertical="center" wrapText="1"/>
      <protection locked="0"/>
    </xf>
    <xf numFmtId="3" fontId="2" fillId="0" borderId="0" xfId="2" applyNumberFormat="1" applyFont="1" applyFill="1" applyBorder="1" applyAlignment="1" applyProtection="1">
      <alignment horizontal="center" vertical="center" wrapText="1"/>
      <protection locked="0"/>
    </xf>
    <xf numFmtId="0" fontId="2" fillId="0" borderId="0" xfId="2" applyFont="1" applyBorder="1" applyAlignment="1">
      <alignment horizontal="left"/>
    </xf>
    <xf numFmtId="0" fontId="2" fillId="0" borderId="0" xfId="2" applyFont="1" applyFill="1" applyBorder="1" applyAlignment="1">
      <alignment horizontal="center"/>
    </xf>
    <xf numFmtId="0" fontId="2" fillId="0" borderId="0" xfId="2" applyFont="1" applyFill="1" applyBorder="1" applyAlignment="1">
      <alignment horizontal="left"/>
    </xf>
    <xf numFmtId="49" fontId="3" fillId="0" borderId="0" xfId="2" applyNumberFormat="1" applyFont="1" applyFill="1" applyBorder="1" applyAlignment="1">
      <alignment horizontal="left"/>
    </xf>
    <xf numFmtId="0" fontId="3" fillId="0" borderId="0" xfId="2" applyFont="1" applyFill="1" applyBorder="1" applyAlignment="1">
      <alignment horizontal="center"/>
    </xf>
    <xf numFmtId="0" fontId="3" fillId="0" borderId="0" xfId="2" applyFont="1" applyFill="1" applyBorder="1" applyAlignment="1">
      <alignment horizontal="left"/>
    </xf>
    <xf numFmtId="0" fontId="3" fillId="0" borderId="0" xfId="2" applyFont="1" applyBorder="1" applyAlignment="1">
      <alignment horizontal="left"/>
    </xf>
    <xf numFmtId="0" fontId="2" fillId="0" borderId="2" xfId="2" applyFont="1" applyFill="1" applyBorder="1" applyAlignment="1">
      <alignment horizontal="center" vertical="center" wrapText="1"/>
    </xf>
    <xf numFmtId="3" fontId="2" fillId="0" borderId="2" xfId="2" applyNumberFormat="1" applyFont="1" applyFill="1" applyBorder="1" applyAlignment="1">
      <alignment horizontal="center" vertical="center" wrapText="1"/>
    </xf>
    <xf numFmtId="0" fontId="2" fillId="0" borderId="2" xfId="2" applyFont="1" applyBorder="1" applyAlignment="1" applyProtection="1">
      <alignment horizontal="center" vertical="center" wrapText="1"/>
      <protection locked="0"/>
    </xf>
    <xf numFmtId="3" fontId="2" fillId="0" borderId="0" xfId="2" applyNumberFormat="1" applyFont="1" applyBorder="1" applyAlignment="1" applyProtection="1">
      <alignment horizontal="center" vertical="top" wrapText="1"/>
      <protection locked="0"/>
    </xf>
    <xf numFmtId="0" fontId="2" fillId="0" borderId="0" xfId="2" applyFont="1" applyBorder="1" applyAlignment="1" applyProtection="1">
      <alignment wrapText="1"/>
      <protection locked="0"/>
    </xf>
    <xf numFmtId="0" fontId="2" fillId="0" borderId="0" xfId="2" applyFont="1" applyBorder="1" applyAlignment="1" applyProtection="1">
      <alignment horizontal="left" vertical="top" wrapText="1"/>
      <protection locked="0"/>
    </xf>
    <xf numFmtId="1" fontId="2" fillId="0" borderId="0" xfId="2" applyNumberFormat="1" applyFont="1" applyFill="1" applyBorder="1" applyAlignment="1" applyProtection="1">
      <alignment horizontal="center" wrapText="1"/>
      <protection locked="0"/>
    </xf>
    <xf numFmtId="3" fontId="2" fillId="0" borderId="0" xfId="2" applyNumberFormat="1" applyFont="1" applyFill="1" applyBorder="1" applyAlignment="1" applyProtection="1">
      <alignment wrapText="1"/>
      <protection locked="0"/>
    </xf>
    <xf numFmtId="0" fontId="2" fillId="0" borderId="0" xfId="2" applyFont="1" applyBorder="1" applyAlignment="1">
      <alignment horizontal="center"/>
    </xf>
    <xf numFmtId="0" fontId="3" fillId="0" borderId="0" xfId="2" applyFont="1" applyBorder="1" applyAlignment="1">
      <alignment horizontal="center"/>
    </xf>
    <xf numFmtId="3" fontId="2" fillId="0" borderId="2" xfId="2" applyNumberFormat="1" applyFont="1" applyBorder="1" applyAlignment="1">
      <alignment horizontal="center" vertical="center" wrapText="1"/>
    </xf>
    <xf numFmtId="0" fontId="2" fillId="0" borderId="2" xfId="2" applyFont="1" applyBorder="1" applyAlignment="1" applyProtection="1">
      <alignment horizontal="center" vertical="center"/>
      <protection locked="0"/>
    </xf>
    <xf numFmtId="1" fontId="3" fillId="0" borderId="2" xfId="6" applyNumberFormat="1" applyFont="1" applyFill="1" applyBorder="1" applyAlignment="1" applyProtection="1">
      <alignment horizontal="center" vertical="center" wrapText="1"/>
      <protection locked="0"/>
    </xf>
    <xf numFmtId="3" fontId="2" fillId="0" borderId="2" xfId="6" applyNumberFormat="1" applyFont="1" applyFill="1" applyBorder="1" applyAlignment="1" applyProtection="1">
      <alignment vertical="center" wrapText="1"/>
      <protection locked="0"/>
    </xf>
    <xf numFmtId="3" fontId="2" fillId="0" borderId="1" xfId="6" applyNumberFormat="1" applyFont="1" applyFill="1" applyBorder="1" applyAlignment="1" applyProtection="1">
      <alignment horizontal="center" vertical="center" wrapText="1"/>
      <protection locked="0"/>
    </xf>
    <xf numFmtId="0" fontId="2" fillId="0" borderId="2" xfId="6" applyFont="1" applyBorder="1" applyAlignment="1" applyProtection="1">
      <alignment horizontal="center" vertical="center" wrapText="1"/>
      <protection locked="0"/>
    </xf>
    <xf numFmtId="3" fontId="2" fillId="0" borderId="2" xfId="6" applyNumberFormat="1" applyFont="1" applyFill="1" applyBorder="1" applyAlignment="1" applyProtection="1">
      <alignment horizontal="center" vertical="center" wrapText="1"/>
      <protection locked="0"/>
    </xf>
    <xf numFmtId="0" fontId="2" fillId="0" borderId="1" xfId="2" applyFont="1" applyBorder="1" applyAlignment="1" applyProtection="1">
      <alignment horizontal="center" vertical="center" wrapText="1"/>
      <protection locked="0"/>
    </xf>
    <xf numFmtId="0" fontId="2" fillId="0" borderId="0" xfId="6" applyFont="1" applyBorder="1" applyAlignment="1" applyProtection="1">
      <alignment horizontal="right" vertical="top" wrapText="1"/>
      <protection locked="0"/>
    </xf>
    <xf numFmtId="0" fontId="2" fillId="0" borderId="0" xfId="6" applyFont="1" applyBorder="1" applyAlignment="1" applyProtection="1">
      <alignment horizontal="left" vertical="top" wrapText="1"/>
      <protection locked="0"/>
    </xf>
    <xf numFmtId="1" fontId="2" fillId="0" borderId="0" xfId="6" applyNumberFormat="1" applyFont="1" applyBorder="1" applyAlignment="1" applyProtection="1">
      <alignment horizontal="center" wrapText="1"/>
      <protection locked="0"/>
    </xf>
    <xf numFmtId="3" fontId="2" fillId="0" borderId="0" xfId="6" applyNumberFormat="1" applyFont="1" applyBorder="1" applyAlignment="1" applyProtection="1">
      <alignment wrapText="1"/>
      <protection locked="0"/>
    </xf>
    <xf numFmtId="3" fontId="2" fillId="0" borderId="0" xfId="6" applyNumberFormat="1" applyFont="1" applyFill="1" applyBorder="1" applyAlignment="1" applyProtection="1">
      <alignment wrapText="1"/>
      <protection locked="0"/>
    </xf>
    <xf numFmtId="0" fontId="2" fillId="0" borderId="0" xfId="2" applyFont="1" applyBorder="1" applyAlignment="1"/>
    <xf numFmtId="0" fontId="2" fillId="0" borderId="0" xfId="2" applyFont="1" applyFill="1" applyBorder="1" applyAlignment="1"/>
    <xf numFmtId="3" fontId="30" fillId="0" borderId="0" xfId="2" applyNumberFormat="1" applyFont="1" applyBorder="1" applyAlignment="1" applyProtection="1">
      <alignment horizontal="center" wrapText="1"/>
      <protection locked="0"/>
    </xf>
    <xf numFmtId="3" fontId="30" fillId="0" borderId="0" xfId="2" applyNumberFormat="1" applyFont="1" applyBorder="1" applyAlignment="1" applyProtection="1">
      <alignment wrapText="1"/>
      <protection locked="0"/>
    </xf>
    <xf numFmtId="3" fontId="30" fillId="0" borderId="0" xfId="2" applyNumberFormat="1" applyFont="1" applyFill="1" applyBorder="1" applyAlignment="1" applyProtection="1">
      <alignment wrapText="1"/>
      <protection locked="0"/>
    </xf>
    <xf numFmtId="3" fontId="3" fillId="0" borderId="2" xfId="2" applyNumberFormat="1" applyFont="1" applyFill="1" applyBorder="1" applyAlignment="1">
      <alignment horizontal="center" vertical="center" wrapText="1"/>
    </xf>
    <xf numFmtId="3" fontId="2" fillId="0" borderId="1" xfId="2" applyNumberFormat="1" applyFont="1" applyFill="1" applyBorder="1" applyAlignment="1" applyProtection="1">
      <alignment vertical="center" wrapText="1"/>
      <protection locked="0"/>
    </xf>
    <xf numFmtId="3" fontId="2" fillId="0" borderId="1" xfId="2" applyNumberFormat="1" applyFont="1" applyFill="1" applyBorder="1" applyAlignment="1" applyProtection="1">
      <alignment horizontal="center" vertical="center" wrapText="1"/>
      <protection locked="0"/>
    </xf>
    <xf numFmtId="0" fontId="2" fillId="0" borderId="2" xfId="2" applyFont="1" applyFill="1" applyBorder="1" applyAlignment="1" applyProtection="1">
      <alignment horizontal="center" vertical="center"/>
      <protection locked="0"/>
    </xf>
    <xf numFmtId="0" fontId="2" fillId="0" borderId="0" xfId="2" applyFont="1" applyBorder="1" applyAlignment="1">
      <alignment wrapText="1"/>
    </xf>
    <xf numFmtId="0" fontId="2" fillId="0" borderId="0" xfId="2" applyFont="1" applyBorder="1" applyAlignment="1">
      <alignment horizontal="center" wrapText="1"/>
    </xf>
    <xf numFmtId="3" fontId="2" fillId="0" borderId="0" xfId="2" applyNumberFormat="1" applyFont="1" applyBorder="1" applyAlignment="1">
      <alignment wrapText="1"/>
    </xf>
    <xf numFmtId="3" fontId="2" fillId="0" borderId="0" xfId="2" applyNumberFormat="1" applyFont="1" applyFill="1" applyBorder="1" applyAlignment="1">
      <alignment wrapText="1"/>
    </xf>
    <xf numFmtId="3" fontId="2" fillId="0" borderId="0" xfId="2" applyNumberFormat="1" applyFont="1" applyBorder="1" applyAlignment="1">
      <alignment horizontal="center" wrapText="1"/>
    </xf>
    <xf numFmtId="0" fontId="2" fillId="0" borderId="2" xfId="2" applyFont="1" applyFill="1" applyBorder="1" applyAlignment="1">
      <alignment vertical="center"/>
    </xf>
    <xf numFmtId="3" fontId="2" fillId="0" borderId="2" xfId="2" applyNumberFormat="1" applyFont="1" applyFill="1" applyBorder="1" applyAlignment="1">
      <alignment vertical="center" wrapText="1"/>
    </xf>
    <xf numFmtId="3" fontId="3" fillId="0" borderId="1" xfId="2" applyNumberFormat="1" applyFont="1" applyFill="1" applyBorder="1" applyAlignment="1">
      <alignment vertical="center" wrapText="1"/>
    </xf>
    <xf numFmtId="0" fontId="2" fillId="0" borderId="23" xfId="2" applyFont="1" applyBorder="1" applyAlignment="1">
      <alignment wrapText="1"/>
    </xf>
    <xf numFmtId="0" fontId="2" fillId="0" borderId="23" xfId="2" applyFont="1" applyBorder="1" applyAlignment="1">
      <alignment horizontal="center" wrapText="1"/>
    </xf>
    <xf numFmtId="0" fontId="2" fillId="0" borderId="23" xfId="2" applyFont="1" applyFill="1" applyBorder="1" applyAlignment="1">
      <alignment wrapText="1"/>
    </xf>
    <xf numFmtId="3" fontId="2" fillId="0" borderId="1" xfId="2" applyNumberFormat="1" applyFont="1" applyFill="1" applyBorder="1" applyAlignment="1">
      <alignment vertical="center" wrapText="1"/>
    </xf>
    <xf numFmtId="2" fontId="2" fillId="0" borderId="2" xfId="2" applyNumberFormat="1" applyFont="1" applyFill="1" applyBorder="1" applyAlignment="1">
      <alignment horizontal="center" vertical="center" wrapText="1"/>
    </xf>
    <xf numFmtId="49" fontId="3" fillId="0" borderId="2" xfId="2" applyNumberFormat="1" applyFont="1" applyFill="1" applyBorder="1" applyAlignment="1" applyProtection="1">
      <alignment horizontal="center" vertical="center" wrapText="1"/>
      <protection locked="0"/>
    </xf>
    <xf numFmtId="0" fontId="2" fillId="0" borderId="0" xfId="2" applyFont="1" applyBorder="1" applyAlignment="1" applyProtection="1">
      <alignment horizontal="center" vertical="top" wrapText="1"/>
      <protection locked="0"/>
    </xf>
    <xf numFmtId="0" fontId="2" fillId="0" borderId="0" xfId="2" quotePrefix="1" applyFont="1" applyFill="1" applyBorder="1" applyAlignment="1">
      <alignment horizontal="center" vertical="top" wrapText="1"/>
    </xf>
    <xf numFmtId="1" fontId="2" fillId="0" borderId="0" xfId="2" applyNumberFormat="1" applyFont="1" applyBorder="1" applyAlignment="1" applyProtection="1">
      <alignment wrapText="1"/>
      <protection locked="0"/>
    </xf>
    <xf numFmtId="1" fontId="2" fillId="0" borderId="0" xfId="2" applyNumberFormat="1" applyFont="1" applyFill="1" applyBorder="1" applyAlignment="1" applyProtection="1">
      <alignment wrapText="1"/>
      <protection locked="0"/>
    </xf>
    <xf numFmtId="0" fontId="13" fillId="0" borderId="0" xfId="2" applyFont="1" applyAlignment="1">
      <alignment horizontal="center" vertical="center" wrapText="1"/>
    </xf>
    <xf numFmtId="3" fontId="13" fillId="0" borderId="0" xfId="2" applyNumberFormat="1" applyFont="1"/>
    <xf numFmtId="3" fontId="3" fillId="14" borderId="2" xfId="2" applyNumberFormat="1" applyFont="1" applyFill="1" applyBorder="1" applyAlignment="1">
      <alignment vertical="center" wrapText="1"/>
    </xf>
    <xf numFmtId="3" fontId="3" fillId="14" borderId="2" xfId="6" applyNumberFormat="1" applyFont="1" applyFill="1" applyBorder="1" applyAlignment="1" applyProtection="1">
      <alignment vertical="center" wrapText="1"/>
      <protection locked="0"/>
    </xf>
    <xf numFmtId="3" fontId="3" fillId="0" borderId="2" xfId="6" applyNumberFormat="1" applyFont="1" applyFill="1" applyBorder="1" applyAlignment="1" applyProtection="1">
      <alignment vertical="center" wrapText="1"/>
      <protection locked="0"/>
    </xf>
    <xf numFmtId="0" fontId="2" fillId="0" borderId="0" xfId="2" applyFont="1" applyFill="1"/>
    <xf numFmtId="0" fontId="2" fillId="0" borderId="23" xfId="2" applyFont="1" applyBorder="1" applyAlignment="1" applyProtection="1">
      <alignment horizontal="right" vertical="top" wrapText="1"/>
      <protection locked="0"/>
    </xf>
    <xf numFmtId="0" fontId="2" fillId="0" borderId="23" xfId="2" applyFont="1" applyBorder="1" applyAlignment="1" applyProtection="1">
      <alignment horizontal="left" vertical="top" wrapText="1"/>
      <protection locked="0"/>
    </xf>
    <xf numFmtId="1" fontId="2" fillId="0" borderId="23" xfId="2" applyNumberFormat="1" applyFont="1" applyBorder="1" applyAlignment="1" applyProtection="1">
      <alignment horizontal="center" wrapText="1"/>
      <protection locked="0"/>
    </xf>
    <xf numFmtId="3" fontId="2" fillId="0" borderId="23" xfId="2" applyNumberFormat="1" applyFont="1" applyBorder="1" applyAlignment="1" applyProtection="1">
      <alignment wrapText="1"/>
      <protection locked="0"/>
    </xf>
    <xf numFmtId="3" fontId="2" fillId="0" borderId="23" xfId="2" applyNumberFormat="1" applyFont="1" applyFill="1" applyBorder="1" applyAlignment="1" applyProtection="1">
      <alignment wrapText="1"/>
      <protection locked="0"/>
    </xf>
    <xf numFmtId="0" fontId="2" fillId="0" borderId="23" xfId="2" applyFont="1" applyBorder="1"/>
    <xf numFmtId="0" fontId="2" fillId="0" borderId="0" xfId="2" applyFont="1" applyBorder="1"/>
    <xf numFmtId="3" fontId="2" fillId="0" borderId="2" xfId="2" applyNumberFormat="1" applyFont="1" applyBorder="1" applyAlignment="1" applyProtection="1">
      <alignment horizontal="center" vertical="center" wrapText="1"/>
      <protection locked="0"/>
    </xf>
    <xf numFmtId="3" fontId="2" fillId="0" borderId="0" xfId="2" applyNumberFormat="1" applyFont="1"/>
    <xf numFmtId="0" fontId="2" fillId="0" borderId="23" xfId="2" applyFont="1" applyFill="1" applyBorder="1" applyAlignment="1" applyProtection="1">
      <alignment horizontal="left" vertical="top" wrapText="1"/>
      <protection locked="0"/>
    </xf>
    <xf numFmtId="0" fontId="2" fillId="0" borderId="23" xfId="2" applyFont="1" applyFill="1" applyBorder="1" applyAlignment="1" applyProtection="1">
      <alignment horizontal="center" vertical="top" wrapText="1"/>
      <protection locked="0"/>
    </xf>
    <xf numFmtId="0" fontId="2" fillId="0" borderId="2" xfId="2" applyFont="1" applyBorder="1" applyAlignment="1">
      <alignment vertical="center"/>
    </xf>
    <xf numFmtId="3" fontId="3" fillId="0" borderId="2" xfId="2" applyNumberFormat="1" applyFont="1" applyBorder="1" applyAlignment="1">
      <alignment horizontal="center" vertical="center" wrapText="1"/>
    </xf>
    <xf numFmtId="0" fontId="20" fillId="0" borderId="0" xfId="2" applyFont="1" applyFill="1"/>
    <xf numFmtId="0" fontId="20" fillId="0" borderId="0" xfId="2" applyFont="1" applyFill="1" applyBorder="1"/>
    <xf numFmtId="0" fontId="2" fillId="0" borderId="0" xfId="6" applyFont="1"/>
    <xf numFmtId="0" fontId="20" fillId="0" borderId="0" xfId="2" applyFont="1" applyFill="1" applyBorder="1" applyAlignment="1">
      <alignment vertical="top" wrapText="1"/>
    </xf>
    <xf numFmtId="0" fontId="3" fillId="0" borderId="0" xfId="2" applyFont="1"/>
    <xf numFmtId="0" fontId="31" fillId="0" borderId="0" xfId="2" applyFont="1"/>
    <xf numFmtId="0" fontId="31" fillId="0" borderId="0" xfId="2" applyFont="1" applyFill="1"/>
    <xf numFmtId="0" fontId="2" fillId="0" borderId="1" xfId="1" applyFont="1" applyFill="1" applyBorder="1" applyAlignment="1" applyProtection="1">
      <alignment horizontal="center" vertical="center" wrapText="1"/>
      <protection locked="0"/>
    </xf>
    <xf numFmtId="3" fontId="3" fillId="0" borderId="1" xfId="1" applyNumberFormat="1" applyFont="1" applyFill="1" applyBorder="1" applyAlignment="1" applyProtection="1">
      <alignment horizontal="center" vertical="center" wrapText="1"/>
      <protection locked="0"/>
    </xf>
    <xf numFmtId="0" fontId="2" fillId="0" borderId="78" xfId="1" applyFont="1" applyBorder="1" applyAlignment="1" applyProtection="1">
      <alignment horizontal="center" vertical="center" wrapText="1"/>
      <protection locked="0"/>
    </xf>
    <xf numFmtId="0" fontId="2" fillId="0" borderId="1" xfId="1" applyFont="1" applyBorder="1" applyAlignment="1" applyProtection="1">
      <alignment horizontal="left" vertical="center" wrapText="1"/>
      <protection locked="0"/>
    </xf>
    <xf numFmtId="3" fontId="2" fillId="0" borderId="1" xfId="1" applyNumberFormat="1" applyFont="1" applyFill="1" applyBorder="1" applyAlignment="1" applyProtection="1">
      <alignment wrapText="1"/>
      <protection locked="0"/>
    </xf>
    <xf numFmtId="0" fontId="2" fillId="0" borderId="23" xfId="1" applyFont="1" applyBorder="1" applyAlignment="1" applyProtection="1">
      <alignment vertical="center" wrapText="1"/>
      <protection locked="0"/>
    </xf>
    <xf numFmtId="3" fontId="3" fillId="0" borderId="23" xfId="1" applyNumberFormat="1" applyFont="1" applyBorder="1" applyAlignment="1" applyProtection="1">
      <alignment horizontal="center" vertical="center" wrapText="1"/>
      <protection locked="0"/>
    </xf>
    <xf numFmtId="3" fontId="2" fillId="0" borderId="23" xfId="1" applyNumberFormat="1" applyFont="1" applyBorder="1" applyAlignment="1" applyProtection="1">
      <alignment vertical="center" wrapText="1"/>
      <protection locked="0"/>
    </xf>
    <xf numFmtId="3" fontId="2" fillId="0" borderId="23" xfId="1" applyNumberFormat="1" applyFont="1" applyBorder="1" applyAlignment="1" applyProtection="1">
      <alignment wrapText="1"/>
      <protection locked="0"/>
    </xf>
    <xf numFmtId="0" fontId="2" fillId="0" borderId="23" xfId="1" applyFont="1" applyBorder="1"/>
    <xf numFmtId="0" fontId="2" fillId="0" borderId="23" xfId="1" applyFont="1" applyBorder="1" applyAlignment="1" applyProtection="1">
      <alignment wrapText="1"/>
      <protection locked="0"/>
    </xf>
    <xf numFmtId="0" fontId="2" fillId="0" borderId="4" xfId="1" applyFont="1" applyBorder="1" applyAlignment="1" applyProtection="1">
      <alignment wrapText="1"/>
      <protection locked="0"/>
    </xf>
    <xf numFmtId="3" fontId="2" fillId="0" borderId="4" xfId="1" applyNumberFormat="1" applyFont="1" applyBorder="1"/>
    <xf numFmtId="0" fontId="2" fillId="0" borderId="37" xfId="2" applyFont="1" applyFill="1" applyBorder="1" applyAlignment="1" applyProtection="1">
      <alignment horizontal="center" vertical="center" wrapText="1"/>
    </xf>
    <xf numFmtId="0" fontId="2" fillId="0" borderId="37" xfId="2" applyFont="1" applyFill="1" applyBorder="1" applyAlignment="1" applyProtection="1">
      <alignment horizontal="center" vertical="center" wrapText="1"/>
    </xf>
    <xf numFmtId="3" fontId="2" fillId="2" borderId="42" xfId="2" applyNumberFormat="1" applyFont="1" applyFill="1" applyBorder="1" applyAlignment="1" applyProtection="1">
      <alignment vertical="center"/>
    </xf>
    <xf numFmtId="3" fontId="2" fillId="2" borderId="43" xfId="2" applyNumberFormat="1" applyFont="1" applyFill="1" applyBorder="1" applyAlignment="1" applyProtection="1">
      <alignment horizontal="right" vertical="center"/>
      <protection locked="0"/>
    </xf>
    <xf numFmtId="3" fontId="2" fillId="2" borderId="45" xfId="2" applyNumberFormat="1" applyFont="1" applyFill="1" applyBorder="1" applyAlignment="1" applyProtection="1">
      <alignment vertical="center"/>
    </xf>
    <xf numFmtId="3" fontId="2" fillId="2" borderId="45" xfId="2" applyNumberFormat="1" applyFont="1" applyFill="1" applyBorder="1" applyAlignment="1" applyProtection="1">
      <alignment horizontal="left" vertical="center" wrapText="1"/>
      <protection locked="0"/>
    </xf>
    <xf numFmtId="3" fontId="2" fillId="12" borderId="17" xfId="2" applyNumberFormat="1" applyFont="1" applyFill="1" applyBorder="1" applyAlignment="1" applyProtection="1">
      <alignment horizontal="right" vertical="center"/>
      <protection locked="0"/>
    </xf>
    <xf numFmtId="3" fontId="2" fillId="12" borderId="2" xfId="2" applyNumberFormat="1" applyFont="1" applyFill="1" applyBorder="1" applyAlignment="1" applyProtection="1">
      <alignment horizontal="right" vertical="center"/>
      <protection locked="0"/>
    </xf>
    <xf numFmtId="3" fontId="2" fillId="12" borderId="28" xfId="2" applyNumberFormat="1" applyFont="1" applyFill="1" applyBorder="1" applyAlignment="1" applyProtection="1">
      <alignment vertical="top" wrapText="1"/>
      <protection locked="0"/>
    </xf>
    <xf numFmtId="3" fontId="2" fillId="2" borderId="28" xfId="2" applyNumberFormat="1" applyFont="1" applyFill="1" applyBorder="1" applyAlignment="1" applyProtection="1">
      <alignment vertical="top" wrapText="1"/>
      <protection locked="0"/>
    </xf>
    <xf numFmtId="3" fontId="2" fillId="12" borderId="60" xfId="2" applyNumberFormat="1" applyFont="1" applyFill="1" applyBorder="1" applyAlignment="1" applyProtection="1">
      <alignment horizontal="left" vertical="center" wrapText="1"/>
      <protection locked="0"/>
    </xf>
    <xf numFmtId="0" fontId="32" fillId="0" borderId="59" xfId="0" applyFont="1" applyFill="1" applyBorder="1" applyAlignment="1">
      <alignment wrapText="1"/>
    </xf>
    <xf numFmtId="0" fontId="2" fillId="0" borderId="37" xfId="2" applyFont="1" applyFill="1" applyBorder="1" applyAlignment="1" applyProtection="1">
      <alignment horizontal="center" vertical="center" wrapText="1"/>
    </xf>
    <xf numFmtId="0" fontId="2" fillId="0" borderId="0" xfId="2" applyFont="1" applyFill="1" applyBorder="1" applyAlignment="1" applyProtection="1">
      <alignment vertical="center"/>
      <protection locked="0"/>
    </xf>
    <xf numFmtId="0" fontId="2" fillId="2" borderId="59" xfId="2" applyFont="1" applyFill="1" applyBorder="1" applyAlignment="1" applyProtection="1">
      <alignment vertical="center"/>
    </xf>
    <xf numFmtId="0" fontId="2" fillId="2" borderId="61" xfId="2" applyFont="1" applyFill="1" applyBorder="1" applyAlignment="1" applyProtection="1">
      <alignment horizontal="right" vertical="center" wrapText="1"/>
    </xf>
    <xf numFmtId="3" fontId="2" fillId="2" borderId="39" xfId="2" applyNumberFormat="1" applyFont="1" applyFill="1" applyBorder="1" applyAlignment="1" applyProtection="1">
      <alignment vertical="center"/>
      <protection locked="0"/>
    </xf>
    <xf numFmtId="3" fontId="2" fillId="2" borderId="46" xfId="2" applyNumberFormat="1" applyFont="1" applyFill="1" applyBorder="1" applyAlignment="1" applyProtection="1">
      <alignment horizontal="center" vertical="center" wrapText="1"/>
      <protection locked="0"/>
    </xf>
    <xf numFmtId="0" fontId="2" fillId="2" borderId="0" xfId="2" applyFont="1" applyFill="1" applyBorder="1" applyAlignment="1" applyProtection="1">
      <alignment vertical="center"/>
    </xf>
    <xf numFmtId="3" fontId="2" fillId="0" borderId="28" xfId="2" applyNumberFormat="1" applyFont="1" applyFill="1" applyBorder="1" applyAlignment="1" applyProtection="1">
      <alignment vertical="top" wrapText="1"/>
      <protection locked="0"/>
    </xf>
    <xf numFmtId="0" fontId="2" fillId="2" borderId="37" xfId="2" applyFont="1" applyFill="1" applyBorder="1" applyAlignment="1" applyProtection="1">
      <alignment vertical="center" wrapText="1"/>
    </xf>
    <xf numFmtId="3" fontId="2" fillId="2" borderId="37" xfId="2" applyNumberFormat="1" applyFont="1" applyFill="1" applyBorder="1" applyAlignment="1" applyProtection="1">
      <alignment horizontal="right" vertical="center"/>
    </xf>
    <xf numFmtId="3" fontId="2" fillId="2" borderId="40" xfId="2" applyNumberFormat="1" applyFont="1" applyFill="1" applyBorder="1" applyAlignment="1" applyProtection="1">
      <alignment horizontal="right" vertical="center"/>
    </xf>
    <xf numFmtId="3" fontId="2" fillId="2" borderId="134" xfId="2" applyNumberFormat="1" applyFont="1" applyFill="1" applyBorder="1" applyAlignment="1" applyProtection="1">
      <alignment horizontal="right" vertical="center"/>
      <protection locked="0"/>
    </xf>
    <xf numFmtId="3" fontId="2" fillId="2" borderId="135" xfId="2" applyNumberFormat="1" applyFont="1" applyFill="1" applyBorder="1" applyAlignment="1" applyProtection="1">
      <alignment horizontal="left" vertical="center" wrapText="1"/>
      <protection locked="0"/>
    </xf>
    <xf numFmtId="0" fontId="3" fillId="2" borderId="0" xfId="2" applyFont="1" applyFill="1" applyBorder="1" applyAlignment="1" applyProtection="1">
      <alignment vertical="center"/>
    </xf>
    <xf numFmtId="0" fontId="10" fillId="0" borderId="59" xfId="0" applyFont="1" applyBorder="1" applyAlignment="1" applyProtection="1">
      <alignment horizontal="left" vertical="center" wrapText="1"/>
      <protection locked="0"/>
    </xf>
    <xf numFmtId="3" fontId="2" fillId="2" borderId="39" xfId="2" applyNumberFormat="1" applyFont="1" applyFill="1" applyBorder="1" applyAlignment="1" applyProtection="1">
      <alignment horizontal="center" vertical="center"/>
    </xf>
    <xf numFmtId="3" fontId="2" fillId="2" borderId="6" xfId="2" applyNumberFormat="1" applyFont="1" applyFill="1" applyBorder="1" applyAlignment="1" applyProtection="1">
      <alignment horizontal="center" vertical="center"/>
    </xf>
    <xf numFmtId="3" fontId="2" fillId="2" borderId="39" xfId="2" applyNumberFormat="1" applyFont="1" applyFill="1" applyBorder="1" applyAlignment="1" applyProtection="1">
      <alignment horizontal="right" vertical="center"/>
    </xf>
    <xf numFmtId="3" fontId="2" fillId="2" borderId="6" xfId="2" applyNumberFormat="1" applyFont="1" applyFill="1" applyBorder="1" applyAlignment="1" applyProtection="1">
      <alignment horizontal="right" vertical="center"/>
    </xf>
    <xf numFmtId="0" fontId="10" fillId="2" borderId="59" xfId="0" applyFont="1" applyFill="1" applyBorder="1" applyAlignment="1" applyProtection="1">
      <alignment horizontal="left" vertical="center" wrapText="1"/>
      <protection locked="0"/>
    </xf>
    <xf numFmtId="0" fontId="2" fillId="2" borderId="67" xfId="2" applyFont="1" applyFill="1" applyBorder="1" applyAlignment="1" applyProtection="1">
      <alignment horizontal="right" vertical="center" wrapText="1"/>
    </xf>
    <xf numFmtId="0" fontId="2" fillId="2" borderId="67" xfId="2" applyFont="1" applyFill="1" applyBorder="1" applyAlignment="1" applyProtection="1">
      <alignment horizontal="left" vertical="center" wrapText="1"/>
    </xf>
    <xf numFmtId="3" fontId="2" fillId="2" borderId="67" xfId="2" applyNumberFormat="1" applyFont="1" applyFill="1" applyBorder="1" applyAlignment="1" applyProtection="1">
      <alignment vertical="center"/>
    </xf>
    <xf numFmtId="3" fontId="2" fillId="2" borderId="14" xfId="2" applyNumberFormat="1" applyFont="1" applyFill="1" applyBorder="1" applyAlignment="1" applyProtection="1">
      <alignment horizontal="center" vertical="center"/>
    </xf>
    <xf numFmtId="3" fontId="2" fillId="2" borderId="15" xfId="2" applyNumberFormat="1" applyFont="1" applyFill="1" applyBorder="1" applyAlignment="1" applyProtection="1">
      <alignment horizontal="center" vertical="center"/>
    </xf>
    <xf numFmtId="3" fontId="2" fillId="2" borderId="68" xfId="2" applyNumberFormat="1" applyFont="1" applyFill="1" applyBorder="1" applyAlignment="1" applyProtection="1">
      <alignment horizontal="center" vertical="center"/>
    </xf>
    <xf numFmtId="3" fontId="2" fillId="2" borderId="14" xfId="2" applyNumberFormat="1" applyFont="1" applyFill="1" applyBorder="1" applyAlignment="1" applyProtection="1">
      <alignment horizontal="right" vertical="center"/>
      <protection locked="0"/>
    </xf>
    <xf numFmtId="0" fontId="10" fillId="2" borderId="59" xfId="0" applyFont="1" applyFill="1" applyBorder="1" applyAlignment="1" applyProtection="1">
      <alignment horizontal="center" vertical="center" wrapText="1"/>
      <protection locked="0"/>
    </xf>
    <xf numFmtId="3" fontId="2" fillId="2" borderId="65" xfId="2" applyNumberFormat="1" applyFont="1" applyFill="1" applyBorder="1" applyAlignment="1" applyProtection="1">
      <alignment horizontal="right" vertical="center"/>
    </xf>
    <xf numFmtId="0" fontId="2" fillId="2" borderId="59" xfId="2" applyFont="1" applyFill="1" applyBorder="1" applyAlignment="1" applyProtection="1">
      <alignment horizontal="center" vertical="center" wrapText="1"/>
    </xf>
    <xf numFmtId="0" fontId="3" fillId="0" borderId="81" xfId="2" applyFont="1" applyFill="1" applyBorder="1" applyAlignment="1" applyProtection="1">
      <alignment horizontal="left" vertical="center"/>
    </xf>
    <xf numFmtId="0" fontId="3" fillId="0" borderId="82" xfId="2" applyFont="1" applyFill="1" applyBorder="1" applyAlignment="1" applyProtection="1">
      <alignment horizontal="left" vertical="center"/>
    </xf>
    <xf numFmtId="0" fontId="3" fillId="0" borderId="62" xfId="2" applyFont="1" applyFill="1" applyBorder="1" applyAlignment="1" applyProtection="1">
      <alignment horizontal="left" vertical="center"/>
    </xf>
    <xf numFmtId="0" fontId="3" fillId="0" borderId="64" xfId="2" applyFont="1" applyFill="1" applyBorder="1" applyAlignment="1" applyProtection="1">
      <alignment horizontal="left" vertical="center"/>
    </xf>
    <xf numFmtId="0" fontId="2" fillId="0" borderId="41" xfId="2" applyNumberFormat="1" applyFont="1" applyFill="1" applyBorder="1" applyAlignment="1" applyProtection="1">
      <alignment horizontal="center" vertical="center" textRotation="90" wrapText="1"/>
    </xf>
    <xf numFmtId="0" fontId="2" fillId="0" borderId="39" xfId="2" applyNumberFormat="1" applyFont="1" applyFill="1" applyBorder="1" applyAlignment="1" applyProtection="1">
      <alignment horizontal="center" vertical="center" textRotation="90" wrapText="1"/>
    </xf>
    <xf numFmtId="0" fontId="2" fillId="0" borderId="10" xfId="2" applyNumberFormat="1" applyFont="1" applyFill="1" applyBorder="1" applyAlignment="1" applyProtection="1">
      <alignment horizontal="center" vertical="center" textRotation="90" wrapText="1"/>
    </xf>
    <xf numFmtId="49" fontId="2" fillId="3" borderId="31" xfId="2" applyNumberFormat="1" applyFont="1" applyFill="1" applyBorder="1" applyAlignment="1" applyProtection="1">
      <alignment horizontal="center" vertical="center"/>
      <protection locked="0"/>
    </xf>
    <xf numFmtId="49" fontId="2" fillId="3" borderId="32" xfId="2" applyNumberFormat="1" applyFont="1" applyFill="1" applyBorder="1" applyAlignment="1" applyProtection="1">
      <alignment horizontal="center" vertical="center"/>
      <protection locked="0"/>
    </xf>
    <xf numFmtId="49" fontId="2" fillId="0" borderId="33" xfId="2" applyNumberFormat="1" applyFont="1" applyFill="1" applyBorder="1" applyAlignment="1" applyProtection="1">
      <alignment horizontal="center" vertical="center" textRotation="90" wrapText="1"/>
    </xf>
    <xf numFmtId="0" fontId="2" fillId="0" borderId="37" xfId="2" applyFont="1" applyFill="1" applyBorder="1" applyAlignment="1" applyProtection="1">
      <alignment horizontal="center" vertical="center" wrapText="1"/>
    </xf>
    <xf numFmtId="0" fontId="2" fillId="0" borderId="42" xfId="2" applyFont="1" applyFill="1" applyBorder="1" applyAlignment="1" applyProtection="1">
      <alignment horizontal="center" vertical="center" wrapText="1"/>
    </xf>
    <xf numFmtId="49" fontId="2" fillId="0" borderId="33" xfId="2" applyNumberFormat="1" applyFont="1" applyFill="1" applyBorder="1" applyAlignment="1" applyProtection="1">
      <alignment horizontal="center" vertical="center" wrapText="1"/>
    </xf>
    <xf numFmtId="49" fontId="2" fillId="0" borderId="37" xfId="2" applyNumberFormat="1" applyFont="1" applyFill="1" applyBorder="1" applyAlignment="1" applyProtection="1">
      <alignment horizontal="center" vertical="center" wrapText="1"/>
    </xf>
    <xf numFmtId="49" fontId="2" fillId="0" borderId="34" xfId="2" applyNumberFormat="1" applyFont="1" applyFill="1" applyBorder="1" applyAlignment="1" applyProtection="1">
      <alignment horizontal="center" vertical="center"/>
    </xf>
    <xf numFmtId="49" fontId="2" fillId="0" borderId="35" xfId="2" applyNumberFormat="1" applyFont="1" applyFill="1" applyBorder="1" applyAlignment="1" applyProtection="1">
      <alignment horizontal="center" vertical="center"/>
    </xf>
    <xf numFmtId="49" fontId="2" fillId="0" borderId="36" xfId="2" applyNumberFormat="1" applyFont="1" applyFill="1" applyBorder="1" applyAlignment="1" applyProtection="1">
      <alignment horizontal="center" vertical="center"/>
    </xf>
    <xf numFmtId="0" fontId="2" fillId="0" borderId="38" xfId="2" applyFont="1" applyFill="1" applyBorder="1" applyAlignment="1" applyProtection="1">
      <alignment horizontal="center" vertical="center" textRotation="90"/>
    </xf>
    <xf numFmtId="0" fontId="2" fillId="0" borderId="42" xfId="2" applyFont="1" applyFill="1" applyBorder="1" applyAlignment="1" applyProtection="1">
      <alignment horizontal="center" vertical="center" textRotation="90"/>
    </xf>
    <xf numFmtId="0" fontId="2" fillId="0" borderId="39" xfId="2" applyFont="1" applyFill="1" applyBorder="1" applyAlignment="1" applyProtection="1">
      <alignment horizontal="center" vertical="center" textRotation="90" wrapText="1"/>
    </xf>
    <xf numFmtId="0" fontId="2" fillId="0" borderId="43" xfId="2" applyFont="1" applyFill="1" applyBorder="1" applyAlignment="1" applyProtection="1">
      <alignment horizontal="center" vertical="center" textRotation="90" wrapText="1"/>
    </xf>
    <xf numFmtId="0" fontId="2" fillId="0" borderId="6" xfId="2" applyFont="1" applyFill="1" applyBorder="1" applyAlignment="1" applyProtection="1">
      <alignment horizontal="center" vertical="center" textRotation="90" wrapText="1"/>
    </xf>
    <xf numFmtId="0" fontId="2" fillId="0" borderId="44" xfId="2" applyFont="1" applyFill="1" applyBorder="1" applyAlignment="1" applyProtection="1">
      <alignment horizontal="center" vertical="center" textRotation="90" wrapText="1"/>
    </xf>
    <xf numFmtId="0" fontId="2" fillId="0" borderId="40" xfId="2" applyFont="1" applyFill="1" applyBorder="1" applyAlignment="1" applyProtection="1">
      <alignment horizontal="center" vertical="center" textRotation="90"/>
    </xf>
    <xf numFmtId="0" fontId="2" fillId="0" borderId="45" xfId="2" applyFont="1" applyFill="1" applyBorder="1" applyAlignment="1" applyProtection="1">
      <alignment horizontal="center" vertical="center" textRotation="90"/>
    </xf>
    <xf numFmtId="0" fontId="2" fillId="0" borderId="41" xfId="2" applyFont="1" applyFill="1" applyBorder="1" applyAlignment="1" applyProtection="1">
      <alignment horizontal="center" vertical="center" wrapText="1"/>
    </xf>
    <xf numFmtId="0" fontId="2" fillId="0" borderId="46" xfId="2" applyFont="1" applyFill="1" applyBorder="1" applyAlignment="1" applyProtection="1">
      <alignment horizontal="center" vertical="center" wrapText="1"/>
    </xf>
    <xf numFmtId="49" fontId="2" fillId="3" borderId="16" xfId="2" applyNumberFormat="1" applyFont="1" applyFill="1" applyBorder="1" applyAlignment="1" applyProtection="1">
      <alignment horizontal="center" vertical="center"/>
      <protection locked="0"/>
    </xf>
    <xf numFmtId="49" fontId="2" fillId="3" borderId="28" xfId="2" applyNumberFormat="1" applyFont="1" applyFill="1" applyBorder="1" applyAlignment="1" applyProtection="1">
      <alignment horizontal="center" vertical="center"/>
      <protection locked="0"/>
    </xf>
    <xf numFmtId="49" fontId="11" fillId="3" borderId="24" xfId="2" applyNumberFormat="1" applyFont="1" applyFill="1" applyBorder="1" applyAlignment="1" applyProtection="1">
      <alignment horizontal="center" vertical="center"/>
    </xf>
    <xf numFmtId="49" fontId="11" fillId="3" borderId="25" xfId="2" applyNumberFormat="1" applyFont="1" applyFill="1" applyBorder="1" applyAlignment="1" applyProtection="1">
      <alignment horizontal="center" vertical="center"/>
    </xf>
    <xf numFmtId="49" fontId="11" fillId="3" borderId="26" xfId="2" applyNumberFormat="1" applyFont="1" applyFill="1" applyBorder="1" applyAlignment="1" applyProtection="1">
      <alignment horizontal="center" vertical="center"/>
    </xf>
    <xf numFmtId="49" fontId="3" fillId="3" borderId="16" xfId="2" applyNumberFormat="1" applyFont="1" applyFill="1" applyBorder="1" applyAlignment="1" applyProtection="1">
      <alignment horizontal="center" vertical="center" wrapText="1"/>
      <protection locked="0"/>
    </xf>
    <xf numFmtId="49" fontId="3" fillId="3" borderId="28" xfId="2" applyNumberFormat="1" applyFont="1" applyFill="1" applyBorder="1" applyAlignment="1" applyProtection="1">
      <alignment horizontal="center" vertical="center" wrapText="1"/>
      <protection locked="0"/>
    </xf>
    <xf numFmtId="0" fontId="2" fillId="0" borderId="16" xfId="2" applyFont="1" applyBorder="1" applyAlignment="1" applyProtection="1">
      <alignment horizontal="center" vertical="center"/>
      <protection locked="0"/>
    </xf>
    <xf numFmtId="0" fontId="2" fillId="0" borderId="28" xfId="2" applyFont="1" applyBorder="1" applyAlignment="1" applyProtection="1">
      <alignment horizontal="center" vertical="center"/>
      <protection locked="0"/>
    </xf>
    <xf numFmtId="0" fontId="2" fillId="0" borderId="0" xfId="1" applyFont="1" applyAlignment="1">
      <alignment horizontal="left"/>
    </xf>
    <xf numFmtId="0" fontId="3" fillId="0" borderId="3" xfId="1" applyFont="1" applyBorder="1" applyAlignment="1">
      <alignment horizontal="right" wrapText="1"/>
    </xf>
    <xf numFmtId="0" fontId="3" fillId="0" borderId="16" xfId="1" applyFont="1" applyBorder="1" applyAlignment="1">
      <alignment horizontal="right" wrapText="1"/>
    </xf>
    <xf numFmtId="3" fontId="2" fillId="0" borderId="1" xfId="1" applyNumberFormat="1" applyFont="1" applyBorder="1" applyAlignment="1">
      <alignment horizontal="center" vertical="center" wrapText="1"/>
    </xf>
    <xf numFmtId="3" fontId="2" fillId="0" borderId="4" xfId="1" applyNumberFormat="1" applyFont="1" applyBorder="1" applyAlignment="1">
      <alignment horizontal="center" vertical="center" wrapText="1"/>
    </xf>
    <xf numFmtId="3" fontId="2" fillId="0" borderId="1" xfId="1" applyNumberFormat="1" applyFont="1" applyBorder="1" applyAlignment="1" applyProtection="1">
      <alignment horizontal="center" vertical="center" wrapText="1"/>
      <protection locked="0"/>
    </xf>
    <xf numFmtId="3" fontId="2" fillId="0" borderId="6" xfId="1" applyNumberFormat="1" applyFont="1" applyBorder="1" applyAlignment="1" applyProtection="1">
      <alignment horizontal="center" vertical="center" wrapText="1"/>
      <protection locked="0"/>
    </xf>
    <xf numFmtId="3" fontId="2" fillId="0" borderId="4" xfId="1" applyNumberFormat="1" applyFont="1" applyBorder="1" applyAlignment="1" applyProtection="1">
      <alignment horizontal="center" vertical="center" wrapText="1"/>
      <protection locked="0"/>
    </xf>
    <xf numFmtId="0" fontId="2" fillId="2" borderId="1" xfId="1" applyFont="1" applyFill="1" applyBorder="1" applyAlignment="1" applyProtection="1">
      <alignment horizontal="center" vertical="center" wrapText="1"/>
      <protection locked="0"/>
    </xf>
    <xf numFmtId="0" fontId="2" fillId="2" borderId="6"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2" borderId="6" xfId="1" applyFont="1" applyFill="1" applyBorder="1" applyAlignment="1" applyProtection="1">
      <alignment horizontal="left" vertical="center" wrapText="1"/>
      <protection locked="0"/>
    </xf>
    <xf numFmtId="0" fontId="2" fillId="2" borderId="4" xfId="1" applyFont="1" applyFill="1" applyBorder="1" applyAlignment="1" applyProtection="1">
      <alignment horizontal="center" vertical="center" wrapText="1"/>
      <protection locked="0"/>
    </xf>
    <xf numFmtId="0" fontId="4" fillId="0" borderId="0" xfId="1" applyFont="1" applyAlignment="1">
      <alignment horizontal="center"/>
    </xf>
    <xf numFmtId="0" fontId="3" fillId="0" borderId="2" xfId="1" applyFont="1" applyFill="1" applyBorder="1" applyAlignment="1">
      <alignment horizontal="right" wrapText="1"/>
    </xf>
    <xf numFmtId="2" fontId="2" fillId="0" borderId="2" xfId="1" applyNumberFormat="1" applyFont="1" applyFill="1" applyBorder="1" applyAlignment="1" applyProtection="1">
      <alignment horizontal="center" vertical="center" wrapText="1"/>
      <protection locked="0"/>
    </xf>
    <xf numFmtId="0" fontId="2" fillId="0" borderId="2" xfId="1" applyFont="1" applyFill="1" applyBorder="1" applyAlignment="1" applyProtection="1">
      <alignment horizontal="left" vertical="center" wrapText="1"/>
      <protection locked="0"/>
    </xf>
    <xf numFmtId="3" fontId="2" fillId="0" borderId="1"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center" vertical="center" wrapText="1"/>
      <protection locked="0"/>
    </xf>
    <xf numFmtId="3" fontId="2" fillId="0" borderId="4" xfId="1" applyNumberFormat="1" applyFont="1" applyFill="1" applyBorder="1" applyAlignment="1" applyProtection="1">
      <alignment horizontal="center" vertical="center" wrapText="1"/>
      <protection locked="0"/>
    </xf>
    <xf numFmtId="2" fontId="2" fillId="0" borderId="1" xfId="1" applyNumberFormat="1" applyFont="1" applyFill="1" applyBorder="1" applyAlignment="1" applyProtection="1">
      <alignment horizontal="center" vertical="center" wrapText="1"/>
      <protection locked="0"/>
    </xf>
    <xf numFmtId="2" fontId="2" fillId="0" borderId="6" xfId="1" applyNumberFormat="1" applyFont="1" applyFill="1" applyBorder="1" applyAlignment="1" applyProtection="1">
      <alignment horizontal="center" vertical="center" wrapText="1"/>
      <protection locked="0"/>
    </xf>
    <xf numFmtId="2" fontId="2" fillId="0" borderId="4" xfId="1" applyNumberFormat="1" applyFont="1" applyFill="1" applyBorder="1" applyAlignment="1" applyProtection="1">
      <alignment horizontal="center" vertical="center" wrapText="1"/>
      <protection locked="0"/>
    </xf>
    <xf numFmtId="0" fontId="2" fillId="0" borderId="1" xfId="1" applyFont="1" applyFill="1" applyBorder="1" applyAlignment="1" applyProtection="1">
      <alignment horizontal="left" vertical="center" wrapText="1"/>
      <protection locked="0"/>
    </xf>
    <xf numFmtId="0" fontId="2" fillId="0" borderId="6" xfId="1" applyFont="1" applyFill="1" applyBorder="1" applyAlignment="1" applyProtection="1">
      <alignment horizontal="left" vertical="center" wrapText="1"/>
      <protection locked="0"/>
    </xf>
    <xf numFmtId="0" fontId="2" fillId="0" borderId="4" xfId="1" applyFont="1" applyFill="1" applyBorder="1" applyAlignment="1" applyProtection="1">
      <alignment horizontal="left" vertical="center" wrapText="1"/>
      <protection locked="0"/>
    </xf>
    <xf numFmtId="49" fontId="2" fillId="0" borderId="1" xfId="1" applyNumberFormat="1" applyFont="1" applyFill="1" applyBorder="1" applyAlignment="1">
      <alignment horizontal="center" vertical="center" wrapText="1"/>
    </xf>
    <xf numFmtId="49" fontId="2" fillId="0" borderId="6" xfId="1" applyNumberFormat="1" applyFont="1" applyFill="1" applyBorder="1" applyAlignment="1">
      <alignment horizontal="center" vertical="center" wrapText="1"/>
    </xf>
    <xf numFmtId="0" fontId="4" fillId="0" borderId="0" xfId="1" applyFont="1" applyBorder="1" applyAlignment="1">
      <alignment horizontal="center"/>
    </xf>
    <xf numFmtId="0" fontId="2" fillId="0" borderId="1"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 xfId="2" applyFont="1" applyBorder="1" applyAlignment="1">
      <alignment horizontal="center" vertical="center" wrapText="1"/>
    </xf>
    <xf numFmtId="0" fontId="2" fillId="0" borderId="4" xfId="2" applyFont="1" applyBorder="1" applyAlignment="1">
      <alignment horizontal="center" vertical="center" wrapText="1"/>
    </xf>
    <xf numFmtId="164" fontId="2" fillId="0" borderId="2" xfId="1" applyNumberFormat="1" applyFont="1" applyFill="1" applyBorder="1" applyAlignment="1" applyProtection="1">
      <alignment horizontal="center" vertical="center"/>
      <protection locked="0"/>
    </xf>
    <xf numFmtId="4" fontId="2" fillId="0" borderId="1" xfId="1" applyNumberFormat="1" applyFont="1" applyFill="1" applyBorder="1" applyAlignment="1" applyProtection="1">
      <alignment horizontal="center" vertical="center" wrapText="1"/>
      <protection locked="0"/>
    </xf>
    <xf numFmtId="4" fontId="2" fillId="0" borderId="4" xfId="1" applyNumberFormat="1" applyFont="1" applyFill="1" applyBorder="1" applyAlignment="1" applyProtection="1">
      <alignment horizontal="center" vertical="center" wrapText="1"/>
      <protection locked="0"/>
    </xf>
    <xf numFmtId="4" fontId="2" fillId="0" borderId="6" xfId="1" applyNumberFormat="1" applyFont="1" applyFill="1" applyBorder="1" applyAlignment="1" applyProtection="1">
      <alignment horizontal="center" vertical="center" wrapText="1"/>
      <protection locked="0"/>
    </xf>
    <xf numFmtId="164" fontId="3" fillId="0" borderId="2" xfId="1" applyNumberFormat="1" applyFont="1" applyFill="1" applyBorder="1" applyAlignment="1" applyProtection="1">
      <alignment horizontal="center" vertical="center" wrapText="1"/>
      <protection locked="0"/>
    </xf>
    <xf numFmtId="0" fontId="3" fillId="0" borderId="2" xfId="1" applyFont="1" applyFill="1" applyBorder="1" applyAlignment="1">
      <alignment horizontal="left" vertical="center" wrapText="1"/>
    </xf>
    <xf numFmtId="0" fontId="3" fillId="0" borderId="2" xfId="1" applyFont="1" applyFill="1" applyBorder="1" applyAlignment="1" applyProtection="1">
      <alignment horizontal="center" vertical="center" wrapText="1"/>
      <protection locked="0"/>
    </xf>
    <xf numFmtId="49" fontId="2" fillId="0" borderId="2" xfId="1" applyNumberFormat="1" applyFont="1" applyFill="1" applyBorder="1" applyAlignment="1">
      <alignment horizontal="center" vertical="center" wrapText="1"/>
    </xf>
    <xf numFmtId="165" fontId="3" fillId="0" borderId="2" xfId="1" applyNumberFormat="1" applyFont="1" applyFill="1" applyBorder="1" applyAlignment="1" applyProtection="1">
      <alignment horizontal="center" vertical="center" wrapText="1"/>
      <protection locked="0"/>
    </xf>
    <xf numFmtId="0" fontId="3" fillId="0" borderId="2" xfId="1" applyFont="1" applyFill="1" applyBorder="1" applyAlignment="1" applyProtection="1">
      <alignment horizontal="left" vertical="center" wrapText="1"/>
      <protection locked="0"/>
    </xf>
    <xf numFmtId="0" fontId="2" fillId="0" borderId="2" xfId="1" applyFont="1" applyFill="1" applyBorder="1" applyAlignment="1" applyProtection="1">
      <alignment horizontal="center" vertical="center" wrapText="1"/>
      <protection locked="0"/>
    </xf>
    <xf numFmtId="3" fontId="2" fillId="0" borderId="2" xfId="1" applyNumberFormat="1" applyFont="1" applyFill="1" applyBorder="1" applyAlignment="1" applyProtection="1">
      <alignment horizontal="center" vertical="center" wrapText="1"/>
      <protection locked="0"/>
    </xf>
    <xf numFmtId="0" fontId="2" fillId="0" borderId="1" xfId="1" applyFont="1" applyFill="1" applyBorder="1" applyAlignment="1" applyProtection="1">
      <alignment horizontal="center" vertical="center" wrapText="1"/>
      <protection locked="0"/>
    </xf>
    <xf numFmtId="0" fontId="2" fillId="0" borderId="6" xfId="1" applyFont="1" applyFill="1" applyBorder="1" applyAlignment="1" applyProtection="1">
      <alignment horizontal="center" vertical="center" wrapText="1"/>
      <protection locked="0"/>
    </xf>
    <xf numFmtId="0" fontId="2" fillId="0" borderId="4" xfId="1" applyFont="1" applyFill="1" applyBorder="1" applyAlignment="1" applyProtection="1">
      <alignment horizontal="center" vertical="center" wrapText="1"/>
      <protection locked="0"/>
    </xf>
    <xf numFmtId="0" fontId="3" fillId="0" borderId="1" xfId="1" applyFont="1" applyFill="1" applyBorder="1" applyAlignment="1" applyProtection="1">
      <alignment horizontal="center" vertical="center" wrapText="1"/>
      <protection locked="0"/>
    </xf>
    <xf numFmtId="0" fontId="3" fillId="0" borderId="6" xfId="1" applyFont="1" applyFill="1" applyBorder="1" applyAlignment="1" applyProtection="1">
      <alignment horizontal="center" vertical="center" wrapText="1"/>
      <protection locked="0"/>
    </xf>
    <xf numFmtId="0" fontId="3" fillId="0" borderId="4"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left" vertical="center" wrapText="1"/>
      <protection locked="0"/>
    </xf>
    <xf numFmtId="0" fontId="3" fillId="2" borderId="6" xfId="1" applyFont="1" applyFill="1" applyBorder="1" applyAlignment="1" applyProtection="1">
      <alignment horizontal="left" vertical="center" wrapText="1"/>
      <protection locked="0"/>
    </xf>
    <xf numFmtId="0" fontId="3" fillId="2" borderId="4" xfId="1" applyFont="1" applyFill="1" applyBorder="1" applyAlignment="1" applyProtection="1">
      <alignment horizontal="left" vertical="center" wrapText="1"/>
      <protection locked="0"/>
    </xf>
    <xf numFmtId="0" fontId="3" fillId="0" borderId="1" xfId="1" applyFont="1" applyFill="1" applyBorder="1" applyAlignment="1">
      <alignment horizontal="left" vertical="center" wrapText="1"/>
    </xf>
    <xf numFmtId="0" fontId="3" fillId="0" borderId="6" xfId="1" applyFont="1" applyFill="1" applyBorder="1" applyAlignment="1">
      <alignment horizontal="left" vertical="center" wrapText="1"/>
    </xf>
    <xf numFmtId="0" fontId="3" fillId="0" borderId="4" xfId="1" applyFont="1" applyFill="1" applyBorder="1" applyAlignment="1">
      <alignment horizontal="left" vertical="center" wrapText="1"/>
    </xf>
    <xf numFmtId="4" fontId="2" fillId="0" borderId="1" xfId="1" applyNumberFormat="1" applyFont="1" applyFill="1" applyBorder="1" applyAlignment="1">
      <alignment horizontal="center" vertical="center" wrapText="1"/>
    </xf>
    <xf numFmtId="4" fontId="2" fillId="0" borderId="6" xfId="1" applyNumberFormat="1" applyFont="1" applyFill="1" applyBorder="1" applyAlignment="1">
      <alignment horizontal="center" vertical="center" wrapText="1"/>
    </xf>
    <xf numFmtId="0" fontId="3" fillId="0" borderId="1"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left" vertical="center" wrapText="1"/>
      <protection locked="0"/>
    </xf>
    <xf numFmtId="49" fontId="2" fillId="0" borderId="4" xfId="1" applyNumberFormat="1" applyFont="1" applyFill="1" applyBorder="1" applyAlignment="1">
      <alignment horizontal="center" vertical="center" wrapText="1"/>
    </xf>
    <xf numFmtId="0" fontId="2" fillId="0" borderId="2" xfId="1" applyFont="1" applyFill="1" applyBorder="1" applyAlignment="1" applyProtection="1">
      <alignment horizontal="left" vertical="center"/>
      <protection locked="0"/>
    </xf>
    <xf numFmtId="4" fontId="2" fillId="0" borderId="4" xfId="1" applyNumberFormat="1" applyFont="1" applyFill="1" applyBorder="1" applyAlignment="1">
      <alignment horizontal="center" vertical="center" wrapText="1"/>
    </xf>
    <xf numFmtId="0" fontId="3" fillId="0" borderId="2" xfId="1" applyFont="1" applyFill="1" applyBorder="1" applyAlignment="1" applyProtection="1">
      <alignment horizontal="center" vertical="center"/>
      <protection locked="0"/>
    </xf>
    <xf numFmtId="0" fontId="2" fillId="0" borderId="5" xfId="1" applyFont="1" applyFill="1" applyBorder="1" applyAlignment="1" applyProtection="1">
      <alignment horizontal="center" vertical="center" wrapText="1"/>
      <protection locked="0"/>
    </xf>
    <xf numFmtId="0" fontId="2" fillId="0" borderId="9" xfId="1" applyFont="1" applyFill="1" applyBorder="1" applyAlignment="1" applyProtection="1">
      <alignment horizontal="center" vertical="center" wrapText="1"/>
      <protection locked="0"/>
    </xf>
    <xf numFmtId="0" fontId="2" fillId="0" borderId="11" xfId="1" applyFont="1" applyFill="1" applyBorder="1" applyAlignment="1" applyProtection="1">
      <alignment horizontal="center" vertical="center" wrapText="1"/>
      <protection locked="0"/>
    </xf>
    <xf numFmtId="0" fontId="2" fillId="0" borderId="8"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wrapText="1"/>
      <protection locked="0"/>
    </xf>
    <xf numFmtId="0" fontId="2" fillId="0" borderId="12" xfId="1" applyFont="1" applyFill="1" applyBorder="1" applyAlignment="1" applyProtection="1">
      <alignment horizontal="left" vertical="center" wrapText="1"/>
      <protection locked="0"/>
    </xf>
    <xf numFmtId="3" fontId="3" fillId="0" borderId="14" xfId="1" applyNumberFormat="1" applyFont="1" applyFill="1" applyBorder="1" applyAlignment="1" applyProtection="1">
      <alignment horizontal="center" vertical="center" wrapText="1"/>
      <protection locked="0"/>
    </xf>
    <xf numFmtId="3" fontId="3" fillId="0" borderId="18" xfId="1" applyNumberFormat="1" applyFont="1" applyFill="1" applyBorder="1" applyAlignment="1" applyProtection="1">
      <alignment horizontal="center" vertical="center" wrapText="1"/>
      <protection locked="0"/>
    </xf>
    <xf numFmtId="3" fontId="3" fillId="0" borderId="21" xfId="1" applyNumberFormat="1" applyFont="1" applyFill="1" applyBorder="1" applyAlignment="1" applyProtection="1">
      <alignment horizontal="center" vertical="center" wrapText="1"/>
      <protection locked="0"/>
    </xf>
    <xf numFmtId="0" fontId="3" fillId="0" borderId="15" xfId="1" applyFont="1" applyBorder="1" applyAlignment="1" applyProtection="1">
      <alignment horizontal="left" vertical="center" wrapText="1"/>
      <protection locked="0"/>
    </xf>
    <xf numFmtId="0" fontId="3" fillId="0" borderId="19" xfId="1" applyFont="1" applyBorder="1" applyAlignment="1" applyProtection="1">
      <alignment horizontal="left" vertical="center" wrapText="1"/>
      <protection locked="0"/>
    </xf>
    <xf numFmtId="0" fontId="3" fillId="0" borderId="22" xfId="1" applyFont="1" applyBorder="1" applyAlignment="1" applyProtection="1">
      <alignment horizontal="left" vertical="center" wrapText="1"/>
      <protection locked="0"/>
    </xf>
    <xf numFmtId="0" fontId="2" fillId="0" borderId="0" xfId="1" applyFont="1" applyBorder="1" applyAlignment="1">
      <alignment horizontal="left" vertical="center" wrapText="1"/>
    </xf>
    <xf numFmtId="3" fontId="3" fillId="0" borderId="1" xfId="1" applyNumberFormat="1" applyFont="1" applyFill="1" applyBorder="1" applyAlignment="1" applyProtection="1">
      <alignment horizontal="center" vertical="center" wrapText="1"/>
      <protection locked="0"/>
    </xf>
    <xf numFmtId="3" fontId="3" fillId="0" borderId="6" xfId="1" applyNumberFormat="1" applyFont="1" applyFill="1" applyBorder="1" applyAlignment="1" applyProtection="1">
      <alignment horizontal="center" vertical="center" wrapText="1"/>
      <protection locked="0"/>
    </xf>
    <xf numFmtId="3" fontId="3" fillId="0" borderId="4" xfId="1" applyNumberFormat="1" applyFont="1" applyFill="1" applyBorder="1" applyAlignment="1" applyProtection="1">
      <alignment horizontal="center" vertical="center" wrapText="1"/>
      <protection locked="0"/>
    </xf>
    <xf numFmtId="0" fontId="3" fillId="0" borderId="8" xfId="1" applyFont="1" applyFill="1" applyBorder="1" applyAlignment="1" applyProtection="1">
      <alignment horizontal="left" vertical="center" wrapText="1"/>
      <protection locked="0"/>
    </xf>
    <xf numFmtId="0" fontId="3" fillId="0" borderId="10" xfId="1" applyFont="1" applyFill="1" applyBorder="1" applyAlignment="1" applyProtection="1">
      <alignment horizontal="left" vertical="center" wrapText="1"/>
      <protection locked="0"/>
    </xf>
    <xf numFmtId="0" fontId="3" fillId="0" borderId="12" xfId="1" applyFont="1" applyFill="1" applyBorder="1" applyAlignment="1" applyProtection="1">
      <alignment horizontal="left" vertical="center" wrapText="1"/>
      <protection locked="0"/>
    </xf>
    <xf numFmtId="0" fontId="19" fillId="0" borderId="0" xfId="2" applyFont="1" applyBorder="1" applyAlignment="1">
      <alignment horizontal="center" wrapText="1"/>
    </xf>
    <xf numFmtId="0" fontId="4" fillId="0" borderId="76" xfId="2" applyFont="1" applyFill="1" applyBorder="1" applyAlignment="1">
      <alignment horizontal="left" vertical="center"/>
    </xf>
    <xf numFmtId="0" fontId="4" fillId="0" borderId="76" xfId="2" applyFont="1" applyFill="1" applyBorder="1" applyAlignment="1">
      <alignment horizontal="left" vertical="center" wrapText="1"/>
    </xf>
    <xf numFmtId="49" fontId="2" fillId="3" borderId="16" xfId="2" applyNumberFormat="1" applyFont="1" applyFill="1" applyBorder="1" applyAlignment="1" applyProtection="1">
      <alignment horizontal="left" vertical="top"/>
      <protection locked="0"/>
    </xf>
    <xf numFmtId="49" fontId="2" fillId="3" borderId="28" xfId="2" applyNumberFormat="1" applyFont="1" applyFill="1" applyBorder="1" applyAlignment="1" applyProtection="1">
      <alignment horizontal="left" vertical="top"/>
      <protection locked="0"/>
    </xf>
    <xf numFmtId="0" fontId="2" fillId="0" borderId="6" xfId="2" applyFont="1" applyFill="1" applyBorder="1" applyAlignment="1" applyProtection="1">
      <alignment vertical="center" textRotation="90" wrapText="1"/>
    </xf>
    <xf numFmtId="0" fontId="2" fillId="0" borderId="44" xfId="2" applyFont="1" applyFill="1" applyBorder="1" applyAlignment="1" applyProtection="1">
      <alignment vertical="center" textRotation="90" wrapText="1"/>
    </xf>
    <xf numFmtId="0" fontId="2" fillId="0" borderId="10" xfId="2" applyNumberFormat="1" applyFont="1" applyFill="1" applyBorder="1" applyAlignment="1" applyProtection="1">
      <alignment vertical="center" textRotation="90" wrapText="1"/>
    </xf>
    <xf numFmtId="0" fontId="2" fillId="0" borderId="0" xfId="1" applyFont="1" applyBorder="1" applyAlignment="1">
      <alignment horizontal="left"/>
    </xf>
    <xf numFmtId="0" fontId="2" fillId="0" borderId="2" xfId="1" applyFont="1" applyBorder="1" applyAlignment="1">
      <alignment horizontal="center" vertical="center" wrapText="1"/>
    </xf>
    <xf numFmtId="0" fontId="2" fillId="0" borderId="2" xfId="0" applyFont="1" applyBorder="1" applyAlignment="1">
      <alignment horizontal="center" vertical="center" wrapText="1"/>
    </xf>
    <xf numFmtId="0" fontId="3" fillId="0" borderId="2" xfId="1" applyFont="1" applyBorder="1" applyAlignment="1">
      <alignment horizontal="right" vertical="center" wrapText="1"/>
    </xf>
    <xf numFmtId="0" fontId="2" fillId="0" borderId="2" xfId="1" applyFont="1" applyBorder="1" applyAlignment="1" applyProtection="1">
      <alignment horizontal="center" vertical="center" wrapText="1"/>
      <protection locked="0"/>
    </xf>
    <xf numFmtId="0" fontId="2" fillId="0" borderId="2" xfId="1" applyFont="1" applyBorder="1" applyAlignment="1" applyProtection="1">
      <alignment horizontal="left" vertical="center" wrapText="1"/>
      <protection locked="0"/>
    </xf>
    <xf numFmtId="3" fontId="2" fillId="0" borderId="2" xfId="1" applyNumberFormat="1" applyFont="1" applyBorder="1" applyAlignment="1" applyProtection="1">
      <alignment horizontal="center" vertical="center" wrapText="1"/>
      <protection locked="0"/>
    </xf>
    <xf numFmtId="3" fontId="2" fillId="0" borderId="2" xfId="1" applyNumberFormat="1" applyFont="1" applyBorder="1" applyAlignment="1" applyProtection="1">
      <alignment horizontal="center" vertical="center"/>
      <protection locked="0"/>
    </xf>
    <xf numFmtId="0" fontId="2" fillId="0" borderId="2" xfId="2" applyFont="1" applyFill="1" applyBorder="1" applyAlignment="1" applyProtection="1">
      <alignment horizontal="left" vertical="center" wrapText="1"/>
      <protection locked="0"/>
    </xf>
    <xf numFmtId="3" fontId="2" fillId="0" borderId="0" xfId="1" applyNumberFormat="1" applyFont="1" applyBorder="1" applyAlignment="1" applyProtection="1">
      <alignment horizontal="left" vertical="center" wrapText="1"/>
      <protection locked="0"/>
    </xf>
    <xf numFmtId="0" fontId="2" fillId="0" borderId="1" xfId="1" applyFont="1" applyBorder="1" applyAlignment="1" applyProtection="1">
      <alignment horizontal="center" vertical="center" wrapText="1"/>
      <protection locked="0"/>
    </xf>
    <xf numFmtId="0" fontId="2" fillId="0" borderId="4" xfId="1" applyFont="1" applyBorder="1" applyAlignment="1" applyProtection="1">
      <alignment horizontal="center" vertical="center" wrapText="1"/>
      <protection locked="0"/>
    </xf>
    <xf numFmtId="3" fontId="2" fillId="0" borderId="2" xfId="2" applyNumberFormat="1" applyFont="1" applyFill="1" applyBorder="1" applyAlignment="1">
      <alignment horizontal="center" vertical="center" wrapText="1"/>
    </xf>
    <xf numFmtId="0" fontId="2" fillId="0" borderId="0" xfId="2" applyFont="1" applyAlignment="1">
      <alignment horizontal="left" wrapText="1"/>
    </xf>
    <xf numFmtId="0" fontId="2" fillId="0" borderId="6" xfId="1" applyFont="1" applyBorder="1" applyAlignment="1" applyProtection="1">
      <alignment horizontal="center" vertical="center" wrapText="1"/>
      <protection locked="0"/>
    </xf>
    <xf numFmtId="0" fontId="2" fillId="0" borderId="0" xfId="2" applyFont="1" applyAlignment="1">
      <alignment horizontal="left"/>
    </xf>
    <xf numFmtId="0" fontId="2" fillId="0" borderId="2" xfId="2" applyFont="1" applyBorder="1" applyAlignment="1">
      <alignment horizontal="center" vertical="center" wrapText="1"/>
    </xf>
    <xf numFmtId="0" fontId="3" fillId="0" borderId="2" xfId="2" applyFont="1" applyBorder="1" applyAlignment="1">
      <alignment horizontal="right" vertical="center" wrapText="1"/>
    </xf>
    <xf numFmtId="3" fontId="2" fillId="0" borderId="2" xfId="2" applyNumberFormat="1" applyFont="1" applyBorder="1" applyAlignment="1" applyProtection="1">
      <alignment horizontal="center" vertical="center" wrapText="1"/>
      <protection locked="0"/>
    </xf>
    <xf numFmtId="0" fontId="2" fillId="0" borderId="2" xfId="2" applyFont="1" applyBorder="1" applyAlignment="1" applyProtection="1">
      <alignment horizontal="left" vertical="center" wrapText="1"/>
      <protection locked="0"/>
    </xf>
    <xf numFmtId="0" fontId="2" fillId="0" borderId="0" xfId="2" applyFont="1" applyAlignment="1">
      <alignment horizontal="right"/>
    </xf>
    <xf numFmtId="0" fontId="4" fillId="0" borderId="0" xfId="2" applyFont="1" applyAlignment="1">
      <alignment horizontal="center"/>
    </xf>
    <xf numFmtId="0" fontId="2" fillId="0" borderId="0" xfId="2" applyFont="1" applyBorder="1" applyAlignment="1">
      <alignment horizontal="left"/>
    </xf>
    <xf numFmtId="3" fontId="2" fillId="0" borderId="2" xfId="2" applyNumberFormat="1" applyFont="1" applyFill="1" applyBorder="1" applyAlignment="1" applyProtection="1">
      <alignment horizontal="center" vertical="center" wrapText="1"/>
      <protection locked="0"/>
    </xf>
    <xf numFmtId="0" fontId="2" fillId="0" borderId="1" xfId="2" applyFont="1" applyBorder="1" applyAlignment="1" applyProtection="1">
      <alignment horizontal="center" vertical="center" wrapText="1"/>
      <protection locked="0"/>
    </xf>
    <xf numFmtId="0" fontId="2" fillId="0" borderId="6" xfId="2" applyFont="1" applyBorder="1" applyAlignment="1" applyProtection="1">
      <alignment horizontal="center" vertical="center" wrapText="1"/>
      <protection locked="0"/>
    </xf>
    <xf numFmtId="0" fontId="2" fillId="0" borderId="4" xfId="2" applyFont="1" applyBorder="1" applyAlignment="1" applyProtection="1">
      <alignment horizontal="center" vertical="center" wrapText="1"/>
      <protection locked="0"/>
    </xf>
    <xf numFmtId="0" fontId="2" fillId="0" borderId="5" xfId="2" applyFont="1" applyBorder="1" applyAlignment="1" applyProtection="1">
      <alignment horizontal="left" vertical="center" wrapText="1"/>
      <protection locked="0"/>
    </xf>
    <xf numFmtId="0" fontId="2" fillId="0" borderId="8" xfId="2" applyFont="1" applyBorder="1" applyAlignment="1" applyProtection="1">
      <alignment horizontal="left" vertical="center" wrapText="1"/>
      <protection locked="0"/>
    </xf>
    <xf numFmtId="0" fontId="2" fillId="0" borderId="9" xfId="2" applyFont="1" applyBorder="1" applyAlignment="1" applyProtection="1">
      <alignment horizontal="left" vertical="center" wrapText="1"/>
      <protection locked="0"/>
    </xf>
    <xf numFmtId="0" fontId="2" fillId="0" borderId="10" xfId="2" applyFont="1" applyBorder="1" applyAlignment="1" applyProtection="1">
      <alignment horizontal="left" vertical="center" wrapText="1"/>
      <protection locked="0"/>
    </xf>
    <xf numFmtId="0" fontId="2" fillId="0" borderId="11" xfId="2" applyFont="1" applyBorder="1" applyAlignment="1" applyProtection="1">
      <alignment horizontal="left" vertical="center" wrapText="1"/>
      <protection locked="0"/>
    </xf>
    <xf numFmtId="0" fontId="2" fillId="0" borderId="12" xfId="2" applyFont="1" applyBorder="1" applyAlignment="1" applyProtection="1">
      <alignment horizontal="left" vertical="center" wrapText="1"/>
      <protection locked="0"/>
    </xf>
    <xf numFmtId="3" fontId="2" fillId="0" borderId="1" xfId="2" applyNumberFormat="1" applyFont="1" applyFill="1" applyBorder="1" applyAlignment="1" applyProtection="1">
      <alignment horizontal="center" vertical="center" wrapText="1"/>
      <protection locked="0"/>
    </xf>
    <xf numFmtId="3" fontId="2" fillId="0" borderId="6" xfId="2" applyNumberFormat="1" applyFont="1" applyFill="1" applyBorder="1" applyAlignment="1" applyProtection="1">
      <alignment horizontal="center" vertical="center" wrapText="1"/>
      <protection locked="0"/>
    </xf>
    <xf numFmtId="3" fontId="2" fillId="0" borderId="4" xfId="2" applyNumberFormat="1" applyFont="1" applyFill="1" applyBorder="1" applyAlignment="1" applyProtection="1">
      <alignment horizontal="center" vertical="center" wrapText="1"/>
      <protection locked="0"/>
    </xf>
    <xf numFmtId="0" fontId="2" fillId="0" borderId="1" xfId="6" applyFont="1" applyBorder="1" applyAlignment="1" applyProtection="1">
      <alignment horizontal="center" vertical="center" wrapText="1"/>
      <protection locked="0"/>
    </xf>
    <xf numFmtId="0" fontId="2" fillId="0" borderId="6" xfId="6" applyFont="1" applyBorder="1" applyAlignment="1" applyProtection="1">
      <alignment horizontal="center" vertical="center" wrapText="1"/>
      <protection locked="0"/>
    </xf>
    <xf numFmtId="0" fontId="2" fillId="0" borderId="4" xfId="6" applyFont="1" applyBorder="1" applyAlignment="1" applyProtection="1">
      <alignment horizontal="center" vertical="center" wrapText="1"/>
      <protection locked="0"/>
    </xf>
    <xf numFmtId="0" fontId="2" fillId="0" borderId="5" xfId="6" applyFont="1" applyFill="1" applyBorder="1" applyAlignment="1" applyProtection="1">
      <alignment horizontal="left" vertical="center" wrapText="1"/>
      <protection locked="0"/>
    </xf>
    <xf numFmtId="0" fontId="2" fillId="0" borderId="8" xfId="6" applyFont="1" applyFill="1" applyBorder="1" applyAlignment="1" applyProtection="1">
      <alignment horizontal="left" vertical="center" wrapText="1"/>
      <protection locked="0"/>
    </xf>
    <xf numFmtId="0" fontId="2" fillId="0" borderId="9" xfId="6" applyFont="1" applyFill="1" applyBorder="1" applyAlignment="1" applyProtection="1">
      <alignment horizontal="left" vertical="center" wrapText="1"/>
      <protection locked="0"/>
    </xf>
    <xf numFmtId="0" fontId="2" fillId="0" borderId="10" xfId="6" applyFont="1" applyFill="1" applyBorder="1" applyAlignment="1" applyProtection="1">
      <alignment horizontal="left" vertical="center" wrapText="1"/>
      <protection locked="0"/>
    </xf>
    <xf numFmtId="0" fontId="2" fillId="0" borderId="11" xfId="6" applyFont="1" applyFill="1" applyBorder="1" applyAlignment="1" applyProtection="1">
      <alignment horizontal="left" vertical="center" wrapText="1"/>
      <protection locked="0"/>
    </xf>
    <xf numFmtId="0" fontId="2" fillId="0" borderId="12" xfId="6" applyFont="1" applyFill="1" applyBorder="1" applyAlignment="1" applyProtection="1">
      <alignment horizontal="left" vertical="center" wrapText="1"/>
      <protection locked="0"/>
    </xf>
    <xf numFmtId="3" fontId="2" fillId="0" borderId="1" xfId="6" applyNumberFormat="1" applyFont="1" applyFill="1" applyBorder="1" applyAlignment="1" applyProtection="1">
      <alignment horizontal="center" vertical="center" wrapText="1"/>
      <protection locked="0"/>
    </xf>
    <xf numFmtId="3" fontId="2" fillId="0" borderId="6" xfId="6" applyNumberFormat="1" applyFont="1" applyFill="1" applyBorder="1" applyAlignment="1" applyProtection="1">
      <alignment horizontal="center" vertical="center" wrapText="1"/>
      <protection locked="0"/>
    </xf>
    <xf numFmtId="3" fontId="2" fillId="0" borderId="4" xfId="6" applyNumberFormat="1" applyFont="1" applyFill="1" applyBorder="1" applyAlignment="1" applyProtection="1">
      <alignment horizontal="center" vertical="center" wrapText="1"/>
      <protection locked="0"/>
    </xf>
    <xf numFmtId="0" fontId="2" fillId="0" borderId="2" xfId="6" applyFont="1" applyFill="1" applyBorder="1" applyAlignment="1" applyProtection="1">
      <alignment horizontal="left" vertical="center" wrapText="1"/>
      <protection locked="0"/>
    </xf>
    <xf numFmtId="0" fontId="2" fillId="0" borderId="2" xfId="2" applyFont="1" applyFill="1" applyBorder="1" applyAlignment="1">
      <alignment horizontal="left" vertical="center"/>
    </xf>
    <xf numFmtId="0" fontId="2" fillId="0" borderId="2" xfId="2" quotePrefix="1" applyFont="1" applyFill="1" applyBorder="1" applyAlignment="1">
      <alignment horizontal="left" vertical="center" wrapText="1"/>
    </xf>
    <xf numFmtId="0" fontId="2" fillId="0" borderId="5" xfId="2" quotePrefix="1" applyFont="1" applyFill="1" applyBorder="1" applyAlignment="1" applyProtection="1">
      <alignment horizontal="left" vertical="center" wrapText="1"/>
      <protection locked="0"/>
    </xf>
    <xf numFmtId="0" fontId="2" fillId="0" borderId="8" xfId="2" quotePrefix="1" applyFont="1" applyFill="1" applyBorder="1" applyAlignment="1" applyProtection="1">
      <alignment horizontal="left" vertical="center" wrapText="1"/>
      <protection locked="0"/>
    </xf>
    <xf numFmtId="0" fontId="2" fillId="0" borderId="5" xfId="2" applyFont="1" applyFill="1" applyBorder="1" applyAlignment="1" applyProtection="1">
      <alignment horizontal="left" vertical="center" wrapText="1"/>
      <protection locked="0"/>
    </xf>
    <xf numFmtId="0" fontId="2" fillId="0" borderId="8" xfId="2" applyFont="1" applyFill="1" applyBorder="1" applyAlignment="1" applyProtection="1">
      <alignment horizontal="left" vertical="center" wrapText="1"/>
      <protection locked="0"/>
    </xf>
    <xf numFmtId="0" fontId="2" fillId="0" borderId="2" xfId="2" applyFont="1" applyBorder="1" applyAlignment="1" applyProtection="1">
      <alignment horizontal="center" vertical="center" wrapText="1"/>
      <protection locked="0"/>
    </xf>
    <xf numFmtId="49" fontId="2" fillId="3" borderId="16" xfId="2" quotePrefix="1" applyNumberFormat="1" applyFont="1" applyFill="1" applyBorder="1" applyAlignment="1" applyProtection="1">
      <alignment horizontal="center" vertical="center"/>
      <protection locked="0"/>
    </xf>
  </cellXfs>
  <cellStyles count="8">
    <cellStyle name="Normal" xfId="0" builtinId="0"/>
    <cellStyle name="Normal 11" xfId="1"/>
    <cellStyle name="Normal 2" xfId="2"/>
    <cellStyle name="Normal 2 3 2" xfId="4"/>
    <cellStyle name="Normal 2 3 2 2" xfId="5"/>
    <cellStyle name="Normal 3" xfId="6"/>
    <cellStyle name="Normal 3 2" xfId="7"/>
    <cellStyle name="Normal 3 2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54</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50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54</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50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54</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5049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58</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6449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58</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6449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9022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200" y="29022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9022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9022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9022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9022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9022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9022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9525" cy="9525"/>
    <xdr:pic>
      <xdr:nvPicPr>
        <xdr:cNvPr id="15" name="Picture 1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660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9525" cy="9525"/>
    <xdr:pic>
      <xdr:nvPicPr>
        <xdr:cNvPr id="16" name="Picture 1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6602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0"/>
  <sheetViews>
    <sheetView showGridLines="0" view="pageLayout" zoomScaleNormal="100" workbookViewId="0">
      <selection activeCell="U2" sqref="U2"/>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166</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173</v>
      </c>
      <c r="D5" s="1070"/>
      <c r="E5" s="1070"/>
      <c r="F5" s="1070"/>
      <c r="G5" s="1070"/>
      <c r="H5" s="1070"/>
      <c r="I5" s="1070"/>
      <c r="J5" s="1070"/>
      <c r="K5" s="1070"/>
      <c r="L5" s="1070"/>
      <c r="M5" s="1070"/>
      <c r="N5" s="1070"/>
      <c r="O5" s="1070"/>
      <c r="P5" s="1071"/>
      <c r="Q5" s="460"/>
    </row>
    <row r="6" spans="1:17" ht="12.75" customHeight="1" x14ac:dyDescent="0.25">
      <c r="A6" s="118" t="s">
        <v>174</v>
      </c>
      <c r="B6" s="119"/>
      <c r="C6" s="1070" t="s">
        <v>175</v>
      </c>
      <c r="D6" s="1070"/>
      <c r="E6" s="1070"/>
      <c r="F6" s="1070"/>
      <c r="G6" s="1070"/>
      <c r="H6" s="1070"/>
      <c r="I6" s="1070"/>
      <c r="J6" s="1070"/>
      <c r="K6" s="1070"/>
      <c r="L6" s="1070"/>
      <c r="M6" s="1070"/>
      <c r="N6" s="1070"/>
      <c r="O6" s="1070"/>
      <c r="P6" s="1071"/>
      <c r="Q6" s="460"/>
    </row>
    <row r="7" spans="1:17" x14ac:dyDescent="0.25">
      <c r="A7" s="118" t="s">
        <v>176</v>
      </c>
      <c r="B7" s="119"/>
      <c r="C7" s="1075" t="s">
        <v>177</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180</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681756</v>
      </c>
      <c r="D20" s="143">
        <f>SUM(D21,D24,D25,D41,D43)</f>
        <v>692991</v>
      </c>
      <c r="E20" s="144">
        <f t="shared" ref="E20:F20" si="1">SUM(E21,E24,E25,E41,E43)</f>
        <v>-11235</v>
      </c>
      <c r="F20" s="145">
        <f t="shared" si="1"/>
        <v>681756</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681756</v>
      </c>
      <c r="D24" s="451">
        <v>692991</v>
      </c>
      <c r="E24" s="458">
        <v>-11235</v>
      </c>
      <c r="F24" s="453">
        <f t="shared" si="9"/>
        <v>681756</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75" hidden="1" thickTop="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3.5" thickTop="1" thickBot="1" x14ac:dyDescent="0.3">
      <c r="A50" s="257"/>
      <c r="B50" s="140" t="s">
        <v>233</v>
      </c>
      <c r="C50" s="258">
        <f t="shared" si="0"/>
        <v>681756</v>
      </c>
      <c r="D50" s="259">
        <f>SUM(D51,D286)</f>
        <v>692991</v>
      </c>
      <c r="E50" s="260">
        <f t="shared" ref="E50:F50" si="26">SUM(E51,E286)</f>
        <v>-11235</v>
      </c>
      <c r="F50" s="261">
        <f t="shared" si="26"/>
        <v>681756</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681756</v>
      </c>
      <c r="D51" s="265">
        <f>SUM(D52,D194)</f>
        <v>692991</v>
      </c>
      <c r="E51" s="266">
        <f t="shared" ref="E51:F51" si="30">SUM(E52,E194)</f>
        <v>-11235</v>
      </c>
      <c r="F51" s="267">
        <f t="shared" si="30"/>
        <v>681756</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681756</v>
      </c>
      <c r="D52" s="273">
        <f>SUM(D53,D75,D173,D187)</f>
        <v>692991</v>
      </c>
      <c r="E52" s="274">
        <f t="shared" ref="E52:F52" si="34">SUM(E53,E75,E173,E187)</f>
        <v>-11235</v>
      </c>
      <c r="F52" s="275">
        <f t="shared" si="34"/>
        <v>681756</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39.75" hidden="1" customHeight="1" x14ac:dyDescent="0.25">
      <c r="A57" s="289">
        <v>1119</v>
      </c>
      <c r="B57" s="290" t="s">
        <v>240</v>
      </c>
      <c r="C57" s="291">
        <f t="shared" si="0"/>
        <v>0</v>
      </c>
      <c r="D57" s="292"/>
      <c r="E57" s="293"/>
      <c r="F57" s="294">
        <f t="shared" si="50"/>
        <v>0</v>
      </c>
      <c r="G57" s="292"/>
      <c r="H57" s="293"/>
      <c r="I57" s="294">
        <f t="shared" si="51"/>
        <v>0</v>
      </c>
      <c r="J57" s="292"/>
      <c r="K57" s="293"/>
      <c r="L57" s="294">
        <f t="shared" si="52"/>
        <v>0</v>
      </c>
      <c r="M57" s="292"/>
      <c r="N57" s="293"/>
      <c r="O57" s="294">
        <f t="shared" si="53"/>
        <v>0</v>
      </c>
      <c r="P57" s="295"/>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c r="E63" s="165"/>
      <c r="F63" s="166">
        <f t="shared" si="58"/>
        <v>0</v>
      </c>
      <c r="G63" s="164"/>
      <c r="H63" s="165"/>
      <c r="I63" s="166">
        <f t="shared" si="59"/>
        <v>0</v>
      </c>
      <c r="J63" s="164"/>
      <c r="K63" s="165"/>
      <c r="L63" s="166">
        <f t="shared" si="60"/>
        <v>0</v>
      </c>
      <c r="M63" s="164"/>
      <c r="N63" s="165"/>
      <c r="O63" s="166">
        <f t="shared" si="61"/>
        <v>0</v>
      </c>
      <c r="P63" s="168"/>
    </row>
    <row r="64" spans="1:16" hidden="1" x14ac:dyDescent="0.25">
      <c r="A64" s="289">
        <v>1148</v>
      </c>
      <c r="B64" s="290" t="s">
        <v>247</v>
      </c>
      <c r="C64" s="291">
        <f t="shared" si="0"/>
        <v>0</v>
      </c>
      <c r="D64" s="292"/>
      <c r="E64" s="293"/>
      <c r="F64" s="294">
        <f t="shared" si="58"/>
        <v>0</v>
      </c>
      <c r="G64" s="292"/>
      <c r="H64" s="293"/>
      <c r="I64" s="294">
        <f t="shared" si="59"/>
        <v>0</v>
      </c>
      <c r="J64" s="292"/>
      <c r="K64" s="293"/>
      <c r="L64" s="294">
        <f t="shared" si="60"/>
        <v>0</v>
      </c>
      <c r="M64" s="292"/>
      <c r="N64" s="293"/>
      <c r="O64" s="294">
        <f t="shared" si="61"/>
        <v>0</v>
      </c>
      <c r="P64" s="295"/>
    </row>
    <row r="65" spans="1:16" ht="24" hidden="1" customHeight="1" x14ac:dyDescent="0.25">
      <c r="A65" s="162">
        <v>1149</v>
      </c>
      <c r="B65" s="189" t="s">
        <v>248</v>
      </c>
      <c r="C65" s="190">
        <f t="shared" si="0"/>
        <v>0</v>
      </c>
      <c r="D65" s="164"/>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299">
        <v>1210</v>
      </c>
      <c r="B68" s="182" t="s">
        <v>251</v>
      </c>
      <c r="C68" s="183">
        <f t="shared" si="0"/>
        <v>0</v>
      </c>
      <c r="D68" s="157"/>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597584</v>
      </c>
      <c r="D75" s="279">
        <f>SUM(D76,D83,D130,D164,D165,D172)</f>
        <v>608819</v>
      </c>
      <c r="E75" s="280">
        <f t="shared" ref="E75:F75" si="74">SUM(E76,E83,E130,E164,E165,E172)</f>
        <v>-11235</v>
      </c>
      <c r="F75" s="281">
        <f t="shared" si="74"/>
        <v>597584</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299">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597284</v>
      </c>
      <c r="D83" s="284">
        <f>SUM(D84,D89,D95,D103,D112,D116,D122,D128)</f>
        <v>608519</v>
      </c>
      <c r="E83" s="285">
        <f t="shared" ref="E83:F83" si="98">SUM(E84,E89,E95,E103,E112,E116,E122,E128)</f>
        <v>-11235</v>
      </c>
      <c r="F83" s="173">
        <f t="shared" si="98"/>
        <v>597284</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c r="E91" s="303"/>
      <c r="F91" s="166">
        <f t="shared" si="115"/>
        <v>0</v>
      </c>
      <c r="G91" s="164"/>
      <c r="H91" s="165"/>
      <c r="I91" s="166">
        <f t="shared" si="116"/>
        <v>0</v>
      </c>
      <c r="J91" s="164"/>
      <c r="K91" s="165"/>
      <c r="L91" s="166">
        <f t="shared" si="117"/>
        <v>0</v>
      </c>
      <c r="M91" s="164"/>
      <c r="N91" s="165"/>
      <c r="O91" s="166">
        <f t="shared" si="118"/>
        <v>0</v>
      </c>
      <c r="P91" s="168"/>
    </row>
    <row r="92" spans="1:16" ht="26.25" hidden="1" customHeight="1" x14ac:dyDescent="0.25">
      <c r="A92" s="162">
        <v>2223</v>
      </c>
      <c r="B92" s="189" t="s">
        <v>273</v>
      </c>
      <c r="C92" s="190">
        <f t="shared" si="102"/>
        <v>0</v>
      </c>
      <c r="D92" s="302"/>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c r="E102" s="303"/>
      <c r="F102" s="166">
        <f t="shared" si="123"/>
        <v>0</v>
      </c>
      <c r="G102" s="164"/>
      <c r="H102" s="165"/>
      <c r="I102" s="166">
        <f t="shared" si="124"/>
        <v>0</v>
      </c>
      <c r="J102" s="164"/>
      <c r="K102" s="165"/>
      <c r="L102" s="166">
        <f t="shared" si="125"/>
        <v>0</v>
      </c>
      <c r="M102" s="164"/>
      <c r="N102" s="165"/>
      <c r="O102" s="166">
        <f t="shared" si="126"/>
        <v>0</v>
      </c>
      <c r="P102" s="168"/>
    </row>
    <row r="103" spans="1:16" ht="36" hidden="1" x14ac:dyDescent="0.25">
      <c r="A103" s="296">
        <v>2240</v>
      </c>
      <c r="B103" s="189" t="s">
        <v>284</v>
      </c>
      <c r="C103" s="190">
        <f t="shared" si="102"/>
        <v>0</v>
      </c>
      <c r="D103" s="297">
        <f>SUM(D104:D111)</f>
        <v>0</v>
      </c>
      <c r="E103" s="298">
        <f t="shared" ref="E103:F103" si="127">SUM(E104:E111)</f>
        <v>0</v>
      </c>
      <c r="F103" s="166">
        <f t="shared" si="127"/>
        <v>0</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c r="E106" s="303"/>
      <c r="F106" s="166">
        <f t="shared" si="131"/>
        <v>0</v>
      </c>
      <c r="G106" s="164"/>
      <c r="H106" s="165"/>
      <c r="I106" s="166">
        <f t="shared" si="132"/>
        <v>0</v>
      </c>
      <c r="J106" s="164"/>
      <c r="K106" s="165"/>
      <c r="L106" s="166">
        <f t="shared" si="133"/>
        <v>0</v>
      </c>
      <c r="M106" s="164"/>
      <c r="N106" s="165"/>
      <c r="O106" s="166">
        <f t="shared" si="134"/>
        <v>0</v>
      </c>
      <c r="P106" s="168"/>
    </row>
    <row r="107" spans="1:16" ht="12" hidden="1" customHeight="1" x14ac:dyDescent="0.25">
      <c r="A107" s="162">
        <v>2244</v>
      </c>
      <c r="B107" s="189" t="s">
        <v>288</v>
      </c>
      <c r="C107" s="190">
        <f t="shared" si="102"/>
        <v>0</v>
      </c>
      <c r="D107" s="302"/>
      <c r="E107" s="303"/>
      <c r="F107" s="166">
        <f t="shared" si="131"/>
        <v>0</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c r="E115" s="303"/>
      <c r="F115" s="166">
        <f t="shared" si="139"/>
        <v>0</v>
      </c>
      <c r="G115" s="164"/>
      <c r="H115" s="165"/>
      <c r="I115" s="166">
        <f t="shared" si="140"/>
        <v>0</v>
      </c>
      <c r="J115" s="164"/>
      <c r="K115" s="165"/>
      <c r="L115" s="166">
        <f t="shared" si="141"/>
        <v>0</v>
      </c>
      <c r="M115" s="164"/>
      <c r="N115" s="165"/>
      <c r="O115" s="166">
        <f t="shared" si="142"/>
        <v>0</v>
      </c>
      <c r="P115" s="168"/>
    </row>
    <row r="116" spans="1:16" hidden="1" x14ac:dyDescent="0.25">
      <c r="A116" s="296">
        <v>2260</v>
      </c>
      <c r="B116" s="189" t="s">
        <v>297</v>
      </c>
      <c r="C116" s="190">
        <f t="shared" si="102"/>
        <v>0</v>
      </c>
      <c r="D116" s="297">
        <f>SUM(D117:D121)</f>
        <v>0</v>
      </c>
      <c r="E116" s="298">
        <f t="shared" ref="E116:F116" si="143">SUM(E117:E121)</f>
        <v>0</v>
      </c>
      <c r="F116" s="166">
        <f t="shared" si="143"/>
        <v>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289">
        <v>2262</v>
      </c>
      <c r="B118" s="290" t="s">
        <v>299</v>
      </c>
      <c r="C118" s="291">
        <f t="shared" si="102"/>
        <v>0</v>
      </c>
      <c r="D118" s="306"/>
      <c r="E118" s="307"/>
      <c r="F118" s="294">
        <f t="shared" si="147"/>
        <v>0</v>
      </c>
      <c r="G118" s="292"/>
      <c r="H118" s="293"/>
      <c r="I118" s="294">
        <f t="shared" si="148"/>
        <v>0</v>
      </c>
      <c r="J118" s="292"/>
      <c r="K118" s="293"/>
      <c r="L118" s="294">
        <f t="shared" si="149"/>
        <v>0</v>
      </c>
      <c r="M118" s="292"/>
      <c r="N118" s="293"/>
      <c r="O118" s="294">
        <f t="shared" si="150"/>
        <v>0</v>
      </c>
      <c r="P118" s="30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c r="E121" s="303"/>
      <c r="F121" s="166">
        <f t="shared" si="147"/>
        <v>0</v>
      </c>
      <c r="G121" s="164"/>
      <c r="H121" s="165"/>
      <c r="I121" s="166">
        <f t="shared" si="148"/>
        <v>0</v>
      </c>
      <c r="J121" s="164"/>
      <c r="K121" s="165"/>
      <c r="L121" s="166">
        <f t="shared" si="149"/>
        <v>0</v>
      </c>
      <c r="M121" s="164"/>
      <c r="N121" s="165"/>
      <c r="O121" s="166">
        <f t="shared" si="150"/>
        <v>0</v>
      </c>
      <c r="P121" s="168"/>
    </row>
    <row r="122" spans="1:16" x14ac:dyDescent="0.25">
      <c r="A122" s="296">
        <v>2270</v>
      </c>
      <c r="B122" s="189" t="s">
        <v>303</v>
      </c>
      <c r="C122" s="190">
        <f t="shared" si="102"/>
        <v>597284</v>
      </c>
      <c r="D122" s="297">
        <f>SUM(D123:D127)</f>
        <v>608519</v>
      </c>
      <c r="E122" s="298">
        <f t="shared" ref="E122:F122" si="151">SUM(E123:E127)</f>
        <v>-11235</v>
      </c>
      <c r="F122" s="166">
        <f t="shared" si="151"/>
        <v>597284</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customHeight="1" x14ac:dyDescent="0.25">
      <c r="A127" s="162">
        <v>2279</v>
      </c>
      <c r="B127" s="189" t="s">
        <v>308</v>
      </c>
      <c r="C127" s="190">
        <f t="shared" si="102"/>
        <v>597284</v>
      </c>
      <c r="D127" s="302">
        <v>608519</v>
      </c>
      <c r="E127" s="459">
        <v>-11235</v>
      </c>
      <c r="F127" s="166">
        <f t="shared" si="155"/>
        <v>597284</v>
      </c>
      <c r="G127" s="164"/>
      <c r="H127" s="165"/>
      <c r="I127" s="166">
        <f t="shared" si="156"/>
        <v>0</v>
      </c>
      <c r="J127" s="164"/>
      <c r="K127" s="165"/>
      <c r="L127" s="166">
        <f t="shared" si="157"/>
        <v>0</v>
      </c>
      <c r="M127" s="164"/>
      <c r="N127" s="165"/>
      <c r="O127" s="166">
        <f t="shared" si="158"/>
        <v>0</v>
      </c>
      <c r="P127" s="168"/>
    </row>
    <row r="128" spans="1:16" ht="48" hidden="1" x14ac:dyDescent="0.25">
      <c r="A128" s="299">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300</v>
      </c>
      <c r="D130" s="284">
        <f>SUM(D131,D136,D140,D141,D144,D151,D159,D160,D163)</f>
        <v>300</v>
      </c>
      <c r="E130" s="285">
        <f t="shared" ref="E130:F130" si="160">SUM(E131,E136,E140,E141,E144,E151,E159,E160,E163)</f>
        <v>0</v>
      </c>
      <c r="F130" s="173">
        <f t="shared" si="160"/>
        <v>300</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x14ac:dyDescent="0.25">
      <c r="A131" s="299">
        <v>2310</v>
      </c>
      <c r="B131" s="182" t="s">
        <v>312</v>
      </c>
      <c r="C131" s="183">
        <f t="shared" si="102"/>
        <v>300</v>
      </c>
      <c r="D131" s="300">
        <f t="shared" ref="D131:O131" si="164">SUM(D132:D135)</f>
        <v>300</v>
      </c>
      <c r="E131" s="301">
        <f t="shared" si="164"/>
        <v>0</v>
      </c>
      <c r="F131" s="234">
        <f t="shared" si="164"/>
        <v>300</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26.25" hidden="1" customHeight="1" x14ac:dyDescent="0.25">
      <c r="A132" s="162">
        <v>2311</v>
      </c>
      <c r="B132" s="189" t="s">
        <v>313</v>
      </c>
      <c r="C132" s="190">
        <f t="shared" si="102"/>
        <v>0</v>
      </c>
      <c r="D132" s="302"/>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idden="1" x14ac:dyDescent="0.25">
      <c r="A133" s="162">
        <v>2312</v>
      </c>
      <c r="B133" s="189" t="s">
        <v>314</v>
      </c>
      <c r="C133" s="190">
        <f t="shared" si="102"/>
        <v>0</v>
      </c>
      <c r="D133" s="302"/>
      <c r="E133" s="303"/>
      <c r="F133" s="166">
        <f t="shared" si="165"/>
        <v>0</v>
      </c>
      <c r="G133" s="164"/>
      <c r="H133" s="165"/>
      <c r="I133" s="166">
        <f t="shared" si="166"/>
        <v>0</v>
      </c>
      <c r="J133" s="164"/>
      <c r="K133" s="311"/>
      <c r="L133" s="166">
        <f t="shared" si="167"/>
        <v>0</v>
      </c>
      <c r="M133" s="164"/>
      <c r="N133" s="165"/>
      <c r="O133" s="166">
        <f t="shared" si="168"/>
        <v>0</v>
      </c>
      <c r="P133" s="312"/>
    </row>
    <row r="134" spans="1:16" ht="12" hidden="1" customHeight="1" x14ac:dyDescent="0.25">
      <c r="A134" s="162">
        <v>2313</v>
      </c>
      <c r="B134" s="189" t="s">
        <v>315</v>
      </c>
      <c r="C134" s="190">
        <f t="shared" si="102"/>
        <v>0</v>
      </c>
      <c r="D134" s="302"/>
      <c r="E134" s="303"/>
      <c r="F134" s="166">
        <f t="shared" si="165"/>
        <v>0</v>
      </c>
      <c r="G134" s="164"/>
      <c r="H134" s="165"/>
      <c r="I134" s="166">
        <f t="shared" si="166"/>
        <v>0</v>
      </c>
      <c r="J134" s="164"/>
      <c r="K134" s="165"/>
      <c r="L134" s="166">
        <f t="shared" si="167"/>
        <v>0</v>
      </c>
      <c r="M134" s="164"/>
      <c r="N134" s="165"/>
      <c r="O134" s="166">
        <f t="shared" si="168"/>
        <v>0</v>
      </c>
      <c r="P134" s="168"/>
    </row>
    <row r="135" spans="1:16" ht="36" customHeight="1" x14ac:dyDescent="0.25">
      <c r="A135" s="162">
        <v>2314</v>
      </c>
      <c r="B135" s="189" t="s">
        <v>316</v>
      </c>
      <c r="C135" s="190">
        <f t="shared" si="102"/>
        <v>300</v>
      </c>
      <c r="D135" s="302">
        <v>300</v>
      </c>
      <c r="E135" s="303"/>
      <c r="F135" s="166">
        <f t="shared" si="165"/>
        <v>300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c r="E153" s="303"/>
      <c r="F153" s="166">
        <f t="shared" si="198"/>
        <v>0</v>
      </c>
      <c r="G153" s="164"/>
      <c r="H153" s="165"/>
      <c r="I153" s="166">
        <f t="shared" si="199"/>
        <v>0</v>
      </c>
      <c r="J153" s="164"/>
      <c r="K153" s="165"/>
      <c r="L153" s="166">
        <f t="shared" si="200"/>
        <v>0</v>
      </c>
      <c r="M153" s="164"/>
      <c r="N153" s="165"/>
      <c r="O153" s="166">
        <f t="shared" si="201"/>
        <v>0</v>
      </c>
      <c r="P153" s="168"/>
    </row>
    <row r="154" spans="1:16" ht="27" hidden="1" customHeight="1" x14ac:dyDescent="0.25">
      <c r="A154" s="161">
        <v>2363</v>
      </c>
      <c r="B154" s="189" t="s">
        <v>335</v>
      </c>
      <c r="C154" s="190">
        <f t="shared" si="193"/>
        <v>0</v>
      </c>
      <c r="D154" s="302"/>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24" hidden="1" customHeight="1" x14ac:dyDescent="0.25">
      <c r="A159" s="286">
        <v>2370</v>
      </c>
      <c r="B159" s="238" t="s">
        <v>340</v>
      </c>
      <c r="C159" s="243">
        <f t="shared" si="193"/>
        <v>0</v>
      </c>
      <c r="D159" s="313"/>
      <c r="E159" s="314"/>
      <c r="F159" s="241">
        <f t="shared" si="198"/>
        <v>0</v>
      </c>
      <c r="G159" s="244"/>
      <c r="H159" s="245"/>
      <c r="I159" s="241">
        <f t="shared" si="199"/>
        <v>0</v>
      </c>
      <c r="J159" s="244"/>
      <c r="K159" s="245"/>
      <c r="L159" s="241">
        <f t="shared" si="200"/>
        <v>0</v>
      </c>
      <c r="M159" s="244"/>
      <c r="N159" s="245"/>
      <c r="O159" s="241">
        <f t="shared" si="201"/>
        <v>0</v>
      </c>
      <c r="P159" s="168"/>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299">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x14ac:dyDescent="0.25">
      <c r="A173" s="277">
        <v>3000</v>
      </c>
      <c r="B173" s="277" t="s">
        <v>354</v>
      </c>
      <c r="C173" s="278">
        <f t="shared" si="193"/>
        <v>84172</v>
      </c>
      <c r="D173" s="279">
        <f>SUM(D174,D184)</f>
        <v>84172</v>
      </c>
      <c r="E173" s="280">
        <f t="shared" ref="E173:F173" si="216">SUM(E174,E184)</f>
        <v>0</v>
      </c>
      <c r="F173" s="281">
        <f t="shared" si="216"/>
        <v>84172</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x14ac:dyDescent="0.25">
      <c r="A174" s="169">
        <v>3200</v>
      </c>
      <c r="B174" s="318" t="s">
        <v>355</v>
      </c>
      <c r="C174" s="170">
        <f t="shared" si="193"/>
        <v>84172</v>
      </c>
      <c r="D174" s="284">
        <f>SUM(D175,D179)</f>
        <v>84172</v>
      </c>
      <c r="E174" s="285">
        <f t="shared" ref="E174:O174" si="220">SUM(E175,E179)</f>
        <v>0</v>
      </c>
      <c r="F174" s="173">
        <f t="shared" si="220"/>
        <v>84172</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x14ac:dyDescent="0.25">
      <c r="A175" s="299">
        <v>3260</v>
      </c>
      <c r="B175" s="182" t="s">
        <v>356</v>
      </c>
      <c r="C175" s="183">
        <f t="shared" si="193"/>
        <v>84172</v>
      </c>
      <c r="D175" s="300">
        <f>SUM(D176:D178)</f>
        <v>84172</v>
      </c>
      <c r="E175" s="301">
        <f t="shared" ref="E175:F175" si="221">SUM(E176:E178)</f>
        <v>0</v>
      </c>
      <c r="F175" s="234">
        <f t="shared" si="221"/>
        <v>84172</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customHeight="1" x14ac:dyDescent="0.25">
      <c r="A178" s="162">
        <v>3263</v>
      </c>
      <c r="B178" s="189" t="s">
        <v>359</v>
      </c>
      <c r="C178" s="190">
        <f t="shared" si="193"/>
        <v>84172</v>
      </c>
      <c r="D178" s="302">
        <v>84172</v>
      </c>
      <c r="E178" s="307"/>
      <c r="F178" s="166">
        <f t="shared" si="225"/>
        <v>84172</v>
      </c>
      <c r="G178" s="164"/>
      <c r="H178" s="165"/>
      <c r="I178" s="166">
        <f t="shared" si="226"/>
        <v>0</v>
      </c>
      <c r="J178" s="164"/>
      <c r="K178" s="165"/>
      <c r="L178" s="166">
        <f t="shared" si="227"/>
        <v>0</v>
      </c>
      <c r="M178" s="164"/>
      <c r="N178" s="165"/>
      <c r="O178" s="166">
        <f t="shared" si="228"/>
        <v>0</v>
      </c>
      <c r="P178" s="168"/>
    </row>
    <row r="179" spans="1:16" ht="84" hidden="1" x14ac:dyDescent="0.25">
      <c r="A179" s="299">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299">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299">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hidden="1" x14ac:dyDescent="0.25">
      <c r="A194" s="335"/>
      <c r="B194" s="134" t="s">
        <v>375</v>
      </c>
      <c r="C194" s="272">
        <f t="shared" si="193"/>
        <v>0</v>
      </c>
      <c r="D194" s="273">
        <f t="shared" ref="D194:O194" si="259">SUM(D195,D230,D269,D283)</f>
        <v>0</v>
      </c>
      <c r="E194" s="274">
        <f t="shared" si="259"/>
        <v>0</v>
      </c>
      <c r="F194" s="275">
        <f t="shared" si="259"/>
        <v>0</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hidden="1" x14ac:dyDescent="0.25">
      <c r="A195" s="277">
        <v>5000</v>
      </c>
      <c r="B195" s="277" t="s">
        <v>376</v>
      </c>
      <c r="C195" s="278">
        <f t="shared" si="193"/>
        <v>0</v>
      </c>
      <c r="D195" s="279">
        <f>D196+D204</f>
        <v>0</v>
      </c>
      <c r="E195" s="280">
        <f t="shared" ref="E195:F195" si="260">E196+E204</f>
        <v>0</v>
      </c>
      <c r="F195" s="281">
        <f t="shared" si="260"/>
        <v>0</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299">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hidden="1" x14ac:dyDescent="0.25">
      <c r="A204" s="169">
        <v>5200</v>
      </c>
      <c r="B204" s="283" t="s">
        <v>385</v>
      </c>
      <c r="C204" s="170">
        <f t="shared" si="193"/>
        <v>0</v>
      </c>
      <c r="D204" s="284">
        <f>D205+D215+D216+D225+D226+D227+D229</f>
        <v>0</v>
      </c>
      <c r="E204" s="285">
        <f t="shared" ref="E204:F204" si="276">E205+E215+E216+E225+E226+E227+E229</f>
        <v>0</v>
      </c>
      <c r="F204" s="173">
        <f t="shared" si="276"/>
        <v>0</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hidden="1" x14ac:dyDescent="0.25">
      <c r="A216" s="296">
        <v>5230</v>
      </c>
      <c r="B216" s="189" t="s">
        <v>397</v>
      </c>
      <c r="C216" s="190">
        <f t="shared" si="288"/>
        <v>0</v>
      </c>
      <c r="D216" s="297">
        <f>SUM(D217:D224)</f>
        <v>0</v>
      </c>
      <c r="E216" s="298">
        <f t="shared" ref="E216:F216" si="289">SUM(E217:E224)</f>
        <v>0</v>
      </c>
      <c r="F216" s="166">
        <f t="shared" si="289"/>
        <v>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c r="E223" s="303"/>
      <c r="F223" s="166">
        <f t="shared" si="293"/>
        <v>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299">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299">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299">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299">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289">
        <v>6424</v>
      </c>
      <c r="B268" s="290" t="s">
        <v>449</v>
      </c>
      <c r="C268" s="291">
        <f t="shared" si="288"/>
        <v>0</v>
      </c>
      <c r="D268" s="306"/>
      <c r="E268" s="307"/>
      <c r="F268" s="294">
        <f t="shared" si="351"/>
        <v>0</v>
      </c>
      <c r="G268" s="292"/>
      <c r="H268" s="293"/>
      <c r="I268" s="294">
        <f t="shared" si="352"/>
        <v>0</v>
      </c>
      <c r="J268" s="292"/>
      <c r="K268" s="293"/>
      <c r="L268" s="294">
        <f t="shared" si="353"/>
        <v>0</v>
      </c>
      <c r="M268" s="292"/>
      <c r="N268" s="293"/>
      <c r="O268" s="294">
        <f t="shared" si="354"/>
        <v>0</v>
      </c>
      <c r="P268" s="30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299">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299">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681756</v>
      </c>
      <c r="D289" s="362">
        <f t="shared" ref="D289:O289" si="389">SUM(D286,D269,D230,D195,D187,D173,D75,D53,D283)</f>
        <v>692991</v>
      </c>
      <c r="E289" s="363">
        <f t="shared" si="389"/>
        <v>-11235</v>
      </c>
      <c r="F289" s="364">
        <f t="shared" si="389"/>
        <v>681756</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25">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H18x8wabmm1E4g4N/MSPDTopAtZte+xawQ4F4k0lfTaEGD4KvorswLtPtBDilrAU5qoxQvPjDwenBi611ln5Lg==" saltValue="QkmRlellk4ev2HrqDdy7tA==" spinCount="100000" sheet="1" objects="1" scenarios="1" formatCells="0" formatColumns="0" formatRows="0" deleteColumns="0"/>
  <autoFilter ref="A18:P301">
    <filterColumn colId="2">
      <filters>
        <filter val="300"/>
        <filter val="597 284"/>
        <filter val="597 584"/>
        <filter val="681 756"/>
        <filter val="84 17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3.pielikums Jūrmalas pilsētas domes
2019.gada 19.decembra saistošajiem noteikumiem Nr.56
(protokols Nr.16, 31.punkts)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T2" sqref="T2"/>
    </sheetView>
  </sheetViews>
  <sheetFormatPr defaultColWidth="9.140625" defaultRowHeight="12" outlineLevelCol="1" x14ac:dyDescent="0.25"/>
  <cols>
    <col min="1" max="1" width="10.85546875" style="386" customWidth="1"/>
    <col min="2" max="2" width="28" style="386" customWidth="1"/>
    <col min="3" max="3" width="8" style="765" customWidth="1"/>
    <col min="4" max="5" width="8.7109375" style="765" hidden="1" customWidth="1" outlineLevel="1"/>
    <col min="6" max="6" width="8.7109375" style="765" customWidth="1" collapsed="1"/>
    <col min="7" max="8" width="8.7109375" style="765" hidden="1" customWidth="1" outlineLevel="1"/>
    <col min="9" max="9" width="8.7109375" style="765" customWidth="1" collapsed="1"/>
    <col min="10" max="11" width="8.28515625" style="765" hidden="1" customWidth="1" outlineLevel="1"/>
    <col min="12" max="12" width="8.28515625" style="765" customWidth="1" collapsed="1"/>
    <col min="13" max="13" width="7.42578125" style="765" hidden="1" customWidth="1" outlineLevel="1"/>
    <col min="14" max="14" width="7.42578125" style="764" hidden="1" customWidth="1" outlineLevel="1"/>
    <col min="15" max="15" width="6.85546875" style="764" customWidth="1" collapsed="1"/>
    <col min="16" max="16" width="26.7109375" style="115" hidden="1" customWidth="1" outlineLevel="1"/>
    <col min="17" max="17" width="9.140625" style="115" collapsed="1"/>
    <col min="18" max="16384" width="9.140625" style="115"/>
  </cols>
  <sheetData>
    <row r="1" spans="1:17" x14ac:dyDescent="0.25">
      <c r="A1" s="112"/>
      <c r="B1" s="112"/>
      <c r="C1" s="666"/>
      <c r="D1" s="666"/>
      <c r="E1" s="666"/>
      <c r="F1" s="666"/>
      <c r="G1" s="666"/>
      <c r="H1" s="666"/>
      <c r="I1" s="666"/>
      <c r="J1" s="666"/>
      <c r="K1" s="666"/>
      <c r="L1" s="666"/>
      <c r="M1" s="666"/>
      <c r="N1" s="667"/>
      <c r="O1" s="668" t="s">
        <v>726</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727</v>
      </c>
      <c r="D3" s="1075"/>
      <c r="E3" s="1075"/>
      <c r="F3" s="1075"/>
      <c r="G3" s="1075"/>
      <c r="H3" s="1075"/>
      <c r="I3" s="1075"/>
      <c r="J3" s="1075"/>
      <c r="K3" s="1075"/>
      <c r="L3" s="1075"/>
      <c r="M3" s="1075"/>
      <c r="N3" s="1075"/>
      <c r="O3" s="1075"/>
      <c r="P3" s="1076"/>
      <c r="Q3" s="460"/>
    </row>
    <row r="4" spans="1:17" ht="12.75" customHeight="1" x14ac:dyDescent="0.25">
      <c r="A4" s="116" t="s">
        <v>170</v>
      </c>
      <c r="B4" s="117"/>
      <c r="C4" s="1075" t="s">
        <v>728</v>
      </c>
      <c r="D4" s="1075"/>
      <c r="E4" s="1075"/>
      <c r="F4" s="1075"/>
      <c r="G4" s="1075"/>
      <c r="H4" s="1075"/>
      <c r="I4" s="1075"/>
      <c r="J4" s="1075"/>
      <c r="K4" s="1075"/>
      <c r="L4" s="1075"/>
      <c r="M4" s="1075"/>
      <c r="N4" s="1075"/>
      <c r="O4" s="1075"/>
      <c r="P4" s="1076"/>
      <c r="Q4" s="460"/>
    </row>
    <row r="5" spans="1:17" ht="12.75" customHeight="1" x14ac:dyDescent="0.25">
      <c r="A5" s="118" t="s">
        <v>172</v>
      </c>
      <c r="B5" s="119"/>
      <c r="C5" s="1070" t="s">
        <v>729</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730</v>
      </c>
      <c r="D6" s="1070"/>
      <c r="E6" s="1070"/>
      <c r="F6" s="1070"/>
      <c r="G6" s="1070"/>
      <c r="H6" s="1070"/>
      <c r="I6" s="1070"/>
      <c r="J6" s="1070"/>
      <c r="K6" s="1070"/>
      <c r="L6" s="1070"/>
      <c r="M6" s="1070"/>
      <c r="N6" s="1070"/>
      <c r="O6" s="1070"/>
      <c r="P6" s="1071"/>
      <c r="Q6" s="460"/>
    </row>
    <row r="7" spans="1:17" x14ac:dyDescent="0.25">
      <c r="A7" s="118" t="s">
        <v>176</v>
      </c>
      <c r="B7" s="119"/>
      <c r="C7" s="1075" t="s">
        <v>731</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732</v>
      </c>
      <c r="D9" s="1070"/>
      <c r="E9" s="1070"/>
      <c r="F9" s="1070"/>
      <c r="G9" s="1070"/>
      <c r="H9" s="1070"/>
      <c r="I9" s="1070"/>
      <c r="J9" s="1070"/>
      <c r="K9" s="1070"/>
      <c r="L9" s="1070"/>
      <c r="M9" s="1070"/>
      <c r="N9" s="1070"/>
      <c r="O9" s="1070"/>
      <c r="P9" s="1071"/>
      <c r="Q9" s="460"/>
    </row>
    <row r="10" spans="1:17" ht="12.75" customHeight="1" x14ac:dyDescent="0.25">
      <c r="A10" s="118"/>
      <c r="B10" s="119" t="s">
        <v>181</v>
      </c>
      <c r="C10" s="1070" t="s">
        <v>733</v>
      </c>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734</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669"/>
      <c r="D19" s="670"/>
      <c r="E19" s="671"/>
      <c r="F19" s="672"/>
      <c r="G19" s="670"/>
      <c r="H19" s="671"/>
      <c r="I19" s="672"/>
      <c r="J19" s="670"/>
      <c r="K19" s="671"/>
      <c r="L19" s="672"/>
      <c r="M19" s="670"/>
      <c r="N19" s="671"/>
      <c r="O19" s="672"/>
      <c r="P19" s="138"/>
    </row>
    <row r="20" spans="1:16" s="139" customFormat="1" ht="12.75" thickBot="1" x14ac:dyDescent="0.3">
      <c r="A20" s="140"/>
      <c r="B20" s="141" t="s">
        <v>203</v>
      </c>
      <c r="C20" s="673">
        <f t="shared" ref="C20:C83" si="0">F20+I20+L20+O20</f>
        <v>353118</v>
      </c>
      <c r="D20" s="674">
        <f>SUM(D21,D24,D25,D41,D43)</f>
        <v>325959</v>
      </c>
      <c r="E20" s="675">
        <f t="shared" ref="E20:F20" si="1">SUM(E21,E24,E25,E41,E43)</f>
        <v>0</v>
      </c>
      <c r="F20" s="676">
        <f t="shared" si="1"/>
        <v>325959</v>
      </c>
      <c r="G20" s="674">
        <f>SUM(G21,G24,G43)</f>
        <v>26111</v>
      </c>
      <c r="H20" s="675">
        <f t="shared" ref="H20:I20" si="2">SUM(H21,H24,H43)</f>
        <v>0</v>
      </c>
      <c r="I20" s="676">
        <f t="shared" si="2"/>
        <v>26111</v>
      </c>
      <c r="J20" s="674">
        <f>SUM(J21,J26,J43)</f>
        <v>1048</v>
      </c>
      <c r="K20" s="675">
        <f t="shared" ref="K20:L20" si="3">SUM(K21,K26,K43)</f>
        <v>0</v>
      </c>
      <c r="L20" s="676">
        <f t="shared" si="3"/>
        <v>1048</v>
      </c>
      <c r="M20" s="674">
        <f>SUM(M21,M45)</f>
        <v>0</v>
      </c>
      <c r="N20" s="675">
        <f t="shared" ref="N20:O20" si="4">SUM(N21,N45)</f>
        <v>0</v>
      </c>
      <c r="O20" s="676">
        <f t="shared" si="4"/>
        <v>0</v>
      </c>
      <c r="P20" s="146"/>
    </row>
    <row r="21" spans="1:16" ht="12.75" thickTop="1" x14ac:dyDescent="0.25">
      <c r="A21" s="147"/>
      <c r="B21" s="148" t="s">
        <v>204</v>
      </c>
      <c r="C21" s="677">
        <f t="shared" si="0"/>
        <v>12</v>
      </c>
      <c r="D21" s="678">
        <f>SUM(D22:D23)</f>
        <v>0</v>
      </c>
      <c r="E21" s="679">
        <f t="shared" ref="E21:F21" si="5">SUM(E22:E23)</f>
        <v>0</v>
      </c>
      <c r="F21" s="680">
        <f t="shared" si="5"/>
        <v>0</v>
      </c>
      <c r="G21" s="678">
        <f>SUM(G22:G23)</f>
        <v>0</v>
      </c>
      <c r="H21" s="679">
        <f t="shared" ref="H21:I21" si="6">SUM(H22:H23)</f>
        <v>0</v>
      </c>
      <c r="I21" s="680">
        <f t="shared" si="6"/>
        <v>0</v>
      </c>
      <c r="J21" s="678">
        <f>SUM(J22:J23)</f>
        <v>12</v>
      </c>
      <c r="K21" s="679">
        <f t="shared" ref="K21:L21" si="7">SUM(K22:K23)</f>
        <v>0</v>
      </c>
      <c r="L21" s="680">
        <f t="shared" si="7"/>
        <v>12</v>
      </c>
      <c r="M21" s="678">
        <f>SUM(M22:M23)</f>
        <v>0</v>
      </c>
      <c r="N21" s="679">
        <f t="shared" ref="N21:O21" si="8">SUM(N22:N23)</f>
        <v>0</v>
      </c>
      <c r="O21" s="680">
        <f t="shared" si="8"/>
        <v>0</v>
      </c>
      <c r="P21" s="153"/>
    </row>
    <row r="22" spans="1:16" ht="12" hidden="1" customHeight="1" x14ac:dyDescent="0.25">
      <c r="A22" s="154"/>
      <c r="B22" s="155" t="s">
        <v>205</v>
      </c>
      <c r="C22" s="681">
        <f t="shared" si="0"/>
        <v>0</v>
      </c>
      <c r="D22" s="682"/>
      <c r="E22" s="683"/>
      <c r="F22" s="186">
        <f>D22+E22</f>
        <v>0</v>
      </c>
      <c r="G22" s="682"/>
      <c r="H22" s="683"/>
      <c r="I22" s="186">
        <f>G22+H22</f>
        <v>0</v>
      </c>
      <c r="J22" s="682"/>
      <c r="K22" s="683"/>
      <c r="L22" s="186">
        <f>K22+J22</f>
        <v>0</v>
      </c>
      <c r="M22" s="682"/>
      <c r="N22" s="683"/>
      <c r="O22" s="186">
        <f>N22+M22</f>
        <v>0</v>
      </c>
      <c r="P22" s="160"/>
    </row>
    <row r="23" spans="1:16" ht="30.75" customHeight="1" x14ac:dyDescent="0.25">
      <c r="A23" s="388"/>
      <c r="B23" s="289" t="s">
        <v>206</v>
      </c>
      <c r="C23" s="684">
        <f t="shared" si="0"/>
        <v>12</v>
      </c>
      <c r="D23" s="685"/>
      <c r="E23" s="686"/>
      <c r="F23" s="687">
        <f t="shared" ref="F23:F25" si="9">D23+E23</f>
        <v>0</v>
      </c>
      <c r="G23" s="685"/>
      <c r="H23" s="686"/>
      <c r="I23" s="687">
        <f t="shared" ref="I23:I24" si="10">G23+H23</f>
        <v>0</v>
      </c>
      <c r="J23" s="685">
        <v>12</v>
      </c>
      <c r="K23" s="686"/>
      <c r="L23" s="687">
        <f>K23+J23</f>
        <v>12</v>
      </c>
      <c r="M23" s="685"/>
      <c r="N23" s="686"/>
      <c r="O23" s="687">
        <f>N23+M23</f>
        <v>0</v>
      </c>
      <c r="P23" s="308"/>
    </row>
    <row r="24" spans="1:16" s="139" customFormat="1" ht="24.75" customHeight="1" thickBot="1" x14ac:dyDescent="0.3">
      <c r="A24" s="449">
        <v>19300</v>
      </c>
      <c r="B24" s="449" t="s">
        <v>207</v>
      </c>
      <c r="C24" s="688">
        <f>F24+I24</f>
        <v>352070</v>
      </c>
      <c r="D24" s="689">
        <v>325959</v>
      </c>
      <c r="E24" s="690"/>
      <c r="F24" s="456">
        <f t="shared" si="9"/>
        <v>325959</v>
      </c>
      <c r="G24" s="689">
        <f>26038+73</f>
        <v>26111</v>
      </c>
      <c r="H24" s="690"/>
      <c r="I24" s="456">
        <f t="shared" si="10"/>
        <v>26111</v>
      </c>
      <c r="J24" s="454" t="s">
        <v>208</v>
      </c>
      <c r="K24" s="455" t="s">
        <v>208</v>
      </c>
      <c r="L24" s="456" t="s">
        <v>208</v>
      </c>
      <c r="M24" s="454" t="s">
        <v>208</v>
      </c>
      <c r="N24" s="455" t="s">
        <v>208</v>
      </c>
      <c r="O24" s="456" t="s">
        <v>208</v>
      </c>
      <c r="P24" s="457"/>
    </row>
    <row r="25" spans="1:16" s="139" customFormat="1" ht="24.75" hidden="1" customHeight="1" thickTop="1" x14ac:dyDescent="0.25">
      <c r="A25" s="169"/>
      <c r="B25" s="169" t="s">
        <v>209</v>
      </c>
      <c r="C25" s="691">
        <f>F25</f>
        <v>0</v>
      </c>
      <c r="D25" s="692"/>
      <c r="E25" s="693"/>
      <c r="F25" s="176">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691">
        <f>L26</f>
        <v>1036</v>
      </c>
      <c r="D26" s="174" t="s">
        <v>208</v>
      </c>
      <c r="E26" s="175" t="s">
        <v>208</v>
      </c>
      <c r="F26" s="176" t="s">
        <v>208</v>
      </c>
      <c r="G26" s="174" t="s">
        <v>208</v>
      </c>
      <c r="H26" s="175" t="s">
        <v>208</v>
      </c>
      <c r="I26" s="176" t="s">
        <v>208</v>
      </c>
      <c r="J26" s="174">
        <f>SUM(J27,J31,J33,J36)</f>
        <v>1036</v>
      </c>
      <c r="K26" s="175">
        <f t="shared" ref="K26:L26" si="11">SUM(K27,K31,K33,K36)</f>
        <v>0</v>
      </c>
      <c r="L26" s="176">
        <f t="shared" si="11"/>
        <v>1036</v>
      </c>
      <c r="M26" s="174" t="s">
        <v>208</v>
      </c>
      <c r="N26" s="175" t="s">
        <v>208</v>
      </c>
      <c r="O26" s="176" t="s">
        <v>208</v>
      </c>
      <c r="P26" s="177"/>
    </row>
    <row r="27" spans="1:16" s="139" customFormat="1" ht="24" hidden="1" customHeight="1" x14ac:dyDescent="0.25">
      <c r="A27" s="181">
        <v>21350</v>
      </c>
      <c r="B27" s="169" t="s">
        <v>211</v>
      </c>
      <c r="C27" s="691">
        <f t="shared" ref="C27:C30" si="12">L27</f>
        <v>0</v>
      </c>
      <c r="D27" s="174" t="s">
        <v>208</v>
      </c>
      <c r="E27" s="175" t="s">
        <v>208</v>
      </c>
      <c r="F27" s="176" t="s">
        <v>208</v>
      </c>
      <c r="G27" s="174" t="s">
        <v>208</v>
      </c>
      <c r="H27" s="175" t="s">
        <v>208</v>
      </c>
      <c r="I27" s="176" t="s">
        <v>208</v>
      </c>
      <c r="J27" s="174">
        <f>SUM(J28:J30)</f>
        <v>0</v>
      </c>
      <c r="K27" s="175">
        <f t="shared" ref="K27:L27" si="13">SUM(K28:K30)</f>
        <v>0</v>
      </c>
      <c r="L27" s="176">
        <f t="shared" si="13"/>
        <v>0</v>
      </c>
      <c r="M27" s="174" t="s">
        <v>208</v>
      </c>
      <c r="N27" s="175" t="s">
        <v>208</v>
      </c>
      <c r="O27" s="176" t="s">
        <v>208</v>
      </c>
      <c r="P27" s="177"/>
    </row>
    <row r="28" spans="1:16" ht="12" hidden="1" customHeight="1" x14ac:dyDescent="0.25">
      <c r="A28" s="154">
        <v>21351</v>
      </c>
      <c r="B28" s="182" t="s">
        <v>212</v>
      </c>
      <c r="C28" s="681">
        <f t="shared" si="12"/>
        <v>0</v>
      </c>
      <c r="D28" s="184" t="s">
        <v>208</v>
      </c>
      <c r="E28" s="185" t="s">
        <v>208</v>
      </c>
      <c r="F28" s="186" t="s">
        <v>208</v>
      </c>
      <c r="G28" s="184" t="s">
        <v>208</v>
      </c>
      <c r="H28" s="185" t="s">
        <v>208</v>
      </c>
      <c r="I28" s="186" t="s">
        <v>208</v>
      </c>
      <c r="J28" s="682"/>
      <c r="K28" s="683"/>
      <c r="L28" s="186">
        <f t="shared" ref="L28:L30" si="14">K28+J28</f>
        <v>0</v>
      </c>
      <c r="M28" s="184" t="s">
        <v>208</v>
      </c>
      <c r="N28" s="185" t="s">
        <v>208</v>
      </c>
      <c r="O28" s="186" t="s">
        <v>208</v>
      </c>
      <c r="P28" s="160"/>
    </row>
    <row r="29" spans="1:16" ht="12" hidden="1" customHeight="1" x14ac:dyDescent="0.25">
      <c r="A29" s="161">
        <v>21352</v>
      </c>
      <c r="B29" s="189" t="s">
        <v>213</v>
      </c>
      <c r="C29" s="694">
        <f t="shared" si="12"/>
        <v>0</v>
      </c>
      <c r="D29" s="191" t="s">
        <v>208</v>
      </c>
      <c r="E29" s="192" t="s">
        <v>208</v>
      </c>
      <c r="F29" s="193" t="s">
        <v>208</v>
      </c>
      <c r="G29" s="191" t="s">
        <v>208</v>
      </c>
      <c r="H29" s="192" t="s">
        <v>208</v>
      </c>
      <c r="I29" s="193" t="s">
        <v>208</v>
      </c>
      <c r="J29" s="695"/>
      <c r="K29" s="696"/>
      <c r="L29" s="193">
        <f t="shared" si="14"/>
        <v>0</v>
      </c>
      <c r="M29" s="191" t="s">
        <v>208</v>
      </c>
      <c r="N29" s="192" t="s">
        <v>208</v>
      </c>
      <c r="O29" s="193" t="s">
        <v>208</v>
      </c>
      <c r="P29" s="168"/>
    </row>
    <row r="30" spans="1:16" ht="24" hidden="1" customHeight="1" x14ac:dyDescent="0.25">
      <c r="A30" s="161">
        <v>21359</v>
      </c>
      <c r="B30" s="189" t="s">
        <v>214</v>
      </c>
      <c r="C30" s="694">
        <f t="shared" si="12"/>
        <v>0</v>
      </c>
      <c r="D30" s="191" t="s">
        <v>208</v>
      </c>
      <c r="E30" s="192" t="s">
        <v>208</v>
      </c>
      <c r="F30" s="193" t="s">
        <v>208</v>
      </c>
      <c r="G30" s="191" t="s">
        <v>208</v>
      </c>
      <c r="H30" s="192" t="s">
        <v>208</v>
      </c>
      <c r="I30" s="193" t="s">
        <v>208</v>
      </c>
      <c r="J30" s="695"/>
      <c r="K30" s="696"/>
      <c r="L30" s="193">
        <f t="shared" si="14"/>
        <v>0</v>
      </c>
      <c r="M30" s="191" t="s">
        <v>208</v>
      </c>
      <c r="N30" s="192" t="s">
        <v>208</v>
      </c>
      <c r="O30" s="193" t="s">
        <v>208</v>
      </c>
      <c r="P30" s="168"/>
    </row>
    <row r="31" spans="1:16" s="139" customFormat="1" ht="36" hidden="1" customHeight="1" x14ac:dyDescent="0.25">
      <c r="A31" s="181">
        <v>21370</v>
      </c>
      <c r="B31" s="169" t="s">
        <v>215</v>
      </c>
      <c r="C31" s="691">
        <f>L31</f>
        <v>0</v>
      </c>
      <c r="D31" s="174" t="s">
        <v>208</v>
      </c>
      <c r="E31" s="175" t="s">
        <v>208</v>
      </c>
      <c r="F31" s="176" t="s">
        <v>208</v>
      </c>
      <c r="G31" s="174" t="s">
        <v>208</v>
      </c>
      <c r="H31" s="175" t="s">
        <v>208</v>
      </c>
      <c r="I31" s="176" t="s">
        <v>208</v>
      </c>
      <c r="J31" s="174">
        <f>SUM(J32)</f>
        <v>0</v>
      </c>
      <c r="K31" s="175">
        <f t="shared" ref="K31:L31" si="15">SUM(K32)</f>
        <v>0</v>
      </c>
      <c r="L31" s="176">
        <f t="shared" si="15"/>
        <v>0</v>
      </c>
      <c r="M31" s="174" t="s">
        <v>208</v>
      </c>
      <c r="N31" s="175" t="s">
        <v>208</v>
      </c>
      <c r="O31" s="176" t="s">
        <v>208</v>
      </c>
      <c r="P31" s="177"/>
    </row>
    <row r="32" spans="1:16" ht="36" hidden="1" customHeight="1" x14ac:dyDescent="0.25">
      <c r="A32" s="196">
        <v>21379</v>
      </c>
      <c r="B32" s="197" t="s">
        <v>216</v>
      </c>
      <c r="C32" s="697">
        <f t="shared" ref="C32:C40" si="16">L32</f>
        <v>0</v>
      </c>
      <c r="D32" s="199" t="s">
        <v>208</v>
      </c>
      <c r="E32" s="200" t="s">
        <v>208</v>
      </c>
      <c r="F32" s="201" t="s">
        <v>208</v>
      </c>
      <c r="G32" s="199" t="s">
        <v>208</v>
      </c>
      <c r="H32" s="200" t="s">
        <v>208</v>
      </c>
      <c r="I32" s="201" t="s">
        <v>208</v>
      </c>
      <c r="J32" s="698"/>
      <c r="K32" s="699"/>
      <c r="L32" s="201">
        <f>K32+J32</f>
        <v>0</v>
      </c>
      <c r="M32" s="199" t="s">
        <v>208</v>
      </c>
      <c r="N32" s="200" t="s">
        <v>208</v>
      </c>
      <c r="O32" s="201" t="s">
        <v>208</v>
      </c>
      <c r="P32" s="207"/>
    </row>
    <row r="33" spans="1:16" s="139" customFormat="1" ht="12" hidden="1" customHeight="1" x14ac:dyDescent="0.25">
      <c r="A33" s="181">
        <v>21380</v>
      </c>
      <c r="B33" s="169" t="s">
        <v>217</v>
      </c>
      <c r="C33" s="691">
        <f t="shared" si="16"/>
        <v>0</v>
      </c>
      <c r="D33" s="174" t="s">
        <v>208</v>
      </c>
      <c r="E33" s="175" t="s">
        <v>208</v>
      </c>
      <c r="F33" s="176" t="s">
        <v>208</v>
      </c>
      <c r="G33" s="174" t="s">
        <v>208</v>
      </c>
      <c r="H33" s="175" t="s">
        <v>208</v>
      </c>
      <c r="I33" s="176" t="s">
        <v>208</v>
      </c>
      <c r="J33" s="174">
        <f>SUM(J34:J35)</f>
        <v>0</v>
      </c>
      <c r="K33" s="175">
        <f t="shared" ref="K33:L33" si="17">SUM(K34:K35)</f>
        <v>0</v>
      </c>
      <c r="L33" s="176">
        <f t="shared" si="17"/>
        <v>0</v>
      </c>
      <c r="M33" s="174" t="s">
        <v>208</v>
      </c>
      <c r="N33" s="175" t="s">
        <v>208</v>
      </c>
      <c r="O33" s="176" t="s">
        <v>208</v>
      </c>
      <c r="P33" s="177"/>
    </row>
    <row r="34" spans="1:16" ht="12" hidden="1" customHeight="1" x14ac:dyDescent="0.25">
      <c r="A34" s="155">
        <v>21381</v>
      </c>
      <c r="B34" s="182" t="s">
        <v>218</v>
      </c>
      <c r="C34" s="681">
        <f t="shared" si="16"/>
        <v>0</v>
      </c>
      <c r="D34" s="184" t="s">
        <v>208</v>
      </c>
      <c r="E34" s="185" t="s">
        <v>208</v>
      </c>
      <c r="F34" s="186" t="s">
        <v>208</v>
      </c>
      <c r="G34" s="184" t="s">
        <v>208</v>
      </c>
      <c r="H34" s="185" t="s">
        <v>208</v>
      </c>
      <c r="I34" s="186" t="s">
        <v>208</v>
      </c>
      <c r="J34" s="682"/>
      <c r="K34" s="683"/>
      <c r="L34" s="186">
        <f t="shared" ref="L34:L35" si="18">K34+J34</f>
        <v>0</v>
      </c>
      <c r="M34" s="184" t="s">
        <v>208</v>
      </c>
      <c r="N34" s="185" t="s">
        <v>208</v>
      </c>
      <c r="O34" s="186" t="s">
        <v>208</v>
      </c>
      <c r="P34" s="160"/>
    </row>
    <row r="35" spans="1:16" ht="24" hidden="1" customHeight="1" x14ac:dyDescent="0.25">
      <c r="A35" s="162">
        <v>21383</v>
      </c>
      <c r="B35" s="189" t="s">
        <v>219</v>
      </c>
      <c r="C35" s="694">
        <f t="shared" si="16"/>
        <v>0</v>
      </c>
      <c r="D35" s="191" t="s">
        <v>208</v>
      </c>
      <c r="E35" s="192" t="s">
        <v>208</v>
      </c>
      <c r="F35" s="193" t="s">
        <v>208</v>
      </c>
      <c r="G35" s="191" t="s">
        <v>208</v>
      </c>
      <c r="H35" s="192" t="s">
        <v>208</v>
      </c>
      <c r="I35" s="193" t="s">
        <v>208</v>
      </c>
      <c r="J35" s="695"/>
      <c r="K35" s="696"/>
      <c r="L35" s="193">
        <f t="shared" si="18"/>
        <v>0</v>
      </c>
      <c r="M35" s="191" t="s">
        <v>208</v>
      </c>
      <c r="N35" s="192" t="s">
        <v>208</v>
      </c>
      <c r="O35" s="193" t="s">
        <v>208</v>
      </c>
      <c r="P35" s="168"/>
    </row>
    <row r="36" spans="1:16" s="139" customFormat="1" ht="25.5" customHeight="1" x14ac:dyDescent="0.25">
      <c r="A36" s="181">
        <v>21390</v>
      </c>
      <c r="B36" s="169" t="s">
        <v>220</v>
      </c>
      <c r="C36" s="691">
        <f t="shared" si="16"/>
        <v>1036</v>
      </c>
      <c r="D36" s="174" t="s">
        <v>208</v>
      </c>
      <c r="E36" s="175" t="s">
        <v>208</v>
      </c>
      <c r="F36" s="176" t="s">
        <v>208</v>
      </c>
      <c r="G36" s="174" t="s">
        <v>208</v>
      </c>
      <c r="H36" s="175" t="s">
        <v>208</v>
      </c>
      <c r="I36" s="176" t="s">
        <v>208</v>
      </c>
      <c r="J36" s="174">
        <f>SUM(J37:J40)</f>
        <v>1036</v>
      </c>
      <c r="K36" s="175">
        <f t="shared" ref="K36:L36" si="19">SUM(K37:K40)</f>
        <v>0</v>
      </c>
      <c r="L36" s="176">
        <f t="shared" si="19"/>
        <v>1036</v>
      </c>
      <c r="M36" s="174" t="s">
        <v>208</v>
      </c>
      <c r="N36" s="175" t="s">
        <v>208</v>
      </c>
      <c r="O36" s="176" t="s">
        <v>208</v>
      </c>
      <c r="P36" s="177"/>
    </row>
    <row r="37" spans="1:16" ht="24" hidden="1" customHeight="1" x14ac:dyDescent="0.25">
      <c r="A37" s="155">
        <v>21391</v>
      </c>
      <c r="B37" s="182" t="s">
        <v>221</v>
      </c>
      <c r="C37" s="681">
        <f t="shared" si="16"/>
        <v>0</v>
      </c>
      <c r="D37" s="184" t="s">
        <v>208</v>
      </c>
      <c r="E37" s="185" t="s">
        <v>208</v>
      </c>
      <c r="F37" s="186" t="s">
        <v>208</v>
      </c>
      <c r="G37" s="184" t="s">
        <v>208</v>
      </c>
      <c r="H37" s="185" t="s">
        <v>208</v>
      </c>
      <c r="I37" s="186" t="s">
        <v>208</v>
      </c>
      <c r="J37" s="682"/>
      <c r="K37" s="683"/>
      <c r="L37" s="186">
        <f t="shared" ref="L37:L40" si="20">K37+J37</f>
        <v>0</v>
      </c>
      <c r="M37" s="184" t="s">
        <v>208</v>
      </c>
      <c r="N37" s="185" t="s">
        <v>208</v>
      </c>
      <c r="O37" s="186" t="s">
        <v>208</v>
      </c>
      <c r="P37" s="160"/>
    </row>
    <row r="38" spans="1:16" ht="12" hidden="1" customHeight="1" x14ac:dyDescent="0.25">
      <c r="A38" s="162">
        <v>21393</v>
      </c>
      <c r="B38" s="189" t="s">
        <v>222</v>
      </c>
      <c r="C38" s="694">
        <f t="shared" si="16"/>
        <v>0</v>
      </c>
      <c r="D38" s="191" t="s">
        <v>208</v>
      </c>
      <c r="E38" s="192" t="s">
        <v>208</v>
      </c>
      <c r="F38" s="193" t="s">
        <v>208</v>
      </c>
      <c r="G38" s="191" t="s">
        <v>208</v>
      </c>
      <c r="H38" s="192" t="s">
        <v>208</v>
      </c>
      <c r="I38" s="193" t="s">
        <v>208</v>
      </c>
      <c r="J38" s="695"/>
      <c r="K38" s="696"/>
      <c r="L38" s="193">
        <f t="shared" si="20"/>
        <v>0</v>
      </c>
      <c r="M38" s="191" t="s">
        <v>208</v>
      </c>
      <c r="N38" s="192" t="s">
        <v>208</v>
      </c>
      <c r="O38" s="193" t="s">
        <v>208</v>
      </c>
      <c r="P38" s="168"/>
    </row>
    <row r="39" spans="1:16" ht="12" hidden="1" customHeight="1" x14ac:dyDescent="0.25">
      <c r="A39" s="162">
        <v>21395</v>
      </c>
      <c r="B39" s="189" t="s">
        <v>223</v>
      </c>
      <c r="C39" s="694">
        <f t="shared" si="16"/>
        <v>0</v>
      </c>
      <c r="D39" s="191" t="s">
        <v>208</v>
      </c>
      <c r="E39" s="192" t="s">
        <v>208</v>
      </c>
      <c r="F39" s="193" t="s">
        <v>208</v>
      </c>
      <c r="G39" s="191" t="s">
        <v>208</v>
      </c>
      <c r="H39" s="192" t="s">
        <v>208</v>
      </c>
      <c r="I39" s="193" t="s">
        <v>208</v>
      </c>
      <c r="J39" s="695"/>
      <c r="K39" s="696"/>
      <c r="L39" s="193">
        <f t="shared" si="20"/>
        <v>0</v>
      </c>
      <c r="M39" s="191" t="s">
        <v>208</v>
      </c>
      <c r="N39" s="192" t="s">
        <v>208</v>
      </c>
      <c r="O39" s="193" t="s">
        <v>208</v>
      </c>
      <c r="P39" s="168"/>
    </row>
    <row r="40" spans="1:16" ht="24" customHeight="1" x14ac:dyDescent="0.25">
      <c r="A40" s="208">
        <v>21399</v>
      </c>
      <c r="B40" s="209" t="s">
        <v>224</v>
      </c>
      <c r="C40" s="700">
        <f t="shared" si="16"/>
        <v>1036</v>
      </c>
      <c r="D40" s="211" t="s">
        <v>208</v>
      </c>
      <c r="E40" s="212" t="s">
        <v>208</v>
      </c>
      <c r="F40" s="213" t="s">
        <v>208</v>
      </c>
      <c r="G40" s="211" t="s">
        <v>208</v>
      </c>
      <c r="H40" s="212" t="s">
        <v>208</v>
      </c>
      <c r="I40" s="213" t="s">
        <v>208</v>
      </c>
      <c r="J40" s="701">
        <v>1036</v>
      </c>
      <c r="K40" s="702"/>
      <c r="L40" s="213">
        <f t="shared" si="20"/>
        <v>1036</v>
      </c>
      <c r="M40" s="211" t="s">
        <v>208</v>
      </c>
      <c r="N40" s="212" t="s">
        <v>208</v>
      </c>
      <c r="O40" s="213" t="s">
        <v>208</v>
      </c>
      <c r="P40" s="219"/>
    </row>
    <row r="41" spans="1:16" s="139" customFormat="1" ht="26.25" hidden="1" customHeight="1" x14ac:dyDescent="0.25">
      <c r="A41" s="220">
        <v>21420</v>
      </c>
      <c r="B41" s="221" t="s">
        <v>225</v>
      </c>
      <c r="C41" s="703">
        <f>F41</f>
        <v>0</v>
      </c>
      <c r="D41" s="226">
        <f>SUM(D42)</f>
        <v>0</v>
      </c>
      <c r="E41" s="227">
        <f t="shared" ref="E41:F41" si="21">SUM(E42)</f>
        <v>0</v>
      </c>
      <c r="F41" s="228">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700">
        <f>F42</f>
        <v>0</v>
      </c>
      <c r="D42" s="701"/>
      <c r="E42" s="702"/>
      <c r="F42" s="213">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hidden="1" x14ac:dyDescent="0.25">
      <c r="A43" s="181">
        <v>21490</v>
      </c>
      <c r="B43" s="169" t="s">
        <v>227</v>
      </c>
      <c r="C43" s="691">
        <f>F43+I43+L43</f>
        <v>0</v>
      </c>
      <c r="D43" s="174">
        <f>D44</f>
        <v>0</v>
      </c>
      <c r="E43" s="175">
        <f t="shared" ref="E43:L43" si="22">E44</f>
        <v>0</v>
      </c>
      <c r="F43" s="176">
        <f t="shared" si="22"/>
        <v>0</v>
      </c>
      <c r="G43" s="174">
        <f t="shared" si="22"/>
        <v>0</v>
      </c>
      <c r="H43" s="175">
        <f t="shared" si="22"/>
        <v>0</v>
      </c>
      <c r="I43" s="176">
        <f t="shared" si="22"/>
        <v>0</v>
      </c>
      <c r="J43" s="174">
        <f t="shared" si="22"/>
        <v>0</v>
      </c>
      <c r="K43" s="175">
        <f t="shared" si="22"/>
        <v>0</v>
      </c>
      <c r="L43" s="176">
        <f t="shared" si="22"/>
        <v>0</v>
      </c>
      <c r="M43" s="174" t="s">
        <v>208</v>
      </c>
      <c r="N43" s="175" t="s">
        <v>208</v>
      </c>
      <c r="O43" s="176" t="s">
        <v>208</v>
      </c>
      <c r="P43" s="177"/>
    </row>
    <row r="44" spans="1:16" s="139" customFormat="1" ht="24" hidden="1" customHeight="1" x14ac:dyDescent="0.25">
      <c r="A44" s="162">
        <v>21499</v>
      </c>
      <c r="B44" s="189" t="s">
        <v>228</v>
      </c>
      <c r="C44" s="697">
        <f>F44+I44+L44</f>
        <v>0</v>
      </c>
      <c r="D44" s="682"/>
      <c r="E44" s="683"/>
      <c r="F44" s="186">
        <f>D44+E44</f>
        <v>0</v>
      </c>
      <c r="G44" s="682"/>
      <c r="H44" s="683"/>
      <c r="I44" s="186">
        <f>G44+H44</f>
        <v>0</v>
      </c>
      <c r="J44" s="682"/>
      <c r="K44" s="683"/>
      <c r="L44" s="186">
        <f>K44+J44</f>
        <v>0</v>
      </c>
      <c r="M44" s="184" t="s">
        <v>208</v>
      </c>
      <c r="N44" s="185" t="s">
        <v>208</v>
      </c>
      <c r="O44" s="186" t="s">
        <v>208</v>
      </c>
      <c r="P44" s="160"/>
    </row>
    <row r="45" spans="1:16" ht="12.75" hidden="1" customHeight="1" x14ac:dyDescent="0.25">
      <c r="A45" s="235">
        <v>23000</v>
      </c>
      <c r="B45" s="236" t="s">
        <v>229</v>
      </c>
      <c r="C45" s="691">
        <f>O45</f>
        <v>0</v>
      </c>
      <c r="D45" s="211" t="s">
        <v>208</v>
      </c>
      <c r="E45" s="212" t="s">
        <v>208</v>
      </c>
      <c r="F45" s="213" t="s">
        <v>208</v>
      </c>
      <c r="G45" s="211" t="s">
        <v>208</v>
      </c>
      <c r="H45" s="212" t="s">
        <v>208</v>
      </c>
      <c r="I45" s="213" t="s">
        <v>208</v>
      </c>
      <c r="J45" s="211" t="s">
        <v>208</v>
      </c>
      <c r="K45" s="212" t="s">
        <v>208</v>
      </c>
      <c r="L45" s="213" t="s">
        <v>208</v>
      </c>
      <c r="M45" s="211">
        <f>SUM(M46:M47)</f>
        <v>0</v>
      </c>
      <c r="N45" s="212">
        <f t="shared" ref="N45:O45" si="23">SUM(N46:N47)</f>
        <v>0</v>
      </c>
      <c r="O45" s="213">
        <f t="shared" si="23"/>
        <v>0</v>
      </c>
      <c r="P45" s="219"/>
    </row>
    <row r="46" spans="1:16" ht="24" hidden="1" customHeight="1" x14ac:dyDescent="0.25">
      <c r="A46" s="237">
        <v>23410</v>
      </c>
      <c r="B46" s="238" t="s">
        <v>230</v>
      </c>
      <c r="C46" s="703">
        <f t="shared" ref="C46:C47" si="24">O46</f>
        <v>0</v>
      </c>
      <c r="D46" s="226" t="s">
        <v>208</v>
      </c>
      <c r="E46" s="227" t="s">
        <v>208</v>
      </c>
      <c r="F46" s="228" t="s">
        <v>208</v>
      </c>
      <c r="G46" s="226" t="s">
        <v>208</v>
      </c>
      <c r="H46" s="227" t="s">
        <v>208</v>
      </c>
      <c r="I46" s="228" t="s">
        <v>208</v>
      </c>
      <c r="J46" s="226" t="s">
        <v>208</v>
      </c>
      <c r="K46" s="227" t="s">
        <v>208</v>
      </c>
      <c r="L46" s="228" t="s">
        <v>208</v>
      </c>
      <c r="M46" s="239"/>
      <c r="N46" s="240"/>
      <c r="O46" s="228">
        <f t="shared" ref="O46:O47" si="25">N46+M46</f>
        <v>0</v>
      </c>
      <c r="P46" s="229"/>
    </row>
    <row r="47" spans="1:16" ht="24" hidden="1" customHeight="1" x14ac:dyDescent="0.25">
      <c r="A47" s="237">
        <v>23510</v>
      </c>
      <c r="B47" s="238" t="s">
        <v>231</v>
      </c>
      <c r="C47" s="703">
        <f t="shared" si="24"/>
        <v>0</v>
      </c>
      <c r="D47" s="226" t="s">
        <v>208</v>
      </c>
      <c r="E47" s="227" t="s">
        <v>208</v>
      </c>
      <c r="F47" s="228" t="s">
        <v>208</v>
      </c>
      <c r="G47" s="226" t="s">
        <v>208</v>
      </c>
      <c r="H47" s="227" t="s">
        <v>208</v>
      </c>
      <c r="I47" s="228" t="s">
        <v>208</v>
      </c>
      <c r="J47" s="226" t="s">
        <v>208</v>
      </c>
      <c r="K47" s="227" t="s">
        <v>208</v>
      </c>
      <c r="L47" s="228" t="s">
        <v>208</v>
      </c>
      <c r="M47" s="239"/>
      <c r="N47" s="240"/>
      <c r="O47" s="228">
        <f t="shared" si="25"/>
        <v>0</v>
      </c>
      <c r="P47" s="229"/>
    </row>
    <row r="48" spans="1:16" ht="12" hidden="1" customHeight="1" x14ac:dyDescent="0.25">
      <c r="A48" s="242"/>
      <c r="B48" s="238"/>
      <c r="C48" s="703"/>
      <c r="D48" s="239"/>
      <c r="E48" s="240"/>
      <c r="F48" s="228"/>
      <c r="G48" s="239"/>
      <c r="H48" s="240"/>
      <c r="I48" s="228"/>
      <c r="J48" s="239"/>
      <c r="K48" s="240"/>
      <c r="L48" s="228"/>
      <c r="M48" s="239"/>
      <c r="N48" s="240"/>
      <c r="O48" s="228"/>
      <c r="P48" s="229"/>
    </row>
    <row r="49" spans="1:16" s="139" customFormat="1" ht="12" hidden="1" customHeight="1" x14ac:dyDescent="0.25">
      <c r="A49" s="246"/>
      <c r="B49" s="247" t="s">
        <v>232</v>
      </c>
      <c r="C49" s="704"/>
      <c r="D49" s="705"/>
      <c r="E49" s="706"/>
      <c r="F49" s="707"/>
      <c r="G49" s="708"/>
      <c r="H49" s="709"/>
      <c r="I49" s="710"/>
      <c r="J49" s="708"/>
      <c r="K49" s="709"/>
      <c r="L49" s="710"/>
      <c r="M49" s="708"/>
      <c r="N49" s="709"/>
      <c r="O49" s="710"/>
      <c r="P49" s="256"/>
    </row>
    <row r="50" spans="1:16" s="139" customFormat="1" ht="12.75" thickBot="1" x14ac:dyDescent="0.3">
      <c r="A50" s="257"/>
      <c r="B50" s="140" t="s">
        <v>233</v>
      </c>
      <c r="C50" s="673">
        <f t="shared" si="0"/>
        <v>353118</v>
      </c>
      <c r="D50" s="674">
        <f>SUM(D51,D286)</f>
        <v>325959</v>
      </c>
      <c r="E50" s="675">
        <f t="shared" ref="E50:F50" si="26">SUM(E51,E286)</f>
        <v>0</v>
      </c>
      <c r="F50" s="676">
        <f t="shared" si="26"/>
        <v>325959</v>
      </c>
      <c r="G50" s="674">
        <f>SUM(G51,G286)</f>
        <v>26111</v>
      </c>
      <c r="H50" s="675">
        <f>SUM(H51,H286)</f>
        <v>0</v>
      </c>
      <c r="I50" s="676">
        <f t="shared" ref="I50" si="27">SUM(I51,I286)</f>
        <v>26111</v>
      </c>
      <c r="J50" s="674">
        <f>SUM(J51,J286)</f>
        <v>1048</v>
      </c>
      <c r="K50" s="675">
        <f t="shared" ref="K50:L50" si="28">SUM(K51,K286)</f>
        <v>0</v>
      </c>
      <c r="L50" s="676">
        <f t="shared" si="28"/>
        <v>1048</v>
      </c>
      <c r="M50" s="674">
        <f>SUM(M51,M286)</f>
        <v>0</v>
      </c>
      <c r="N50" s="675">
        <f t="shared" ref="N50:O50" si="29">SUM(N51,N286)</f>
        <v>0</v>
      </c>
      <c r="O50" s="676">
        <f t="shared" si="29"/>
        <v>0</v>
      </c>
      <c r="P50" s="146"/>
    </row>
    <row r="51" spans="1:16" s="139" customFormat="1" ht="36.75" thickTop="1" x14ac:dyDescent="0.25">
      <c r="A51" s="262"/>
      <c r="B51" s="263" t="s">
        <v>234</v>
      </c>
      <c r="C51" s="711">
        <f t="shared" si="0"/>
        <v>353118</v>
      </c>
      <c r="D51" s="712">
        <f>SUM(D52,D194)</f>
        <v>325959</v>
      </c>
      <c r="E51" s="713">
        <f t="shared" ref="E51:F51" si="30">SUM(E52,E194)</f>
        <v>0</v>
      </c>
      <c r="F51" s="714">
        <f t="shared" si="30"/>
        <v>325959</v>
      </c>
      <c r="G51" s="712">
        <f>SUM(G52,G194)</f>
        <v>26111</v>
      </c>
      <c r="H51" s="713">
        <f t="shared" ref="H51:I51" si="31">SUM(H52,H194)</f>
        <v>0</v>
      </c>
      <c r="I51" s="714">
        <f t="shared" si="31"/>
        <v>26111</v>
      </c>
      <c r="J51" s="712">
        <f>SUM(J52,J194)</f>
        <v>1048</v>
      </c>
      <c r="K51" s="713">
        <f t="shared" ref="K51:L51" si="32">SUM(K52,K194)</f>
        <v>0</v>
      </c>
      <c r="L51" s="714">
        <f t="shared" si="32"/>
        <v>1048</v>
      </c>
      <c r="M51" s="712">
        <f>SUM(M52,M194)</f>
        <v>0</v>
      </c>
      <c r="N51" s="713">
        <f t="shared" ref="N51:O51" si="33">SUM(N52,N194)</f>
        <v>0</v>
      </c>
      <c r="O51" s="714">
        <f t="shared" si="33"/>
        <v>0</v>
      </c>
      <c r="P51" s="271"/>
    </row>
    <row r="52" spans="1:16" s="139" customFormat="1" ht="24" x14ac:dyDescent="0.25">
      <c r="A52" s="135"/>
      <c r="B52" s="133" t="s">
        <v>235</v>
      </c>
      <c r="C52" s="715">
        <f t="shared" si="0"/>
        <v>351453</v>
      </c>
      <c r="D52" s="716">
        <f>SUM(D53,D75,D173,D187)</f>
        <v>324272</v>
      </c>
      <c r="E52" s="717">
        <f t="shared" ref="E52:F52" si="34">SUM(E53,E75,E173,E187)</f>
        <v>107</v>
      </c>
      <c r="F52" s="718">
        <f t="shared" si="34"/>
        <v>324379</v>
      </c>
      <c r="G52" s="716">
        <f>SUM(G53,G75,G173,G187)</f>
        <v>26026</v>
      </c>
      <c r="H52" s="717">
        <f t="shared" ref="H52:I52" si="35">SUM(H53,H75,H173,H187)</f>
        <v>0</v>
      </c>
      <c r="I52" s="718">
        <f t="shared" si="35"/>
        <v>26026</v>
      </c>
      <c r="J52" s="716">
        <f>SUM(J53,J75,J173,J187)</f>
        <v>1048</v>
      </c>
      <c r="K52" s="717">
        <f t="shared" ref="K52:L52" si="36">SUM(K53,K75,K173,K187)</f>
        <v>0</v>
      </c>
      <c r="L52" s="718">
        <f t="shared" si="36"/>
        <v>1048</v>
      </c>
      <c r="M52" s="716">
        <f>SUM(M53,M75,M173,M187)</f>
        <v>0</v>
      </c>
      <c r="N52" s="717">
        <f t="shared" ref="N52:O52" si="37">SUM(N53,N75,N173,N187)</f>
        <v>0</v>
      </c>
      <c r="O52" s="718">
        <f t="shared" si="37"/>
        <v>0</v>
      </c>
      <c r="P52" s="276"/>
    </row>
    <row r="53" spans="1:16" s="139" customFormat="1" x14ac:dyDescent="0.25">
      <c r="A53" s="277">
        <v>1000</v>
      </c>
      <c r="B53" s="277" t="s">
        <v>236</v>
      </c>
      <c r="C53" s="719">
        <f t="shared" si="0"/>
        <v>301707</v>
      </c>
      <c r="D53" s="720">
        <f>SUM(D54,D67)</f>
        <v>274084</v>
      </c>
      <c r="E53" s="721">
        <f t="shared" ref="E53:F53" si="38">SUM(E54,E67)</f>
        <v>2139</v>
      </c>
      <c r="F53" s="722">
        <f t="shared" si="38"/>
        <v>276223</v>
      </c>
      <c r="G53" s="720">
        <f>SUM(G54,G67)</f>
        <v>25484</v>
      </c>
      <c r="H53" s="721">
        <f t="shared" ref="H53:I53" si="39">SUM(H54,H67)</f>
        <v>0</v>
      </c>
      <c r="I53" s="722">
        <f t="shared" si="39"/>
        <v>25484</v>
      </c>
      <c r="J53" s="720">
        <f>SUM(J54,J67)</f>
        <v>0</v>
      </c>
      <c r="K53" s="721">
        <f t="shared" ref="K53:L53" si="40">SUM(K54,K67)</f>
        <v>0</v>
      </c>
      <c r="L53" s="722">
        <f t="shared" si="40"/>
        <v>0</v>
      </c>
      <c r="M53" s="720">
        <f>SUM(M54,M67)</f>
        <v>0</v>
      </c>
      <c r="N53" s="721">
        <f t="shared" ref="N53:O53" si="41">SUM(N54,N67)</f>
        <v>0</v>
      </c>
      <c r="O53" s="722">
        <f t="shared" si="41"/>
        <v>0</v>
      </c>
      <c r="P53" s="282"/>
    </row>
    <row r="54" spans="1:16" x14ac:dyDescent="0.25">
      <c r="A54" s="169">
        <v>1100</v>
      </c>
      <c r="B54" s="283" t="s">
        <v>237</v>
      </c>
      <c r="C54" s="691">
        <f t="shared" si="0"/>
        <v>225654</v>
      </c>
      <c r="D54" s="174">
        <f>SUM(D55,D58,D66)</f>
        <v>205328</v>
      </c>
      <c r="E54" s="175">
        <f t="shared" ref="E54:F54" si="42">SUM(E55,E58,E66)</f>
        <v>159</v>
      </c>
      <c r="F54" s="176">
        <f t="shared" si="42"/>
        <v>205487</v>
      </c>
      <c r="G54" s="174">
        <f>SUM(G55,G58,G66)</f>
        <v>20167</v>
      </c>
      <c r="H54" s="175">
        <f t="shared" ref="H54:I54" si="43">SUM(H55,H58,H66)</f>
        <v>0</v>
      </c>
      <c r="I54" s="176">
        <f t="shared" si="43"/>
        <v>20167</v>
      </c>
      <c r="J54" s="174">
        <f>SUM(J55,J58,J66)</f>
        <v>0</v>
      </c>
      <c r="K54" s="175">
        <f t="shared" ref="K54:L54" si="44">SUM(K55,K58,K66)</f>
        <v>0</v>
      </c>
      <c r="L54" s="176">
        <f t="shared" si="44"/>
        <v>0</v>
      </c>
      <c r="M54" s="174">
        <f>SUM(M55,M58,M66)</f>
        <v>0</v>
      </c>
      <c r="N54" s="175">
        <f t="shared" ref="N54:O54" si="45">SUM(N55,N58,N66)</f>
        <v>0</v>
      </c>
      <c r="O54" s="176">
        <f t="shared" si="45"/>
        <v>0</v>
      </c>
      <c r="P54" s="177"/>
    </row>
    <row r="55" spans="1:16" x14ac:dyDescent="0.25">
      <c r="A55" s="237">
        <v>1110</v>
      </c>
      <c r="B55" s="238" t="s">
        <v>238</v>
      </c>
      <c r="C55" s="703">
        <f t="shared" si="0"/>
        <v>205204</v>
      </c>
      <c r="D55" s="226">
        <f>SUM(D56:D57)</f>
        <v>183947</v>
      </c>
      <c r="E55" s="227">
        <f t="shared" ref="E55:F55" si="46">SUM(E56:E57)</f>
        <v>1440</v>
      </c>
      <c r="F55" s="228">
        <f t="shared" si="46"/>
        <v>185387</v>
      </c>
      <c r="G55" s="226">
        <f>SUM(G56:G57)</f>
        <v>19817</v>
      </c>
      <c r="H55" s="227">
        <f t="shared" ref="H55:I55" si="47">SUM(H56:H57)</f>
        <v>0</v>
      </c>
      <c r="I55" s="228">
        <f t="shared" si="47"/>
        <v>19817</v>
      </c>
      <c r="J55" s="226">
        <f>SUM(J56:J57)</f>
        <v>0</v>
      </c>
      <c r="K55" s="227">
        <f t="shared" ref="K55:L55" si="48">SUM(K56:K57)</f>
        <v>0</v>
      </c>
      <c r="L55" s="228">
        <f t="shared" si="48"/>
        <v>0</v>
      </c>
      <c r="M55" s="226">
        <f>SUM(M56:M57)</f>
        <v>0</v>
      </c>
      <c r="N55" s="227">
        <f t="shared" ref="N55:O55" si="49">SUM(N56:N57)</f>
        <v>0</v>
      </c>
      <c r="O55" s="228">
        <f t="shared" si="49"/>
        <v>0</v>
      </c>
      <c r="P55" s="229"/>
    </row>
    <row r="56" spans="1:16" ht="12" hidden="1" customHeight="1" x14ac:dyDescent="0.25">
      <c r="A56" s="155">
        <v>1111</v>
      </c>
      <c r="B56" s="182" t="s">
        <v>239</v>
      </c>
      <c r="C56" s="681">
        <f t="shared" si="0"/>
        <v>0</v>
      </c>
      <c r="D56" s="682"/>
      <c r="E56" s="683"/>
      <c r="F56" s="186">
        <f t="shared" ref="F56:F57" si="50">D56+E56</f>
        <v>0</v>
      </c>
      <c r="G56" s="682"/>
      <c r="H56" s="683"/>
      <c r="I56" s="186">
        <f t="shared" ref="I56:I57" si="51">G56+H56</f>
        <v>0</v>
      </c>
      <c r="J56" s="682"/>
      <c r="K56" s="683"/>
      <c r="L56" s="186">
        <f t="shared" ref="L56:L57" si="52">K56+J56</f>
        <v>0</v>
      </c>
      <c r="M56" s="682"/>
      <c r="N56" s="683"/>
      <c r="O56" s="186">
        <f t="shared" ref="O56:O57" si="53">N56+M56</f>
        <v>0</v>
      </c>
      <c r="P56" s="160"/>
    </row>
    <row r="57" spans="1:16" ht="48" x14ac:dyDescent="0.25">
      <c r="A57" s="162">
        <v>1119</v>
      </c>
      <c r="B57" s="189" t="s">
        <v>240</v>
      </c>
      <c r="C57" s="694">
        <f t="shared" si="0"/>
        <v>205204</v>
      </c>
      <c r="D57" s="695">
        <v>183947</v>
      </c>
      <c r="E57" s="723">
        <f>-430+1870</f>
        <v>1440</v>
      </c>
      <c r="F57" s="193">
        <f t="shared" si="50"/>
        <v>185387</v>
      </c>
      <c r="G57" s="695">
        <v>19817</v>
      </c>
      <c r="H57" s="696"/>
      <c r="I57" s="193">
        <f t="shared" si="51"/>
        <v>19817</v>
      </c>
      <c r="J57" s="695"/>
      <c r="K57" s="696"/>
      <c r="L57" s="193">
        <f t="shared" si="52"/>
        <v>0</v>
      </c>
      <c r="M57" s="695"/>
      <c r="N57" s="696"/>
      <c r="O57" s="193">
        <f t="shared" si="53"/>
        <v>0</v>
      </c>
      <c r="P57" s="168" t="s">
        <v>735</v>
      </c>
    </row>
    <row r="58" spans="1:16" x14ac:dyDescent="0.25">
      <c r="A58" s="162">
        <v>1140</v>
      </c>
      <c r="B58" s="189" t="s">
        <v>241</v>
      </c>
      <c r="C58" s="694">
        <f t="shared" si="0"/>
        <v>18519</v>
      </c>
      <c r="D58" s="191">
        <f>SUM(D59:D65)</f>
        <v>19450</v>
      </c>
      <c r="E58" s="192">
        <f>SUM(E59:E65)</f>
        <v>-1281</v>
      </c>
      <c r="F58" s="193">
        <f t="shared" ref="F58" si="54">SUM(F59:F65)</f>
        <v>18169</v>
      </c>
      <c r="G58" s="191">
        <f>SUM(G59:G65)</f>
        <v>350</v>
      </c>
      <c r="H58" s="192">
        <f t="shared" ref="H58:I58" si="55">SUM(H59:H65)</f>
        <v>0</v>
      </c>
      <c r="I58" s="193">
        <f t="shared" si="55"/>
        <v>350</v>
      </c>
      <c r="J58" s="191">
        <f>SUM(J59:J65)</f>
        <v>0</v>
      </c>
      <c r="K58" s="192">
        <f t="shared" ref="K58:L58" si="56">SUM(K59:K65)</f>
        <v>0</v>
      </c>
      <c r="L58" s="193">
        <f t="shared" si="56"/>
        <v>0</v>
      </c>
      <c r="M58" s="191">
        <f>SUM(M59:M65)</f>
        <v>0</v>
      </c>
      <c r="N58" s="192">
        <f t="shared" ref="N58:O58" si="57">SUM(N59:N65)</f>
        <v>0</v>
      </c>
      <c r="O58" s="193">
        <f t="shared" si="57"/>
        <v>0</v>
      </c>
      <c r="P58" s="168"/>
    </row>
    <row r="59" spans="1:16" ht="12" customHeight="1" x14ac:dyDescent="0.25">
      <c r="A59" s="162">
        <v>1141</v>
      </c>
      <c r="B59" s="189" t="s">
        <v>242</v>
      </c>
      <c r="C59" s="694">
        <f t="shared" si="0"/>
        <v>4201</v>
      </c>
      <c r="D59" s="695">
        <v>4172</v>
      </c>
      <c r="E59" s="696">
        <v>29</v>
      </c>
      <c r="F59" s="193">
        <f t="shared" ref="F59:F66" si="58">D59+E59</f>
        <v>4201</v>
      </c>
      <c r="G59" s="695"/>
      <c r="H59" s="696"/>
      <c r="I59" s="193">
        <f t="shared" ref="I59:I66" si="59">G59+H59</f>
        <v>0</v>
      </c>
      <c r="J59" s="695"/>
      <c r="K59" s="696"/>
      <c r="L59" s="193">
        <f t="shared" ref="L59:L66" si="60">K59+J59</f>
        <v>0</v>
      </c>
      <c r="M59" s="695"/>
      <c r="N59" s="696"/>
      <c r="O59" s="193">
        <f t="shared" ref="O59:O66" si="61">N59+M59</f>
        <v>0</v>
      </c>
      <c r="P59" s="168"/>
    </row>
    <row r="60" spans="1:16" ht="24.75" customHeight="1" x14ac:dyDescent="0.25">
      <c r="A60" s="162">
        <v>1142</v>
      </c>
      <c r="B60" s="189" t="s">
        <v>243</v>
      </c>
      <c r="C60" s="694">
        <f t="shared" si="0"/>
        <v>1029</v>
      </c>
      <c r="D60" s="695">
        <v>1029</v>
      </c>
      <c r="E60" s="696"/>
      <c r="F60" s="193">
        <f t="shared" si="58"/>
        <v>1029</v>
      </c>
      <c r="G60" s="695"/>
      <c r="H60" s="696"/>
      <c r="I60" s="193">
        <f t="shared" si="59"/>
        <v>0</v>
      </c>
      <c r="J60" s="695"/>
      <c r="K60" s="696"/>
      <c r="L60" s="193">
        <f t="shared" si="60"/>
        <v>0</v>
      </c>
      <c r="M60" s="695"/>
      <c r="N60" s="696"/>
      <c r="O60" s="193">
        <f t="shared" si="61"/>
        <v>0</v>
      </c>
      <c r="P60" s="168"/>
    </row>
    <row r="61" spans="1:16" ht="24" hidden="1" customHeight="1" x14ac:dyDescent="0.25">
      <c r="A61" s="162">
        <v>1145</v>
      </c>
      <c r="B61" s="189" t="s">
        <v>244</v>
      </c>
      <c r="C61" s="694">
        <f t="shared" si="0"/>
        <v>0</v>
      </c>
      <c r="D61" s="695"/>
      <c r="E61" s="696"/>
      <c r="F61" s="193">
        <f t="shared" si="58"/>
        <v>0</v>
      </c>
      <c r="G61" s="695"/>
      <c r="H61" s="696"/>
      <c r="I61" s="193">
        <f t="shared" si="59"/>
        <v>0</v>
      </c>
      <c r="J61" s="695"/>
      <c r="K61" s="696"/>
      <c r="L61" s="193">
        <f t="shared" si="60"/>
        <v>0</v>
      </c>
      <c r="M61" s="695"/>
      <c r="N61" s="696"/>
      <c r="O61" s="193">
        <f t="shared" si="61"/>
        <v>0</v>
      </c>
      <c r="P61" s="168"/>
    </row>
    <row r="62" spans="1:16" ht="27.75" hidden="1" customHeight="1" x14ac:dyDescent="0.25">
      <c r="A62" s="162">
        <v>1146</v>
      </c>
      <c r="B62" s="189" t="s">
        <v>245</v>
      </c>
      <c r="C62" s="694">
        <f t="shared" si="0"/>
        <v>0</v>
      </c>
      <c r="D62" s="695"/>
      <c r="E62" s="696"/>
      <c r="F62" s="193">
        <f t="shared" si="58"/>
        <v>0</v>
      </c>
      <c r="G62" s="695"/>
      <c r="H62" s="696"/>
      <c r="I62" s="193">
        <f t="shared" si="59"/>
        <v>0</v>
      </c>
      <c r="J62" s="695"/>
      <c r="K62" s="696"/>
      <c r="L62" s="193">
        <f t="shared" si="60"/>
        <v>0</v>
      </c>
      <c r="M62" s="695"/>
      <c r="N62" s="696"/>
      <c r="O62" s="193">
        <f t="shared" si="61"/>
        <v>0</v>
      </c>
      <c r="P62" s="168"/>
    </row>
    <row r="63" spans="1:16" x14ac:dyDescent="0.25">
      <c r="A63" s="162">
        <v>1147</v>
      </c>
      <c r="B63" s="189" t="s">
        <v>246</v>
      </c>
      <c r="C63" s="694">
        <f t="shared" si="0"/>
        <v>1661</v>
      </c>
      <c r="D63" s="695">
        <v>2587</v>
      </c>
      <c r="E63" s="696">
        <v>-1276</v>
      </c>
      <c r="F63" s="193">
        <f t="shared" si="58"/>
        <v>1311</v>
      </c>
      <c r="G63" s="695">
        <v>350</v>
      </c>
      <c r="H63" s="696"/>
      <c r="I63" s="193">
        <f t="shared" si="59"/>
        <v>350</v>
      </c>
      <c r="J63" s="695"/>
      <c r="K63" s="696"/>
      <c r="L63" s="193">
        <f t="shared" si="60"/>
        <v>0</v>
      </c>
      <c r="M63" s="695"/>
      <c r="N63" s="696"/>
      <c r="O63" s="193">
        <f t="shared" si="61"/>
        <v>0</v>
      </c>
      <c r="P63" s="168"/>
    </row>
    <row r="64" spans="1:16" ht="12" customHeight="1" x14ac:dyDescent="0.25">
      <c r="A64" s="162">
        <v>1148</v>
      </c>
      <c r="B64" s="189" t="s">
        <v>247</v>
      </c>
      <c r="C64" s="694">
        <f t="shared" si="0"/>
        <v>11628</v>
      </c>
      <c r="D64" s="695">
        <v>11662</v>
      </c>
      <c r="E64" s="696">
        <v>-34</v>
      </c>
      <c r="F64" s="193">
        <f t="shared" si="58"/>
        <v>11628</v>
      </c>
      <c r="G64" s="695"/>
      <c r="H64" s="696"/>
      <c r="I64" s="193">
        <f t="shared" si="59"/>
        <v>0</v>
      </c>
      <c r="J64" s="695"/>
      <c r="K64" s="696"/>
      <c r="L64" s="193">
        <f t="shared" si="60"/>
        <v>0</v>
      </c>
      <c r="M64" s="695"/>
      <c r="N64" s="696"/>
      <c r="O64" s="193">
        <f t="shared" si="61"/>
        <v>0</v>
      </c>
      <c r="P64" s="168"/>
    </row>
    <row r="65" spans="1:16" ht="24" hidden="1" customHeight="1" x14ac:dyDescent="0.25">
      <c r="A65" s="162">
        <v>1149</v>
      </c>
      <c r="B65" s="189" t="s">
        <v>248</v>
      </c>
      <c r="C65" s="694">
        <f t="shared" si="0"/>
        <v>0</v>
      </c>
      <c r="D65" s="695"/>
      <c r="E65" s="696"/>
      <c r="F65" s="193">
        <f t="shared" si="58"/>
        <v>0</v>
      </c>
      <c r="G65" s="695"/>
      <c r="H65" s="696"/>
      <c r="I65" s="193">
        <f t="shared" si="59"/>
        <v>0</v>
      </c>
      <c r="J65" s="695"/>
      <c r="K65" s="696"/>
      <c r="L65" s="193">
        <f t="shared" si="60"/>
        <v>0</v>
      </c>
      <c r="M65" s="695"/>
      <c r="N65" s="696"/>
      <c r="O65" s="193">
        <f t="shared" si="61"/>
        <v>0</v>
      </c>
      <c r="P65" s="168"/>
    </row>
    <row r="66" spans="1:16" ht="36" x14ac:dyDescent="0.25">
      <c r="A66" s="237">
        <v>1150</v>
      </c>
      <c r="B66" s="242" t="s">
        <v>249</v>
      </c>
      <c r="C66" s="703">
        <f t="shared" si="0"/>
        <v>1931</v>
      </c>
      <c r="D66" s="239">
        <v>1931</v>
      </c>
      <c r="E66" s="240"/>
      <c r="F66" s="228">
        <f t="shared" si="58"/>
        <v>1931</v>
      </c>
      <c r="G66" s="239"/>
      <c r="H66" s="240"/>
      <c r="I66" s="228">
        <f t="shared" si="59"/>
        <v>0</v>
      </c>
      <c r="J66" s="239"/>
      <c r="K66" s="240"/>
      <c r="L66" s="228">
        <f t="shared" si="60"/>
        <v>0</v>
      </c>
      <c r="M66" s="239"/>
      <c r="N66" s="240"/>
      <c r="O66" s="228">
        <f t="shared" si="61"/>
        <v>0</v>
      </c>
      <c r="P66" s="724"/>
    </row>
    <row r="67" spans="1:16" ht="24" x14ac:dyDescent="0.25">
      <c r="A67" s="169">
        <v>1200</v>
      </c>
      <c r="B67" s="283" t="s">
        <v>250</v>
      </c>
      <c r="C67" s="691">
        <f t="shared" si="0"/>
        <v>76053</v>
      </c>
      <c r="D67" s="174">
        <f>SUM(D68:D69)</f>
        <v>68756</v>
      </c>
      <c r="E67" s="175">
        <f t="shared" ref="E67:F67" si="62">SUM(E68:E69)</f>
        <v>1980</v>
      </c>
      <c r="F67" s="176">
        <f t="shared" si="62"/>
        <v>70736</v>
      </c>
      <c r="G67" s="174">
        <f>SUM(G68:G69)</f>
        <v>5317</v>
      </c>
      <c r="H67" s="175">
        <f t="shared" ref="H67:I67" si="63">SUM(H68:H69)</f>
        <v>0</v>
      </c>
      <c r="I67" s="176">
        <f t="shared" si="63"/>
        <v>5317</v>
      </c>
      <c r="J67" s="174">
        <f>SUM(J68:J69)</f>
        <v>0</v>
      </c>
      <c r="K67" s="175">
        <f t="shared" ref="K67:L67" si="64">SUM(K68:K69)</f>
        <v>0</v>
      </c>
      <c r="L67" s="176">
        <f t="shared" si="64"/>
        <v>0</v>
      </c>
      <c r="M67" s="174">
        <f>SUM(M68:M69)</f>
        <v>0</v>
      </c>
      <c r="N67" s="175">
        <f t="shared" ref="N67:O67" si="65">SUM(N68:N69)</f>
        <v>0</v>
      </c>
      <c r="O67" s="176">
        <f t="shared" si="65"/>
        <v>0</v>
      </c>
      <c r="P67" s="177"/>
    </row>
    <row r="68" spans="1:16" ht="24" x14ac:dyDescent="0.25">
      <c r="A68" s="155">
        <v>1210</v>
      </c>
      <c r="B68" s="182" t="s">
        <v>251</v>
      </c>
      <c r="C68" s="681">
        <f t="shared" si="0"/>
        <v>57066</v>
      </c>
      <c r="D68" s="682">
        <v>49754</v>
      </c>
      <c r="E68" s="683">
        <v>2368</v>
      </c>
      <c r="F68" s="186">
        <f>D68+E68</f>
        <v>52122</v>
      </c>
      <c r="G68" s="682">
        <v>4944</v>
      </c>
      <c r="H68" s="683"/>
      <c r="I68" s="186">
        <f>G68+H68</f>
        <v>4944</v>
      </c>
      <c r="J68" s="682"/>
      <c r="K68" s="683"/>
      <c r="L68" s="186">
        <f>K68+J68</f>
        <v>0</v>
      </c>
      <c r="M68" s="682"/>
      <c r="N68" s="683"/>
      <c r="O68" s="186">
        <f>N68+M68</f>
        <v>0</v>
      </c>
      <c r="P68" s="160"/>
    </row>
    <row r="69" spans="1:16" ht="24" x14ac:dyDescent="0.25">
      <c r="A69" s="162">
        <v>1220</v>
      </c>
      <c r="B69" s="189" t="s">
        <v>252</v>
      </c>
      <c r="C69" s="694">
        <f t="shared" si="0"/>
        <v>18987</v>
      </c>
      <c r="D69" s="191">
        <f>SUM(D70:D74)</f>
        <v>19002</v>
      </c>
      <c r="E69" s="192">
        <f t="shared" ref="E69:F69" si="66">SUM(E70:E74)</f>
        <v>-388</v>
      </c>
      <c r="F69" s="193">
        <f t="shared" si="66"/>
        <v>18614</v>
      </c>
      <c r="G69" s="191">
        <f>SUM(G70:G74)</f>
        <v>373</v>
      </c>
      <c r="H69" s="192">
        <f t="shared" ref="H69:I69" si="67">SUM(H70:H74)</f>
        <v>0</v>
      </c>
      <c r="I69" s="193">
        <f t="shared" si="67"/>
        <v>373</v>
      </c>
      <c r="J69" s="191">
        <f>SUM(J70:J74)</f>
        <v>0</v>
      </c>
      <c r="K69" s="192">
        <f t="shared" ref="K69:L69" si="68">SUM(K70:K74)</f>
        <v>0</v>
      </c>
      <c r="L69" s="193">
        <f t="shared" si="68"/>
        <v>0</v>
      </c>
      <c r="M69" s="191">
        <f>SUM(M70:M74)</f>
        <v>0</v>
      </c>
      <c r="N69" s="192">
        <f t="shared" ref="N69:O69" si="69">SUM(N70:N74)</f>
        <v>0</v>
      </c>
      <c r="O69" s="193">
        <f t="shared" si="69"/>
        <v>0</v>
      </c>
      <c r="P69" s="168"/>
    </row>
    <row r="70" spans="1:16" ht="48" x14ac:dyDescent="0.25">
      <c r="A70" s="162">
        <v>1221</v>
      </c>
      <c r="B70" s="189" t="s">
        <v>253</v>
      </c>
      <c r="C70" s="694">
        <f t="shared" si="0"/>
        <v>12413</v>
      </c>
      <c r="D70" s="695">
        <v>11885</v>
      </c>
      <c r="E70" s="723">
        <f>180-25</f>
        <v>155</v>
      </c>
      <c r="F70" s="193">
        <f t="shared" ref="F70:F74" si="70">D70+E70</f>
        <v>12040</v>
      </c>
      <c r="G70" s="695">
        <v>373</v>
      </c>
      <c r="H70" s="696"/>
      <c r="I70" s="193">
        <f t="shared" ref="I70:I74" si="71">G70+H70</f>
        <v>373</v>
      </c>
      <c r="J70" s="695"/>
      <c r="K70" s="696"/>
      <c r="L70" s="193">
        <f t="shared" ref="L70:L74" si="72">K70+J70</f>
        <v>0</v>
      </c>
      <c r="M70" s="695"/>
      <c r="N70" s="696"/>
      <c r="O70" s="193">
        <f t="shared" ref="O70:O74" si="73">N70+M70</f>
        <v>0</v>
      </c>
      <c r="P70" s="168" t="s">
        <v>736</v>
      </c>
    </row>
    <row r="71" spans="1:16" ht="12" hidden="1" customHeight="1" x14ac:dyDescent="0.25">
      <c r="A71" s="162">
        <v>1223</v>
      </c>
      <c r="B71" s="189" t="s">
        <v>254</v>
      </c>
      <c r="C71" s="694">
        <f t="shared" si="0"/>
        <v>0</v>
      </c>
      <c r="D71" s="695"/>
      <c r="E71" s="696"/>
      <c r="F71" s="193">
        <f t="shared" si="70"/>
        <v>0</v>
      </c>
      <c r="G71" s="695"/>
      <c r="H71" s="696"/>
      <c r="I71" s="193">
        <f t="shared" si="71"/>
        <v>0</v>
      </c>
      <c r="J71" s="695"/>
      <c r="K71" s="696"/>
      <c r="L71" s="193">
        <f t="shared" si="72"/>
        <v>0</v>
      </c>
      <c r="M71" s="695"/>
      <c r="N71" s="696"/>
      <c r="O71" s="193">
        <f t="shared" si="73"/>
        <v>0</v>
      </c>
      <c r="P71" s="168"/>
    </row>
    <row r="72" spans="1:16" ht="24" hidden="1" customHeight="1" x14ac:dyDescent="0.25">
      <c r="A72" s="162">
        <v>1225</v>
      </c>
      <c r="B72" s="189" t="s">
        <v>255</v>
      </c>
      <c r="C72" s="694">
        <f t="shared" si="0"/>
        <v>0</v>
      </c>
      <c r="D72" s="695"/>
      <c r="E72" s="696"/>
      <c r="F72" s="193">
        <f t="shared" si="70"/>
        <v>0</v>
      </c>
      <c r="G72" s="695"/>
      <c r="H72" s="696"/>
      <c r="I72" s="193">
        <f t="shared" si="71"/>
        <v>0</v>
      </c>
      <c r="J72" s="695"/>
      <c r="K72" s="696"/>
      <c r="L72" s="193">
        <f t="shared" si="72"/>
        <v>0</v>
      </c>
      <c r="M72" s="695"/>
      <c r="N72" s="696"/>
      <c r="O72" s="193">
        <f t="shared" si="73"/>
        <v>0</v>
      </c>
      <c r="P72" s="168"/>
    </row>
    <row r="73" spans="1:16" ht="36" customHeight="1" x14ac:dyDescent="0.25">
      <c r="A73" s="162">
        <v>1227</v>
      </c>
      <c r="B73" s="189" t="s">
        <v>256</v>
      </c>
      <c r="C73" s="694">
        <f t="shared" si="0"/>
        <v>5824</v>
      </c>
      <c r="D73" s="695">
        <v>6617</v>
      </c>
      <c r="E73" s="696">
        <v>-793</v>
      </c>
      <c r="F73" s="193">
        <f t="shared" si="70"/>
        <v>5824</v>
      </c>
      <c r="G73" s="695"/>
      <c r="H73" s="696"/>
      <c r="I73" s="193">
        <f t="shared" si="71"/>
        <v>0</v>
      </c>
      <c r="J73" s="695"/>
      <c r="K73" s="696"/>
      <c r="L73" s="193">
        <f t="shared" si="72"/>
        <v>0</v>
      </c>
      <c r="M73" s="695"/>
      <c r="N73" s="696"/>
      <c r="O73" s="193">
        <f t="shared" si="73"/>
        <v>0</v>
      </c>
      <c r="P73" s="168"/>
    </row>
    <row r="74" spans="1:16" ht="48" customHeight="1" x14ac:dyDescent="0.25">
      <c r="A74" s="162">
        <v>1228</v>
      </c>
      <c r="B74" s="189" t="s">
        <v>257</v>
      </c>
      <c r="C74" s="694">
        <f t="shared" si="0"/>
        <v>750</v>
      </c>
      <c r="D74" s="695">
        <v>500</v>
      </c>
      <c r="E74" s="723">
        <v>250</v>
      </c>
      <c r="F74" s="193">
        <f t="shared" si="70"/>
        <v>750</v>
      </c>
      <c r="G74" s="695"/>
      <c r="H74" s="696"/>
      <c r="I74" s="193">
        <f t="shared" si="71"/>
        <v>0</v>
      </c>
      <c r="J74" s="695"/>
      <c r="K74" s="696"/>
      <c r="L74" s="193">
        <f t="shared" si="72"/>
        <v>0</v>
      </c>
      <c r="M74" s="695"/>
      <c r="N74" s="696"/>
      <c r="O74" s="193">
        <f t="shared" si="73"/>
        <v>0</v>
      </c>
      <c r="P74" s="168" t="s">
        <v>736</v>
      </c>
    </row>
    <row r="75" spans="1:16" x14ac:dyDescent="0.25">
      <c r="A75" s="277">
        <v>2000</v>
      </c>
      <c r="B75" s="277" t="s">
        <v>258</v>
      </c>
      <c r="C75" s="719">
        <f t="shared" si="0"/>
        <v>49746</v>
      </c>
      <c r="D75" s="720">
        <f>SUM(D76,D83,D130,D164,D165,D172)</f>
        <v>50188</v>
      </c>
      <c r="E75" s="721">
        <f t="shared" ref="E75:F75" si="74">SUM(E76,E83,E130,E164,E165,E172)</f>
        <v>-2032</v>
      </c>
      <c r="F75" s="722">
        <f t="shared" si="74"/>
        <v>48156</v>
      </c>
      <c r="G75" s="720">
        <f>SUM(G76,G83,G130,G164,G165,G172)</f>
        <v>542</v>
      </c>
      <c r="H75" s="721">
        <f t="shared" ref="H75:I75" si="75">SUM(H76,H83,H130,H164,H165,H172)</f>
        <v>0</v>
      </c>
      <c r="I75" s="722">
        <f t="shared" si="75"/>
        <v>542</v>
      </c>
      <c r="J75" s="720">
        <f>SUM(J76,J83,J130,J164,J165,J172)</f>
        <v>1048</v>
      </c>
      <c r="K75" s="721">
        <f t="shared" ref="K75:L75" si="76">SUM(K76,K83,K130,K164,K165,K172)</f>
        <v>0</v>
      </c>
      <c r="L75" s="722">
        <f t="shared" si="76"/>
        <v>1048</v>
      </c>
      <c r="M75" s="720">
        <f>SUM(M76,M83,M130,M164,M165,M172)</f>
        <v>0</v>
      </c>
      <c r="N75" s="721">
        <f t="shared" ref="N75:O75" si="77">SUM(N76,N83,N130,N164,N165,N172)</f>
        <v>0</v>
      </c>
      <c r="O75" s="722">
        <f t="shared" si="77"/>
        <v>0</v>
      </c>
      <c r="P75" s="282"/>
    </row>
    <row r="76" spans="1:16" ht="24" x14ac:dyDescent="0.25">
      <c r="A76" s="169">
        <v>2100</v>
      </c>
      <c r="B76" s="283" t="s">
        <v>259</v>
      </c>
      <c r="C76" s="691">
        <f t="shared" si="0"/>
        <v>120</v>
      </c>
      <c r="D76" s="174">
        <f>SUM(D77,D80)</f>
        <v>120</v>
      </c>
      <c r="E76" s="175">
        <f t="shared" ref="E76:F76" si="78">SUM(E77,E80)</f>
        <v>0</v>
      </c>
      <c r="F76" s="176">
        <f t="shared" si="78"/>
        <v>120</v>
      </c>
      <c r="G76" s="174">
        <f>SUM(G77,G80)</f>
        <v>0</v>
      </c>
      <c r="H76" s="175">
        <f t="shared" ref="H76:I76" si="79">SUM(H77,H80)</f>
        <v>0</v>
      </c>
      <c r="I76" s="176">
        <f t="shared" si="79"/>
        <v>0</v>
      </c>
      <c r="J76" s="174">
        <f>SUM(J77,J80)</f>
        <v>0</v>
      </c>
      <c r="K76" s="175">
        <f t="shared" ref="K76:L76" si="80">SUM(K77,K80)</f>
        <v>0</v>
      </c>
      <c r="L76" s="176">
        <f t="shared" si="80"/>
        <v>0</v>
      </c>
      <c r="M76" s="174">
        <f>SUM(M77,M80)</f>
        <v>0</v>
      </c>
      <c r="N76" s="175">
        <f t="shared" ref="N76:O76" si="81">SUM(N77,N80)</f>
        <v>0</v>
      </c>
      <c r="O76" s="176">
        <f t="shared" si="81"/>
        <v>0</v>
      </c>
      <c r="P76" s="177"/>
    </row>
    <row r="77" spans="1:16" ht="24" x14ac:dyDescent="0.25">
      <c r="A77" s="155">
        <v>2110</v>
      </c>
      <c r="B77" s="182" t="s">
        <v>260</v>
      </c>
      <c r="C77" s="681">
        <f t="shared" si="0"/>
        <v>120</v>
      </c>
      <c r="D77" s="184">
        <f>SUM(D78:D79)</f>
        <v>120</v>
      </c>
      <c r="E77" s="185">
        <f t="shared" ref="E77:F77" si="82">SUM(E78:E79)</f>
        <v>0</v>
      </c>
      <c r="F77" s="186">
        <f t="shared" si="82"/>
        <v>120</v>
      </c>
      <c r="G77" s="184">
        <f>SUM(G78:G79)</f>
        <v>0</v>
      </c>
      <c r="H77" s="185">
        <f t="shared" ref="H77:I77" si="83">SUM(H78:H79)</f>
        <v>0</v>
      </c>
      <c r="I77" s="186">
        <f t="shared" si="83"/>
        <v>0</v>
      </c>
      <c r="J77" s="184">
        <f>SUM(J78:J79)</f>
        <v>0</v>
      </c>
      <c r="K77" s="185">
        <f t="shared" ref="K77:L77" si="84">SUM(K78:K79)</f>
        <v>0</v>
      </c>
      <c r="L77" s="186">
        <f t="shared" si="84"/>
        <v>0</v>
      </c>
      <c r="M77" s="184">
        <f>SUM(M78:M79)</f>
        <v>0</v>
      </c>
      <c r="N77" s="185">
        <f t="shared" ref="N77:O77" si="85">SUM(N78:N79)</f>
        <v>0</v>
      </c>
      <c r="O77" s="186">
        <f t="shared" si="85"/>
        <v>0</v>
      </c>
      <c r="P77" s="160"/>
    </row>
    <row r="78" spans="1:16" ht="12" hidden="1" customHeight="1" x14ac:dyDescent="0.25">
      <c r="A78" s="162">
        <v>2111</v>
      </c>
      <c r="B78" s="189" t="s">
        <v>261</v>
      </c>
      <c r="C78" s="694">
        <f t="shared" si="0"/>
        <v>0</v>
      </c>
      <c r="D78" s="695"/>
      <c r="E78" s="696"/>
      <c r="F78" s="193">
        <f t="shared" ref="F78:F79" si="86">D78+E78</f>
        <v>0</v>
      </c>
      <c r="G78" s="695"/>
      <c r="H78" s="696"/>
      <c r="I78" s="193">
        <f t="shared" ref="I78:I79" si="87">G78+H78</f>
        <v>0</v>
      </c>
      <c r="J78" s="695"/>
      <c r="K78" s="696"/>
      <c r="L78" s="193">
        <f t="shared" ref="L78:L79" si="88">K78+J78</f>
        <v>0</v>
      </c>
      <c r="M78" s="695"/>
      <c r="N78" s="696"/>
      <c r="O78" s="193">
        <f t="shared" ref="O78:O79" si="89">N78+M78</f>
        <v>0</v>
      </c>
      <c r="P78" s="168"/>
    </row>
    <row r="79" spans="1:16" ht="24" customHeight="1" x14ac:dyDescent="0.25">
      <c r="A79" s="162">
        <v>2112</v>
      </c>
      <c r="B79" s="189" t="s">
        <v>262</v>
      </c>
      <c r="C79" s="694">
        <f t="shared" si="0"/>
        <v>120</v>
      </c>
      <c r="D79" s="695">
        <v>120</v>
      </c>
      <c r="E79" s="696"/>
      <c r="F79" s="193">
        <f t="shared" si="86"/>
        <v>120</v>
      </c>
      <c r="G79" s="695"/>
      <c r="H79" s="696"/>
      <c r="I79" s="193">
        <f t="shared" si="87"/>
        <v>0</v>
      </c>
      <c r="J79" s="695"/>
      <c r="K79" s="696"/>
      <c r="L79" s="193">
        <f t="shared" si="88"/>
        <v>0</v>
      </c>
      <c r="M79" s="695"/>
      <c r="N79" s="696"/>
      <c r="O79" s="193">
        <f t="shared" si="89"/>
        <v>0</v>
      </c>
      <c r="P79" s="168"/>
    </row>
    <row r="80" spans="1:16" ht="24" hidden="1" x14ac:dyDescent="0.25">
      <c r="A80" s="162">
        <v>2120</v>
      </c>
      <c r="B80" s="189" t="s">
        <v>263</v>
      </c>
      <c r="C80" s="694">
        <f t="shared" si="0"/>
        <v>0</v>
      </c>
      <c r="D80" s="191">
        <f>SUM(D81:D82)</f>
        <v>0</v>
      </c>
      <c r="E80" s="192">
        <f t="shared" ref="E80:F80" si="90">SUM(E81:E82)</f>
        <v>0</v>
      </c>
      <c r="F80" s="193">
        <f t="shared" si="90"/>
        <v>0</v>
      </c>
      <c r="G80" s="191">
        <f>SUM(G81:G82)</f>
        <v>0</v>
      </c>
      <c r="H80" s="192">
        <f t="shared" ref="H80:I80" si="91">SUM(H81:H82)</f>
        <v>0</v>
      </c>
      <c r="I80" s="193">
        <f t="shared" si="91"/>
        <v>0</v>
      </c>
      <c r="J80" s="191">
        <f>SUM(J81:J82)</f>
        <v>0</v>
      </c>
      <c r="K80" s="192">
        <f t="shared" ref="K80:L80" si="92">SUM(K81:K82)</f>
        <v>0</v>
      </c>
      <c r="L80" s="193">
        <f t="shared" si="92"/>
        <v>0</v>
      </c>
      <c r="M80" s="191">
        <f>SUM(M81:M82)</f>
        <v>0</v>
      </c>
      <c r="N80" s="192">
        <f t="shared" ref="N80:O80" si="93">SUM(N81:N82)</f>
        <v>0</v>
      </c>
      <c r="O80" s="193">
        <f t="shared" si="93"/>
        <v>0</v>
      </c>
      <c r="P80" s="168"/>
    </row>
    <row r="81" spans="1:16" ht="12" hidden="1" customHeight="1" x14ac:dyDescent="0.25">
      <c r="A81" s="162">
        <v>2121</v>
      </c>
      <c r="B81" s="189" t="s">
        <v>261</v>
      </c>
      <c r="C81" s="694">
        <f t="shared" si="0"/>
        <v>0</v>
      </c>
      <c r="D81" s="695"/>
      <c r="E81" s="696"/>
      <c r="F81" s="193">
        <f t="shared" ref="F81:F82" si="94">D81+E81</f>
        <v>0</v>
      </c>
      <c r="G81" s="695"/>
      <c r="H81" s="696"/>
      <c r="I81" s="193">
        <f t="shared" ref="I81:I82" si="95">G81+H81</f>
        <v>0</v>
      </c>
      <c r="J81" s="695"/>
      <c r="K81" s="696"/>
      <c r="L81" s="193">
        <f t="shared" ref="L81:L82" si="96">K81+J81</f>
        <v>0</v>
      </c>
      <c r="M81" s="695"/>
      <c r="N81" s="696"/>
      <c r="O81" s="193">
        <f t="shared" ref="O81:O82" si="97">N81+M81</f>
        <v>0</v>
      </c>
      <c r="P81" s="168"/>
    </row>
    <row r="82" spans="1:16" ht="24" hidden="1" customHeight="1" x14ac:dyDescent="0.25">
      <c r="A82" s="162">
        <v>2122</v>
      </c>
      <c r="B82" s="189" t="s">
        <v>262</v>
      </c>
      <c r="C82" s="694">
        <f t="shared" si="0"/>
        <v>0</v>
      </c>
      <c r="D82" s="695"/>
      <c r="E82" s="696"/>
      <c r="F82" s="193">
        <f t="shared" si="94"/>
        <v>0</v>
      </c>
      <c r="G82" s="695"/>
      <c r="H82" s="696"/>
      <c r="I82" s="193">
        <f t="shared" si="95"/>
        <v>0</v>
      </c>
      <c r="J82" s="695"/>
      <c r="K82" s="696"/>
      <c r="L82" s="193">
        <f t="shared" si="96"/>
        <v>0</v>
      </c>
      <c r="M82" s="695"/>
      <c r="N82" s="696"/>
      <c r="O82" s="193">
        <f t="shared" si="97"/>
        <v>0</v>
      </c>
      <c r="P82" s="168"/>
    </row>
    <row r="83" spans="1:16" x14ac:dyDescent="0.25">
      <c r="A83" s="169">
        <v>2200</v>
      </c>
      <c r="B83" s="283" t="s">
        <v>264</v>
      </c>
      <c r="C83" s="691">
        <f t="shared" si="0"/>
        <v>24239</v>
      </c>
      <c r="D83" s="174">
        <f>SUM(D84,D89,D95,D103,D112,D116,D122,D128)</f>
        <v>25400</v>
      </c>
      <c r="E83" s="175">
        <f t="shared" ref="E83:F83" si="98">SUM(E84,E89,E95,E103,E112,E116,E122,E128)</f>
        <v>-1161</v>
      </c>
      <c r="F83" s="176">
        <f t="shared" si="98"/>
        <v>24239</v>
      </c>
      <c r="G83" s="174">
        <f>SUM(G84,G89,G95,G103,G112,G116,G122,G128)</f>
        <v>0</v>
      </c>
      <c r="H83" s="175">
        <f t="shared" ref="H83:I83" si="99">SUM(H84,H89,H95,H103,H112,H116,H122,H128)</f>
        <v>0</v>
      </c>
      <c r="I83" s="176">
        <f t="shared" si="99"/>
        <v>0</v>
      </c>
      <c r="J83" s="174">
        <f>SUM(J84,J89,J95,J103,J112,J116,J122,J128)</f>
        <v>0</v>
      </c>
      <c r="K83" s="175">
        <f t="shared" ref="K83:L83" si="100">SUM(K84,K89,K95,K103,K112,K116,K122,K128)</f>
        <v>0</v>
      </c>
      <c r="L83" s="176">
        <f t="shared" si="100"/>
        <v>0</v>
      </c>
      <c r="M83" s="174">
        <f>SUM(M84,M89,M95,M103,M112,M116,M122,M128)</f>
        <v>0</v>
      </c>
      <c r="N83" s="175">
        <f t="shared" ref="N83:O83" si="101">SUM(N84,N89,N95,N103,N112,N116,N122,N128)</f>
        <v>0</v>
      </c>
      <c r="O83" s="176">
        <f t="shared" si="101"/>
        <v>0</v>
      </c>
      <c r="P83" s="177"/>
    </row>
    <row r="84" spans="1:16" x14ac:dyDescent="0.25">
      <c r="A84" s="237">
        <v>2210</v>
      </c>
      <c r="B84" s="238" t="s">
        <v>265</v>
      </c>
      <c r="C84" s="703">
        <f t="shared" ref="C84:C147" si="102">F84+I84+L84+O84</f>
        <v>545</v>
      </c>
      <c r="D84" s="226">
        <f>SUM(D85:D88)</f>
        <v>575</v>
      </c>
      <c r="E84" s="227">
        <f t="shared" ref="E84:F84" si="103">SUM(E85:E88)</f>
        <v>-30</v>
      </c>
      <c r="F84" s="228">
        <f t="shared" si="103"/>
        <v>545</v>
      </c>
      <c r="G84" s="226">
        <f>SUM(G85:G88)</f>
        <v>0</v>
      </c>
      <c r="H84" s="227">
        <f t="shared" ref="H84:I84" si="104">SUM(H85:H88)</f>
        <v>0</v>
      </c>
      <c r="I84" s="228">
        <f t="shared" si="104"/>
        <v>0</v>
      </c>
      <c r="J84" s="226">
        <f>SUM(J85:J88)</f>
        <v>0</v>
      </c>
      <c r="K84" s="227">
        <f t="shared" ref="K84:L84" si="105">SUM(K85:K88)</f>
        <v>0</v>
      </c>
      <c r="L84" s="228">
        <f t="shared" si="105"/>
        <v>0</v>
      </c>
      <c r="M84" s="226">
        <f>SUM(M85:M88)</f>
        <v>0</v>
      </c>
      <c r="N84" s="227">
        <f t="shared" ref="N84:O84" si="106">SUM(N85:N88)</f>
        <v>0</v>
      </c>
      <c r="O84" s="228">
        <f t="shared" si="106"/>
        <v>0</v>
      </c>
      <c r="P84" s="229"/>
    </row>
    <row r="85" spans="1:16" ht="24" hidden="1" customHeight="1" x14ac:dyDescent="0.25">
      <c r="A85" s="155">
        <v>2211</v>
      </c>
      <c r="B85" s="182" t="s">
        <v>266</v>
      </c>
      <c r="C85" s="681">
        <f t="shared" si="102"/>
        <v>0</v>
      </c>
      <c r="D85" s="682"/>
      <c r="E85" s="683"/>
      <c r="F85" s="186">
        <f t="shared" ref="F85:F88" si="107">D85+E85</f>
        <v>0</v>
      </c>
      <c r="G85" s="682"/>
      <c r="H85" s="683"/>
      <c r="I85" s="186">
        <f t="shared" ref="I85:I88" si="108">G85+H85</f>
        <v>0</v>
      </c>
      <c r="J85" s="682"/>
      <c r="K85" s="683"/>
      <c r="L85" s="186">
        <f t="shared" ref="L85:L88" si="109">K85+J85</f>
        <v>0</v>
      </c>
      <c r="M85" s="682"/>
      <c r="N85" s="683"/>
      <c r="O85" s="186">
        <f t="shared" ref="O85:O88" si="110">N85+M85</f>
        <v>0</v>
      </c>
      <c r="P85" s="160"/>
    </row>
    <row r="86" spans="1:16" ht="36" customHeight="1" x14ac:dyDescent="0.25">
      <c r="A86" s="162">
        <v>2212</v>
      </c>
      <c r="B86" s="189" t="s">
        <v>267</v>
      </c>
      <c r="C86" s="694">
        <f t="shared" si="102"/>
        <v>525</v>
      </c>
      <c r="D86" s="695">
        <v>555</v>
      </c>
      <c r="E86" s="696">
        <v>-30</v>
      </c>
      <c r="F86" s="193">
        <f t="shared" si="107"/>
        <v>525</v>
      </c>
      <c r="G86" s="695"/>
      <c r="H86" s="696"/>
      <c r="I86" s="193">
        <f t="shared" si="108"/>
        <v>0</v>
      </c>
      <c r="J86" s="695"/>
      <c r="K86" s="696"/>
      <c r="L86" s="193">
        <f t="shared" si="109"/>
        <v>0</v>
      </c>
      <c r="M86" s="695"/>
      <c r="N86" s="696"/>
      <c r="O86" s="193">
        <f t="shared" si="110"/>
        <v>0</v>
      </c>
      <c r="P86" s="168"/>
    </row>
    <row r="87" spans="1:16" ht="24" hidden="1" customHeight="1" x14ac:dyDescent="0.25">
      <c r="A87" s="162">
        <v>2214</v>
      </c>
      <c r="B87" s="189" t="s">
        <v>268</v>
      </c>
      <c r="C87" s="694">
        <f t="shared" si="102"/>
        <v>0</v>
      </c>
      <c r="D87" s="695"/>
      <c r="E87" s="696"/>
      <c r="F87" s="193">
        <f t="shared" si="107"/>
        <v>0</v>
      </c>
      <c r="G87" s="695"/>
      <c r="H87" s="696"/>
      <c r="I87" s="193">
        <f t="shared" si="108"/>
        <v>0</v>
      </c>
      <c r="J87" s="695"/>
      <c r="K87" s="696"/>
      <c r="L87" s="193">
        <f t="shared" si="109"/>
        <v>0</v>
      </c>
      <c r="M87" s="695"/>
      <c r="N87" s="696"/>
      <c r="O87" s="193">
        <f t="shared" si="110"/>
        <v>0</v>
      </c>
      <c r="P87" s="168"/>
    </row>
    <row r="88" spans="1:16" ht="12" customHeight="1" x14ac:dyDescent="0.25">
      <c r="A88" s="162">
        <v>2219</v>
      </c>
      <c r="B88" s="189" t="s">
        <v>269</v>
      </c>
      <c r="C88" s="694">
        <f t="shared" si="102"/>
        <v>20</v>
      </c>
      <c r="D88" s="695">
        <v>20</v>
      </c>
      <c r="E88" s="696"/>
      <c r="F88" s="193">
        <f t="shared" si="107"/>
        <v>20</v>
      </c>
      <c r="G88" s="695"/>
      <c r="H88" s="696"/>
      <c r="I88" s="193">
        <f t="shared" si="108"/>
        <v>0</v>
      </c>
      <c r="J88" s="695"/>
      <c r="K88" s="696"/>
      <c r="L88" s="193">
        <f t="shared" si="109"/>
        <v>0</v>
      </c>
      <c r="M88" s="695"/>
      <c r="N88" s="696"/>
      <c r="O88" s="193">
        <f t="shared" si="110"/>
        <v>0</v>
      </c>
      <c r="P88" s="168"/>
    </row>
    <row r="89" spans="1:16" ht="24" x14ac:dyDescent="0.25">
      <c r="A89" s="162">
        <v>2220</v>
      </c>
      <c r="B89" s="189" t="s">
        <v>270</v>
      </c>
      <c r="C89" s="694">
        <f t="shared" si="102"/>
        <v>18188</v>
      </c>
      <c r="D89" s="191">
        <f>SUM(D90:D94)</f>
        <v>19293</v>
      </c>
      <c r="E89" s="192">
        <f t="shared" ref="E89:F89" si="111">SUM(E90:E94)</f>
        <v>-1105</v>
      </c>
      <c r="F89" s="193">
        <f t="shared" si="111"/>
        <v>18188</v>
      </c>
      <c r="G89" s="191">
        <f>SUM(G90:G94)</f>
        <v>0</v>
      </c>
      <c r="H89" s="192">
        <f t="shared" ref="H89:I89" si="112">SUM(H90:H94)</f>
        <v>0</v>
      </c>
      <c r="I89" s="193">
        <f t="shared" si="112"/>
        <v>0</v>
      </c>
      <c r="J89" s="191">
        <f>SUM(J90:J94)</f>
        <v>0</v>
      </c>
      <c r="K89" s="192">
        <f t="shared" ref="K89:L89" si="113">SUM(K90:K94)</f>
        <v>0</v>
      </c>
      <c r="L89" s="193">
        <f t="shared" si="113"/>
        <v>0</v>
      </c>
      <c r="M89" s="191">
        <f>SUM(M90:M94)</f>
        <v>0</v>
      </c>
      <c r="N89" s="192">
        <f t="shared" ref="N89:O89" si="114">SUM(N90:N94)</f>
        <v>0</v>
      </c>
      <c r="O89" s="193">
        <f t="shared" si="114"/>
        <v>0</v>
      </c>
      <c r="P89" s="168"/>
    </row>
    <row r="90" spans="1:16" ht="24" hidden="1" customHeight="1" x14ac:dyDescent="0.25">
      <c r="A90" s="162">
        <v>2221</v>
      </c>
      <c r="B90" s="189" t="s">
        <v>271</v>
      </c>
      <c r="C90" s="694">
        <f t="shared" si="102"/>
        <v>0</v>
      </c>
      <c r="D90" s="695"/>
      <c r="E90" s="696"/>
      <c r="F90" s="193">
        <f t="shared" ref="F90:F94" si="115">D90+E90</f>
        <v>0</v>
      </c>
      <c r="G90" s="695"/>
      <c r="H90" s="696"/>
      <c r="I90" s="193">
        <f t="shared" ref="I90:I94" si="116">G90+H90</f>
        <v>0</v>
      </c>
      <c r="J90" s="695"/>
      <c r="K90" s="696"/>
      <c r="L90" s="193">
        <f t="shared" ref="L90:L94" si="117">K90+J90</f>
        <v>0</v>
      </c>
      <c r="M90" s="695"/>
      <c r="N90" s="696"/>
      <c r="O90" s="193">
        <f t="shared" ref="O90:O94" si="118">N90+M90</f>
        <v>0</v>
      </c>
      <c r="P90" s="168"/>
    </row>
    <row r="91" spans="1:16" ht="12" customHeight="1" x14ac:dyDescent="0.25">
      <c r="A91" s="162">
        <v>2222</v>
      </c>
      <c r="B91" s="189" t="s">
        <v>272</v>
      </c>
      <c r="C91" s="694">
        <f t="shared" si="102"/>
        <v>2398</v>
      </c>
      <c r="D91" s="695">
        <v>2583</v>
      </c>
      <c r="E91" s="696">
        <v>-185</v>
      </c>
      <c r="F91" s="193">
        <f t="shared" si="115"/>
        <v>2398</v>
      </c>
      <c r="G91" s="695"/>
      <c r="H91" s="696"/>
      <c r="I91" s="193">
        <f t="shared" si="116"/>
        <v>0</v>
      </c>
      <c r="J91" s="695"/>
      <c r="K91" s="696"/>
      <c r="L91" s="193">
        <f t="shared" si="117"/>
        <v>0</v>
      </c>
      <c r="M91" s="695"/>
      <c r="N91" s="696"/>
      <c r="O91" s="193">
        <f t="shared" si="118"/>
        <v>0</v>
      </c>
      <c r="P91" s="168"/>
    </row>
    <row r="92" spans="1:16" ht="12" customHeight="1" x14ac:dyDescent="0.25">
      <c r="A92" s="162">
        <v>2223</v>
      </c>
      <c r="B92" s="189" t="s">
        <v>273</v>
      </c>
      <c r="C92" s="694">
        <f t="shared" si="102"/>
        <v>15264</v>
      </c>
      <c r="D92" s="695">
        <v>16139</v>
      </c>
      <c r="E92" s="696">
        <v>-875</v>
      </c>
      <c r="F92" s="193">
        <f t="shared" si="115"/>
        <v>15264</v>
      </c>
      <c r="G92" s="695"/>
      <c r="H92" s="696"/>
      <c r="I92" s="193">
        <f t="shared" si="116"/>
        <v>0</v>
      </c>
      <c r="J92" s="695"/>
      <c r="K92" s="696"/>
      <c r="L92" s="193">
        <f t="shared" si="117"/>
        <v>0</v>
      </c>
      <c r="M92" s="695"/>
      <c r="N92" s="696"/>
      <c r="O92" s="193">
        <f t="shared" si="118"/>
        <v>0</v>
      </c>
      <c r="P92" s="168"/>
    </row>
    <row r="93" spans="1:16" ht="48" customHeight="1" x14ac:dyDescent="0.25">
      <c r="A93" s="162">
        <v>2224</v>
      </c>
      <c r="B93" s="189" t="s">
        <v>274</v>
      </c>
      <c r="C93" s="694">
        <f t="shared" si="102"/>
        <v>526</v>
      </c>
      <c r="D93" s="695">
        <v>571</v>
      </c>
      <c r="E93" s="696">
        <v>-45</v>
      </c>
      <c r="F93" s="193">
        <f t="shared" si="115"/>
        <v>526</v>
      </c>
      <c r="G93" s="695"/>
      <c r="H93" s="696"/>
      <c r="I93" s="193">
        <f t="shared" si="116"/>
        <v>0</v>
      </c>
      <c r="J93" s="695"/>
      <c r="K93" s="696"/>
      <c r="L93" s="193">
        <f t="shared" si="117"/>
        <v>0</v>
      </c>
      <c r="M93" s="695"/>
      <c r="N93" s="696"/>
      <c r="O93" s="193">
        <f t="shared" si="118"/>
        <v>0</v>
      </c>
      <c r="P93" s="168"/>
    </row>
    <row r="94" spans="1:16" ht="24" hidden="1" customHeight="1" x14ac:dyDescent="0.25">
      <c r="A94" s="162">
        <v>2229</v>
      </c>
      <c r="B94" s="189" t="s">
        <v>275</v>
      </c>
      <c r="C94" s="694">
        <f t="shared" si="102"/>
        <v>0</v>
      </c>
      <c r="D94" s="695"/>
      <c r="E94" s="696"/>
      <c r="F94" s="193">
        <f t="shared" si="115"/>
        <v>0</v>
      </c>
      <c r="G94" s="695"/>
      <c r="H94" s="696"/>
      <c r="I94" s="193">
        <f t="shared" si="116"/>
        <v>0</v>
      </c>
      <c r="J94" s="695"/>
      <c r="K94" s="696"/>
      <c r="L94" s="193">
        <f t="shared" si="117"/>
        <v>0</v>
      </c>
      <c r="M94" s="695"/>
      <c r="N94" s="696"/>
      <c r="O94" s="193">
        <f t="shared" si="118"/>
        <v>0</v>
      </c>
      <c r="P94" s="168"/>
    </row>
    <row r="95" spans="1:16" ht="36" x14ac:dyDescent="0.25">
      <c r="A95" s="162">
        <v>2230</v>
      </c>
      <c r="B95" s="189" t="s">
        <v>276</v>
      </c>
      <c r="C95" s="694">
        <f t="shared" si="102"/>
        <v>913</v>
      </c>
      <c r="D95" s="191">
        <f>SUM(D96:D102)</f>
        <v>924</v>
      </c>
      <c r="E95" s="192">
        <f t="shared" ref="E95:F95" si="119">SUM(E96:E102)</f>
        <v>-11</v>
      </c>
      <c r="F95" s="193">
        <f t="shared" si="119"/>
        <v>913</v>
      </c>
      <c r="G95" s="191">
        <f>SUM(G96:G102)</f>
        <v>0</v>
      </c>
      <c r="H95" s="192">
        <f t="shared" ref="H95:I95" si="120">SUM(H96:H102)</f>
        <v>0</v>
      </c>
      <c r="I95" s="193">
        <f t="shared" si="120"/>
        <v>0</v>
      </c>
      <c r="J95" s="191">
        <f>SUM(J96:J102)</f>
        <v>0</v>
      </c>
      <c r="K95" s="192">
        <f t="shared" ref="K95:L95" si="121">SUM(K96:K102)</f>
        <v>0</v>
      </c>
      <c r="L95" s="193">
        <f t="shared" si="121"/>
        <v>0</v>
      </c>
      <c r="M95" s="191">
        <f>SUM(M96:M102)</f>
        <v>0</v>
      </c>
      <c r="N95" s="192">
        <f t="shared" ref="N95:O95" si="122">SUM(N96:N102)</f>
        <v>0</v>
      </c>
      <c r="O95" s="193">
        <f t="shared" si="122"/>
        <v>0</v>
      </c>
      <c r="P95" s="168"/>
    </row>
    <row r="96" spans="1:16" ht="24" hidden="1" customHeight="1" x14ac:dyDescent="0.25">
      <c r="A96" s="162">
        <v>2231</v>
      </c>
      <c r="B96" s="189" t="s">
        <v>277</v>
      </c>
      <c r="C96" s="694">
        <f t="shared" si="102"/>
        <v>0</v>
      </c>
      <c r="D96" s="695"/>
      <c r="E96" s="696"/>
      <c r="F96" s="193">
        <f t="shared" ref="F96:F102" si="123">D96+E96</f>
        <v>0</v>
      </c>
      <c r="G96" s="695"/>
      <c r="H96" s="696"/>
      <c r="I96" s="193">
        <f t="shared" ref="I96:I102" si="124">G96+H96</f>
        <v>0</v>
      </c>
      <c r="J96" s="695"/>
      <c r="K96" s="696"/>
      <c r="L96" s="193">
        <f t="shared" ref="L96:L102" si="125">K96+J96</f>
        <v>0</v>
      </c>
      <c r="M96" s="695"/>
      <c r="N96" s="696"/>
      <c r="O96" s="193">
        <f t="shared" ref="O96:O102" si="126">N96+M96</f>
        <v>0</v>
      </c>
      <c r="P96" s="168"/>
    </row>
    <row r="97" spans="1:16" ht="24.75" hidden="1" customHeight="1" x14ac:dyDescent="0.25">
      <c r="A97" s="162">
        <v>2232</v>
      </c>
      <c r="B97" s="189" t="s">
        <v>278</v>
      </c>
      <c r="C97" s="694">
        <f t="shared" si="102"/>
        <v>0</v>
      </c>
      <c r="D97" s="695"/>
      <c r="E97" s="696"/>
      <c r="F97" s="193">
        <f t="shared" si="123"/>
        <v>0</v>
      </c>
      <c r="G97" s="695"/>
      <c r="H97" s="696"/>
      <c r="I97" s="193">
        <f t="shared" si="124"/>
        <v>0</v>
      </c>
      <c r="J97" s="695"/>
      <c r="K97" s="696"/>
      <c r="L97" s="193">
        <f t="shared" si="125"/>
        <v>0</v>
      </c>
      <c r="M97" s="695"/>
      <c r="N97" s="696"/>
      <c r="O97" s="193">
        <f t="shared" si="126"/>
        <v>0</v>
      </c>
      <c r="P97" s="168"/>
    </row>
    <row r="98" spans="1:16" ht="24" hidden="1" customHeight="1" x14ac:dyDescent="0.25">
      <c r="A98" s="155">
        <v>2233</v>
      </c>
      <c r="B98" s="182" t="s">
        <v>279</v>
      </c>
      <c r="C98" s="681">
        <f t="shared" si="102"/>
        <v>0</v>
      </c>
      <c r="D98" s="682"/>
      <c r="E98" s="683"/>
      <c r="F98" s="186">
        <f t="shared" si="123"/>
        <v>0</v>
      </c>
      <c r="G98" s="682"/>
      <c r="H98" s="683"/>
      <c r="I98" s="186">
        <f t="shared" si="124"/>
        <v>0</v>
      </c>
      <c r="J98" s="682"/>
      <c r="K98" s="683"/>
      <c r="L98" s="186">
        <f t="shared" si="125"/>
        <v>0</v>
      </c>
      <c r="M98" s="682"/>
      <c r="N98" s="683"/>
      <c r="O98" s="186">
        <f t="shared" si="126"/>
        <v>0</v>
      </c>
      <c r="P98" s="160"/>
    </row>
    <row r="99" spans="1:16" ht="36" hidden="1" customHeight="1" x14ac:dyDescent="0.25">
      <c r="A99" s="162">
        <v>2234</v>
      </c>
      <c r="B99" s="189" t="s">
        <v>280</v>
      </c>
      <c r="C99" s="694">
        <f t="shared" si="102"/>
        <v>0</v>
      </c>
      <c r="D99" s="695"/>
      <c r="E99" s="696"/>
      <c r="F99" s="193">
        <f t="shared" si="123"/>
        <v>0</v>
      </c>
      <c r="G99" s="695"/>
      <c r="H99" s="696"/>
      <c r="I99" s="193">
        <f t="shared" si="124"/>
        <v>0</v>
      </c>
      <c r="J99" s="695"/>
      <c r="K99" s="696"/>
      <c r="L99" s="193">
        <f t="shared" si="125"/>
        <v>0</v>
      </c>
      <c r="M99" s="695"/>
      <c r="N99" s="696"/>
      <c r="O99" s="193">
        <f t="shared" si="126"/>
        <v>0</v>
      </c>
      <c r="P99" s="168"/>
    </row>
    <row r="100" spans="1:16" ht="24" hidden="1" customHeight="1" x14ac:dyDescent="0.25">
      <c r="A100" s="162">
        <v>2235</v>
      </c>
      <c r="B100" s="189" t="s">
        <v>281</v>
      </c>
      <c r="C100" s="694">
        <f t="shared" si="102"/>
        <v>0</v>
      </c>
      <c r="D100" s="695"/>
      <c r="E100" s="696"/>
      <c r="F100" s="193">
        <f t="shared" si="123"/>
        <v>0</v>
      </c>
      <c r="G100" s="695"/>
      <c r="H100" s="696"/>
      <c r="I100" s="193">
        <f t="shared" si="124"/>
        <v>0</v>
      </c>
      <c r="J100" s="695"/>
      <c r="K100" s="696"/>
      <c r="L100" s="193">
        <f t="shared" si="125"/>
        <v>0</v>
      </c>
      <c r="M100" s="695"/>
      <c r="N100" s="696"/>
      <c r="O100" s="193">
        <f t="shared" si="126"/>
        <v>0</v>
      </c>
      <c r="P100" s="168"/>
    </row>
    <row r="101" spans="1:16" ht="12" hidden="1" customHeight="1" x14ac:dyDescent="0.25">
      <c r="A101" s="162">
        <v>2236</v>
      </c>
      <c r="B101" s="189" t="s">
        <v>282</v>
      </c>
      <c r="C101" s="694">
        <f t="shared" si="102"/>
        <v>0</v>
      </c>
      <c r="D101" s="695"/>
      <c r="E101" s="696"/>
      <c r="F101" s="193">
        <f t="shared" si="123"/>
        <v>0</v>
      </c>
      <c r="G101" s="695"/>
      <c r="H101" s="696"/>
      <c r="I101" s="193">
        <f t="shared" si="124"/>
        <v>0</v>
      </c>
      <c r="J101" s="695"/>
      <c r="K101" s="696"/>
      <c r="L101" s="193">
        <f t="shared" si="125"/>
        <v>0</v>
      </c>
      <c r="M101" s="695"/>
      <c r="N101" s="696"/>
      <c r="O101" s="193">
        <f t="shared" si="126"/>
        <v>0</v>
      </c>
      <c r="P101" s="168"/>
    </row>
    <row r="102" spans="1:16" ht="24" customHeight="1" x14ac:dyDescent="0.25">
      <c r="A102" s="162">
        <v>2239</v>
      </c>
      <c r="B102" s="189" t="s">
        <v>283</v>
      </c>
      <c r="C102" s="694">
        <f t="shared" si="102"/>
        <v>913</v>
      </c>
      <c r="D102" s="695">
        <v>924</v>
      </c>
      <c r="E102" s="696">
        <v>-11</v>
      </c>
      <c r="F102" s="193">
        <f t="shared" si="123"/>
        <v>913</v>
      </c>
      <c r="G102" s="695"/>
      <c r="H102" s="696"/>
      <c r="I102" s="193">
        <f t="shared" si="124"/>
        <v>0</v>
      </c>
      <c r="J102" s="695"/>
      <c r="K102" s="696"/>
      <c r="L102" s="193">
        <f t="shared" si="125"/>
        <v>0</v>
      </c>
      <c r="M102" s="695"/>
      <c r="N102" s="696"/>
      <c r="O102" s="193">
        <f t="shared" si="126"/>
        <v>0</v>
      </c>
      <c r="P102" s="168"/>
    </row>
    <row r="103" spans="1:16" ht="36" x14ac:dyDescent="0.25">
      <c r="A103" s="162">
        <v>2240</v>
      </c>
      <c r="B103" s="189" t="s">
        <v>284</v>
      </c>
      <c r="C103" s="694">
        <f t="shared" si="102"/>
        <v>4141</v>
      </c>
      <c r="D103" s="191">
        <f>SUM(D104:D111)</f>
        <v>4146</v>
      </c>
      <c r="E103" s="192">
        <f t="shared" ref="E103:F103" si="127">SUM(E104:E111)</f>
        <v>-5</v>
      </c>
      <c r="F103" s="193">
        <f t="shared" si="127"/>
        <v>4141</v>
      </c>
      <c r="G103" s="191">
        <f>SUM(G104:G111)</f>
        <v>0</v>
      </c>
      <c r="H103" s="192">
        <f t="shared" ref="H103:I103" si="128">SUM(H104:H111)</f>
        <v>0</v>
      </c>
      <c r="I103" s="193">
        <f t="shared" si="128"/>
        <v>0</v>
      </c>
      <c r="J103" s="191">
        <f>SUM(J104:J111)</f>
        <v>0</v>
      </c>
      <c r="K103" s="192">
        <f t="shared" ref="K103:L103" si="129">SUM(K104:K111)</f>
        <v>0</v>
      </c>
      <c r="L103" s="193">
        <f t="shared" si="129"/>
        <v>0</v>
      </c>
      <c r="M103" s="191">
        <f>SUM(M104:M111)</f>
        <v>0</v>
      </c>
      <c r="N103" s="192">
        <f t="shared" ref="N103:O103" si="130">SUM(N104:N111)</f>
        <v>0</v>
      </c>
      <c r="O103" s="193">
        <f t="shared" si="130"/>
        <v>0</v>
      </c>
      <c r="P103" s="168"/>
    </row>
    <row r="104" spans="1:16" ht="12" hidden="1" customHeight="1" x14ac:dyDescent="0.25">
      <c r="A104" s="162">
        <v>2241</v>
      </c>
      <c r="B104" s="189" t="s">
        <v>285</v>
      </c>
      <c r="C104" s="694">
        <f t="shared" si="102"/>
        <v>0</v>
      </c>
      <c r="D104" s="695"/>
      <c r="E104" s="696"/>
      <c r="F104" s="193">
        <f t="shared" ref="F104:F111" si="131">D104+E104</f>
        <v>0</v>
      </c>
      <c r="G104" s="695"/>
      <c r="H104" s="696"/>
      <c r="I104" s="193">
        <f t="shared" ref="I104:I111" si="132">G104+H104</f>
        <v>0</v>
      </c>
      <c r="J104" s="695"/>
      <c r="K104" s="696"/>
      <c r="L104" s="193">
        <f t="shared" ref="L104:L111" si="133">K104+J104</f>
        <v>0</v>
      </c>
      <c r="M104" s="695"/>
      <c r="N104" s="696"/>
      <c r="O104" s="193">
        <f t="shared" ref="O104:O111" si="134">N104+M104</f>
        <v>0</v>
      </c>
      <c r="P104" s="168"/>
    </row>
    <row r="105" spans="1:16" ht="24" hidden="1" customHeight="1" x14ac:dyDescent="0.25">
      <c r="A105" s="162">
        <v>2242</v>
      </c>
      <c r="B105" s="189" t="s">
        <v>286</v>
      </c>
      <c r="C105" s="694">
        <f t="shared" si="102"/>
        <v>0</v>
      </c>
      <c r="D105" s="695"/>
      <c r="E105" s="696"/>
      <c r="F105" s="193">
        <f t="shared" si="131"/>
        <v>0</v>
      </c>
      <c r="G105" s="695"/>
      <c r="H105" s="696"/>
      <c r="I105" s="193">
        <f t="shared" si="132"/>
        <v>0</v>
      </c>
      <c r="J105" s="695"/>
      <c r="K105" s="696"/>
      <c r="L105" s="193">
        <f t="shared" si="133"/>
        <v>0</v>
      </c>
      <c r="M105" s="695"/>
      <c r="N105" s="696"/>
      <c r="O105" s="193">
        <f t="shared" si="134"/>
        <v>0</v>
      </c>
      <c r="P105" s="168"/>
    </row>
    <row r="106" spans="1:16" ht="24" x14ac:dyDescent="0.25">
      <c r="A106" s="162">
        <v>2243</v>
      </c>
      <c r="B106" s="189" t="s">
        <v>287</v>
      </c>
      <c r="C106" s="694">
        <f t="shared" si="102"/>
        <v>264</v>
      </c>
      <c r="D106" s="695">
        <v>264</v>
      </c>
      <c r="E106" s="696"/>
      <c r="F106" s="193">
        <f t="shared" si="131"/>
        <v>264</v>
      </c>
      <c r="G106" s="695"/>
      <c r="H106" s="696"/>
      <c r="I106" s="193">
        <f t="shared" si="132"/>
        <v>0</v>
      </c>
      <c r="J106" s="695"/>
      <c r="K106" s="696"/>
      <c r="L106" s="193">
        <f t="shared" si="133"/>
        <v>0</v>
      </c>
      <c r="M106" s="695"/>
      <c r="N106" s="696"/>
      <c r="O106" s="193">
        <f t="shared" si="134"/>
        <v>0</v>
      </c>
      <c r="P106" s="168"/>
    </row>
    <row r="107" spans="1:16" ht="12" customHeight="1" x14ac:dyDescent="0.25">
      <c r="A107" s="162">
        <v>2244</v>
      </c>
      <c r="B107" s="189" t="s">
        <v>288</v>
      </c>
      <c r="C107" s="694">
        <f t="shared" si="102"/>
        <v>3802</v>
      </c>
      <c r="D107" s="695">
        <v>3807</v>
      </c>
      <c r="E107" s="696">
        <v>-5</v>
      </c>
      <c r="F107" s="193">
        <f t="shared" si="131"/>
        <v>3802</v>
      </c>
      <c r="G107" s="695"/>
      <c r="H107" s="696"/>
      <c r="I107" s="193">
        <f t="shared" si="132"/>
        <v>0</v>
      </c>
      <c r="J107" s="695"/>
      <c r="K107" s="696"/>
      <c r="L107" s="193">
        <f t="shared" si="133"/>
        <v>0</v>
      </c>
      <c r="M107" s="695"/>
      <c r="N107" s="696"/>
      <c r="O107" s="193">
        <f t="shared" si="134"/>
        <v>0</v>
      </c>
      <c r="P107" s="168"/>
    </row>
    <row r="108" spans="1:16" ht="24" hidden="1" customHeight="1" x14ac:dyDescent="0.25">
      <c r="A108" s="162">
        <v>2246</v>
      </c>
      <c r="B108" s="189" t="s">
        <v>289</v>
      </c>
      <c r="C108" s="694">
        <f t="shared" si="102"/>
        <v>0</v>
      </c>
      <c r="D108" s="695"/>
      <c r="E108" s="696"/>
      <c r="F108" s="193">
        <f t="shared" si="131"/>
        <v>0</v>
      </c>
      <c r="G108" s="695"/>
      <c r="H108" s="696"/>
      <c r="I108" s="193">
        <f t="shared" si="132"/>
        <v>0</v>
      </c>
      <c r="J108" s="695"/>
      <c r="K108" s="696"/>
      <c r="L108" s="193">
        <f t="shared" si="133"/>
        <v>0</v>
      </c>
      <c r="M108" s="695"/>
      <c r="N108" s="696"/>
      <c r="O108" s="193">
        <f t="shared" si="134"/>
        <v>0</v>
      </c>
      <c r="P108" s="168"/>
    </row>
    <row r="109" spans="1:16" ht="12" hidden="1" customHeight="1" x14ac:dyDescent="0.25">
      <c r="A109" s="162">
        <v>2247</v>
      </c>
      <c r="B109" s="189" t="s">
        <v>290</v>
      </c>
      <c r="C109" s="694">
        <f t="shared" si="102"/>
        <v>0</v>
      </c>
      <c r="D109" s="695"/>
      <c r="E109" s="696"/>
      <c r="F109" s="193">
        <f t="shared" si="131"/>
        <v>0</v>
      </c>
      <c r="G109" s="695"/>
      <c r="H109" s="696"/>
      <c r="I109" s="193">
        <f t="shared" si="132"/>
        <v>0</v>
      </c>
      <c r="J109" s="695"/>
      <c r="K109" s="696"/>
      <c r="L109" s="193">
        <f t="shared" si="133"/>
        <v>0</v>
      </c>
      <c r="M109" s="695"/>
      <c r="N109" s="696"/>
      <c r="O109" s="193">
        <f t="shared" si="134"/>
        <v>0</v>
      </c>
      <c r="P109" s="168"/>
    </row>
    <row r="110" spans="1:16" ht="24" hidden="1" customHeight="1" x14ac:dyDescent="0.25">
      <c r="A110" s="162">
        <v>2248</v>
      </c>
      <c r="B110" s="189" t="s">
        <v>291</v>
      </c>
      <c r="C110" s="694">
        <f t="shared" si="102"/>
        <v>0</v>
      </c>
      <c r="D110" s="695"/>
      <c r="E110" s="696"/>
      <c r="F110" s="193">
        <f t="shared" si="131"/>
        <v>0</v>
      </c>
      <c r="G110" s="695"/>
      <c r="H110" s="696"/>
      <c r="I110" s="193">
        <f t="shared" si="132"/>
        <v>0</v>
      </c>
      <c r="J110" s="695"/>
      <c r="K110" s="696"/>
      <c r="L110" s="193">
        <f t="shared" si="133"/>
        <v>0</v>
      </c>
      <c r="M110" s="695"/>
      <c r="N110" s="696"/>
      <c r="O110" s="193">
        <f t="shared" si="134"/>
        <v>0</v>
      </c>
      <c r="P110" s="168"/>
    </row>
    <row r="111" spans="1:16" ht="24" customHeight="1" x14ac:dyDescent="0.25">
      <c r="A111" s="162">
        <v>2249</v>
      </c>
      <c r="B111" s="189" t="s">
        <v>292</v>
      </c>
      <c r="C111" s="694">
        <f t="shared" si="102"/>
        <v>75</v>
      </c>
      <c r="D111" s="695">
        <v>75</v>
      </c>
      <c r="E111" s="696"/>
      <c r="F111" s="193">
        <f t="shared" si="131"/>
        <v>75</v>
      </c>
      <c r="G111" s="695"/>
      <c r="H111" s="696"/>
      <c r="I111" s="193">
        <f t="shared" si="132"/>
        <v>0</v>
      </c>
      <c r="J111" s="695"/>
      <c r="K111" s="696"/>
      <c r="L111" s="193">
        <f t="shared" si="133"/>
        <v>0</v>
      </c>
      <c r="M111" s="695"/>
      <c r="N111" s="696"/>
      <c r="O111" s="193">
        <f t="shared" si="134"/>
        <v>0</v>
      </c>
      <c r="P111" s="168"/>
    </row>
    <row r="112" spans="1:16" x14ac:dyDescent="0.25">
      <c r="A112" s="162">
        <v>2250</v>
      </c>
      <c r="B112" s="189" t="s">
        <v>293</v>
      </c>
      <c r="C112" s="694">
        <f t="shared" si="102"/>
        <v>331</v>
      </c>
      <c r="D112" s="191">
        <f>SUM(D113:D115)</f>
        <v>331</v>
      </c>
      <c r="E112" s="192">
        <f t="shared" ref="E112:F112" si="135">SUM(E113:E115)</f>
        <v>0</v>
      </c>
      <c r="F112" s="193">
        <f t="shared" si="135"/>
        <v>331</v>
      </c>
      <c r="G112" s="191">
        <f>SUM(G113:G115)</f>
        <v>0</v>
      </c>
      <c r="H112" s="192">
        <f t="shared" ref="H112:I112" si="136">SUM(H113:H115)</f>
        <v>0</v>
      </c>
      <c r="I112" s="193">
        <f t="shared" si="136"/>
        <v>0</v>
      </c>
      <c r="J112" s="191">
        <f>SUM(J113:J115)</f>
        <v>0</v>
      </c>
      <c r="K112" s="192">
        <f t="shared" ref="K112:L112" si="137">SUM(K113:K115)</f>
        <v>0</v>
      </c>
      <c r="L112" s="193">
        <f t="shared" si="137"/>
        <v>0</v>
      </c>
      <c r="M112" s="191">
        <f>SUM(M113:M115)</f>
        <v>0</v>
      </c>
      <c r="N112" s="192">
        <f t="shared" ref="N112:O112" si="138">SUM(N113:N115)</f>
        <v>0</v>
      </c>
      <c r="O112" s="193">
        <f t="shared" si="138"/>
        <v>0</v>
      </c>
      <c r="P112" s="168"/>
    </row>
    <row r="113" spans="1:16" ht="12" customHeight="1" x14ac:dyDescent="0.25">
      <c r="A113" s="162">
        <v>2251</v>
      </c>
      <c r="B113" s="189" t="s">
        <v>294</v>
      </c>
      <c r="C113" s="694">
        <f t="shared" si="102"/>
        <v>166</v>
      </c>
      <c r="D113" s="695">
        <v>166</v>
      </c>
      <c r="E113" s="696"/>
      <c r="F113" s="193">
        <f t="shared" ref="F113:F115" si="139">D113+E113</f>
        <v>166</v>
      </c>
      <c r="G113" s="695"/>
      <c r="H113" s="696"/>
      <c r="I113" s="193">
        <f t="shared" ref="I113:I115" si="140">G113+H113</f>
        <v>0</v>
      </c>
      <c r="J113" s="695"/>
      <c r="K113" s="696"/>
      <c r="L113" s="193">
        <f t="shared" ref="L113:L115" si="141">K113+J113</f>
        <v>0</v>
      </c>
      <c r="M113" s="695"/>
      <c r="N113" s="696"/>
      <c r="O113" s="193">
        <f t="shared" ref="O113:O115" si="142">N113+M113</f>
        <v>0</v>
      </c>
      <c r="P113" s="168"/>
    </row>
    <row r="114" spans="1:16" ht="24" customHeight="1" x14ac:dyDescent="0.25">
      <c r="A114" s="162">
        <v>2252</v>
      </c>
      <c r="B114" s="189" t="s">
        <v>295</v>
      </c>
      <c r="C114" s="694">
        <f t="shared" si="102"/>
        <v>165</v>
      </c>
      <c r="D114" s="695">
        <v>165</v>
      </c>
      <c r="E114" s="696"/>
      <c r="F114" s="193">
        <f t="shared" si="139"/>
        <v>165</v>
      </c>
      <c r="G114" s="695"/>
      <c r="H114" s="696"/>
      <c r="I114" s="193">
        <f t="shared" si="140"/>
        <v>0</v>
      </c>
      <c r="J114" s="695"/>
      <c r="K114" s="696"/>
      <c r="L114" s="193">
        <f t="shared" si="141"/>
        <v>0</v>
      </c>
      <c r="M114" s="695"/>
      <c r="N114" s="696"/>
      <c r="O114" s="193">
        <f t="shared" si="142"/>
        <v>0</v>
      </c>
      <c r="P114" s="168"/>
    </row>
    <row r="115" spans="1:16" ht="24" hidden="1" customHeight="1" x14ac:dyDescent="0.25">
      <c r="A115" s="162">
        <v>2259</v>
      </c>
      <c r="B115" s="189" t="s">
        <v>296</v>
      </c>
      <c r="C115" s="694">
        <f t="shared" si="102"/>
        <v>0</v>
      </c>
      <c r="D115" s="695"/>
      <c r="E115" s="696"/>
      <c r="F115" s="193">
        <f t="shared" si="139"/>
        <v>0</v>
      </c>
      <c r="G115" s="695"/>
      <c r="H115" s="696"/>
      <c r="I115" s="193">
        <f t="shared" si="140"/>
        <v>0</v>
      </c>
      <c r="J115" s="695"/>
      <c r="K115" s="696"/>
      <c r="L115" s="193">
        <f t="shared" si="141"/>
        <v>0</v>
      </c>
      <c r="M115" s="695"/>
      <c r="N115" s="696"/>
      <c r="O115" s="193">
        <f t="shared" si="142"/>
        <v>0</v>
      </c>
      <c r="P115" s="168"/>
    </row>
    <row r="116" spans="1:16" x14ac:dyDescent="0.25">
      <c r="A116" s="162">
        <v>2260</v>
      </c>
      <c r="B116" s="189" t="s">
        <v>297</v>
      </c>
      <c r="C116" s="694">
        <f t="shared" si="102"/>
        <v>26</v>
      </c>
      <c r="D116" s="191">
        <f>SUM(D117:D121)</f>
        <v>26</v>
      </c>
      <c r="E116" s="192">
        <f t="shared" ref="E116:F116" si="143">SUM(E117:E121)</f>
        <v>0</v>
      </c>
      <c r="F116" s="193">
        <f t="shared" si="143"/>
        <v>26</v>
      </c>
      <c r="G116" s="191">
        <f>SUM(G117:G121)</f>
        <v>0</v>
      </c>
      <c r="H116" s="192">
        <f t="shared" ref="H116:I116" si="144">SUM(H117:H121)</f>
        <v>0</v>
      </c>
      <c r="I116" s="193">
        <f t="shared" si="144"/>
        <v>0</v>
      </c>
      <c r="J116" s="191">
        <f>SUM(J117:J121)</f>
        <v>0</v>
      </c>
      <c r="K116" s="192">
        <f t="shared" ref="K116:L116" si="145">SUM(K117:K121)</f>
        <v>0</v>
      </c>
      <c r="L116" s="193">
        <f t="shared" si="145"/>
        <v>0</v>
      </c>
      <c r="M116" s="191">
        <f>SUM(M117:M121)</f>
        <v>0</v>
      </c>
      <c r="N116" s="192">
        <f t="shared" ref="N116:O116" si="146">SUM(N117:N121)</f>
        <v>0</v>
      </c>
      <c r="O116" s="193">
        <f t="shared" si="146"/>
        <v>0</v>
      </c>
      <c r="P116" s="168"/>
    </row>
    <row r="117" spans="1:16" ht="12" hidden="1" customHeight="1" x14ac:dyDescent="0.25">
      <c r="A117" s="162">
        <v>2261</v>
      </c>
      <c r="B117" s="189" t="s">
        <v>298</v>
      </c>
      <c r="C117" s="694">
        <f t="shared" si="102"/>
        <v>0</v>
      </c>
      <c r="D117" s="695"/>
      <c r="E117" s="696"/>
      <c r="F117" s="193">
        <f t="shared" ref="F117:F121" si="147">D117+E117</f>
        <v>0</v>
      </c>
      <c r="G117" s="695"/>
      <c r="H117" s="696"/>
      <c r="I117" s="193">
        <f t="shared" ref="I117:I121" si="148">G117+H117</f>
        <v>0</v>
      </c>
      <c r="J117" s="695"/>
      <c r="K117" s="696"/>
      <c r="L117" s="193">
        <f t="shared" ref="L117:L121" si="149">K117+J117</f>
        <v>0</v>
      </c>
      <c r="M117" s="695"/>
      <c r="N117" s="696"/>
      <c r="O117" s="193">
        <f t="shared" ref="O117:O121" si="150">N117+M117</f>
        <v>0</v>
      </c>
      <c r="P117" s="168"/>
    </row>
    <row r="118" spans="1:16" ht="12" hidden="1" customHeight="1" x14ac:dyDescent="0.25">
      <c r="A118" s="162">
        <v>2262</v>
      </c>
      <c r="B118" s="189" t="s">
        <v>299</v>
      </c>
      <c r="C118" s="694">
        <f t="shared" si="102"/>
        <v>0</v>
      </c>
      <c r="D118" s="695"/>
      <c r="E118" s="696"/>
      <c r="F118" s="193">
        <f t="shared" si="147"/>
        <v>0</v>
      </c>
      <c r="G118" s="695"/>
      <c r="H118" s="696"/>
      <c r="I118" s="193">
        <f t="shared" si="148"/>
        <v>0</v>
      </c>
      <c r="J118" s="695"/>
      <c r="K118" s="696"/>
      <c r="L118" s="193">
        <f t="shared" si="149"/>
        <v>0</v>
      </c>
      <c r="M118" s="695"/>
      <c r="N118" s="696"/>
      <c r="O118" s="193">
        <f t="shared" si="150"/>
        <v>0</v>
      </c>
      <c r="P118" s="168"/>
    </row>
    <row r="119" spans="1:16" ht="12" hidden="1" customHeight="1" x14ac:dyDescent="0.25">
      <c r="A119" s="162">
        <v>2263</v>
      </c>
      <c r="B119" s="189" t="s">
        <v>300</v>
      </c>
      <c r="C119" s="694">
        <f t="shared" si="102"/>
        <v>0</v>
      </c>
      <c r="D119" s="695"/>
      <c r="E119" s="696"/>
      <c r="F119" s="193">
        <f t="shared" si="147"/>
        <v>0</v>
      </c>
      <c r="G119" s="695"/>
      <c r="H119" s="696"/>
      <c r="I119" s="193">
        <f t="shared" si="148"/>
        <v>0</v>
      </c>
      <c r="J119" s="695"/>
      <c r="K119" s="696"/>
      <c r="L119" s="193">
        <f t="shared" si="149"/>
        <v>0</v>
      </c>
      <c r="M119" s="695"/>
      <c r="N119" s="696"/>
      <c r="O119" s="193">
        <f t="shared" si="150"/>
        <v>0</v>
      </c>
      <c r="P119" s="168"/>
    </row>
    <row r="120" spans="1:16" ht="24" hidden="1" customHeight="1" x14ac:dyDescent="0.25">
      <c r="A120" s="162">
        <v>2264</v>
      </c>
      <c r="B120" s="189" t="s">
        <v>301</v>
      </c>
      <c r="C120" s="694">
        <f t="shared" si="102"/>
        <v>0</v>
      </c>
      <c r="D120" s="695"/>
      <c r="E120" s="696"/>
      <c r="F120" s="193">
        <f t="shared" si="147"/>
        <v>0</v>
      </c>
      <c r="G120" s="695"/>
      <c r="H120" s="696"/>
      <c r="I120" s="193">
        <f t="shared" si="148"/>
        <v>0</v>
      </c>
      <c r="J120" s="695"/>
      <c r="K120" s="696"/>
      <c r="L120" s="193">
        <f t="shared" si="149"/>
        <v>0</v>
      </c>
      <c r="M120" s="695"/>
      <c r="N120" s="696"/>
      <c r="O120" s="193">
        <f t="shared" si="150"/>
        <v>0</v>
      </c>
      <c r="P120" s="168"/>
    </row>
    <row r="121" spans="1:16" ht="12" customHeight="1" x14ac:dyDescent="0.25">
      <c r="A121" s="162">
        <v>2269</v>
      </c>
      <c r="B121" s="189" t="s">
        <v>302</v>
      </c>
      <c r="C121" s="694">
        <f t="shared" si="102"/>
        <v>26</v>
      </c>
      <c r="D121" s="695">
        <v>26</v>
      </c>
      <c r="E121" s="696"/>
      <c r="F121" s="193">
        <f t="shared" si="147"/>
        <v>26</v>
      </c>
      <c r="G121" s="695"/>
      <c r="H121" s="696"/>
      <c r="I121" s="193">
        <f t="shared" si="148"/>
        <v>0</v>
      </c>
      <c r="J121" s="695"/>
      <c r="K121" s="696"/>
      <c r="L121" s="193">
        <f t="shared" si="149"/>
        <v>0</v>
      </c>
      <c r="M121" s="695"/>
      <c r="N121" s="696"/>
      <c r="O121" s="193">
        <f t="shared" si="150"/>
        <v>0</v>
      </c>
      <c r="P121" s="168"/>
    </row>
    <row r="122" spans="1:16" x14ac:dyDescent="0.25">
      <c r="A122" s="162">
        <v>2270</v>
      </c>
      <c r="B122" s="189" t="s">
        <v>303</v>
      </c>
      <c r="C122" s="694">
        <f t="shared" si="102"/>
        <v>95</v>
      </c>
      <c r="D122" s="191">
        <f>SUM(D123:D127)</f>
        <v>105</v>
      </c>
      <c r="E122" s="192">
        <f t="shared" ref="E122:F122" si="151">SUM(E123:E127)</f>
        <v>-10</v>
      </c>
      <c r="F122" s="193">
        <f t="shared" si="151"/>
        <v>95</v>
      </c>
      <c r="G122" s="191">
        <f>SUM(G123:G127)</f>
        <v>0</v>
      </c>
      <c r="H122" s="192">
        <f t="shared" ref="H122:I122" si="152">SUM(H123:H127)</f>
        <v>0</v>
      </c>
      <c r="I122" s="193">
        <f t="shared" si="152"/>
        <v>0</v>
      </c>
      <c r="J122" s="191">
        <f>SUM(J123:J127)</f>
        <v>0</v>
      </c>
      <c r="K122" s="192">
        <f t="shared" ref="K122:L122" si="153">SUM(K123:K127)</f>
        <v>0</v>
      </c>
      <c r="L122" s="193">
        <f t="shared" si="153"/>
        <v>0</v>
      </c>
      <c r="M122" s="191">
        <f>SUM(M123:M127)</f>
        <v>0</v>
      </c>
      <c r="N122" s="192">
        <f t="shared" ref="N122:O122" si="154">SUM(N123:N127)</f>
        <v>0</v>
      </c>
      <c r="O122" s="193">
        <f t="shared" si="154"/>
        <v>0</v>
      </c>
      <c r="P122" s="168"/>
    </row>
    <row r="123" spans="1:16" ht="12" hidden="1" customHeight="1" x14ac:dyDescent="0.25">
      <c r="A123" s="162">
        <v>2272</v>
      </c>
      <c r="B123" s="309" t="s">
        <v>304</v>
      </c>
      <c r="C123" s="694">
        <f t="shared" si="102"/>
        <v>0</v>
      </c>
      <c r="D123" s="695"/>
      <c r="E123" s="696"/>
      <c r="F123" s="193">
        <f t="shared" ref="F123:F127" si="155">D123+E123</f>
        <v>0</v>
      </c>
      <c r="G123" s="695"/>
      <c r="H123" s="696"/>
      <c r="I123" s="193">
        <f t="shared" ref="I123:I127" si="156">G123+H123</f>
        <v>0</v>
      </c>
      <c r="J123" s="695"/>
      <c r="K123" s="696"/>
      <c r="L123" s="193">
        <f t="shared" ref="L123:L127" si="157">K123+J123</f>
        <v>0</v>
      </c>
      <c r="M123" s="695"/>
      <c r="N123" s="696"/>
      <c r="O123" s="193">
        <f t="shared" ref="O123:O127" si="158">N123+M123</f>
        <v>0</v>
      </c>
      <c r="P123" s="168"/>
    </row>
    <row r="124" spans="1:16" ht="24" hidden="1" customHeight="1" x14ac:dyDescent="0.25">
      <c r="A124" s="162">
        <v>2274</v>
      </c>
      <c r="B124" s="310" t="s">
        <v>305</v>
      </c>
      <c r="C124" s="694">
        <f t="shared" si="102"/>
        <v>0</v>
      </c>
      <c r="D124" s="695"/>
      <c r="E124" s="696"/>
      <c r="F124" s="193">
        <f t="shared" si="155"/>
        <v>0</v>
      </c>
      <c r="G124" s="695"/>
      <c r="H124" s="696"/>
      <c r="I124" s="193">
        <f t="shared" si="156"/>
        <v>0</v>
      </c>
      <c r="J124" s="695"/>
      <c r="K124" s="696"/>
      <c r="L124" s="193">
        <f t="shared" si="157"/>
        <v>0</v>
      </c>
      <c r="M124" s="695"/>
      <c r="N124" s="696"/>
      <c r="O124" s="193">
        <f t="shared" si="158"/>
        <v>0</v>
      </c>
      <c r="P124" s="168"/>
    </row>
    <row r="125" spans="1:16" ht="24" hidden="1" customHeight="1" x14ac:dyDescent="0.25">
      <c r="A125" s="162">
        <v>2275</v>
      </c>
      <c r="B125" s="189" t="s">
        <v>306</v>
      </c>
      <c r="C125" s="694">
        <f t="shared" si="102"/>
        <v>0</v>
      </c>
      <c r="D125" s="695"/>
      <c r="E125" s="696"/>
      <c r="F125" s="193">
        <f t="shared" si="155"/>
        <v>0</v>
      </c>
      <c r="G125" s="695"/>
      <c r="H125" s="696"/>
      <c r="I125" s="193">
        <f t="shared" si="156"/>
        <v>0</v>
      </c>
      <c r="J125" s="695"/>
      <c r="K125" s="696"/>
      <c r="L125" s="193">
        <f t="shared" si="157"/>
        <v>0</v>
      </c>
      <c r="M125" s="695"/>
      <c r="N125" s="696"/>
      <c r="O125" s="193">
        <f t="shared" si="158"/>
        <v>0</v>
      </c>
      <c r="P125" s="168"/>
    </row>
    <row r="126" spans="1:16" ht="36" hidden="1" customHeight="1" x14ac:dyDescent="0.25">
      <c r="A126" s="162">
        <v>2276</v>
      </c>
      <c r="B126" s="189" t="s">
        <v>307</v>
      </c>
      <c r="C126" s="694">
        <f t="shared" si="102"/>
        <v>0</v>
      </c>
      <c r="D126" s="695"/>
      <c r="E126" s="696"/>
      <c r="F126" s="193">
        <f t="shared" si="155"/>
        <v>0</v>
      </c>
      <c r="G126" s="695"/>
      <c r="H126" s="696"/>
      <c r="I126" s="193">
        <f t="shared" si="156"/>
        <v>0</v>
      </c>
      <c r="J126" s="695"/>
      <c r="K126" s="696"/>
      <c r="L126" s="193">
        <f t="shared" si="157"/>
        <v>0</v>
      </c>
      <c r="M126" s="695"/>
      <c r="N126" s="696"/>
      <c r="O126" s="193">
        <f t="shared" si="158"/>
        <v>0</v>
      </c>
      <c r="P126" s="168"/>
    </row>
    <row r="127" spans="1:16" ht="24" customHeight="1" x14ac:dyDescent="0.25">
      <c r="A127" s="162">
        <v>2279</v>
      </c>
      <c r="B127" s="189" t="s">
        <v>308</v>
      </c>
      <c r="C127" s="694">
        <f t="shared" si="102"/>
        <v>95</v>
      </c>
      <c r="D127" s="695">
        <v>105</v>
      </c>
      <c r="E127" s="696">
        <v>-10</v>
      </c>
      <c r="F127" s="193">
        <f t="shared" si="155"/>
        <v>95</v>
      </c>
      <c r="G127" s="695"/>
      <c r="H127" s="696"/>
      <c r="I127" s="193">
        <f t="shared" si="156"/>
        <v>0</v>
      </c>
      <c r="J127" s="695"/>
      <c r="K127" s="696"/>
      <c r="L127" s="193">
        <f t="shared" si="157"/>
        <v>0</v>
      </c>
      <c r="M127" s="695"/>
      <c r="N127" s="696"/>
      <c r="O127" s="193">
        <f t="shared" si="158"/>
        <v>0</v>
      </c>
      <c r="P127" s="168"/>
    </row>
    <row r="128" spans="1:16" ht="48" hidden="1" x14ac:dyDescent="0.25">
      <c r="A128" s="155">
        <v>2280</v>
      </c>
      <c r="B128" s="182" t="s">
        <v>309</v>
      </c>
      <c r="C128" s="681">
        <f t="shared" si="102"/>
        <v>0</v>
      </c>
      <c r="D128" s="184">
        <f t="shared" ref="D128:O128" si="159">SUM(D129)</f>
        <v>0</v>
      </c>
      <c r="E128" s="185">
        <f t="shared" si="159"/>
        <v>0</v>
      </c>
      <c r="F128" s="186">
        <f t="shared" si="159"/>
        <v>0</v>
      </c>
      <c r="G128" s="184">
        <f t="shared" si="159"/>
        <v>0</v>
      </c>
      <c r="H128" s="185">
        <f t="shared" si="159"/>
        <v>0</v>
      </c>
      <c r="I128" s="186">
        <f t="shared" si="159"/>
        <v>0</v>
      </c>
      <c r="J128" s="184">
        <f t="shared" si="159"/>
        <v>0</v>
      </c>
      <c r="K128" s="185">
        <f t="shared" si="159"/>
        <v>0</v>
      </c>
      <c r="L128" s="186">
        <f t="shared" si="159"/>
        <v>0</v>
      </c>
      <c r="M128" s="184">
        <f t="shared" si="159"/>
        <v>0</v>
      </c>
      <c r="N128" s="185">
        <f t="shared" si="159"/>
        <v>0</v>
      </c>
      <c r="O128" s="186">
        <f t="shared" si="159"/>
        <v>0</v>
      </c>
      <c r="P128" s="160"/>
    </row>
    <row r="129" spans="1:16" ht="24" hidden="1" customHeight="1" x14ac:dyDescent="0.25">
      <c r="A129" s="162">
        <v>2283</v>
      </c>
      <c r="B129" s="189" t="s">
        <v>310</v>
      </c>
      <c r="C129" s="694">
        <f t="shared" si="102"/>
        <v>0</v>
      </c>
      <c r="D129" s="695"/>
      <c r="E129" s="696"/>
      <c r="F129" s="193">
        <f>D129+E129</f>
        <v>0</v>
      </c>
      <c r="G129" s="695"/>
      <c r="H129" s="696"/>
      <c r="I129" s="193">
        <f>G129+H129</f>
        <v>0</v>
      </c>
      <c r="J129" s="695"/>
      <c r="K129" s="696"/>
      <c r="L129" s="193">
        <f>K129+J129</f>
        <v>0</v>
      </c>
      <c r="M129" s="695"/>
      <c r="N129" s="696"/>
      <c r="O129" s="193">
        <f>N129+M129</f>
        <v>0</v>
      </c>
      <c r="P129" s="168"/>
    </row>
    <row r="130" spans="1:16" ht="38.25" customHeight="1" x14ac:dyDescent="0.25">
      <c r="A130" s="169">
        <v>2300</v>
      </c>
      <c r="B130" s="283" t="s">
        <v>311</v>
      </c>
      <c r="C130" s="691">
        <f t="shared" si="102"/>
        <v>25050</v>
      </c>
      <c r="D130" s="174">
        <f>SUM(D131,D136,D140,D141,D144,D151,D159,D160,D163)</f>
        <v>24330</v>
      </c>
      <c r="E130" s="175">
        <f t="shared" ref="E130:F130" si="160">SUM(E131,E136,E140,E141,E144,E151,E159,E160,E163)</f>
        <v>-870</v>
      </c>
      <c r="F130" s="176">
        <f t="shared" si="160"/>
        <v>23460</v>
      </c>
      <c r="G130" s="174">
        <f>SUM(G131,G136,G140,G141,G144,G151,G159,G160,G163)</f>
        <v>542</v>
      </c>
      <c r="H130" s="175">
        <f t="shared" ref="H130:I130" si="161">SUM(H131,H136,H140,H141,H144,H151,H159,H160,H163)</f>
        <v>0</v>
      </c>
      <c r="I130" s="176">
        <f t="shared" si="161"/>
        <v>542</v>
      </c>
      <c r="J130" s="174">
        <f>SUM(J131,J136,J140,J141,J144,J151,J159,J160,J163)</f>
        <v>1048</v>
      </c>
      <c r="K130" s="175">
        <f t="shared" ref="K130:L130" si="162">SUM(K131,K136,K140,K141,K144,K151,K159,K160,K163)</f>
        <v>0</v>
      </c>
      <c r="L130" s="176">
        <f t="shared" si="162"/>
        <v>1048</v>
      </c>
      <c r="M130" s="174">
        <f>SUM(M131,M136,M140,M141,M144,M151,M159,M160,M163)</f>
        <v>0</v>
      </c>
      <c r="N130" s="175">
        <f t="shared" ref="N130:O130" si="163">SUM(N131,N136,N140,N141,N144,N151,N159,N160,N163)</f>
        <v>0</v>
      </c>
      <c r="O130" s="176">
        <f t="shared" si="163"/>
        <v>0</v>
      </c>
      <c r="P130" s="177"/>
    </row>
    <row r="131" spans="1:16" ht="24" x14ac:dyDescent="0.25">
      <c r="A131" s="155">
        <v>2310</v>
      </c>
      <c r="B131" s="182" t="s">
        <v>312</v>
      </c>
      <c r="C131" s="681">
        <f t="shared" si="102"/>
        <v>866</v>
      </c>
      <c r="D131" s="184">
        <f t="shared" ref="D131:O131" si="164">SUM(D132:D135)</f>
        <v>868</v>
      </c>
      <c r="E131" s="185">
        <f t="shared" si="164"/>
        <v>-2</v>
      </c>
      <c r="F131" s="186">
        <f t="shared" si="164"/>
        <v>866</v>
      </c>
      <c r="G131" s="184">
        <f t="shared" si="164"/>
        <v>0</v>
      </c>
      <c r="H131" s="185">
        <f t="shared" si="164"/>
        <v>0</v>
      </c>
      <c r="I131" s="186">
        <f t="shared" si="164"/>
        <v>0</v>
      </c>
      <c r="J131" s="184">
        <f t="shared" si="164"/>
        <v>0</v>
      </c>
      <c r="K131" s="185">
        <f t="shared" si="164"/>
        <v>0</v>
      </c>
      <c r="L131" s="186">
        <f t="shared" si="164"/>
        <v>0</v>
      </c>
      <c r="M131" s="184">
        <f t="shared" si="164"/>
        <v>0</v>
      </c>
      <c r="N131" s="185">
        <f t="shared" si="164"/>
        <v>0</v>
      </c>
      <c r="O131" s="186">
        <f t="shared" si="164"/>
        <v>0</v>
      </c>
      <c r="P131" s="160"/>
    </row>
    <row r="132" spans="1:16" ht="12" customHeight="1" x14ac:dyDescent="0.25">
      <c r="A132" s="162">
        <v>2311</v>
      </c>
      <c r="B132" s="189" t="s">
        <v>313</v>
      </c>
      <c r="C132" s="694">
        <f t="shared" si="102"/>
        <v>500</v>
      </c>
      <c r="D132" s="695">
        <v>500</v>
      </c>
      <c r="E132" s="696"/>
      <c r="F132" s="193">
        <f t="shared" ref="F132:F135" si="165">D132+E132</f>
        <v>500</v>
      </c>
      <c r="G132" s="695"/>
      <c r="H132" s="696"/>
      <c r="I132" s="193">
        <f t="shared" ref="I132:I135" si="166">G132+H132</f>
        <v>0</v>
      </c>
      <c r="J132" s="695"/>
      <c r="K132" s="696"/>
      <c r="L132" s="193">
        <f t="shared" ref="L132:L135" si="167">K132+J132</f>
        <v>0</v>
      </c>
      <c r="M132" s="695"/>
      <c r="N132" s="696"/>
      <c r="O132" s="193">
        <f t="shared" ref="O132:O135" si="168">N132+M132</f>
        <v>0</v>
      </c>
      <c r="P132" s="168"/>
    </row>
    <row r="133" spans="1:16" ht="12" customHeight="1" x14ac:dyDescent="0.25">
      <c r="A133" s="162">
        <v>2312</v>
      </c>
      <c r="B133" s="189" t="s">
        <v>314</v>
      </c>
      <c r="C133" s="694">
        <f t="shared" si="102"/>
        <v>366</v>
      </c>
      <c r="D133" s="695">
        <v>368</v>
      </c>
      <c r="E133" s="696">
        <v>-2</v>
      </c>
      <c r="F133" s="193">
        <f t="shared" si="165"/>
        <v>366</v>
      </c>
      <c r="G133" s="695"/>
      <c r="H133" s="696"/>
      <c r="I133" s="193">
        <f t="shared" si="166"/>
        <v>0</v>
      </c>
      <c r="J133" s="695"/>
      <c r="K133" s="696"/>
      <c r="L133" s="193">
        <f t="shared" si="167"/>
        <v>0</v>
      </c>
      <c r="M133" s="695"/>
      <c r="N133" s="696"/>
      <c r="O133" s="193">
        <f t="shared" si="168"/>
        <v>0</v>
      </c>
      <c r="P133" s="168"/>
    </row>
    <row r="134" spans="1:16" ht="12" hidden="1" customHeight="1" x14ac:dyDescent="0.25">
      <c r="A134" s="162">
        <v>2313</v>
      </c>
      <c r="B134" s="189" t="s">
        <v>315</v>
      </c>
      <c r="C134" s="694">
        <f t="shared" si="102"/>
        <v>0</v>
      </c>
      <c r="D134" s="695"/>
      <c r="E134" s="696"/>
      <c r="F134" s="193">
        <f t="shared" si="165"/>
        <v>0</v>
      </c>
      <c r="G134" s="695"/>
      <c r="H134" s="696"/>
      <c r="I134" s="193">
        <f t="shared" si="166"/>
        <v>0</v>
      </c>
      <c r="J134" s="695"/>
      <c r="K134" s="696"/>
      <c r="L134" s="193">
        <f t="shared" si="167"/>
        <v>0</v>
      </c>
      <c r="M134" s="695"/>
      <c r="N134" s="696"/>
      <c r="O134" s="193">
        <f t="shared" si="168"/>
        <v>0</v>
      </c>
      <c r="P134" s="168"/>
    </row>
    <row r="135" spans="1:16" ht="36" hidden="1" customHeight="1" x14ac:dyDescent="0.25">
      <c r="A135" s="162">
        <v>2314</v>
      </c>
      <c r="B135" s="189" t="s">
        <v>316</v>
      </c>
      <c r="C135" s="694">
        <f t="shared" si="102"/>
        <v>0</v>
      </c>
      <c r="D135" s="695"/>
      <c r="E135" s="696"/>
      <c r="F135" s="193">
        <f t="shared" si="165"/>
        <v>0</v>
      </c>
      <c r="G135" s="695"/>
      <c r="H135" s="696"/>
      <c r="I135" s="193">
        <f t="shared" si="166"/>
        <v>0</v>
      </c>
      <c r="J135" s="695"/>
      <c r="K135" s="696"/>
      <c r="L135" s="193">
        <f t="shared" si="167"/>
        <v>0</v>
      </c>
      <c r="M135" s="695"/>
      <c r="N135" s="696"/>
      <c r="O135" s="193">
        <f t="shared" si="168"/>
        <v>0</v>
      </c>
      <c r="P135" s="168"/>
    </row>
    <row r="136" spans="1:16" x14ac:dyDescent="0.25">
      <c r="A136" s="162">
        <v>2320</v>
      </c>
      <c r="B136" s="189" t="s">
        <v>317</v>
      </c>
      <c r="C136" s="694">
        <f t="shared" si="102"/>
        <v>17843</v>
      </c>
      <c r="D136" s="191">
        <f>SUM(D137:D139)</f>
        <v>18707</v>
      </c>
      <c r="E136" s="192">
        <f t="shared" ref="E136:F136" si="169">SUM(E137:E139)</f>
        <v>-864</v>
      </c>
      <c r="F136" s="193">
        <f t="shared" si="169"/>
        <v>17843</v>
      </c>
      <c r="G136" s="191">
        <f>SUM(G137:G139)</f>
        <v>0</v>
      </c>
      <c r="H136" s="192">
        <f t="shared" ref="H136:I136" si="170">SUM(H137:H139)</f>
        <v>0</v>
      </c>
      <c r="I136" s="193">
        <f t="shared" si="170"/>
        <v>0</v>
      </c>
      <c r="J136" s="191">
        <f>SUM(J137:J139)</f>
        <v>0</v>
      </c>
      <c r="K136" s="192">
        <f t="shared" ref="K136:L136" si="171">SUM(K137:K139)</f>
        <v>0</v>
      </c>
      <c r="L136" s="193">
        <f t="shared" si="171"/>
        <v>0</v>
      </c>
      <c r="M136" s="191">
        <f>SUM(M137:M139)</f>
        <v>0</v>
      </c>
      <c r="N136" s="192">
        <f t="shared" ref="N136:O136" si="172">SUM(N137:N139)</f>
        <v>0</v>
      </c>
      <c r="O136" s="193">
        <f t="shared" si="172"/>
        <v>0</v>
      </c>
      <c r="P136" s="168"/>
    </row>
    <row r="137" spans="1:16" ht="12" customHeight="1" x14ac:dyDescent="0.25">
      <c r="A137" s="162">
        <v>2321</v>
      </c>
      <c r="B137" s="189" t="s">
        <v>318</v>
      </c>
      <c r="C137" s="694">
        <f t="shared" si="102"/>
        <v>17777</v>
      </c>
      <c r="D137" s="695">
        <v>18641</v>
      </c>
      <c r="E137" s="696">
        <v>-864</v>
      </c>
      <c r="F137" s="193">
        <f t="shared" ref="F137:F140" si="173">D137+E137</f>
        <v>17777</v>
      </c>
      <c r="G137" s="695"/>
      <c r="H137" s="696"/>
      <c r="I137" s="193">
        <f t="shared" ref="I137:I140" si="174">G137+H137</f>
        <v>0</v>
      </c>
      <c r="J137" s="695"/>
      <c r="K137" s="696"/>
      <c r="L137" s="193">
        <f t="shared" ref="L137:L140" si="175">K137+J137</f>
        <v>0</v>
      </c>
      <c r="M137" s="695"/>
      <c r="N137" s="696"/>
      <c r="O137" s="193">
        <f t="shared" ref="O137:O140" si="176">N137+M137</f>
        <v>0</v>
      </c>
      <c r="P137" s="168"/>
    </row>
    <row r="138" spans="1:16" ht="12" customHeight="1" x14ac:dyDescent="0.25">
      <c r="A138" s="162">
        <v>2322</v>
      </c>
      <c r="B138" s="189" t="s">
        <v>319</v>
      </c>
      <c r="C138" s="694">
        <f t="shared" si="102"/>
        <v>66</v>
      </c>
      <c r="D138" s="695">
        <v>66</v>
      </c>
      <c r="E138" s="696"/>
      <c r="F138" s="193">
        <f t="shared" si="173"/>
        <v>66</v>
      </c>
      <c r="G138" s="695"/>
      <c r="H138" s="696"/>
      <c r="I138" s="193">
        <f t="shared" si="174"/>
        <v>0</v>
      </c>
      <c r="J138" s="695"/>
      <c r="K138" s="696"/>
      <c r="L138" s="193">
        <f t="shared" si="175"/>
        <v>0</v>
      </c>
      <c r="M138" s="695"/>
      <c r="N138" s="696"/>
      <c r="O138" s="193">
        <f t="shared" si="176"/>
        <v>0</v>
      </c>
      <c r="P138" s="168"/>
    </row>
    <row r="139" spans="1:16" ht="10.5" hidden="1" customHeight="1" x14ac:dyDescent="0.25">
      <c r="A139" s="162">
        <v>2329</v>
      </c>
      <c r="B139" s="189" t="s">
        <v>320</v>
      </c>
      <c r="C139" s="694">
        <f t="shared" si="102"/>
        <v>0</v>
      </c>
      <c r="D139" s="695"/>
      <c r="E139" s="696"/>
      <c r="F139" s="193">
        <f t="shared" si="173"/>
        <v>0</v>
      </c>
      <c r="G139" s="695"/>
      <c r="H139" s="696"/>
      <c r="I139" s="193">
        <f t="shared" si="174"/>
        <v>0</v>
      </c>
      <c r="J139" s="695"/>
      <c r="K139" s="696"/>
      <c r="L139" s="193">
        <f t="shared" si="175"/>
        <v>0</v>
      </c>
      <c r="M139" s="695"/>
      <c r="N139" s="696"/>
      <c r="O139" s="193">
        <f t="shared" si="176"/>
        <v>0</v>
      </c>
      <c r="P139" s="168"/>
    </row>
    <row r="140" spans="1:16" ht="12" hidden="1" customHeight="1" x14ac:dyDescent="0.25">
      <c r="A140" s="162">
        <v>2330</v>
      </c>
      <c r="B140" s="189" t="s">
        <v>321</v>
      </c>
      <c r="C140" s="694">
        <f t="shared" si="102"/>
        <v>0</v>
      </c>
      <c r="D140" s="695"/>
      <c r="E140" s="696"/>
      <c r="F140" s="193">
        <f t="shared" si="173"/>
        <v>0</v>
      </c>
      <c r="G140" s="695"/>
      <c r="H140" s="696"/>
      <c r="I140" s="193">
        <f t="shared" si="174"/>
        <v>0</v>
      </c>
      <c r="J140" s="695"/>
      <c r="K140" s="696"/>
      <c r="L140" s="193">
        <f t="shared" si="175"/>
        <v>0</v>
      </c>
      <c r="M140" s="695"/>
      <c r="N140" s="696"/>
      <c r="O140" s="193">
        <f t="shared" si="176"/>
        <v>0</v>
      </c>
      <c r="P140" s="168"/>
    </row>
    <row r="141" spans="1:16" ht="48" x14ac:dyDescent="0.25">
      <c r="A141" s="162">
        <v>2340</v>
      </c>
      <c r="B141" s="189" t="s">
        <v>322</v>
      </c>
      <c r="C141" s="694">
        <f t="shared" si="102"/>
        <v>80</v>
      </c>
      <c r="D141" s="191">
        <f>SUM(D142:D143)</f>
        <v>80</v>
      </c>
      <c r="E141" s="192">
        <f t="shared" ref="E141:F141" si="177">SUM(E142:E143)</f>
        <v>0</v>
      </c>
      <c r="F141" s="193">
        <f t="shared" si="177"/>
        <v>80</v>
      </c>
      <c r="G141" s="191">
        <f>SUM(G142:G143)</f>
        <v>0</v>
      </c>
      <c r="H141" s="192">
        <f t="shared" ref="H141:I141" si="178">SUM(H142:H143)</f>
        <v>0</v>
      </c>
      <c r="I141" s="193">
        <f t="shared" si="178"/>
        <v>0</v>
      </c>
      <c r="J141" s="191">
        <f>SUM(J142:J143)</f>
        <v>0</v>
      </c>
      <c r="K141" s="192">
        <f t="shared" ref="K141:L141" si="179">SUM(K142:K143)</f>
        <v>0</v>
      </c>
      <c r="L141" s="193">
        <f t="shared" si="179"/>
        <v>0</v>
      </c>
      <c r="M141" s="191">
        <f>SUM(M142:M143)</f>
        <v>0</v>
      </c>
      <c r="N141" s="192">
        <f t="shared" ref="N141:O141" si="180">SUM(N142:N143)</f>
        <v>0</v>
      </c>
      <c r="O141" s="193">
        <f t="shared" si="180"/>
        <v>0</v>
      </c>
      <c r="P141" s="168"/>
    </row>
    <row r="142" spans="1:16" ht="12" customHeight="1" x14ac:dyDescent="0.25">
      <c r="A142" s="162">
        <v>2341</v>
      </c>
      <c r="B142" s="189" t="s">
        <v>323</v>
      </c>
      <c r="C142" s="694">
        <f t="shared" si="102"/>
        <v>80</v>
      </c>
      <c r="D142" s="695">
        <v>80</v>
      </c>
      <c r="E142" s="696"/>
      <c r="F142" s="193">
        <f t="shared" ref="F142:F143" si="181">D142+E142</f>
        <v>80</v>
      </c>
      <c r="G142" s="695"/>
      <c r="H142" s="696"/>
      <c r="I142" s="193">
        <f t="shared" ref="I142:I143" si="182">G142+H142</f>
        <v>0</v>
      </c>
      <c r="J142" s="695"/>
      <c r="K142" s="696"/>
      <c r="L142" s="193">
        <f t="shared" ref="L142:L143" si="183">K142+J142</f>
        <v>0</v>
      </c>
      <c r="M142" s="695"/>
      <c r="N142" s="696"/>
      <c r="O142" s="193">
        <f t="shared" ref="O142:O143" si="184">N142+M142</f>
        <v>0</v>
      </c>
      <c r="P142" s="168"/>
    </row>
    <row r="143" spans="1:16" ht="24" hidden="1" customHeight="1" x14ac:dyDescent="0.25">
      <c r="A143" s="162">
        <v>2344</v>
      </c>
      <c r="B143" s="189" t="s">
        <v>324</v>
      </c>
      <c r="C143" s="694">
        <f t="shared" si="102"/>
        <v>0</v>
      </c>
      <c r="D143" s="695"/>
      <c r="E143" s="696"/>
      <c r="F143" s="193">
        <f t="shared" si="181"/>
        <v>0</v>
      </c>
      <c r="G143" s="695"/>
      <c r="H143" s="696"/>
      <c r="I143" s="193">
        <f t="shared" si="182"/>
        <v>0</v>
      </c>
      <c r="J143" s="695"/>
      <c r="K143" s="696"/>
      <c r="L143" s="193">
        <f t="shared" si="183"/>
        <v>0</v>
      </c>
      <c r="M143" s="695"/>
      <c r="N143" s="696"/>
      <c r="O143" s="193">
        <f t="shared" si="184"/>
        <v>0</v>
      </c>
      <c r="P143" s="168"/>
    </row>
    <row r="144" spans="1:16" ht="24" x14ac:dyDescent="0.25">
      <c r="A144" s="237">
        <v>2350</v>
      </c>
      <c r="B144" s="238" t="s">
        <v>325</v>
      </c>
      <c r="C144" s="703">
        <f t="shared" si="102"/>
        <v>2436</v>
      </c>
      <c r="D144" s="226">
        <f>SUM(D145:D150)</f>
        <v>2440</v>
      </c>
      <c r="E144" s="227">
        <f t="shared" ref="E144:F144" si="185">SUM(E145:E150)</f>
        <v>-4</v>
      </c>
      <c r="F144" s="228">
        <f t="shared" si="185"/>
        <v>2436</v>
      </c>
      <c r="G144" s="226">
        <f>SUM(G145:G150)</f>
        <v>0</v>
      </c>
      <c r="H144" s="227">
        <f t="shared" ref="H144:I144" si="186">SUM(H145:H150)</f>
        <v>0</v>
      </c>
      <c r="I144" s="228">
        <f t="shared" si="186"/>
        <v>0</v>
      </c>
      <c r="J144" s="226">
        <f>SUM(J145:J150)</f>
        <v>0</v>
      </c>
      <c r="K144" s="227">
        <f t="shared" ref="K144:L144" si="187">SUM(K145:K150)</f>
        <v>0</v>
      </c>
      <c r="L144" s="228">
        <f t="shared" si="187"/>
        <v>0</v>
      </c>
      <c r="M144" s="226">
        <f>SUM(M145:M150)</f>
        <v>0</v>
      </c>
      <c r="N144" s="227">
        <f t="shared" ref="N144:O144" si="188">SUM(N145:N150)</f>
        <v>0</v>
      </c>
      <c r="O144" s="228">
        <f t="shared" si="188"/>
        <v>0</v>
      </c>
      <c r="P144" s="229"/>
    </row>
    <row r="145" spans="1:16" ht="38.25" customHeight="1" x14ac:dyDescent="0.25">
      <c r="A145" s="725">
        <v>2351</v>
      </c>
      <c r="B145" s="726" t="s">
        <v>326</v>
      </c>
      <c r="C145" s="727">
        <f t="shared" si="102"/>
        <v>76</v>
      </c>
      <c r="D145" s="728">
        <v>80</v>
      </c>
      <c r="E145" s="729">
        <v>-4</v>
      </c>
      <c r="F145" s="730">
        <f t="shared" ref="F145:F150" si="189">D145+E145</f>
        <v>76</v>
      </c>
      <c r="G145" s="728"/>
      <c r="H145" s="729"/>
      <c r="I145" s="730">
        <f t="shared" ref="I145:I150" si="190">G145+H145</f>
        <v>0</v>
      </c>
      <c r="J145" s="728"/>
      <c r="K145" s="729"/>
      <c r="L145" s="730">
        <f t="shared" ref="L145:L150" si="191">K145+J145</f>
        <v>0</v>
      </c>
      <c r="M145" s="728"/>
      <c r="N145" s="729"/>
      <c r="O145" s="730">
        <f t="shared" ref="O145:O150" si="192">N145+M145</f>
        <v>0</v>
      </c>
      <c r="P145" s="731"/>
    </row>
    <row r="146" spans="1:16" ht="12" customHeight="1" x14ac:dyDescent="0.25">
      <c r="A146" s="162">
        <v>2352</v>
      </c>
      <c r="B146" s="189" t="s">
        <v>327</v>
      </c>
      <c r="C146" s="694">
        <f t="shared" si="102"/>
        <v>2360</v>
      </c>
      <c r="D146" s="695">
        <v>2360</v>
      </c>
      <c r="E146" s="696"/>
      <c r="F146" s="193">
        <f t="shared" si="189"/>
        <v>2360</v>
      </c>
      <c r="G146" s="695"/>
      <c r="H146" s="696"/>
      <c r="I146" s="193">
        <f t="shared" si="190"/>
        <v>0</v>
      </c>
      <c r="J146" s="695"/>
      <c r="K146" s="696"/>
      <c r="L146" s="193">
        <f t="shared" si="191"/>
        <v>0</v>
      </c>
      <c r="M146" s="695"/>
      <c r="N146" s="696"/>
      <c r="O146" s="193">
        <f t="shared" si="192"/>
        <v>0</v>
      </c>
      <c r="P146" s="168"/>
    </row>
    <row r="147" spans="1:16" ht="24" hidden="1" customHeight="1" x14ac:dyDescent="0.25">
      <c r="A147" s="162">
        <v>2353</v>
      </c>
      <c r="B147" s="189" t="s">
        <v>328</v>
      </c>
      <c r="C147" s="694">
        <f t="shared" si="102"/>
        <v>0</v>
      </c>
      <c r="D147" s="695"/>
      <c r="E147" s="696"/>
      <c r="F147" s="193">
        <f t="shared" si="189"/>
        <v>0</v>
      </c>
      <c r="G147" s="695"/>
      <c r="H147" s="696"/>
      <c r="I147" s="193">
        <f t="shared" si="190"/>
        <v>0</v>
      </c>
      <c r="J147" s="695"/>
      <c r="K147" s="696"/>
      <c r="L147" s="193">
        <f t="shared" si="191"/>
        <v>0</v>
      </c>
      <c r="M147" s="695"/>
      <c r="N147" s="696"/>
      <c r="O147" s="193">
        <f t="shared" si="192"/>
        <v>0</v>
      </c>
      <c r="P147" s="168"/>
    </row>
    <row r="148" spans="1:16" ht="24" hidden="1" customHeight="1" x14ac:dyDescent="0.25">
      <c r="A148" s="162">
        <v>2354</v>
      </c>
      <c r="B148" s="189" t="s">
        <v>329</v>
      </c>
      <c r="C148" s="694">
        <f t="shared" ref="C148:C211" si="193">F148+I148+L148+O148</f>
        <v>0</v>
      </c>
      <c r="D148" s="695"/>
      <c r="E148" s="696"/>
      <c r="F148" s="193">
        <f t="shared" si="189"/>
        <v>0</v>
      </c>
      <c r="G148" s="695"/>
      <c r="H148" s="696"/>
      <c r="I148" s="193">
        <f t="shared" si="190"/>
        <v>0</v>
      </c>
      <c r="J148" s="695"/>
      <c r="K148" s="696"/>
      <c r="L148" s="193">
        <f t="shared" si="191"/>
        <v>0</v>
      </c>
      <c r="M148" s="695"/>
      <c r="N148" s="696"/>
      <c r="O148" s="193">
        <f t="shared" si="192"/>
        <v>0</v>
      </c>
      <c r="P148" s="168"/>
    </row>
    <row r="149" spans="1:16" ht="24" hidden="1" customHeight="1" x14ac:dyDescent="0.25">
      <c r="A149" s="162">
        <v>2355</v>
      </c>
      <c r="B149" s="189" t="s">
        <v>330</v>
      </c>
      <c r="C149" s="694">
        <f t="shared" si="193"/>
        <v>0</v>
      </c>
      <c r="D149" s="695"/>
      <c r="E149" s="696"/>
      <c r="F149" s="193">
        <f t="shared" si="189"/>
        <v>0</v>
      </c>
      <c r="G149" s="695"/>
      <c r="H149" s="696"/>
      <c r="I149" s="193">
        <f t="shared" si="190"/>
        <v>0</v>
      </c>
      <c r="J149" s="695"/>
      <c r="K149" s="696"/>
      <c r="L149" s="193">
        <f t="shared" si="191"/>
        <v>0</v>
      </c>
      <c r="M149" s="695"/>
      <c r="N149" s="696"/>
      <c r="O149" s="193">
        <f t="shared" si="192"/>
        <v>0</v>
      </c>
      <c r="P149" s="168"/>
    </row>
    <row r="150" spans="1:16" ht="24" hidden="1" customHeight="1" x14ac:dyDescent="0.25">
      <c r="A150" s="162">
        <v>2359</v>
      </c>
      <c r="B150" s="189" t="s">
        <v>331</v>
      </c>
      <c r="C150" s="694">
        <f t="shared" si="193"/>
        <v>0</v>
      </c>
      <c r="D150" s="695"/>
      <c r="E150" s="696"/>
      <c r="F150" s="193">
        <f t="shared" si="189"/>
        <v>0</v>
      </c>
      <c r="G150" s="695"/>
      <c r="H150" s="696"/>
      <c r="I150" s="193">
        <f t="shared" si="190"/>
        <v>0</v>
      </c>
      <c r="J150" s="695"/>
      <c r="K150" s="696"/>
      <c r="L150" s="193">
        <f t="shared" si="191"/>
        <v>0</v>
      </c>
      <c r="M150" s="695"/>
      <c r="N150" s="696"/>
      <c r="O150" s="193">
        <f t="shared" si="192"/>
        <v>0</v>
      </c>
      <c r="P150" s="168"/>
    </row>
    <row r="151" spans="1:16" ht="24.75" customHeight="1" x14ac:dyDescent="0.25">
      <c r="A151" s="162">
        <v>2360</v>
      </c>
      <c r="B151" s="189" t="s">
        <v>332</v>
      </c>
      <c r="C151" s="694">
        <f t="shared" si="193"/>
        <v>1692</v>
      </c>
      <c r="D151" s="191">
        <f>SUM(D152:D158)</f>
        <v>644</v>
      </c>
      <c r="E151" s="192">
        <f t="shared" ref="E151:F151" si="194">SUM(E152:E158)</f>
        <v>0</v>
      </c>
      <c r="F151" s="193">
        <f t="shared" si="194"/>
        <v>644</v>
      </c>
      <c r="G151" s="191">
        <f>SUM(G152:G158)</f>
        <v>0</v>
      </c>
      <c r="H151" s="192">
        <f t="shared" ref="H151:I151" si="195">SUM(H152:H158)</f>
        <v>0</v>
      </c>
      <c r="I151" s="193">
        <f t="shared" si="195"/>
        <v>0</v>
      </c>
      <c r="J151" s="191">
        <f>SUM(J152:J158)</f>
        <v>1048</v>
      </c>
      <c r="K151" s="192">
        <f t="shared" ref="K151:L151" si="196">SUM(K152:K158)</f>
        <v>0</v>
      </c>
      <c r="L151" s="193">
        <f t="shared" si="196"/>
        <v>1048</v>
      </c>
      <c r="M151" s="191">
        <f>SUM(M152:M158)</f>
        <v>0</v>
      </c>
      <c r="N151" s="192">
        <f t="shared" ref="N151:O151" si="197">SUM(N152:N158)</f>
        <v>0</v>
      </c>
      <c r="O151" s="193">
        <f t="shared" si="197"/>
        <v>0</v>
      </c>
      <c r="P151" s="168"/>
    </row>
    <row r="152" spans="1:16" ht="12" hidden="1" customHeight="1" x14ac:dyDescent="0.25">
      <c r="A152" s="162">
        <v>2361</v>
      </c>
      <c r="B152" s="189" t="s">
        <v>333</v>
      </c>
      <c r="C152" s="694">
        <f t="shared" si="193"/>
        <v>0</v>
      </c>
      <c r="D152" s="695"/>
      <c r="E152" s="696"/>
      <c r="F152" s="193">
        <f t="shared" ref="F152:F159" si="198">D152+E152</f>
        <v>0</v>
      </c>
      <c r="G152" s="695"/>
      <c r="H152" s="696"/>
      <c r="I152" s="193">
        <f t="shared" ref="I152:I159" si="199">G152+H152</f>
        <v>0</v>
      </c>
      <c r="J152" s="695"/>
      <c r="K152" s="696"/>
      <c r="L152" s="193">
        <f t="shared" ref="L152:L159" si="200">K152+J152</f>
        <v>0</v>
      </c>
      <c r="M152" s="695"/>
      <c r="N152" s="696"/>
      <c r="O152" s="193">
        <f t="shared" ref="O152:O159" si="201">N152+M152</f>
        <v>0</v>
      </c>
      <c r="P152" s="168"/>
    </row>
    <row r="153" spans="1:16" ht="24" x14ac:dyDescent="0.25">
      <c r="A153" s="162">
        <v>2362</v>
      </c>
      <c r="B153" s="189" t="s">
        <v>334</v>
      </c>
      <c r="C153" s="694">
        <f t="shared" si="193"/>
        <v>644</v>
      </c>
      <c r="D153" s="695">
        <v>644</v>
      </c>
      <c r="E153" s="696"/>
      <c r="F153" s="193">
        <f t="shared" si="198"/>
        <v>644</v>
      </c>
      <c r="G153" s="695"/>
      <c r="H153" s="696"/>
      <c r="I153" s="193">
        <f t="shared" si="199"/>
        <v>0</v>
      </c>
      <c r="J153" s="695"/>
      <c r="K153" s="696"/>
      <c r="L153" s="193">
        <f t="shared" si="200"/>
        <v>0</v>
      </c>
      <c r="M153" s="695"/>
      <c r="N153" s="696"/>
      <c r="O153" s="193">
        <f t="shared" si="201"/>
        <v>0</v>
      </c>
      <c r="P153" s="168"/>
    </row>
    <row r="154" spans="1:16" ht="45.75" customHeight="1" x14ac:dyDescent="0.25">
      <c r="A154" s="289">
        <v>2363</v>
      </c>
      <c r="B154" s="290" t="s">
        <v>335</v>
      </c>
      <c r="C154" s="684">
        <f t="shared" si="193"/>
        <v>1048</v>
      </c>
      <c r="D154" s="685"/>
      <c r="E154" s="686"/>
      <c r="F154" s="687">
        <f t="shared" si="198"/>
        <v>0</v>
      </c>
      <c r="G154" s="685"/>
      <c r="H154" s="686"/>
      <c r="I154" s="687">
        <f t="shared" si="199"/>
        <v>0</v>
      </c>
      <c r="J154" s="685">
        <v>1048</v>
      </c>
      <c r="K154" s="686"/>
      <c r="L154" s="687">
        <f t="shared" si="200"/>
        <v>1048</v>
      </c>
      <c r="M154" s="685"/>
      <c r="N154" s="686"/>
      <c r="O154" s="687">
        <f t="shared" si="201"/>
        <v>0</v>
      </c>
      <c r="P154" s="308"/>
    </row>
    <row r="155" spans="1:16" ht="12" hidden="1" customHeight="1" x14ac:dyDescent="0.25">
      <c r="A155" s="162">
        <v>2364</v>
      </c>
      <c r="B155" s="189" t="s">
        <v>336</v>
      </c>
      <c r="C155" s="694">
        <f t="shared" si="193"/>
        <v>0</v>
      </c>
      <c r="D155" s="695"/>
      <c r="E155" s="696"/>
      <c r="F155" s="193">
        <f t="shared" si="198"/>
        <v>0</v>
      </c>
      <c r="G155" s="695"/>
      <c r="H155" s="696"/>
      <c r="I155" s="193">
        <f t="shared" si="199"/>
        <v>0</v>
      </c>
      <c r="J155" s="695"/>
      <c r="K155" s="696"/>
      <c r="L155" s="193">
        <f t="shared" si="200"/>
        <v>0</v>
      </c>
      <c r="M155" s="695"/>
      <c r="N155" s="696"/>
      <c r="O155" s="193">
        <f t="shared" si="201"/>
        <v>0</v>
      </c>
      <c r="P155" s="168"/>
    </row>
    <row r="156" spans="1:16" ht="12.75" hidden="1" customHeight="1" x14ac:dyDescent="0.25">
      <c r="A156" s="162">
        <v>2365</v>
      </c>
      <c r="B156" s="189" t="s">
        <v>337</v>
      </c>
      <c r="C156" s="694">
        <f t="shared" si="193"/>
        <v>0</v>
      </c>
      <c r="D156" s="695"/>
      <c r="E156" s="696"/>
      <c r="F156" s="193">
        <f t="shared" si="198"/>
        <v>0</v>
      </c>
      <c r="G156" s="695"/>
      <c r="H156" s="696"/>
      <c r="I156" s="193">
        <f t="shared" si="199"/>
        <v>0</v>
      </c>
      <c r="J156" s="695"/>
      <c r="K156" s="696"/>
      <c r="L156" s="193">
        <f t="shared" si="200"/>
        <v>0</v>
      </c>
      <c r="M156" s="695"/>
      <c r="N156" s="696"/>
      <c r="O156" s="193">
        <f t="shared" si="201"/>
        <v>0</v>
      </c>
      <c r="P156" s="168"/>
    </row>
    <row r="157" spans="1:16" ht="36" hidden="1" customHeight="1" x14ac:dyDescent="0.25">
      <c r="A157" s="162">
        <v>2366</v>
      </c>
      <c r="B157" s="189" t="s">
        <v>338</v>
      </c>
      <c r="C157" s="694">
        <f t="shared" si="193"/>
        <v>0</v>
      </c>
      <c r="D157" s="695"/>
      <c r="E157" s="696"/>
      <c r="F157" s="193">
        <f t="shared" si="198"/>
        <v>0</v>
      </c>
      <c r="G157" s="695"/>
      <c r="H157" s="696"/>
      <c r="I157" s="193">
        <f t="shared" si="199"/>
        <v>0</v>
      </c>
      <c r="J157" s="695"/>
      <c r="K157" s="696"/>
      <c r="L157" s="193">
        <f t="shared" si="200"/>
        <v>0</v>
      </c>
      <c r="M157" s="695"/>
      <c r="N157" s="696"/>
      <c r="O157" s="193">
        <f t="shared" si="201"/>
        <v>0</v>
      </c>
      <c r="P157" s="168"/>
    </row>
    <row r="158" spans="1:16" ht="48" hidden="1" customHeight="1" x14ac:dyDescent="0.25">
      <c r="A158" s="162">
        <v>2369</v>
      </c>
      <c r="B158" s="189" t="s">
        <v>339</v>
      </c>
      <c r="C158" s="694">
        <f t="shared" si="193"/>
        <v>0</v>
      </c>
      <c r="D158" s="695"/>
      <c r="E158" s="696"/>
      <c r="F158" s="193">
        <f t="shared" si="198"/>
        <v>0</v>
      </c>
      <c r="G158" s="695"/>
      <c r="H158" s="696"/>
      <c r="I158" s="193">
        <f t="shared" si="199"/>
        <v>0</v>
      </c>
      <c r="J158" s="695"/>
      <c r="K158" s="696"/>
      <c r="L158" s="193">
        <f t="shared" si="200"/>
        <v>0</v>
      </c>
      <c r="M158" s="695"/>
      <c r="N158" s="696"/>
      <c r="O158" s="193">
        <f t="shared" si="201"/>
        <v>0</v>
      </c>
      <c r="P158" s="168"/>
    </row>
    <row r="159" spans="1:16" ht="12" customHeight="1" x14ac:dyDescent="0.25">
      <c r="A159" s="237">
        <v>2370</v>
      </c>
      <c r="B159" s="238" t="s">
        <v>340</v>
      </c>
      <c r="C159" s="703">
        <f t="shared" si="193"/>
        <v>2133</v>
      </c>
      <c r="D159" s="239">
        <v>1591</v>
      </c>
      <c r="E159" s="240"/>
      <c r="F159" s="228">
        <f t="shared" si="198"/>
        <v>1591</v>
      </c>
      <c r="G159" s="239">
        <v>542</v>
      </c>
      <c r="H159" s="240"/>
      <c r="I159" s="228">
        <f t="shared" si="199"/>
        <v>542</v>
      </c>
      <c r="J159" s="239"/>
      <c r="K159" s="240"/>
      <c r="L159" s="228">
        <f t="shared" si="200"/>
        <v>0</v>
      </c>
      <c r="M159" s="239"/>
      <c r="N159" s="240"/>
      <c r="O159" s="228">
        <f t="shared" si="201"/>
        <v>0</v>
      </c>
      <c r="P159" s="229"/>
    </row>
    <row r="160" spans="1:16" hidden="1" x14ac:dyDescent="0.25">
      <c r="A160" s="237">
        <v>2380</v>
      </c>
      <c r="B160" s="238" t="s">
        <v>341</v>
      </c>
      <c r="C160" s="703">
        <f t="shared" si="193"/>
        <v>0</v>
      </c>
      <c r="D160" s="226">
        <f>SUM(D161:D162)</f>
        <v>0</v>
      </c>
      <c r="E160" s="227">
        <f t="shared" ref="E160:F160" si="202">SUM(E161:E162)</f>
        <v>0</v>
      </c>
      <c r="F160" s="228">
        <f t="shared" si="202"/>
        <v>0</v>
      </c>
      <c r="G160" s="226">
        <f>SUM(G161:G162)</f>
        <v>0</v>
      </c>
      <c r="H160" s="227">
        <f t="shared" ref="H160:I160" si="203">SUM(H161:H162)</f>
        <v>0</v>
      </c>
      <c r="I160" s="228">
        <f t="shared" si="203"/>
        <v>0</v>
      </c>
      <c r="J160" s="226">
        <f>SUM(J161:J162)</f>
        <v>0</v>
      </c>
      <c r="K160" s="227">
        <f t="shared" ref="K160:L160" si="204">SUM(K161:K162)</f>
        <v>0</v>
      </c>
      <c r="L160" s="228">
        <f t="shared" si="204"/>
        <v>0</v>
      </c>
      <c r="M160" s="226">
        <f>SUM(M161:M162)</f>
        <v>0</v>
      </c>
      <c r="N160" s="227">
        <f t="shared" ref="N160:O160" si="205">SUM(N161:N162)</f>
        <v>0</v>
      </c>
      <c r="O160" s="228">
        <f t="shared" si="205"/>
        <v>0</v>
      </c>
      <c r="P160" s="229"/>
    </row>
    <row r="161" spans="1:16" ht="12" hidden="1" customHeight="1" x14ac:dyDescent="0.25">
      <c r="A161" s="155">
        <v>2381</v>
      </c>
      <c r="B161" s="182" t="s">
        <v>342</v>
      </c>
      <c r="C161" s="681">
        <f t="shared" si="193"/>
        <v>0</v>
      </c>
      <c r="D161" s="682"/>
      <c r="E161" s="683"/>
      <c r="F161" s="186">
        <f t="shared" ref="F161:F164" si="206">D161+E161</f>
        <v>0</v>
      </c>
      <c r="G161" s="682"/>
      <c r="H161" s="683"/>
      <c r="I161" s="186">
        <f t="shared" ref="I161:I164" si="207">G161+H161</f>
        <v>0</v>
      </c>
      <c r="J161" s="682"/>
      <c r="K161" s="683"/>
      <c r="L161" s="186">
        <f t="shared" ref="L161:L164" si="208">K161+J161</f>
        <v>0</v>
      </c>
      <c r="M161" s="682"/>
      <c r="N161" s="683"/>
      <c r="O161" s="186">
        <f t="shared" ref="O161:O164" si="209">N161+M161</f>
        <v>0</v>
      </c>
      <c r="P161" s="160"/>
    </row>
    <row r="162" spans="1:16" ht="24" hidden="1" customHeight="1" x14ac:dyDescent="0.25">
      <c r="A162" s="162">
        <v>2389</v>
      </c>
      <c r="B162" s="189" t="s">
        <v>343</v>
      </c>
      <c r="C162" s="694">
        <f t="shared" si="193"/>
        <v>0</v>
      </c>
      <c r="D162" s="695"/>
      <c r="E162" s="696"/>
      <c r="F162" s="193">
        <f t="shared" si="206"/>
        <v>0</v>
      </c>
      <c r="G162" s="695"/>
      <c r="H162" s="696"/>
      <c r="I162" s="193">
        <f t="shared" si="207"/>
        <v>0</v>
      </c>
      <c r="J162" s="695"/>
      <c r="K162" s="696"/>
      <c r="L162" s="193">
        <f t="shared" si="208"/>
        <v>0</v>
      </c>
      <c r="M162" s="695"/>
      <c r="N162" s="696"/>
      <c r="O162" s="193">
        <f t="shared" si="209"/>
        <v>0</v>
      </c>
      <c r="P162" s="168"/>
    </row>
    <row r="163" spans="1:16" ht="12" hidden="1" customHeight="1" x14ac:dyDescent="0.25">
      <c r="A163" s="237">
        <v>2390</v>
      </c>
      <c r="B163" s="238" t="s">
        <v>344</v>
      </c>
      <c r="C163" s="703">
        <f t="shared" si="193"/>
        <v>0</v>
      </c>
      <c r="D163" s="239"/>
      <c r="E163" s="240"/>
      <c r="F163" s="228">
        <f t="shared" si="206"/>
        <v>0</v>
      </c>
      <c r="G163" s="239"/>
      <c r="H163" s="240"/>
      <c r="I163" s="228">
        <f t="shared" si="207"/>
        <v>0</v>
      </c>
      <c r="J163" s="239"/>
      <c r="K163" s="240"/>
      <c r="L163" s="228">
        <f t="shared" si="208"/>
        <v>0</v>
      </c>
      <c r="M163" s="239"/>
      <c r="N163" s="240"/>
      <c r="O163" s="228">
        <f t="shared" si="209"/>
        <v>0</v>
      </c>
      <c r="P163" s="229"/>
    </row>
    <row r="164" spans="1:16" ht="12" hidden="1" customHeight="1" x14ac:dyDescent="0.25">
      <c r="A164" s="169">
        <v>2400</v>
      </c>
      <c r="B164" s="283" t="s">
        <v>345</v>
      </c>
      <c r="C164" s="691">
        <f t="shared" si="193"/>
        <v>0</v>
      </c>
      <c r="D164" s="692"/>
      <c r="E164" s="693"/>
      <c r="F164" s="176">
        <f t="shared" si="206"/>
        <v>0</v>
      </c>
      <c r="G164" s="692"/>
      <c r="H164" s="693"/>
      <c r="I164" s="176">
        <f t="shared" si="207"/>
        <v>0</v>
      </c>
      <c r="J164" s="692"/>
      <c r="K164" s="693"/>
      <c r="L164" s="176">
        <f t="shared" si="208"/>
        <v>0</v>
      </c>
      <c r="M164" s="692"/>
      <c r="N164" s="693"/>
      <c r="O164" s="176">
        <f t="shared" si="209"/>
        <v>0</v>
      </c>
      <c r="P164" s="177"/>
    </row>
    <row r="165" spans="1:16" ht="24" x14ac:dyDescent="0.25">
      <c r="A165" s="169">
        <v>2500</v>
      </c>
      <c r="B165" s="283" t="s">
        <v>346</v>
      </c>
      <c r="C165" s="691">
        <f t="shared" si="193"/>
        <v>337</v>
      </c>
      <c r="D165" s="174">
        <f>SUM(D166,D171)</f>
        <v>338</v>
      </c>
      <c r="E165" s="175">
        <f t="shared" ref="E165:O165" si="210">SUM(E166,E171)</f>
        <v>-1</v>
      </c>
      <c r="F165" s="176">
        <f t="shared" si="210"/>
        <v>337</v>
      </c>
      <c r="G165" s="174">
        <f t="shared" si="210"/>
        <v>0</v>
      </c>
      <c r="H165" s="175">
        <f t="shared" si="210"/>
        <v>0</v>
      </c>
      <c r="I165" s="176">
        <f t="shared" si="210"/>
        <v>0</v>
      </c>
      <c r="J165" s="174">
        <f t="shared" si="210"/>
        <v>0</v>
      </c>
      <c r="K165" s="175">
        <f t="shared" si="210"/>
        <v>0</v>
      </c>
      <c r="L165" s="176">
        <f t="shared" si="210"/>
        <v>0</v>
      </c>
      <c r="M165" s="174">
        <f t="shared" si="210"/>
        <v>0</v>
      </c>
      <c r="N165" s="175">
        <f t="shared" si="210"/>
        <v>0</v>
      </c>
      <c r="O165" s="176">
        <f t="shared" si="210"/>
        <v>0</v>
      </c>
      <c r="P165" s="177"/>
    </row>
    <row r="166" spans="1:16" ht="16.5" customHeight="1" x14ac:dyDescent="0.25">
      <c r="A166" s="155">
        <v>2510</v>
      </c>
      <c r="B166" s="182" t="s">
        <v>347</v>
      </c>
      <c r="C166" s="681">
        <f t="shared" si="193"/>
        <v>337</v>
      </c>
      <c r="D166" s="184">
        <f>SUM(D167:D170)</f>
        <v>338</v>
      </c>
      <c r="E166" s="185">
        <f t="shared" ref="E166:O166" si="211">SUM(E167:E170)</f>
        <v>-1</v>
      </c>
      <c r="F166" s="186">
        <f t="shared" si="211"/>
        <v>337</v>
      </c>
      <c r="G166" s="184">
        <f t="shared" si="211"/>
        <v>0</v>
      </c>
      <c r="H166" s="185">
        <f t="shared" si="211"/>
        <v>0</v>
      </c>
      <c r="I166" s="186">
        <f t="shared" si="211"/>
        <v>0</v>
      </c>
      <c r="J166" s="184">
        <f t="shared" si="211"/>
        <v>0</v>
      </c>
      <c r="K166" s="185">
        <f t="shared" si="211"/>
        <v>0</v>
      </c>
      <c r="L166" s="186">
        <f t="shared" si="211"/>
        <v>0</v>
      </c>
      <c r="M166" s="184">
        <f t="shared" si="211"/>
        <v>0</v>
      </c>
      <c r="N166" s="185">
        <f t="shared" si="211"/>
        <v>0</v>
      </c>
      <c r="O166" s="186">
        <f t="shared" si="211"/>
        <v>0</v>
      </c>
      <c r="P166" s="160"/>
    </row>
    <row r="167" spans="1:16" ht="24" hidden="1" customHeight="1" x14ac:dyDescent="0.25">
      <c r="A167" s="162">
        <v>2512</v>
      </c>
      <c r="B167" s="189" t="s">
        <v>348</v>
      </c>
      <c r="C167" s="694">
        <f t="shared" si="193"/>
        <v>0</v>
      </c>
      <c r="D167" s="695"/>
      <c r="E167" s="696"/>
      <c r="F167" s="193">
        <f t="shared" ref="F167:F172" si="212">D167+E167</f>
        <v>0</v>
      </c>
      <c r="G167" s="695"/>
      <c r="H167" s="696"/>
      <c r="I167" s="193">
        <f t="shared" ref="I167:I172" si="213">G167+H167</f>
        <v>0</v>
      </c>
      <c r="J167" s="695"/>
      <c r="K167" s="696"/>
      <c r="L167" s="193">
        <f t="shared" ref="L167:L172" si="214">K167+J167</f>
        <v>0</v>
      </c>
      <c r="M167" s="695"/>
      <c r="N167" s="696"/>
      <c r="O167" s="193">
        <f t="shared" ref="O167:O172" si="215">N167+M167</f>
        <v>0</v>
      </c>
      <c r="P167" s="168"/>
    </row>
    <row r="168" spans="1:16" ht="36" hidden="1" customHeight="1" x14ac:dyDescent="0.25">
      <c r="A168" s="162">
        <v>2513</v>
      </c>
      <c r="B168" s="189" t="s">
        <v>349</v>
      </c>
      <c r="C168" s="694">
        <f t="shared" si="193"/>
        <v>0</v>
      </c>
      <c r="D168" s="695"/>
      <c r="E168" s="696"/>
      <c r="F168" s="193">
        <f t="shared" si="212"/>
        <v>0</v>
      </c>
      <c r="G168" s="695"/>
      <c r="H168" s="696"/>
      <c r="I168" s="193">
        <f t="shared" si="213"/>
        <v>0</v>
      </c>
      <c r="J168" s="695"/>
      <c r="K168" s="696"/>
      <c r="L168" s="193">
        <f t="shared" si="214"/>
        <v>0</v>
      </c>
      <c r="M168" s="695"/>
      <c r="N168" s="696"/>
      <c r="O168" s="193">
        <f t="shared" si="215"/>
        <v>0</v>
      </c>
      <c r="P168" s="168"/>
    </row>
    <row r="169" spans="1:16" ht="37.5" customHeight="1" x14ac:dyDescent="0.25">
      <c r="A169" s="289">
        <v>2515</v>
      </c>
      <c r="B169" s="290" t="s">
        <v>350</v>
      </c>
      <c r="C169" s="684">
        <f t="shared" si="193"/>
        <v>337</v>
      </c>
      <c r="D169" s="685">
        <v>338</v>
      </c>
      <c r="E169" s="686">
        <v>-1</v>
      </c>
      <c r="F169" s="687">
        <f t="shared" si="212"/>
        <v>337</v>
      </c>
      <c r="G169" s="685"/>
      <c r="H169" s="686"/>
      <c r="I169" s="687">
        <f t="shared" si="213"/>
        <v>0</v>
      </c>
      <c r="J169" s="685"/>
      <c r="K169" s="686"/>
      <c r="L169" s="687">
        <f t="shared" si="214"/>
        <v>0</v>
      </c>
      <c r="M169" s="685"/>
      <c r="N169" s="686"/>
      <c r="O169" s="687">
        <f t="shared" si="215"/>
        <v>0</v>
      </c>
      <c r="P169" s="308"/>
    </row>
    <row r="170" spans="1:16" ht="50.25" hidden="1" customHeight="1" x14ac:dyDescent="0.25">
      <c r="A170" s="289">
        <v>2519</v>
      </c>
      <c r="B170" s="290" t="s">
        <v>351</v>
      </c>
      <c r="C170" s="684">
        <f t="shared" si="193"/>
        <v>0</v>
      </c>
      <c r="D170" s="685"/>
      <c r="E170" s="686"/>
      <c r="F170" s="687">
        <f t="shared" si="212"/>
        <v>0</v>
      </c>
      <c r="G170" s="685"/>
      <c r="H170" s="686"/>
      <c r="I170" s="687">
        <f t="shared" si="213"/>
        <v>0</v>
      </c>
      <c r="J170" s="685"/>
      <c r="K170" s="686"/>
      <c r="L170" s="687">
        <f t="shared" si="214"/>
        <v>0</v>
      </c>
      <c r="M170" s="685"/>
      <c r="N170" s="686"/>
      <c r="O170" s="687">
        <f t="shared" si="215"/>
        <v>0</v>
      </c>
      <c r="P170" s="308"/>
    </row>
    <row r="171" spans="1:16" ht="24" hidden="1" customHeight="1" x14ac:dyDescent="0.25">
      <c r="A171" s="162">
        <v>2520</v>
      </c>
      <c r="B171" s="189" t="s">
        <v>352</v>
      </c>
      <c r="C171" s="694">
        <f t="shared" si="193"/>
        <v>0</v>
      </c>
      <c r="D171" s="695"/>
      <c r="E171" s="696"/>
      <c r="F171" s="193">
        <f t="shared" si="212"/>
        <v>0</v>
      </c>
      <c r="G171" s="695"/>
      <c r="H171" s="696"/>
      <c r="I171" s="193">
        <f t="shared" si="213"/>
        <v>0</v>
      </c>
      <c r="J171" s="695"/>
      <c r="K171" s="696"/>
      <c r="L171" s="193">
        <f t="shared" si="214"/>
        <v>0</v>
      </c>
      <c r="M171" s="695"/>
      <c r="N171" s="696"/>
      <c r="O171" s="193">
        <f t="shared" si="215"/>
        <v>0</v>
      </c>
      <c r="P171" s="168"/>
    </row>
    <row r="172" spans="1:16" s="317" customFormat="1" ht="36" hidden="1" customHeight="1" x14ac:dyDescent="0.25">
      <c r="A172" s="134">
        <v>2800</v>
      </c>
      <c r="B172" s="182" t="s">
        <v>353</v>
      </c>
      <c r="C172" s="681">
        <f t="shared" si="193"/>
        <v>0</v>
      </c>
      <c r="D172" s="682"/>
      <c r="E172" s="683"/>
      <c r="F172" s="186">
        <f t="shared" si="212"/>
        <v>0</v>
      </c>
      <c r="G172" s="682"/>
      <c r="H172" s="683"/>
      <c r="I172" s="186">
        <f t="shared" si="213"/>
        <v>0</v>
      </c>
      <c r="J172" s="682"/>
      <c r="K172" s="683"/>
      <c r="L172" s="186">
        <f t="shared" si="214"/>
        <v>0</v>
      </c>
      <c r="M172" s="682"/>
      <c r="N172" s="683"/>
      <c r="O172" s="186">
        <f t="shared" si="215"/>
        <v>0</v>
      </c>
      <c r="P172" s="160"/>
    </row>
    <row r="173" spans="1:16" hidden="1" x14ac:dyDescent="0.25">
      <c r="A173" s="277">
        <v>3000</v>
      </c>
      <c r="B173" s="277" t="s">
        <v>354</v>
      </c>
      <c r="C173" s="719">
        <f t="shared" si="193"/>
        <v>0</v>
      </c>
      <c r="D173" s="720">
        <f>SUM(D174,D184)</f>
        <v>0</v>
      </c>
      <c r="E173" s="721">
        <f t="shared" ref="E173:F173" si="216">SUM(E174,E184)</f>
        <v>0</v>
      </c>
      <c r="F173" s="722">
        <f t="shared" si="216"/>
        <v>0</v>
      </c>
      <c r="G173" s="720">
        <f>SUM(G174,G184)</f>
        <v>0</v>
      </c>
      <c r="H173" s="721">
        <f t="shared" ref="H173:I173" si="217">SUM(H174,H184)</f>
        <v>0</v>
      </c>
      <c r="I173" s="722">
        <f t="shared" si="217"/>
        <v>0</v>
      </c>
      <c r="J173" s="720">
        <f>SUM(J174,J184)</f>
        <v>0</v>
      </c>
      <c r="K173" s="721">
        <f t="shared" ref="K173:L173" si="218">SUM(K174,K184)</f>
        <v>0</v>
      </c>
      <c r="L173" s="722">
        <f t="shared" si="218"/>
        <v>0</v>
      </c>
      <c r="M173" s="720">
        <f>SUM(M174,M184)</f>
        <v>0</v>
      </c>
      <c r="N173" s="721">
        <f t="shared" ref="N173:O173" si="219">SUM(N174,N184)</f>
        <v>0</v>
      </c>
      <c r="O173" s="722">
        <f t="shared" si="219"/>
        <v>0</v>
      </c>
      <c r="P173" s="282"/>
    </row>
    <row r="174" spans="1:16" ht="24" hidden="1" x14ac:dyDescent="0.25">
      <c r="A174" s="169">
        <v>3200</v>
      </c>
      <c r="B174" s="318" t="s">
        <v>355</v>
      </c>
      <c r="C174" s="691">
        <f t="shared" si="193"/>
        <v>0</v>
      </c>
      <c r="D174" s="174">
        <f>SUM(D175,D179)</f>
        <v>0</v>
      </c>
      <c r="E174" s="175">
        <f t="shared" ref="E174:O174" si="220">SUM(E175,E179)</f>
        <v>0</v>
      </c>
      <c r="F174" s="176">
        <f t="shared" si="220"/>
        <v>0</v>
      </c>
      <c r="G174" s="174">
        <f t="shared" si="220"/>
        <v>0</v>
      </c>
      <c r="H174" s="175">
        <f t="shared" si="220"/>
        <v>0</v>
      </c>
      <c r="I174" s="176">
        <f t="shared" si="220"/>
        <v>0</v>
      </c>
      <c r="J174" s="174">
        <f t="shared" si="220"/>
        <v>0</v>
      </c>
      <c r="K174" s="175">
        <f t="shared" si="220"/>
        <v>0</v>
      </c>
      <c r="L174" s="176">
        <f t="shared" si="220"/>
        <v>0</v>
      </c>
      <c r="M174" s="174">
        <f t="shared" si="220"/>
        <v>0</v>
      </c>
      <c r="N174" s="175">
        <f t="shared" si="220"/>
        <v>0</v>
      </c>
      <c r="O174" s="176">
        <f t="shared" si="220"/>
        <v>0</v>
      </c>
      <c r="P174" s="177"/>
    </row>
    <row r="175" spans="1:16" ht="36" hidden="1" x14ac:dyDescent="0.25">
      <c r="A175" s="155">
        <v>3260</v>
      </c>
      <c r="B175" s="182" t="s">
        <v>356</v>
      </c>
      <c r="C175" s="681">
        <f t="shared" si="193"/>
        <v>0</v>
      </c>
      <c r="D175" s="184">
        <f>SUM(D176:D178)</f>
        <v>0</v>
      </c>
      <c r="E175" s="185">
        <f t="shared" ref="E175:F175" si="221">SUM(E176:E178)</f>
        <v>0</v>
      </c>
      <c r="F175" s="186">
        <f t="shared" si="221"/>
        <v>0</v>
      </c>
      <c r="G175" s="184">
        <f>SUM(G176:G178)</f>
        <v>0</v>
      </c>
      <c r="H175" s="185">
        <f t="shared" ref="H175:I175" si="222">SUM(H176:H178)</f>
        <v>0</v>
      </c>
      <c r="I175" s="186">
        <f t="shared" si="222"/>
        <v>0</v>
      </c>
      <c r="J175" s="184">
        <f>SUM(J176:J178)</f>
        <v>0</v>
      </c>
      <c r="K175" s="185">
        <f t="shared" ref="K175:L175" si="223">SUM(K176:K178)</f>
        <v>0</v>
      </c>
      <c r="L175" s="186">
        <f t="shared" si="223"/>
        <v>0</v>
      </c>
      <c r="M175" s="184">
        <f>SUM(M176:M178)</f>
        <v>0</v>
      </c>
      <c r="N175" s="185">
        <f t="shared" ref="N175:O175" si="224">SUM(N176:N178)</f>
        <v>0</v>
      </c>
      <c r="O175" s="186">
        <f t="shared" si="224"/>
        <v>0</v>
      </c>
      <c r="P175" s="160"/>
    </row>
    <row r="176" spans="1:16" ht="24" hidden="1" customHeight="1" x14ac:dyDescent="0.25">
      <c r="A176" s="162">
        <v>3261</v>
      </c>
      <c r="B176" s="189" t="s">
        <v>357</v>
      </c>
      <c r="C176" s="694">
        <f t="shared" si="193"/>
        <v>0</v>
      </c>
      <c r="D176" s="695"/>
      <c r="E176" s="696"/>
      <c r="F176" s="193">
        <f t="shared" ref="F176:F178" si="225">D176+E176</f>
        <v>0</v>
      </c>
      <c r="G176" s="695"/>
      <c r="H176" s="696"/>
      <c r="I176" s="193">
        <f t="shared" ref="I176:I178" si="226">G176+H176</f>
        <v>0</v>
      </c>
      <c r="J176" s="695"/>
      <c r="K176" s="696"/>
      <c r="L176" s="193">
        <f t="shared" ref="L176:L178" si="227">K176+J176</f>
        <v>0</v>
      </c>
      <c r="M176" s="695"/>
      <c r="N176" s="696"/>
      <c r="O176" s="193">
        <f t="shared" ref="O176:O178" si="228">N176+M176</f>
        <v>0</v>
      </c>
      <c r="P176" s="168"/>
    </row>
    <row r="177" spans="1:16" ht="36" hidden="1" customHeight="1" x14ac:dyDescent="0.25">
      <c r="A177" s="162">
        <v>3262</v>
      </c>
      <c r="B177" s="189" t="s">
        <v>358</v>
      </c>
      <c r="C177" s="694">
        <f t="shared" si="193"/>
        <v>0</v>
      </c>
      <c r="D177" s="695"/>
      <c r="E177" s="696"/>
      <c r="F177" s="193">
        <f t="shared" si="225"/>
        <v>0</v>
      </c>
      <c r="G177" s="695"/>
      <c r="H177" s="696"/>
      <c r="I177" s="193">
        <f t="shared" si="226"/>
        <v>0</v>
      </c>
      <c r="J177" s="695"/>
      <c r="K177" s="696"/>
      <c r="L177" s="193">
        <f t="shared" si="227"/>
        <v>0</v>
      </c>
      <c r="M177" s="695"/>
      <c r="N177" s="696"/>
      <c r="O177" s="193">
        <f t="shared" si="228"/>
        <v>0</v>
      </c>
      <c r="P177" s="168"/>
    </row>
    <row r="178" spans="1:16" ht="24" hidden="1" customHeight="1" x14ac:dyDescent="0.25">
      <c r="A178" s="162">
        <v>3263</v>
      </c>
      <c r="B178" s="189" t="s">
        <v>359</v>
      </c>
      <c r="C178" s="694">
        <f t="shared" si="193"/>
        <v>0</v>
      </c>
      <c r="D178" s="695"/>
      <c r="E178" s="696"/>
      <c r="F178" s="193">
        <f t="shared" si="225"/>
        <v>0</v>
      </c>
      <c r="G178" s="695"/>
      <c r="H178" s="696"/>
      <c r="I178" s="193">
        <f t="shared" si="226"/>
        <v>0</v>
      </c>
      <c r="J178" s="695"/>
      <c r="K178" s="696"/>
      <c r="L178" s="193">
        <f t="shared" si="227"/>
        <v>0</v>
      </c>
      <c r="M178" s="695"/>
      <c r="N178" s="696"/>
      <c r="O178" s="193">
        <f t="shared" si="228"/>
        <v>0</v>
      </c>
      <c r="P178" s="168"/>
    </row>
    <row r="179" spans="1:16" ht="84" hidden="1" x14ac:dyDescent="0.25">
      <c r="A179" s="155">
        <v>3290</v>
      </c>
      <c r="B179" s="182" t="s">
        <v>360</v>
      </c>
      <c r="C179" s="732">
        <f t="shared" si="193"/>
        <v>0</v>
      </c>
      <c r="D179" s="184">
        <f>SUM(D180:D183)</f>
        <v>0</v>
      </c>
      <c r="E179" s="185">
        <f t="shared" ref="E179:O179" si="229">SUM(E180:E183)</f>
        <v>0</v>
      </c>
      <c r="F179" s="186">
        <f t="shared" si="229"/>
        <v>0</v>
      </c>
      <c r="G179" s="184">
        <f t="shared" si="229"/>
        <v>0</v>
      </c>
      <c r="H179" s="185">
        <f t="shared" si="229"/>
        <v>0</v>
      </c>
      <c r="I179" s="186">
        <f t="shared" si="229"/>
        <v>0</v>
      </c>
      <c r="J179" s="184">
        <f t="shared" si="229"/>
        <v>0</v>
      </c>
      <c r="K179" s="185">
        <f t="shared" si="229"/>
        <v>0</v>
      </c>
      <c r="L179" s="186">
        <f t="shared" si="229"/>
        <v>0</v>
      </c>
      <c r="M179" s="184">
        <f t="shared" si="229"/>
        <v>0</v>
      </c>
      <c r="N179" s="185">
        <f t="shared" si="229"/>
        <v>0</v>
      </c>
      <c r="O179" s="186">
        <f t="shared" si="229"/>
        <v>0</v>
      </c>
      <c r="P179" s="160"/>
    </row>
    <row r="180" spans="1:16" ht="72" hidden="1" customHeight="1" x14ac:dyDescent="0.25">
      <c r="A180" s="162">
        <v>3291</v>
      </c>
      <c r="B180" s="189" t="s">
        <v>361</v>
      </c>
      <c r="C180" s="694">
        <f t="shared" si="193"/>
        <v>0</v>
      </c>
      <c r="D180" s="695"/>
      <c r="E180" s="696"/>
      <c r="F180" s="193">
        <f t="shared" ref="F180:F183" si="230">D180+E180</f>
        <v>0</v>
      </c>
      <c r="G180" s="695"/>
      <c r="H180" s="696"/>
      <c r="I180" s="193">
        <f t="shared" ref="I180:I183" si="231">G180+H180</f>
        <v>0</v>
      </c>
      <c r="J180" s="695"/>
      <c r="K180" s="696"/>
      <c r="L180" s="193">
        <f t="shared" ref="L180:L183" si="232">K180+J180</f>
        <v>0</v>
      </c>
      <c r="M180" s="695"/>
      <c r="N180" s="696"/>
      <c r="O180" s="193">
        <f t="shared" ref="O180:O183" si="233">N180+M180</f>
        <v>0</v>
      </c>
      <c r="P180" s="168"/>
    </row>
    <row r="181" spans="1:16" ht="72" hidden="1" customHeight="1" x14ac:dyDescent="0.25">
      <c r="A181" s="162">
        <v>3292</v>
      </c>
      <c r="B181" s="189" t="s">
        <v>362</v>
      </c>
      <c r="C181" s="694">
        <f t="shared" si="193"/>
        <v>0</v>
      </c>
      <c r="D181" s="695"/>
      <c r="E181" s="696"/>
      <c r="F181" s="193">
        <f t="shared" si="230"/>
        <v>0</v>
      </c>
      <c r="G181" s="695"/>
      <c r="H181" s="696"/>
      <c r="I181" s="193">
        <f t="shared" si="231"/>
        <v>0</v>
      </c>
      <c r="J181" s="695"/>
      <c r="K181" s="696"/>
      <c r="L181" s="193">
        <f t="shared" si="232"/>
        <v>0</v>
      </c>
      <c r="M181" s="695"/>
      <c r="N181" s="696"/>
      <c r="O181" s="193">
        <f t="shared" si="233"/>
        <v>0</v>
      </c>
      <c r="P181" s="168"/>
    </row>
    <row r="182" spans="1:16" ht="72" hidden="1" customHeight="1" x14ac:dyDescent="0.25">
      <c r="A182" s="162">
        <v>3293</v>
      </c>
      <c r="B182" s="189" t="s">
        <v>363</v>
      </c>
      <c r="C182" s="694">
        <f t="shared" si="193"/>
        <v>0</v>
      </c>
      <c r="D182" s="695"/>
      <c r="E182" s="696"/>
      <c r="F182" s="193">
        <f t="shared" si="230"/>
        <v>0</v>
      </c>
      <c r="G182" s="695"/>
      <c r="H182" s="696"/>
      <c r="I182" s="193">
        <f t="shared" si="231"/>
        <v>0</v>
      </c>
      <c r="J182" s="695"/>
      <c r="K182" s="696"/>
      <c r="L182" s="193">
        <f t="shared" si="232"/>
        <v>0</v>
      </c>
      <c r="M182" s="695"/>
      <c r="N182" s="696"/>
      <c r="O182" s="193">
        <f t="shared" si="233"/>
        <v>0</v>
      </c>
      <c r="P182" s="168"/>
    </row>
    <row r="183" spans="1:16" ht="60" hidden="1" customHeight="1" x14ac:dyDescent="0.25">
      <c r="A183" s="320">
        <v>3294</v>
      </c>
      <c r="B183" s="189" t="s">
        <v>364</v>
      </c>
      <c r="C183" s="732">
        <f t="shared" si="193"/>
        <v>0</v>
      </c>
      <c r="D183" s="733"/>
      <c r="E183" s="734"/>
      <c r="F183" s="735">
        <f t="shared" si="230"/>
        <v>0</v>
      </c>
      <c r="G183" s="733"/>
      <c r="H183" s="734"/>
      <c r="I183" s="735">
        <f t="shared" si="231"/>
        <v>0</v>
      </c>
      <c r="J183" s="733"/>
      <c r="K183" s="734"/>
      <c r="L183" s="735">
        <f t="shared" si="232"/>
        <v>0</v>
      </c>
      <c r="M183" s="733"/>
      <c r="N183" s="734"/>
      <c r="O183" s="735">
        <f t="shared" si="233"/>
        <v>0</v>
      </c>
      <c r="P183" s="326"/>
    </row>
    <row r="184" spans="1:16" ht="48" hidden="1" x14ac:dyDescent="0.25">
      <c r="A184" s="327">
        <v>3300</v>
      </c>
      <c r="B184" s="318" t="s">
        <v>365</v>
      </c>
      <c r="C184" s="736">
        <f t="shared" si="193"/>
        <v>0</v>
      </c>
      <c r="D184" s="737">
        <f>SUM(D185:D186)</f>
        <v>0</v>
      </c>
      <c r="E184" s="738">
        <f t="shared" ref="E184:O184" si="234">SUM(E185:E186)</f>
        <v>0</v>
      </c>
      <c r="F184" s="739">
        <f t="shared" si="234"/>
        <v>0</v>
      </c>
      <c r="G184" s="737">
        <f t="shared" si="234"/>
        <v>0</v>
      </c>
      <c r="H184" s="738">
        <f t="shared" si="234"/>
        <v>0</v>
      </c>
      <c r="I184" s="739">
        <f t="shared" si="234"/>
        <v>0</v>
      </c>
      <c r="J184" s="737">
        <f t="shared" si="234"/>
        <v>0</v>
      </c>
      <c r="K184" s="738">
        <f t="shared" si="234"/>
        <v>0</v>
      </c>
      <c r="L184" s="739">
        <f t="shared" si="234"/>
        <v>0</v>
      </c>
      <c r="M184" s="737">
        <f t="shared" si="234"/>
        <v>0</v>
      </c>
      <c r="N184" s="738">
        <f t="shared" si="234"/>
        <v>0</v>
      </c>
      <c r="O184" s="739">
        <f t="shared" si="234"/>
        <v>0</v>
      </c>
      <c r="P184" s="332"/>
    </row>
    <row r="185" spans="1:16" ht="48" hidden="1" customHeight="1" x14ac:dyDescent="0.25">
      <c r="A185" s="237">
        <v>3310</v>
      </c>
      <c r="B185" s="238" t="s">
        <v>366</v>
      </c>
      <c r="C185" s="703">
        <f t="shared" si="193"/>
        <v>0</v>
      </c>
      <c r="D185" s="239"/>
      <c r="E185" s="240"/>
      <c r="F185" s="228">
        <f t="shared" ref="F185:F186" si="235">D185+E185</f>
        <v>0</v>
      </c>
      <c r="G185" s="239"/>
      <c r="H185" s="240"/>
      <c r="I185" s="228">
        <f t="shared" ref="I185:I186" si="236">G185+H185</f>
        <v>0</v>
      </c>
      <c r="J185" s="239"/>
      <c r="K185" s="240"/>
      <c r="L185" s="228">
        <f t="shared" ref="L185:L186" si="237">K185+J185</f>
        <v>0</v>
      </c>
      <c r="M185" s="239"/>
      <c r="N185" s="240"/>
      <c r="O185" s="228">
        <f t="shared" ref="O185:O186" si="238">N185+M185</f>
        <v>0</v>
      </c>
      <c r="P185" s="229"/>
    </row>
    <row r="186" spans="1:16" ht="48.75" hidden="1" customHeight="1" x14ac:dyDescent="0.25">
      <c r="A186" s="155">
        <v>3320</v>
      </c>
      <c r="B186" s="182" t="s">
        <v>367</v>
      </c>
      <c r="C186" s="681">
        <f t="shared" si="193"/>
        <v>0</v>
      </c>
      <c r="D186" s="682"/>
      <c r="E186" s="683"/>
      <c r="F186" s="186">
        <f t="shared" si="235"/>
        <v>0</v>
      </c>
      <c r="G186" s="682"/>
      <c r="H186" s="683"/>
      <c r="I186" s="186">
        <f t="shared" si="236"/>
        <v>0</v>
      </c>
      <c r="J186" s="682"/>
      <c r="K186" s="683"/>
      <c r="L186" s="186">
        <f t="shared" si="237"/>
        <v>0</v>
      </c>
      <c r="M186" s="682"/>
      <c r="N186" s="683"/>
      <c r="O186" s="186">
        <f t="shared" si="238"/>
        <v>0</v>
      </c>
      <c r="P186" s="160"/>
    </row>
    <row r="187" spans="1:16" hidden="1" x14ac:dyDescent="0.25">
      <c r="A187" s="333">
        <v>4000</v>
      </c>
      <c r="B187" s="277" t="s">
        <v>368</v>
      </c>
      <c r="C187" s="719">
        <f t="shared" si="193"/>
        <v>0</v>
      </c>
      <c r="D187" s="720">
        <f>SUM(D188,D191)</f>
        <v>0</v>
      </c>
      <c r="E187" s="721">
        <f t="shared" ref="E187:F187" si="239">SUM(E188,E191)</f>
        <v>0</v>
      </c>
      <c r="F187" s="722">
        <f t="shared" si="239"/>
        <v>0</v>
      </c>
      <c r="G187" s="720">
        <f>SUM(G188,G191)</f>
        <v>0</v>
      </c>
      <c r="H187" s="721">
        <f t="shared" ref="H187:I187" si="240">SUM(H188,H191)</f>
        <v>0</v>
      </c>
      <c r="I187" s="722">
        <f t="shared" si="240"/>
        <v>0</v>
      </c>
      <c r="J187" s="720">
        <f>SUM(J188,J191)</f>
        <v>0</v>
      </c>
      <c r="K187" s="721">
        <f t="shared" ref="K187:L187" si="241">SUM(K188,K191)</f>
        <v>0</v>
      </c>
      <c r="L187" s="722">
        <f t="shared" si="241"/>
        <v>0</v>
      </c>
      <c r="M187" s="720">
        <f>SUM(M188,M191)</f>
        <v>0</v>
      </c>
      <c r="N187" s="721">
        <f t="shared" ref="N187:O187" si="242">SUM(N188,N191)</f>
        <v>0</v>
      </c>
      <c r="O187" s="722">
        <f t="shared" si="242"/>
        <v>0</v>
      </c>
      <c r="P187" s="282"/>
    </row>
    <row r="188" spans="1:16" ht="24" hidden="1" x14ac:dyDescent="0.25">
      <c r="A188" s="334">
        <v>4200</v>
      </c>
      <c r="B188" s="283" t="s">
        <v>369</v>
      </c>
      <c r="C188" s="691">
        <f t="shared" si="193"/>
        <v>0</v>
      </c>
      <c r="D188" s="174">
        <f>SUM(D189,D190)</f>
        <v>0</v>
      </c>
      <c r="E188" s="175">
        <f t="shared" ref="E188:F188" si="243">SUM(E189,E190)</f>
        <v>0</v>
      </c>
      <c r="F188" s="176">
        <f t="shared" si="243"/>
        <v>0</v>
      </c>
      <c r="G188" s="174">
        <f>SUM(G189,G190)</f>
        <v>0</v>
      </c>
      <c r="H188" s="175">
        <f t="shared" ref="H188:I188" si="244">SUM(H189,H190)</f>
        <v>0</v>
      </c>
      <c r="I188" s="176">
        <f t="shared" si="244"/>
        <v>0</v>
      </c>
      <c r="J188" s="174">
        <f>SUM(J189,J190)</f>
        <v>0</v>
      </c>
      <c r="K188" s="175">
        <f t="shared" ref="K188:L188" si="245">SUM(K189,K190)</f>
        <v>0</v>
      </c>
      <c r="L188" s="176">
        <f t="shared" si="245"/>
        <v>0</v>
      </c>
      <c r="M188" s="174">
        <f>SUM(M189,M190)</f>
        <v>0</v>
      </c>
      <c r="N188" s="175">
        <f t="shared" ref="N188:O188" si="246">SUM(N189,N190)</f>
        <v>0</v>
      </c>
      <c r="O188" s="176">
        <f t="shared" si="246"/>
        <v>0</v>
      </c>
      <c r="P188" s="177"/>
    </row>
    <row r="189" spans="1:16" ht="36" hidden="1" customHeight="1" x14ac:dyDescent="0.25">
      <c r="A189" s="155">
        <v>4240</v>
      </c>
      <c r="B189" s="182" t="s">
        <v>370</v>
      </c>
      <c r="C189" s="681">
        <f t="shared" si="193"/>
        <v>0</v>
      </c>
      <c r="D189" s="682"/>
      <c r="E189" s="683"/>
      <c r="F189" s="186">
        <f t="shared" ref="F189:F190" si="247">D189+E189</f>
        <v>0</v>
      </c>
      <c r="G189" s="682"/>
      <c r="H189" s="683"/>
      <c r="I189" s="186">
        <f t="shared" ref="I189:I190" si="248">G189+H189</f>
        <v>0</v>
      </c>
      <c r="J189" s="682"/>
      <c r="K189" s="683"/>
      <c r="L189" s="186">
        <f t="shared" ref="L189:L190" si="249">K189+J189</f>
        <v>0</v>
      </c>
      <c r="M189" s="682"/>
      <c r="N189" s="683"/>
      <c r="O189" s="186">
        <f t="shared" ref="O189:O190" si="250">N189+M189</f>
        <v>0</v>
      </c>
      <c r="P189" s="160"/>
    </row>
    <row r="190" spans="1:16" ht="24" hidden="1" customHeight="1" x14ac:dyDescent="0.25">
      <c r="A190" s="162">
        <v>4250</v>
      </c>
      <c r="B190" s="189" t="s">
        <v>371</v>
      </c>
      <c r="C190" s="694">
        <f t="shared" si="193"/>
        <v>0</v>
      </c>
      <c r="D190" s="695"/>
      <c r="E190" s="696"/>
      <c r="F190" s="193">
        <f t="shared" si="247"/>
        <v>0</v>
      </c>
      <c r="G190" s="695"/>
      <c r="H190" s="696"/>
      <c r="I190" s="193">
        <f t="shared" si="248"/>
        <v>0</v>
      </c>
      <c r="J190" s="695"/>
      <c r="K190" s="696"/>
      <c r="L190" s="193">
        <f t="shared" si="249"/>
        <v>0</v>
      </c>
      <c r="M190" s="695"/>
      <c r="N190" s="696"/>
      <c r="O190" s="193">
        <f t="shared" si="250"/>
        <v>0</v>
      </c>
      <c r="P190" s="168"/>
    </row>
    <row r="191" spans="1:16" hidden="1" x14ac:dyDescent="0.25">
      <c r="A191" s="169">
        <v>4300</v>
      </c>
      <c r="B191" s="283" t="s">
        <v>372</v>
      </c>
      <c r="C191" s="691">
        <f t="shared" si="193"/>
        <v>0</v>
      </c>
      <c r="D191" s="174">
        <f>SUM(D192)</f>
        <v>0</v>
      </c>
      <c r="E191" s="175">
        <f t="shared" ref="E191:F191" si="251">SUM(E192)</f>
        <v>0</v>
      </c>
      <c r="F191" s="176">
        <f t="shared" si="251"/>
        <v>0</v>
      </c>
      <c r="G191" s="174">
        <f>SUM(G192)</f>
        <v>0</v>
      </c>
      <c r="H191" s="175">
        <f t="shared" ref="H191:I191" si="252">SUM(H192)</f>
        <v>0</v>
      </c>
      <c r="I191" s="176">
        <f t="shared" si="252"/>
        <v>0</v>
      </c>
      <c r="J191" s="174">
        <f>SUM(J192)</f>
        <v>0</v>
      </c>
      <c r="K191" s="175">
        <f t="shared" ref="K191:L191" si="253">SUM(K192)</f>
        <v>0</v>
      </c>
      <c r="L191" s="176">
        <f t="shared" si="253"/>
        <v>0</v>
      </c>
      <c r="M191" s="174">
        <f>SUM(M192)</f>
        <v>0</v>
      </c>
      <c r="N191" s="175">
        <f t="shared" ref="N191:O191" si="254">SUM(N192)</f>
        <v>0</v>
      </c>
      <c r="O191" s="176">
        <f t="shared" si="254"/>
        <v>0</v>
      </c>
      <c r="P191" s="177"/>
    </row>
    <row r="192" spans="1:16" ht="24" hidden="1" x14ac:dyDescent="0.25">
      <c r="A192" s="155">
        <v>4310</v>
      </c>
      <c r="B192" s="182" t="s">
        <v>373</v>
      </c>
      <c r="C192" s="681">
        <f t="shared" si="193"/>
        <v>0</v>
      </c>
      <c r="D192" s="184">
        <f>SUM(D193:D193)</f>
        <v>0</v>
      </c>
      <c r="E192" s="185">
        <f t="shared" ref="E192:F192" si="255">SUM(E193:E193)</f>
        <v>0</v>
      </c>
      <c r="F192" s="186">
        <f t="shared" si="255"/>
        <v>0</v>
      </c>
      <c r="G192" s="184">
        <f>SUM(G193:G193)</f>
        <v>0</v>
      </c>
      <c r="H192" s="185">
        <f t="shared" ref="H192:I192" si="256">SUM(H193:H193)</f>
        <v>0</v>
      </c>
      <c r="I192" s="186">
        <f t="shared" si="256"/>
        <v>0</v>
      </c>
      <c r="J192" s="184">
        <f>SUM(J193:J193)</f>
        <v>0</v>
      </c>
      <c r="K192" s="185">
        <f t="shared" ref="K192:L192" si="257">SUM(K193:K193)</f>
        <v>0</v>
      </c>
      <c r="L192" s="186">
        <f t="shared" si="257"/>
        <v>0</v>
      </c>
      <c r="M192" s="184">
        <f>SUM(M193:M193)</f>
        <v>0</v>
      </c>
      <c r="N192" s="185">
        <f t="shared" ref="N192:O192" si="258">SUM(N193:N193)</f>
        <v>0</v>
      </c>
      <c r="O192" s="186">
        <f t="shared" si="258"/>
        <v>0</v>
      </c>
      <c r="P192" s="160"/>
    </row>
    <row r="193" spans="1:16" ht="36" hidden="1" customHeight="1" x14ac:dyDescent="0.25">
      <c r="A193" s="162">
        <v>4311</v>
      </c>
      <c r="B193" s="189" t="s">
        <v>374</v>
      </c>
      <c r="C193" s="694">
        <f t="shared" si="193"/>
        <v>0</v>
      </c>
      <c r="D193" s="695"/>
      <c r="E193" s="696"/>
      <c r="F193" s="193">
        <f>D193+E193</f>
        <v>0</v>
      </c>
      <c r="G193" s="695"/>
      <c r="H193" s="696"/>
      <c r="I193" s="193">
        <f>G193+H193</f>
        <v>0</v>
      </c>
      <c r="J193" s="695"/>
      <c r="K193" s="696"/>
      <c r="L193" s="193">
        <f>K193+J193</f>
        <v>0</v>
      </c>
      <c r="M193" s="695"/>
      <c r="N193" s="696"/>
      <c r="O193" s="193">
        <f>N193+M193</f>
        <v>0</v>
      </c>
      <c r="P193" s="168"/>
    </row>
    <row r="194" spans="1:16" s="139" customFormat="1" ht="24" x14ac:dyDescent="0.25">
      <c r="A194" s="740"/>
      <c r="B194" s="134" t="s">
        <v>375</v>
      </c>
      <c r="C194" s="715">
        <f t="shared" si="193"/>
        <v>1665</v>
      </c>
      <c r="D194" s="716">
        <f t="shared" ref="D194:O194" si="259">SUM(D195,D230,D269,D283)</f>
        <v>1687</v>
      </c>
      <c r="E194" s="717">
        <f t="shared" si="259"/>
        <v>-107</v>
      </c>
      <c r="F194" s="718">
        <f t="shared" si="259"/>
        <v>1580</v>
      </c>
      <c r="G194" s="716">
        <f t="shared" si="259"/>
        <v>85</v>
      </c>
      <c r="H194" s="717">
        <f t="shared" si="259"/>
        <v>0</v>
      </c>
      <c r="I194" s="718">
        <f t="shared" si="259"/>
        <v>85</v>
      </c>
      <c r="J194" s="716">
        <f t="shared" si="259"/>
        <v>0</v>
      </c>
      <c r="K194" s="717">
        <f t="shared" si="259"/>
        <v>0</v>
      </c>
      <c r="L194" s="718">
        <f t="shared" si="259"/>
        <v>0</v>
      </c>
      <c r="M194" s="716">
        <f t="shared" si="259"/>
        <v>0</v>
      </c>
      <c r="N194" s="717">
        <f t="shared" si="259"/>
        <v>0</v>
      </c>
      <c r="O194" s="718">
        <f t="shared" si="259"/>
        <v>0</v>
      </c>
      <c r="P194" s="276"/>
    </row>
    <row r="195" spans="1:16" x14ac:dyDescent="0.25">
      <c r="A195" s="277">
        <v>5000</v>
      </c>
      <c r="B195" s="277" t="s">
        <v>376</v>
      </c>
      <c r="C195" s="719">
        <f t="shared" si="193"/>
        <v>1665</v>
      </c>
      <c r="D195" s="720">
        <f>D196+D204</f>
        <v>1687</v>
      </c>
      <c r="E195" s="721">
        <f t="shared" ref="E195:F195" si="260">E196+E204</f>
        <v>-107</v>
      </c>
      <c r="F195" s="722">
        <f t="shared" si="260"/>
        <v>1580</v>
      </c>
      <c r="G195" s="720">
        <f>G196+G204</f>
        <v>85</v>
      </c>
      <c r="H195" s="721">
        <f t="shared" ref="H195:I195" si="261">H196+H204</f>
        <v>0</v>
      </c>
      <c r="I195" s="722">
        <f t="shared" si="261"/>
        <v>85</v>
      </c>
      <c r="J195" s="720">
        <f>J196+J204</f>
        <v>0</v>
      </c>
      <c r="K195" s="721">
        <f t="shared" ref="K195:L195" si="262">K196+K204</f>
        <v>0</v>
      </c>
      <c r="L195" s="722">
        <f t="shared" si="262"/>
        <v>0</v>
      </c>
      <c r="M195" s="720">
        <f>M196+M204</f>
        <v>0</v>
      </c>
      <c r="N195" s="721">
        <f t="shared" ref="N195:O195" si="263">N196+N204</f>
        <v>0</v>
      </c>
      <c r="O195" s="722">
        <f t="shared" si="263"/>
        <v>0</v>
      </c>
      <c r="P195" s="282"/>
    </row>
    <row r="196" spans="1:16" hidden="1" x14ac:dyDescent="0.25">
      <c r="A196" s="169">
        <v>5100</v>
      </c>
      <c r="B196" s="283" t="s">
        <v>377</v>
      </c>
      <c r="C196" s="691">
        <f t="shared" si="193"/>
        <v>0</v>
      </c>
      <c r="D196" s="174">
        <f>D197+D198+D201+D202+D203</f>
        <v>0</v>
      </c>
      <c r="E196" s="175">
        <f t="shared" ref="E196:F196" si="264">E197+E198+E201+E202+E203</f>
        <v>0</v>
      </c>
      <c r="F196" s="176">
        <f t="shared" si="264"/>
        <v>0</v>
      </c>
      <c r="G196" s="174">
        <f>G197+G198+G201+G202+G203</f>
        <v>0</v>
      </c>
      <c r="H196" s="175">
        <f t="shared" ref="H196:I196" si="265">H197+H198+H201+H202+H203</f>
        <v>0</v>
      </c>
      <c r="I196" s="176">
        <f t="shared" si="265"/>
        <v>0</v>
      </c>
      <c r="J196" s="174">
        <f>J197+J198+J201+J202+J203</f>
        <v>0</v>
      </c>
      <c r="K196" s="175">
        <f t="shared" ref="K196:L196" si="266">K197+K198+K201+K202+K203</f>
        <v>0</v>
      </c>
      <c r="L196" s="176">
        <f t="shared" si="266"/>
        <v>0</v>
      </c>
      <c r="M196" s="174">
        <f>M197+M198+M201+M202+M203</f>
        <v>0</v>
      </c>
      <c r="N196" s="175">
        <f t="shared" ref="N196:O196" si="267">N197+N198+N201+N202+N203</f>
        <v>0</v>
      </c>
      <c r="O196" s="176">
        <f t="shared" si="267"/>
        <v>0</v>
      </c>
      <c r="P196" s="177"/>
    </row>
    <row r="197" spans="1:16" ht="12" hidden="1" customHeight="1" x14ac:dyDescent="0.25">
      <c r="A197" s="665">
        <v>5110</v>
      </c>
      <c r="B197" s="182" t="s">
        <v>378</v>
      </c>
      <c r="C197" s="681">
        <f t="shared" si="193"/>
        <v>0</v>
      </c>
      <c r="D197" s="682"/>
      <c r="E197" s="683"/>
      <c r="F197" s="186">
        <f>D197+E197</f>
        <v>0</v>
      </c>
      <c r="G197" s="682"/>
      <c r="H197" s="683"/>
      <c r="I197" s="186">
        <f>G197+H197</f>
        <v>0</v>
      </c>
      <c r="J197" s="682"/>
      <c r="K197" s="683"/>
      <c r="L197" s="186">
        <f>K197+J197</f>
        <v>0</v>
      </c>
      <c r="M197" s="682"/>
      <c r="N197" s="683"/>
      <c r="O197" s="186">
        <f>N197+M197</f>
        <v>0</v>
      </c>
      <c r="P197" s="160"/>
    </row>
    <row r="198" spans="1:16" ht="24" hidden="1" x14ac:dyDescent="0.25">
      <c r="A198" s="296">
        <v>5120</v>
      </c>
      <c r="B198" s="189" t="s">
        <v>379</v>
      </c>
      <c r="C198" s="694">
        <f t="shared" si="193"/>
        <v>0</v>
      </c>
      <c r="D198" s="191">
        <f>D199+D200</f>
        <v>0</v>
      </c>
      <c r="E198" s="192">
        <f t="shared" ref="E198:F198" si="268">E199+E200</f>
        <v>0</v>
      </c>
      <c r="F198" s="193">
        <f t="shared" si="268"/>
        <v>0</v>
      </c>
      <c r="G198" s="191">
        <f>G199+G200</f>
        <v>0</v>
      </c>
      <c r="H198" s="192">
        <f t="shared" ref="H198:I198" si="269">H199+H200</f>
        <v>0</v>
      </c>
      <c r="I198" s="193">
        <f t="shared" si="269"/>
        <v>0</v>
      </c>
      <c r="J198" s="191">
        <f>J199+J200</f>
        <v>0</v>
      </c>
      <c r="K198" s="192">
        <f t="shared" ref="K198:L198" si="270">K199+K200</f>
        <v>0</v>
      </c>
      <c r="L198" s="193">
        <f t="shared" si="270"/>
        <v>0</v>
      </c>
      <c r="M198" s="191">
        <f>M199+M200</f>
        <v>0</v>
      </c>
      <c r="N198" s="192">
        <f t="shared" ref="N198:O198" si="271">N199+N200</f>
        <v>0</v>
      </c>
      <c r="O198" s="193">
        <f t="shared" si="271"/>
        <v>0</v>
      </c>
      <c r="P198" s="168"/>
    </row>
    <row r="199" spans="1:16" ht="12" hidden="1" customHeight="1" x14ac:dyDescent="0.25">
      <c r="A199" s="162">
        <v>5121</v>
      </c>
      <c r="B199" s="189" t="s">
        <v>380</v>
      </c>
      <c r="C199" s="694">
        <f t="shared" si="193"/>
        <v>0</v>
      </c>
      <c r="D199" s="695"/>
      <c r="E199" s="696"/>
      <c r="F199" s="193">
        <f t="shared" ref="F199:F203" si="272">D199+E199</f>
        <v>0</v>
      </c>
      <c r="G199" s="695"/>
      <c r="H199" s="696"/>
      <c r="I199" s="193">
        <f t="shared" ref="I199:I203" si="273">G199+H199</f>
        <v>0</v>
      </c>
      <c r="J199" s="695"/>
      <c r="K199" s="696"/>
      <c r="L199" s="193">
        <f t="shared" ref="L199:L203" si="274">K199+J199</f>
        <v>0</v>
      </c>
      <c r="M199" s="695"/>
      <c r="N199" s="696"/>
      <c r="O199" s="193">
        <f t="shared" ref="O199:O203" si="275">N199+M199</f>
        <v>0</v>
      </c>
      <c r="P199" s="168"/>
    </row>
    <row r="200" spans="1:16" ht="24" hidden="1" customHeight="1" x14ac:dyDescent="0.25">
      <c r="A200" s="162">
        <v>5129</v>
      </c>
      <c r="B200" s="189" t="s">
        <v>381</v>
      </c>
      <c r="C200" s="694">
        <f t="shared" si="193"/>
        <v>0</v>
      </c>
      <c r="D200" s="695"/>
      <c r="E200" s="696"/>
      <c r="F200" s="193">
        <f t="shared" si="272"/>
        <v>0</v>
      </c>
      <c r="G200" s="695"/>
      <c r="H200" s="696"/>
      <c r="I200" s="193">
        <f t="shared" si="273"/>
        <v>0</v>
      </c>
      <c r="J200" s="695"/>
      <c r="K200" s="696"/>
      <c r="L200" s="193">
        <f t="shared" si="274"/>
        <v>0</v>
      </c>
      <c r="M200" s="695"/>
      <c r="N200" s="696"/>
      <c r="O200" s="193">
        <f t="shared" si="275"/>
        <v>0</v>
      </c>
      <c r="P200" s="168"/>
    </row>
    <row r="201" spans="1:16" ht="12" hidden="1" customHeight="1" x14ac:dyDescent="0.25">
      <c r="A201" s="296">
        <v>5130</v>
      </c>
      <c r="B201" s="189" t="s">
        <v>382</v>
      </c>
      <c r="C201" s="694">
        <f t="shared" si="193"/>
        <v>0</v>
      </c>
      <c r="D201" s="695"/>
      <c r="E201" s="696"/>
      <c r="F201" s="193">
        <f t="shared" si="272"/>
        <v>0</v>
      </c>
      <c r="G201" s="695"/>
      <c r="H201" s="696"/>
      <c r="I201" s="193">
        <f t="shared" si="273"/>
        <v>0</v>
      </c>
      <c r="J201" s="695"/>
      <c r="K201" s="696"/>
      <c r="L201" s="193">
        <f t="shared" si="274"/>
        <v>0</v>
      </c>
      <c r="M201" s="695"/>
      <c r="N201" s="696"/>
      <c r="O201" s="193">
        <f t="shared" si="275"/>
        <v>0</v>
      </c>
      <c r="P201" s="168"/>
    </row>
    <row r="202" spans="1:16" ht="12" hidden="1" customHeight="1" x14ac:dyDescent="0.25">
      <c r="A202" s="296">
        <v>5140</v>
      </c>
      <c r="B202" s="189" t="s">
        <v>383</v>
      </c>
      <c r="C202" s="694">
        <f t="shared" si="193"/>
        <v>0</v>
      </c>
      <c r="D202" s="695"/>
      <c r="E202" s="696"/>
      <c r="F202" s="193">
        <f t="shared" si="272"/>
        <v>0</v>
      </c>
      <c r="G202" s="695"/>
      <c r="H202" s="696"/>
      <c r="I202" s="193">
        <f t="shared" si="273"/>
        <v>0</v>
      </c>
      <c r="J202" s="695"/>
      <c r="K202" s="696"/>
      <c r="L202" s="193">
        <f t="shared" si="274"/>
        <v>0</v>
      </c>
      <c r="M202" s="695"/>
      <c r="N202" s="696"/>
      <c r="O202" s="193">
        <f t="shared" si="275"/>
        <v>0</v>
      </c>
      <c r="P202" s="168"/>
    </row>
    <row r="203" spans="1:16" ht="24" hidden="1" customHeight="1" x14ac:dyDescent="0.25">
      <c r="A203" s="296">
        <v>5170</v>
      </c>
      <c r="B203" s="189" t="s">
        <v>384</v>
      </c>
      <c r="C203" s="694">
        <f t="shared" si="193"/>
        <v>0</v>
      </c>
      <c r="D203" s="695"/>
      <c r="E203" s="696"/>
      <c r="F203" s="193">
        <f t="shared" si="272"/>
        <v>0</v>
      </c>
      <c r="G203" s="695"/>
      <c r="H203" s="696"/>
      <c r="I203" s="193">
        <f t="shared" si="273"/>
        <v>0</v>
      </c>
      <c r="J203" s="695"/>
      <c r="K203" s="696"/>
      <c r="L203" s="193">
        <f t="shared" si="274"/>
        <v>0</v>
      </c>
      <c r="M203" s="695"/>
      <c r="N203" s="696"/>
      <c r="O203" s="193">
        <f t="shared" si="275"/>
        <v>0</v>
      </c>
      <c r="P203" s="168"/>
    </row>
    <row r="204" spans="1:16" x14ac:dyDescent="0.25">
      <c r="A204" s="169">
        <v>5200</v>
      </c>
      <c r="B204" s="283" t="s">
        <v>385</v>
      </c>
      <c r="C204" s="691">
        <f t="shared" si="193"/>
        <v>1665</v>
      </c>
      <c r="D204" s="174">
        <f>D205+D215+D216+D225+D226+D227+D229</f>
        <v>1687</v>
      </c>
      <c r="E204" s="175">
        <f t="shared" ref="E204:F204" si="276">E205+E215+E216+E225+E226+E227+E229</f>
        <v>-107</v>
      </c>
      <c r="F204" s="176">
        <f t="shared" si="276"/>
        <v>1580</v>
      </c>
      <c r="G204" s="174">
        <f>G205+G215+G216+G225+G226+G227+G229</f>
        <v>85</v>
      </c>
      <c r="H204" s="175">
        <f t="shared" ref="H204:I204" si="277">H205+H215+H216+H225+H226+H227+H229</f>
        <v>0</v>
      </c>
      <c r="I204" s="176">
        <f t="shared" si="277"/>
        <v>85</v>
      </c>
      <c r="J204" s="174">
        <f>J205+J215+J216+J225+J226+J227+J229</f>
        <v>0</v>
      </c>
      <c r="K204" s="175">
        <f t="shared" ref="K204:L204" si="278">K205+K215+K216+K225+K226+K227+K229</f>
        <v>0</v>
      </c>
      <c r="L204" s="176">
        <f t="shared" si="278"/>
        <v>0</v>
      </c>
      <c r="M204" s="174">
        <f>M205+M215+M216+M225+M226+M227+M229</f>
        <v>0</v>
      </c>
      <c r="N204" s="175">
        <f t="shared" ref="N204:O204" si="279">N205+N215+N216+N225+N226+N227+N229</f>
        <v>0</v>
      </c>
      <c r="O204" s="176">
        <f t="shared" si="279"/>
        <v>0</v>
      </c>
      <c r="P204" s="177"/>
    </row>
    <row r="205" spans="1:16" hidden="1" x14ac:dyDescent="0.25">
      <c r="A205" s="237">
        <v>5210</v>
      </c>
      <c r="B205" s="238" t="s">
        <v>386</v>
      </c>
      <c r="C205" s="703">
        <f t="shared" si="193"/>
        <v>0</v>
      </c>
      <c r="D205" s="226">
        <f>SUM(D206:D214)</f>
        <v>0</v>
      </c>
      <c r="E205" s="227">
        <f t="shared" ref="E205:F205" si="280">SUM(E206:E214)</f>
        <v>0</v>
      </c>
      <c r="F205" s="228">
        <f t="shared" si="280"/>
        <v>0</v>
      </c>
      <c r="G205" s="226">
        <f>SUM(G206:G214)</f>
        <v>0</v>
      </c>
      <c r="H205" s="227">
        <f t="shared" ref="H205:I205" si="281">SUM(H206:H214)</f>
        <v>0</v>
      </c>
      <c r="I205" s="228">
        <f t="shared" si="281"/>
        <v>0</v>
      </c>
      <c r="J205" s="226">
        <f>SUM(J206:J214)</f>
        <v>0</v>
      </c>
      <c r="K205" s="227">
        <f t="shared" ref="K205:L205" si="282">SUM(K206:K214)</f>
        <v>0</v>
      </c>
      <c r="L205" s="228">
        <f t="shared" si="282"/>
        <v>0</v>
      </c>
      <c r="M205" s="226">
        <f>SUM(M206:M214)</f>
        <v>0</v>
      </c>
      <c r="N205" s="227">
        <f t="shared" ref="N205:O205" si="283">SUM(N206:N214)</f>
        <v>0</v>
      </c>
      <c r="O205" s="228">
        <f t="shared" si="283"/>
        <v>0</v>
      </c>
      <c r="P205" s="229"/>
    </row>
    <row r="206" spans="1:16" ht="12" hidden="1" customHeight="1" x14ac:dyDescent="0.25">
      <c r="A206" s="155">
        <v>5211</v>
      </c>
      <c r="B206" s="182" t="s">
        <v>387</v>
      </c>
      <c r="C206" s="681">
        <f t="shared" si="193"/>
        <v>0</v>
      </c>
      <c r="D206" s="682"/>
      <c r="E206" s="683"/>
      <c r="F206" s="186">
        <f t="shared" ref="F206:F215" si="284">D206+E206</f>
        <v>0</v>
      </c>
      <c r="G206" s="682"/>
      <c r="H206" s="683"/>
      <c r="I206" s="186">
        <f t="shared" ref="I206:I215" si="285">G206+H206</f>
        <v>0</v>
      </c>
      <c r="J206" s="682"/>
      <c r="K206" s="683"/>
      <c r="L206" s="186">
        <f t="shared" ref="L206:L215" si="286">K206+J206</f>
        <v>0</v>
      </c>
      <c r="M206" s="682"/>
      <c r="N206" s="683"/>
      <c r="O206" s="186">
        <f t="shared" ref="O206:O215" si="287">N206+M206</f>
        <v>0</v>
      </c>
      <c r="P206" s="160"/>
    </row>
    <row r="207" spans="1:16" ht="12" hidden="1" customHeight="1" x14ac:dyDescent="0.25">
      <c r="A207" s="162">
        <v>5212</v>
      </c>
      <c r="B207" s="189" t="s">
        <v>388</v>
      </c>
      <c r="C207" s="694">
        <f t="shared" si="193"/>
        <v>0</v>
      </c>
      <c r="D207" s="695"/>
      <c r="E207" s="696"/>
      <c r="F207" s="193">
        <f t="shared" si="284"/>
        <v>0</v>
      </c>
      <c r="G207" s="695"/>
      <c r="H207" s="696"/>
      <c r="I207" s="193">
        <f t="shared" si="285"/>
        <v>0</v>
      </c>
      <c r="J207" s="695"/>
      <c r="K207" s="696"/>
      <c r="L207" s="193">
        <f t="shared" si="286"/>
        <v>0</v>
      </c>
      <c r="M207" s="695"/>
      <c r="N207" s="696"/>
      <c r="O207" s="193">
        <f t="shared" si="287"/>
        <v>0</v>
      </c>
      <c r="P207" s="168"/>
    </row>
    <row r="208" spans="1:16" ht="12" hidden="1" customHeight="1" x14ac:dyDescent="0.25">
      <c r="A208" s="162">
        <v>5213</v>
      </c>
      <c r="B208" s="189" t="s">
        <v>389</v>
      </c>
      <c r="C208" s="694">
        <f t="shared" si="193"/>
        <v>0</v>
      </c>
      <c r="D208" s="695"/>
      <c r="E208" s="696"/>
      <c r="F208" s="193">
        <f t="shared" si="284"/>
        <v>0</v>
      </c>
      <c r="G208" s="695"/>
      <c r="H208" s="696"/>
      <c r="I208" s="193">
        <f t="shared" si="285"/>
        <v>0</v>
      </c>
      <c r="J208" s="695"/>
      <c r="K208" s="696"/>
      <c r="L208" s="193">
        <f t="shared" si="286"/>
        <v>0</v>
      </c>
      <c r="M208" s="695"/>
      <c r="N208" s="696"/>
      <c r="O208" s="193">
        <f t="shared" si="287"/>
        <v>0</v>
      </c>
      <c r="P208" s="168"/>
    </row>
    <row r="209" spans="1:16" ht="12" hidden="1" customHeight="1" x14ac:dyDescent="0.25">
      <c r="A209" s="162">
        <v>5214</v>
      </c>
      <c r="B209" s="189" t="s">
        <v>390</v>
      </c>
      <c r="C209" s="694">
        <f t="shared" si="193"/>
        <v>0</v>
      </c>
      <c r="D209" s="695"/>
      <c r="E209" s="696"/>
      <c r="F209" s="193">
        <f t="shared" si="284"/>
        <v>0</v>
      </c>
      <c r="G209" s="695"/>
      <c r="H209" s="696"/>
      <c r="I209" s="193">
        <f t="shared" si="285"/>
        <v>0</v>
      </c>
      <c r="J209" s="695"/>
      <c r="K209" s="696"/>
      <c r="L209" s="193">
        <f t="shared" si="286"/>
        <v>0</v>
      </c>
      <c r="M209" s="695"/>
      <c r="N209" s="696"/>
      <c r="O209" s="193">
        <f t="shared" si="287"/>
        <v>0</v>
      </c>
      <c r="P209" s="168"/>
    </row>
    <row r="210" spans="1:16" ht="12" hidden="1" customHeight="1" x14ac:dyDescent="0.25">
      <c r="A210" s="162">
        <v>5215</v>
      </c>
      <c r="B210" s="189" t="s">
        <v>391</v>
      </c>
      <c r="C210" s="694">
        <f t="shared" si="193"/>
        <v>0</v>
      </c>
      <c r="D210" s="695"/>
      <c r="E210" s="696"/>
      <c r="F210" s="193">
        <f t="shared" si="284"/>
        <v>0</v>
      </c>
      <c r="G210" s="695"/>
      <c r="H210" s="696"/>
      <c r="I210" s="193">
        <f t="shared" si="285"/>
        <v>0</v>
      </c>
      <c r="J210" s="695"/>
      <c r="K210" s="696"/>
      <c r="L210" s="193">
        <f t="shared" si="286"/>
        <v>0</v>
      </c>
      <c r="M210" s="695"/>
      <c r="N210" s="696"/>
      <c r="O210" s="193">
        <f t="shared" si="287"/>
        <v>0</v>
      </c>
      <c r="P210" s="168"/>
    </row>
    <row r="211" spans="1:16" ht="14.25" hidden="1" customHeight="1" x14ac:dyDescent="0.25">
      <c r="A211" s="162">
        <v>5216</v>
      </c>
      <c r="B211" s="189" t="s">
        <v>392</v>
      </c>
      <c r="C211" s="694">
        <f t="shared" si="193"/>
        <v>0</v>
      </c>
      <c r="D211" s="695"/>
      <c r="E211" s="696"/>
      <c r="F211" s="193">
        <f t="shared" si="284"/>
        <v>0</v>
      </c>
      <c r="G211" s="695"/>
      <c r="H211" s="696"/>
      <c r="I211" s="193">
        <f t="shared" si="285"/>
        <v>0</v>
      </c>
      <c r="J211" s="695"/>
      <c r="K211" s="696"/>
      <c r="L211" s="193">
        <f t="shared" si="286"/>
        <v>0</v>
      </c>
      <c r="M211" s="695"/>
      <c r="N211" s="696"/>
      <c r="O211" s="193">
        <f t="shared" si="287"/>
        <v>0</v>
      </c>
      <c r="P211" s="168"/>
    </row>
    <row r="212" spans="1:16" ht="12" hidden="1" customHeight="1" x14ac:dyDescent="0.25">
      <c r="A212" s="162">
        <v>5217</v>
      </c>
      <c r="B212" s="189" t="s">
        <v>393</v>
      </c>
      <c r="C212" s="694">
        <f t="shared" ref="C212:C275" si="288">F212+I212+L212+O212</f>
        <v>0</v>
      </c>
      <c r="D212" s="695"/>
      <c r="E212" s="696"/>
      <c r="F212" s="193">
        <f t="shared" si="284"/>
        <v>0</v>
      </c>
      <c r="G212" s="695"/>
      <c r="H212" s="696"/>
      <c r="I212" s="193">
        <f t="shared" si="285"/>
        <v>0</v>
      </c>
      <c r="J212" s="695"/>
      <c r="K212" s="696"/>
      <c r="L212" s="193">
        <f t="shared" si="286"/>
        <v>0</v>
      </c>
      <c r="M212" s="695"/>
      <c r="N212" s="696"/>
      <c r="O212" s="193">
        <f t="shared" si="287"/>
        <v>0</v>
      </c>
      <c r="P212" s="168"/>
    </row>
    <row r="213" spans="1:16" ht="12" hidden="1" customHeight="1" x14ac:dyDescent="0.25">
      <c r="A213" s="162">
        <v>5218</v>
      </c>
      <c r="B213" s="189" t="s">
        <v>394</v>
      </c>
      <c r="C213" s="694">
        <f t="shared" si="288"/>
        <v>0</v>
      </c>
      <c r="D213" s="695"/>
      <c r="E213" s="696"/>
      <c r="F213" s="193">
        <f t="shared" si="284"/>
        <v>0</v>
      </c>
      <c r="G213" s="695"/>
      <c r="H213" s="696"/>
      <c r="I213" s="193">
        <f t="shared" si="285"/>
        <v>0</v>
      </c>
      <c r="J213" s="695"/>
      <c r="K213" s="696"/>
      <c r="L213" s="193">
        <f t="shared" si="286"/>
        <v>0</v>
      </c>
      <c r="M213" s="695"/>
      <c r="N213" s="696"/>
      <c r="O213" s="193">
        <f t="shared" si="287"/>
        <v>0</v>
      </c>
      <c r="P213" s="168"/>
    </row>
    <row r="214" spans="1:16" ht="12" hidden="1" customHeight="1" x14ac:dyDescent="0.25">
      <c r="A214" s="162">
        <v>5219</v>
      </c>
      <c r="B214" s="189" t="s">
        <v>395</v>
      </c>
      <c r="C214" s="694">
        <f t="shared" si="288"/>
        <v>0</v>
      </c>
      <c r="D214" s="695"/>
      <c r="E214" s="696"/>
      <c r="F214" s="193">
        <f t="shared" si="284"/>
        <v>0</v>
      </c>
      <c r="G214" s="695"/>
      <c r="H214" s="696"/>
      <c r="I214" s="193">
        <f t="shared" si="285"/>
        <v>0</v>
      </c>
      <c r="J214" s="695"/>
      <c r="K214" s="696"/>
      <c r="L214" s="193">
        <f t="shared" si="286"/>
        <v>0</v>
      </c>
      <c r="M214" s="695"/>
      <c r="N214" s="696"/>
      <c r="O214" s="193">
        <f t="shared" si="287"/>
        <v>0</v>
      </c>
      <c r="P214" s="168"/>
    </row>
    <row r="215" spans="1:16" ht="13.5" hidden="1" customHeight="1" x14ac:dyDescent="0.25">
      <c r="A215" s="162">
        <v>5220</v>
      </c>
      <c r="B215" s="189" t="s">
        <v>396</v>
      </c>
      <c r="C215" s="694">
        <f t="shared" si="288"/>
        <v>0</v>
      </c>
      <c r="D215" s="695"/>
      <c r="E215" s="696"/>
      <c r="F215" s="193">
        <f t="shared" si="284"/>
        <v>0</v>
      </c>
      <c r="G215" s="695"/>
      <c r="H215" s="696"/>
      <c r="I215" s="193">
        <f t="shared" si="285"/>
        <v>0</v>
      </c>
      <c r="J215" s="695"/>
      <c r="K215" s="696"/>
      <c r="L215" s="193">
        <f t="shared" si="286"/>
        <v>0</v>
      </c>
      <c r="M215" s="695"/>
      <c r="N215" s="696"/>
      <c r="O215" s="193">
        <f t="shared" si="287"/>
        <v>0</v>
      </c>
      <c r="P215" s="168"/>
    </row>
    <row r="216" spans="1:16" x14ac:dyDescent="0.25">
      <c r="A216" s="162">
        <v>5230</v>
      </c>
      <c r="B216" s="189" t="s">
        <v>397</v>
      </c>
      <c r="C216" s="694">
        <f t="shared" si="288"/>
        <v>1665</v>
      </c>
      <c r="D216" s="191">
        <f>SUM(D217:D224)</f>
        <v>1687</v>
      </c>
      <c r="E216" s="192">
        <f t="shared" ref="E216:F216" si="289">SUM(E217:E224)</f>
        <v>-107</v>
      </c>
      <c r="F216" s="193">
        <f t="shared" si="289"/>
        <v>1580</v>
      </c>
      <c r="G216" s="191">
        <f>SUM(G217:G224)</f>
        <v>85</v>
      </c>
      <c r="H216" s="192">
        <f t="shared" ref="H216:I216" si="290">SUM(H217:H224)</f>
        <v>0</v>
      </c>
      <c r="I216" s="193">
        <f t="shared" si="290"/>
        <v>85</v>
      </c>
      <c r="J216" s="191">
        <f>SUM(J217:J224)</f>
        <v>0</v>
      </c>
      <c r="K216" s="192">
        <f t="shared" ref="K216:L216" si="291">SUM(K217:K224)</f>
        <v>0</v>
      </c>
      <c r="L216" s="193">
        <f t="shared" si="291"/>
        <v>0</v>
      </c>
      <c r="M216" s="191">
        <f>SUM(M217:M224)</f>
        <v>0</v>
      </c>
      <c r="N216" s="192">
        <f t="shared" ref="N216:O216" si="292">SUM(N217:N224)</f>
        <v>0</v>
      </c>
      <c r="O216" s="193">
        <f t="shared" si="292"/>
        <v>0</v>
      </c>
      <c r="P216" s="168"/>
    </row>
    <row r="217" spans="1:16" ht="12" hidden="1" customHeight="1" x14ac:dyDescent="0.25">
      <c r="A217" s="162">
        <v>5231</v>
      </c>
      <c r="B217" s="189" t="s">
        <v>398</v>
      </c>
      <c r="C217" s="694">
        <f t="shared" si="288"/>
        <v>0</v>
      </c>
      <c r="D217" s="695"/>
      <c r="E217" s="696"/>
      <c r="F217" s="193">
        <f t="shared" ref="F217:F226" si="293">D217+E217</f>
        <v>0</v>
      </c>
      <c r="G217" s="695"/>
      <c r="H217" s="696"/>
      <c r="I217" s="193">
        <f t="shared" ref="I217:I226" si="294">G217+H217</f>
        <v>0</v>
      </c>
      <c r="J217" s="695"/>
      <c r="K217" s="696"/>
      <c r="L217" s="193">
        <f t="shared" ref="L217:L226" si="295">K217+J217</f>
        <v>0</v>
      </c>
      <c r="M217" s="695"/>
      <c r="N217" s="696"/>
      <c r="O217" s="193">
        <f t="shared" ref="O217:O226" si="296">N217+M217</f>
        <v>0</v>
      </c>
      <c r="P217" s="168"/>
    </row>
    <row r="218" spans="1:16" ht="12" hidden="1" customHeight="1" x14ac:dyDescent="0.25">
      <c r="A218" s="162">
        <v>5232</v>
      </c>
      <c r="B218" s="189" t="s">
        <v>399</v>
      </c>
      <c r="C218" s="694">
        <f t="shared" si="288"/>
        <v>0</v>
      </c>
      <c r="D218" s="695"/>
      <c r="E218" s="696"/>
      <c r="F218" s="193">
        <f t="shared" si="293"/>
        <v>0</v>
      </c>
      <c r="G218" s="695"/>
      <c r="H218" s="696"/>
      <c r="I218" s="193">
        <f t="shared" si="294"/>
        <v>0</v>
      </c>
      <c r="J218" s="695"/>
      <c r="K218" s="696"/>
      <c r="L218" s="193">
        <f t="shared" si="295"/>
        <v>0</v>
      </c>
      <c r="M218" s="695"/>
      <c r="N218" s="696"/>
      <c r="O218" s="193">
        <f t="shared" si="296"/>
        <v>0</v>
      </c>
      <c r="P218" s="168"/>
    </row>
    <row r="219" spans="1:16" ht="12" customHeight="1" x14ac:dyDescent="0.25">
      <c r="A219" s="162">
        <v>5233</v>
      </c>
      <c r="B219" s="189" t="s">
        <v>400</v>
      </c>
      <c r="C219" s="694">
        <f t="shared" si="288"/>
        <v>472</v>
      </c>
      <c r="D219" s="695">
        <v>387</v>
      </c>
      <c r="E219" s="696"/>
      <c r="F219" s="193">
        <f t="shared" si="293"/>
        <v>387</v>
      </c>
      <c r="G219" s="695">
        <v>85</v>
      </c>
      <c r="H219" s="696"/>
      <c r="I219" s="193">
        <f t="shared" si="294"/>
        <v>85</v>
      </c>
      <c r="J219" s="695"/>
      <c r="K219" s="696"/>
      <c r="L219" s="193">
        <f t="shared" si="295"/>
        <v>0</v>
      </c>
      <c r="M219" s="695"/>
      <c r="N219" s="696"/>
      <c r="O219" s="193">
        <f t="shared" si="296"/>
        <v>0</v>
      </c>
      <c r="P219" s="168"/>
    </row>
    <row r="220" spans="1:16" ht="24" hidden="1" customHeight="1" x14ac:dyDescent="0.25">
      <c r="A220" s="162">
        <v>5234</v>
      </c>
      <c r="B220" s="189" t="s">
        <v>401</v>
      </c>
      <c r="C220" s="694">
        <f t="shared" si="288"/>
        <v>0</v>
      </c>
      <c r="D220" s="695"/>
      <c r="E220" s="696"/>
      <c r="F220" s="193">
        <f t="shared" si="293"/>
        <v>0</v>
      </c>
      <c r="G220" s="695"/>
      <c r="H220" s="696"/>
      <c r="I220" s="193">
        <f t="shared" si="294"/>
        <v>0</v>
      </c>
      <c r="J220" s="695"/>
      <c r="K220" s="696"/>
      <c r="L220" s="193">
        <f t="shared" si="295"/>
        <v>0</v>
      </c>
      <c r="M220" s="695"/>
      <c r="N220" s="696"/>
      <c r="O220" s="193">
        <f t="shared" si="296"/>
        <v>0</v>
      </c>
      <c r="P220" s="168"/>
    </row>
    <row r="221" spans="1:16" ht="14.25" hidden="1" customHeight="1" x14ac:dyDescent="0.25">
      <c r="A221" s="162">
        <v>5236</v>
      </c>
      <c r="B221" s="189" t="s">
        <v>402</v>
      </c>
      <c r="C221" s="694">
        <f t="shared" si="288"/>
        <v>0</v>
      </c>
      <c r="D221" s="695"/>
      <c r="E221" s="696"/>
      <c r="F221" s="193">
        <f t="shared" si="293"/>
        <v>0</v>
      </c>
      <c r="G221" s="695"/>
      <c r="H221" s="696"/>
      <c r="I221" s="193">
        <f t="shared" si="294"/>
        <v>0</v>
      </c>
      <c r="J221" s="695"/>
      <c r="K221" s="696"/>
      <c r="L221" s="193">
        <f t="shared" si="295"/>
        <v>0</v>
      </c>
      <c r="M221" s="695"/>
      <c r="N221" s="696"/>
      <c r="O221" s="193">
        <f t="shared" si="296"/>
        <v>0</v>
      </c>
      <c r="P221" s="168"/>
    </row>
    <row r="222" spans="1:16" ht="14.25" hidden="1" customHeight="1" x14ac:dyDescent="0.25">
      <c r="A222" s="162">
        <v>5237</v>
      </c>
      <c r="B222" s="189" t="s">
        <v>403</v>
      </c>
      <c r="C222" s="694">
        <f t="shared" si="288"/>
        <v>0</v>
      </c>
      <c r="D222" s="695"/>
      <c r="E222" s="696"/>
      <c r="F222" s="193">
        <f t="shared" si="293"/>
        <v>0</v>
      </c>
      <c r="G222" s="695"/>
      <c r="H222" s="696"/>
      <c r="I222" s="193">
        <f t="shared" si="294"/>
        <v>0</v>
      </c>
      <c r="J222" s="695"/>
      <c r="K222" s="696"/>
      <c r="L222" s="193">
        <f t="shared" si="295"/>
        <v>0</v>
      </c>
      <c r="M222" s="695"/>
      <c r="N222" s="696"/>
      <c r="O222" s="193">
        <f t="shared" si="296"/>
        <v>0</v>
      </c>
      <c r="P222" s="168"/>
    </row>
    <row r="223" spans="1:16" ht="24" customHeight="1" x14ac:dyDescent="0.25">
      <c r="A223" s="162">
        <v>5238</v>
      </c>
      <c r="B223" s="189" t="s">
        <v>404</v>
      </c>
      <c r="C223" s="694">
        <f t="shared" si="288"/>
        <v>1193</v>
      </c>
      <c r="D223" s="695">
        <v>1300</v>
      </c>
      <c r="E223" s="696">
        <v>-107</v>
      </c>
      <c r="F223" s="193">
        <f t="shared" si="293"/>
        <v>1193</v>
      </c>
      <c r="G223" s="695"/>
      <c r="H223" s="696"/>
      <c r="I223" s="193">
        <f t="shared" si="294"/>
        <v>0</v>
      </c>
      <c r="J223" s="695"/>
      <c r="K223" s="696"/>
      <c r="L223" s="193">
        <f t="shared" si="295"/>
        <v>0</v>
      </c>
      <c r="M223" s="695"/>
      <c r="N223" s="696"/>
      <c r="O223" s="193">
        <f t="shared" si="296"/>
        <v>0</v>
      </c>
      <c r="P223" s="168"/>
    </row>
    <row r="224" spans="1:16" ht="24" hidden="1" customHeight="1" x14ac:dyDescent="0.25">
      <c r="A224" s="162">
        <v>5239</v>
      </c>
      <c r="B224" s="189" t="s">
        <v>405</v>
      </c>
      <c r="C224" s="694">
        <f t="shared" si="288"/>
        <v>0</v>
      </c>
      <c r="D224" s="695"/>
      <c r="E224" s="696"/>
      <c r="F224" s="193">
        <f t="shared" si="293"/>
        <v>0</v>
      </c>
      <c r="G224" s="695"/>
      <c r="H224" s="696"/>
      <c r="I224" s="193">
        <f t="shared" si="294"/>
        <v>0</v>
      </c>
      <c r="J224" s="695"/>
      <c r="K224" s="696"/>
      <c r="L224" s="193">
        <f t="shared" si="295"/>
        <v>0</v>
      </c>
      <c r="M224" s="695"/>
      <c r="N224" s="696"/>
      <c r="O224" s="193">
        <f t="shared" si="296"/>
        <v>0</v>
      </c>
      <c r="P224" s="168"/>
    </row>
    <row r="225" spans="1:16" ht="24" hidden="1" customHeight="1" x14ac:dyDescent="0.25">
      <c r="A225" s="162">
        <v>5240</v>
      </c>
      <c r="B225" s="189" t="s">
        <v>406</v>
      </c>
      <c r="C225" s="694">
        <f t="shared" si="288"/>
        <v>0</v>
      </c>
      <c r="D225" s="695"/>
      <c r="E225" s="696"/>
      <c r="F225" s="193">
        <f t="shared" si="293"/>
        <v>0</v>
      </c>
      <c r="G225" s="695"/>
      <c r="H225" s="696"/>
      <c r="I225" s="193">
        <f t="shared" si="294"/>
        <v>0</v>
      </c>
      <c r="J225" s="695"/>
      <c r="K225" s="696"/>
      <c r="L225" s="193">
        <f t="shared" si="295"/>
        <v>0</v>
      </c>
      <c r="M225" s="695"/>
      <c r="N225" s="696"/>
      <c r="O225" s="193">
        <f t="shared" si="296"/>
        <v>0</v>
      </c>
      <c r="P225" s="168"/>
    </row>
    <row r="226" spans="1:16" ht="12" hidden="1" customHeight="1" x14ac:dyDescent="0.25">
      <c r="A226" s="162">
        <v>5250</v>
      </c>
      <c r="B226" s="189" t="s">
        <v>407</v>
      </c>
      <c r="C226" s="694">
        <f t="shared" si="288"/>
        <v>0</v>
      </c>
      <c r="D226" s="695"/>
      <c r="E226" s="696"/>
      <c r="F226" s="193">
        <f t="shared" si="293"/>
        <v>0</v>
      </c>
      <c r="G226" s="695"/>
      <c r="H226" s="696"/>
      <c r="I226" s="193">
        <f t="shared" si="294"/>
        <v>0</v>
      </c>
      <c r="J226" s="695"/>
      <c r="K226" s="696"/>
      <c r="L226" s="193">
        <f t="shared" si="295"/>
        <v>0</v>
      </c>
      <c r="M226" s="695"/>
      <c r="N226" s="696"/>
      <c r="O226" s="193">
        <f t="shared" si="296"/>
        <v>0</v>
      </c>
      <c r="P226" s="168"/>
    </row>
    <row r="227" spans="1:16" hidden="1" x14ac:dyDescent="0.25">
      <c r="A227" s="162">
        <v>5260</v>
      </c>
      <c r="B227" s="189" t="s">
        <v>408</v>
      </c>
      <c r="C227" s="694">
        <f t="shared" si="288"/>
        <v>0</v>
      </c>
      <c r="D227" s="191">
        <f>SUM(D228)</f>
        <v>0</v>
      </c>
      <c r="E227" s="192">
        <f t="shared" ref="E227:F227" si="297">SUM(E228)</f>
        <v>0</v>
      </c>
      <c r="F227" s="193">
        <f t="shared" si="297"/>
        <v>0</v>
      </c>
      <c r="G227" s="191">
        <f>SUM(G228)</f>
        <v>0</v>
      </c>
      <c r="H227" s="192">
        <f t="shared" ref="H227:I227" si="298">SUM(H228)</f>
        <v>0</v>
      </c>
      <c r="I227" s="193">
        <f t="shared" si="298"/>
        <v>0</v>
      </c>
      <c r="J227" s="191">
        <f>SUM(J228)</f>
        <v>0</v>
      </c>
      <c r="K227" s="192">
        <f t="shared" ref="K227:L227" si="299">SUM(K228)</f>
        <v>0</v>
      </c>
      <c r="L227" s="193">
        <f t="shared" si="299"/>
        <v>0</v>
      </c>
      <c r="M227" s="191">
        <f>SUM(M228)</f>
        <v>0</v>
      </c>
      <c r="N227" s="192">
        <f t="shared" ref="N227:O227" si="300">SUM(N228)</f>
        <v>0</v>
      </c>
      <c r="O227" s="193">
        <f t="shared" si="300"/>
        <v>0</v>
      </c>
      <c r="P227" s="168"/>
    </row>
    <row r="228" spans="1:16" ht="24" hidden="1" customHeight="1" x14ac:dyDescent="0.25">
      <c r="A228" s="162">
        <v>5269</v>
      </c>
      <c r="B228" s="189" t="s">
        <v>409</v>
      </c>
      <c r="C228" s="694">
        <f t="shared" si="288"/>
        <v>0</v>
      </c>
      <c r="D228" s="695"/>
      <c r="E228" s="696"/>
      <c r="F228" s="193">
        <f t="shared" ref="F228:F229" si="301">D228+E228</f>
        <v>0</v>
      </c>
      <c r="G228" s="695"/>
      <c r="H228" s="696"/>
      <c r="I228" s="193">
        <f t="shared" ref="I228:I229" si="302">G228+H228</f>
        <v>0</v>
      </c>
      <c r="J228" s="695"/>
      <c r="K228" s="696"/>
      <c r="L228" s="193">
        <f t="shared" ref="L228:L229" si="303">K228+J228</f>
        <v>0</v>
      </c>
      <c r="M228" s="695"/>
      <c r="N228" s="696"/>
      <c r="O228" s="193">
        <f t="shared" ref="O228:O229" si="304">N228+M228</f>
        <v>0</v>
      </c>
      <c r="P228" s="168"/>
    </row>
    <row r="229" spans="1:16" ht="24" hidden="1" customHeight="1" x14ac:dyDescent="0.25">
      <c r="A229" s="237">
        <v>5270</v>
      </c>
      <c r="B229" s="238" t="s">
        <v>410</v>
      </c>
      <c r="C229" s="703">
        <f t="shared" si="288"/>
        <v>0</v>
      </c>
      <c r="D229" s="239"/>
      <c r="E229" s="240"/>
      <c r="F229" s="228">
        <f t="shared" si="301"/>
        <v>0</v>
      </c>
      <c r="G229" s="239"/>
      <c r="H229" s="240"/>
      <c r="I229" s="228">
        <f t="shared" si="302"/>
        <v>0</v>
      </c>
      <c r="J229" s="239"/>
      <c r="K229" s="240"/>
      <c r="L229" s="228">
        <f t="shared" si="303"/>
        <v>0</v>
      </c>
      <c r="M229" s="239"/>
      <c r="N229" s="240"/>
      <c r="O229" s="228">
        <f t="shared" si="304"/>
        <v>0</v>
      </c>
      <c r="P229" s="229"/>
    </row>
    <row r="230" spans="1:16" hidden="1" x14ac:dyDescent="0.25">
      <c r="A230" s="277">
        <v>6000</v>
      </c>
      <c r="B230" s="277" t="s">
        <v>411</v>
      </c>
      <c r="C230" s="719">
        <f t="shared" si="288"/>
        <v>0</v>
      </c>
      <c r="D230" s="720">
        <f>D231+D251+D259</f>
        <v>0</v>
      </c>
      <c r="E230" s="721">
        <f t="shared" ref="E230:F230" si="305">E231+E251+E259</f>
        <v>0</v>
      </c>
      <c r="F230" s="722">
        <f t="shared" si="305"/>
        <v>0</v>
      </c>
      <c r="G230" s="720">
        <f>G231+G251+G259</f>
        <v>0</v>
      </c>
      <c r="H230" s="721">
        <f t="shared" ref="H230:I230" si="306">H231+H251+H259</f>
        <v>0</v>
      </c>
      <c r="I230" s="722">
        <f t="shared" si="306"/>
        <v>0</v>
      </c>
      <c r="J230" s="720">
        <f>J231+J251+J259</f>
        <v>0</v>
      </c>
      <c r="K230" s="721">
        <f t="shared" ref="K230:L230" si="307">K231+K251+K259</f>
        <v>0</v>
      </c>
      <c r="L230" s="722">
        <f t="shared" si="307"/>
        <v>0</v>
      </c>
      <c r="M230" s="720">
        <f>M231+M251+M259</f>
        <v>0</v>
      </c>
      <c r="N230" s="721">
        <f t="shared" ref="N230:O230" si="308">N231+N251+N259</f>
        <v>0</v>
      </c>
      <c r="O230" s="722">
        <f t="shared" si="308"/>
        <v>0</v>
      </c>
      <c r="P230" s="282"/>
    </row>
    <row r="231" spans="1:16" ht="14.25" hidden="1" customHeight="1" x14ac:dyDescent="0.25">
      <c r="A231" s="327">
        <v>6200</v>
      </c>
      <c r="B231" s="318" t="s">
        <v>412</v>
      </c>
      <c r="C231" s="736">
        <f t="shared" si="288"/>
        <v>0</v>
      </c>
      <c r="D231" s="737">
        <f>SUM(D232,D233,D235,D238,D244,D245,D246)</f>
        <v>0</v>
      </c>
      <c r="E231" s="738">
        <f t="shared" ref="E231:F231" si="309">SUM(E232,E233,E235,E238,E244,E245,E246)</f>
        <v>0</v>
      </c>
      <c r="F231" s="739">
        <f t="shared" si="309"/>
        <v>0</v>
      </c>
      <c r="G231" s="737">
        <f>SUM(G232,G233,G235,G238,G244,G245,G246)</f>
        <v>0</v>
      </c>
      <c r="H231" s="738">
        <f t="shared" ref="H231:I231" si="310">SUM(H232,H233,H235,H238,H244,H245,H246)</f>
        <v>0</v>
      </c>
      <c r="I231" s="739">
        <f t="shared" si="310"/>
        <v>0</v>
      </c>
      <c r="J231" s="737">
        <f>SUM(J232,J233,J235,J238,J244,J245,J246)</f>
        <v>0</v>
      </c>
      <c r="K231" s="738">
        <f t="shared" ref="K231:L231" si="311">SUM(K232,K233,K235,K238,K244,K245,K246)</f>
        <v>0</v>
      </c>
      <c r="L231" s="739">
        <f t="shared" si="311"/>
        <v>0</v>
      </c>
      <c r="M231" s="737">
        <f>SUM(M232,M233,M235,M238,M244,M245,M246)</f>
        <v>0</v>
      </c>
      <c r="N231" s="738">
        <f t="shared" ref="N231:O231" si="312">SUM(N232,N233,N235,N238,N244,N245,N246)</f>
        <v>0</v>
      </c>
      <c r="O231" s="739">
        <f t="shared" si="312"/>
        <v>0</v>
      </c>
      <c r="P231" s="332"/>
    </row>
    <row r="232" spans="1:16" ht="24" hidden="1" customHeight="1" x14ac:dyDescent="0.25">
      <c r="A232" s="154">
        <v>6220</v>
      </c>
      <c r="B232" s="182" t="s">
        <v>413</v>
      </c>
      <c r="C232" s="681">
        <f t="shared" si="288"/>
        <v>0</v>
      </c>
      <c r="D232" s="682"/>
      <c r="E232" s="683"/>
      <c r="F232" s="186">
        <f>D232+E232</f>
        <v>0</v>
      </c>
      <c r="G232" s="682"/>
      <c r="H232" s="683"/>
      <c r="I232" s="186">
        <f>G232+H232</f>
        <v>0</v>
      </c>
      <c r="J232" s="682"/>
      <c r="K232" s="683"/>
      <c r="L232" s="186">
        <f>K232+J232</f>
        <v>0</v>
      </c>
      <c r="M232" s="682"/>
      <c r="N232" s="683"/>
      <c r="O232" s="186">
        <f>N232+M232</f>
        <v>0</v>
      </c>
      <c r="P232" s="160"/>
    </row>
    <row r="233" spans="1:16" hidden="1" x14ac:dyDescent="0.25">
      <c r="A233" s="161">
        <v>6230</v>
      </c>
      <c r="B233" s="189" t="s">
        <v>414</v>
      </c>
      <c r="C233" s="694">
        <f t="shared" si="288"/>
        <v>0</v>
      </c>
      <c r="D233" s="191">
        <f t="shared" ref="D233:O233" si="313">SUM(D234)</f>
        <v>0</v>
      </c>
      <c r="E233" s="192">
        <f t="shared" si="313"/>
        <v>0</v>
      </c>
      <c r="F233" s="193">
        <f t="shared" si="313"/>
        <v>0</v>
      </c>
      <c r="G233" s="191">
        <f t="shared" si="313"/>
        <v>0</v>
      </c>
      <c r="H233" s="192">
        <f t="shared" si="313"/>
        <v>0</v>
      </c>
      <c r="I233" s="193">
        <f t="shared" si="313"/>
        <v>0</v>
      </c>
      <c r="J233" s="191">
        <f t="shared" si="313"/>
        <v>0</v>
      </c>
      <c r="K233" s="192">
        <f t="shared" si="313"/>
        <v>0</v>
      </c>
      <c r="L233" s="193">
        <f t="shared" si="313"/>
        <v>0</v>
      </c>
      <c r="M233" s="191">
        <f t="shared" si="313"/>
        <v>0</v>
      </c>
      <c r="N233" s="192">
        <f t="shared" si="313"/>
        <v>0</v>
      </c>
      <c r="O233" s="193">
        <f t="shared" si="313"/>
        <v>0</v>
      </c>
      <c r="P233" s="168"/>
    </row>
    <row r="234" spans="1:16" ht="24" hidden="1" customHeight="1" x14ac:dyDescent="0.25">
      <c r="A234" s="161">
        <v>6239</v>
      </c>
      <c r="B234" s="182" t="s">
        <v>415</v>
      </c>
      <c r="C234" s="694">
        <f t="shared" si="288"/>
        <v>0</v>
      </c>
      <c r="D234" s="682"/>
      <c r="E234" s="683"/>
      <c r="F234" s="186">
        <f>D234+E234</f>
        <v>0</v>
      </c>
      <c r="G234" s="682"/>
      <c r="H234" s="683"/>
      <c r="I234" s="186">
        <f>G234+H234</f>
        <v>0</v>
      </c>
      <c r="J234" s="682"/>
      <c r="K234" s="683"/>
      <c r="L234" s="186">
        <f>K234+J234</f>
        <v>0</v>
      </c>
      <c r="M234" s="682"/>
      <c r="N234" s="683"/>
      <c r="O234" s="186">
        <f>N234+M234</f>
        <v>0</v>
      </c>
      <c r="P234" s="160"/>
    </row>
    <row r="235" spans="1:16" ht="24" hidden="1" x14ac:dyDescent="0.25">
      <c r="A235" s="161">
        <v>6240</v>
      </c>
      <c r="B235" s="189" t="s">
        <v>416</v>
      </c>
      <c r="C235" s="694">
        <f t="shared" si="288"/>
        <v>0</v>
      </c>
      <c r="D235" s="191">
        <f>SUM(D236:D237)</f>
        <v>0</v>
      </c>
      <c r="E235" s="192">
        <f t="shared" ref="E235:F235" si="314">SUM(E236:E237)</f>
        <v>0</v>
      </c>
      <c r="F235" s="193">
        <f t="shared" si="314"/>
        <v>0</v>
      </c>
      <c r="G235" s="191">
        <f>SUM(G236:G237)</f>
        <v>0</v>
      </c>
      <c r="H235" s="192">
        <f t="shared" ref="H235:I235" si="315">SUM(H236:H237)</f>
        <v>0</v>
      </c>
      <c r="I235" s="193">
        <f t="shared" si="315"/>
        <v>0</v>
      </c>
      <c r="J235" s="191">
        <f>SUM(J236:J237)</f>
        <v>0</v>
      </c>
      <c r="K235" s="192">
        <f t="shared" ref="K235:L235" si="316">SUM(K236:K237)</f>
        <v>0</v>
      </c>
      <c r="L235" s="193">
        <f t="shared" si="316"/>
        <v>0</v>
      </c>
      <c r="M235" s="191">
        <f>SUM(M236:M237)</f>
        <v>0</v>
      </c>
      <c r="N235" s="192">
        <f t="shared" ref="N235:O235" si="317">SUM(N236:N237)</f>
        <v>0</v>
      </c>
      <c r="O235" s="193">
        <f t="shared" si="317"/>
        <v>0</v>
      </c>
      <c r="P235" s="168"/>
    </row>
    <row r="236" spans="1:16" ht="12" hidden="1" customHeight="1" x14ac:dyDescent="0.25">
      <c r="A236" s="161">
        <v>6241</v>
      </c>
      <c r="B236" s="189" t="s">
        <v>417</v>
      </c>
      <c r="C236" s="694">
        <f t="shared" si="288"/>
        <v>0</v>
      </c>
      <c r="D236" s="695"/>
      <c r="E236" s="696"/>
      <c r="F236" s="193">
        <f t="shared" ref="F236:F237" si="318">D236+E236</f>
        <v>0</v>
      </c>
      <c r="G236" s="695"/>
      <c r="H236" s="696"/>
      <c r="I236" s="193">
        <f t="shared" ref="I236:I237" si="319">G236+H236</f>
        <v>0</v>
      </c>
      <c r="J236" s="695"/>
      <c r="K236" s="696"/>
      <c r="L236" s="193">
        <f t="shared" ref="L236:L237" si="320">K236+J236</f>
        <v>0</v>
      </c>
      <c r="M236" s="695"/>
      <c r="N236" s="696"/>
      <c r="O236" s="193">
        <f t="shared" ref="O236:O237" si="321">N236+M236</f>
        <v>0</v>
      </c>
      <c r="P236" s="168"/>
    </row>
    <row r="237" spans="1:16" ht="12" hidden="1" customHeight="1" x14ac:dyDescent="0.25">
      <c r="A237" s="161">
        <v>6242</v>
      </c>
      <c r="B237" s="189" t="s">
        <v>418</v>
      </c>
      <c r="C237" s="694">
        <f t="shared" si="288"/>
        <v>0</v>
      </c>
      <c r="D237" s="695"/>
      <c r="E237" s="696"/>
      <c r="F237" s="193">
        <f t="shared" si="318"/>
        <v>0</v>
      </c>
      <c r="G237" s="695"/>
      <c r="H237" s="696"/>
      <c r="I237" s="193">
        <f t="shared" si="319"/>
        <v>0</v>
      </c>
      <c r="J237" s="695"/>
      <c r="K237" s="696"/>
      <c r="L237" s="193">
        <f t="shared" si="320"/>
        <v>0</v>
      </c>
      <c r="M237" s="695"/>
      <c r="N237" s="696"/>
      <c r="O237" s="193">
        <f t="shared" si="321"/>
        <v>0</v>
      </c>
      <c r="P237" s="168"/>
    </row>
    <row r="238" spans="1:16" ht="25.5" hidden="1" customHeight="1" x14ac:dyDescent="0.25">
      <c r="A238" s="161">
        <v>6250</v>
      </c>
      <c r="B238" s="189" t="s">
        <v>419</v>
      </c>
      <c r="C238" s="694">
        <f t="shared" si="288"/>
        <v>0</v>
      </c>
      <c r="D238" s="191">
        <f>SUM(D239:D243)</f>
        <v>0</v>
      </c>
      <c r="E238" s="192">
        <f t="shared" ref="E238:F238" si="322">SUM(E239:E243)</f>
        <v>0</v>
      </c>
      <c r="F238" s="193">
        <f t="shared" si="322"/>
        <v>0</v>
      </c>
      <c r="G238" s="191">
        <f>SUM(G239:G243)</f>
        <v>0</v>
      </c>
      <c r="H238" s="192">
        <f t="shared" ref="H238:I238" si="323">SUM(H239:H243)</f>
        <v>0</v>
      </c>
      <c r="I238" s="193">
        <f t="shared" si="323"/>
        <v>0</v>
      </c>
      <c r="J238" s="191">
        <f>SUM(J239:J243)</f>
        <v>0</v>
      </c>
      <c r="K238" s="192">
        <f t="shared" ref="K238:L238" si="324">SUM(K239:K243)</f>
        <v>0</v>
      </c>
      <c r="L238" s="193">
        <f t="shared" si="324"/>
        <v>0</v>
      </c>
      <c r="M238" s="191">
        <f>SUM(M239:M243)</f>
        <v>0</v>
      </c>
      <c r="N238" s="192">
        <f t="shared" ref="N238:O238" si="325">SUM(N239:N243)</f>
        <v>0</v>
      </c>
      <c r="O238" s="193">
        <f t="shared" si="325"/>
        <v>0</v>
      </c>
      <c r="P238" s="168"/>
    </row>
    <row r="239" spans="1:16" ht="14.25" hidden="1" customHeight="1" x14ac:dyDescent="0.25">
      <c r="A239" s="161">
        <v>6252</v>
      </c>
      <c r="B239" s="189" t="s">
        <v>420</v>
      </c>
      <c r="C239" s="694">
        <f t="shared" si="288"/>
        <v>0</v>
      </c>
      <c r="D239" s="695"/>
      <c r="E239" s="696"/>
      <c r="F239" s="193">
        <f t="shared" ref="F239:F245" si="326">D239+E239</f>
        <v>0</v>
      </c>
      <c r="G239" s="695"/>
      <c r="H239" s="696"/>
      <c r="I239" s="193">
        <f t="shared" ref="I239:I245" si="327">G239+H239</f>
        <v>0</v>
      </c>
      <c r="J239" s="695"/>
      <c r="K239" s="696"/>
      <c r="L239" s="193">
        <f t="shared" ref="L239:L245" si="328">K239+J239</f>
        <v>0</v>
      </c>
      <c r="M239" s="695"/>
      <c r="N239" s="696"/>
      <c r="O239" s="193">
        <f t="shared" ref="O239:O245" si="329">N239+M239</f>
        <v>0</v>
      </c>
      <c r="P239" s="168"/>
    </row>
    <row r="240" spans="1:16" ht="14.25" hidden="1" customHeight="1" x14ac:dyDescent="0.25">
      <c r="A240" s="161">
        <v>6253</v>
      </c>
      <c r="B240" s="189" t="s">
        <v>421</v>
      </c>
      <c r="C240" s="694">
        <f t="shared" si="288"/>
        <v>0</v>
      </c>
      <c r="D240" s="695"/>
      <c r="E240" s="696"/>
      <c r="F240" s="193">
        <f t="shared" si="326"/>
        <v>0</v>
      </c>
      <c r="G240" s="695"/>
      <c r="H240" s="696"/>
      <c r="I240" s="193">
        <f t="shared" si="327"/>
        <v>0</v>
      </c>
      <c r="J240" s="695"/>
      <c r="K240" s="696"/>
      <c r="L240" s="193">
        <f t="shared" si="328"/>
        <v>0</v>
      </c>
      <c r="M240" s="695"/>
      <c r="N240" s="696"/>
      <c r="O240" s="193">
        <f t="shared" si="329"/>
        <v>0</v>
      </c>
      <c r="P240" s="168"/>
    </row>
    <row r="241" spans="1:16" ht="24" hidden="1" customHeight="1" x14ac:dyDescent="0.25">
      <c r="A241" s="161">
        <v>6254</v>
      </c>
      <c r="B241" s="189" t="s">
        <v>422</v>
      </c>
      <c r="C241" s="694">
        <f t="shared" si="288"/>
        <v>0</v>
      </c>
      <c r="D241" s="695"/>
      <c r="E241" s="696"/>
      <c r="F241" s="193">
        <f t="shared" si="326"/>
        <v>0</v>
      </c>
      <c r="G241" s="695"/>
      <c r="H241" s="696"/>
      <c r="I241" s="193">
        <f t="shared" si="327"/>
        <v>0</v>
      </c>
      <c r="J241" s="695"/>
      <c r="K241" s="696"/>
      <c r="L241" s="193">
        <f t="shared" si="328"/>
        <v>0</v>
      </c>
      <c r="M241" s="695"/>
      <c r="N241" s="696"/>
      <c r="O241" s="193">
        <f t="shared" si="329"/>
        <v>0</v>
      </c>
      <c r="P241" s="168"/>
    </row>
    <row r="242" spans="1:16" ht="24" hidden="1" customHeight="1" x14ac:dyDescent="0.25">
      <c r="A242" s="161">
        <v>6255</v>
      </c>
      <c r="B242" s="189" t="s">
        <v>423</v>
      </c>
      <c r="C242" s="694">
        <f t="shared" si="288"/>
        <v>0</v>
      </c>
      <c r="D242" s="695"/>
      <c r="E242" s="696"/>
      <c r="F242" s="193">
        <f t="shared" si="326"/>
        <v>0</v>
      </c>
      <c r="G242" s="695"/>
      <c r="H242" s="696"/>
      <c r="I242" s="193">
        <f t="shared" si="327"/>
        <v>0</v>
      </c>
      <c r="J242" s="695"/>
      <c r="K242" s="696"/>
      <c r="L242" s="193">
        <f t="shared" si="328"/>
        <v>0</v>
      </c>
      <c r="M242" s="695"/>
      <c r="N242" s="696"/>
      <c r="O242" s="193">
        <f t="shared" si="329"/>
        <v>0</v>
      </c>
      <c r="P242" s="168"/>
    </row>
    <row r="243" spans="1:16" ht="12" hidden="1" customHeight="1" x14ac:dyDescent="0.25">
      <c r="A243" s="161">
        <v>6259</v>
      </c>
      <c r="B243" s="189" t="s">
        <v>424</v>
      </c>
      <c r="C243" s="694">
        <f t="shared" si="288"/>
        <v>0</v>
      </c>
      <c r="D243" s="695"/>
      <c r="E243" s="696"/>
      <c r="F243" s="193">
        <f t="shared" si="326"/>
        <v>0</v>
      </c>
      <c r="G243" s="695"/>
      <c r="H243" s="696"/>
      <c r="I243" s="193">
        <f t="shared" si="327"/>
        <v>0</v>
      </c>
      <c r="J243" s="695"/>
      <c r="K243" s="696"/>
      <c r="L243" s="193">
        <f t="shared" si="328"/>
        <v>0</v>
      </c>
      <c r="M243" s="695"/>
      <c r="N243" s="696"/>
      <c r="O243" s="193">
        <f t="shared" si="329"/>
        <v>0</v>
      </c>
      <c r="P243" s="168"/>
    </row>
    <row r="244" spans="1:16" ht="24" hidden="1" customHeight="1" x14ac:dyDescent="0.25">
      <c r="A244" s="161">
        <v>6260</v>
      </c>
      <c r="B244" s="189" t="s">
        <v>425</v>
      </c>
      <c r="C244" s="694">
        <f t="shared" si="288"/>
        <v>0</v>
      </c>
      <c r="D244" s="695"/>
      <c r="E244" s="696"/>
      <c r="F244" s="193">
        <f t="shared" si="326"/>
        <v>0</v>
      </c>
      <c r="G244" s="695"/>
      <c r="H244" s="696"/>
      <c r="I244" s="193">
        <f t="shared" si="327"/>
        <v>0</v>
      </c>
      <c r="J244" s="695"/>
      <c r="K244" s="696"/>
      <c r="L244" s="193">
        <f t="shared" si="328"/>
        <v>0</v>
      </c>
      <c r="M244" s="695"/>
      <c r="N244" s="696"/>
      <c r="O244" s="193">
        <f t="shared" si="329"/>
        <v>0</v>
      </c>
      <c r="P244" s="168"/>
    </row>
    <row r="245" spans="1:16" ht="12" hidden="1" customHeight="1" x14ac:dyDescent="0.25">
      <c r="A245" s="161">
        <v>6270</v>
      </c>
      <c r="B245" s="189" t="s">
        <v>426</v>
      </c>
      <c r="C245" s="694">
        <f t="shared" si="288"/>
        <v>0</v>
      </c>
      <c r="D245" s="695"/>
      <c r="E245" s="696"/>
      <c r="F245" s="193">
        <f t="shared" si="326"/>
        <v>0</v>
      </c>
      <c r="G245" s="695"/>
      <c r="H245" s="696"/>
      <c r="I245" s="193">
        <f t="shared" si="327"/>
        <v>0</v>
      </c>
      <c r="J245" s="695"/>
      <c r="K245" s="696"/>
      <c r="L245" s="193">
        <f t="shared" si="328"/>
        <v>0</v>
      </c>
      <c r="M245" s="695"/>
      <c r="N245" s="696"/>
      <c r="O245" s="193">
        <f t="shared" si="329"/>
        <v>0</v>
      </c>
      <c r="P245" s="168"/>
    </row>
    <row r="246" spans="1:16" ht="24" hidden="1" x14ac:dyDescent="0.25">
      <c r="A246" s="154">
        <v>6290</v>
      </c>
      <c r="B246" s="182" t="s">
        <v>427</v>
      </c>
      <c r="C246" s="732">
        <f t="shared" si="288"/>
        <v>0</v>
      </c>
      <c r="D246" s="184">
        <f>SUM(D247:D250)</f>
        <v>0</v>
      </c>
      <c r="E246" s="185">
        <f t="shared" ref="E246:O246" si="330">SUM(E247:E250)</f>
        <v>0</v>
      </c>
      <c r="F246" s="186">
        <f t="shared" si="330"/>
        <v>0</v>
      </c>
      <c r="G246" s="184">
        <f t="shared" si="330"/>
        <v>0</v>
      </c>
      <c r="H246" s="185">
        <f t="shared" si="330"/>
        <v>0</v>
      </c>
      <c r="I246" s="186">
        <f t="shared" si="330"/>
        <v>0</v>
      </c>
      <c r="J246" s="184">
        <f t="shared" si="330"/>
        <v>0</v>
      </c>
      <c r="K246" s="185">
        <f t="shared" si="330"/>
        <v>0</v>
      </c>
      <c r="L246" s="186">
        <f t="shared" si="330"/>
        <v>0</v>
      </c>
      <c r="M246" s="184">
        <f t="shared" si="330"/>
        <v>0</v>
      </c>
      <c r="N246" s="185">
        <f t="shared" si="330"/>
        <v>0</v>
      </c>
      <c r="O246" s="186">
        <f t="shared" si="330"/>
        <v>0</v>
      </c>
      <c r="P246" s="160"/>
    </row>
    <row r="247" spans="1:16" ht="12" hidden="1" customHeight="1" x14ac:dyDescent="0.25">
      <c r="A247" s="161">
        <v>6291</v>
      </c>
      <c r="B247" s="189" t="s">
        <v>428</v>
      </c>
      <c r="C247" s="694">
        <f t="shared" si="288"/>
        <v>0</v>
      </c>
      <c r="D247" s="695"/>
      <c r="E247" s="696"/>
      <c r="F247" s="193">
        <f t="shared" ref="F247:F250" si="331">D247+E247</f>
        <v>0</v>
      </c>
      <c r="G247" s="695"/>
      <c r="H247" s="696"/>
      <c r="I247" s="193">
        <f t="shared" ref="I247:I250" si="332">G247+H247</f>
        <v>0</v>
      </c>
      <c r="J247" s="695"/>
      <c r="K247" s="696"/>
      <c r="L247" s="193">
        <f t="shared" ref="L247:L250" si="333">K247+J247</f>
        <v>0</v>
      </c>
      <c r="M247" s="695"/>
      <c r="N247" s="696"/>
      <c r="O247" s="193">
        <f t="shared" ref="O247:O250" si="334">N247+M247</f>
        <v>0</v>
      </c>
      <c r="P247" s="168"/>
    </row>
    <row r="248" spans="1:16" ht="12" hidden="1" customHeight="1" x14ac:dyDescent="0.25">
      <c r="A248" s="161">
        <v>6292</v>
      </c>
      <c r="B248" s="189" t="s">
        <v>429</v>
      </c>
      <c r="C248" s="694">
        <f t="shared" si="288"/>
        <v>0</v>
      </c>
      <c r="D248" s="695"/>
      <c r="E248" s="696"/>
      <c r="F248" s="193">
        <f t="shared" si="331"/>
        <v>0</v>
      </c>
      <c r="G248" s="695"/>
      <c r="H248" s="696"/>
      <c r="I248" s="193">
        <f t="shared" si="332"/>
        <v>0</v>
      </c>
      <c r="J248" s="695"/>
      <c r="K248" s="696"/>
      <c r="L248" s="193">
        <f t="shared" si="333"/>
        <v>0</v>
      </c>
      <c r="M248" s="695"/>
      <c r="N248" s="696"/>
      <c r="O248" s="193">
        <f t="shared" si="334"/>
        <v>0</v>
      </c>
      <c r="P248" s="168"/>
    </row>
    <row r="249" spans="1:16" ht="72" hidden="1" customHeight="1" x14ac:dyDescent="0.25">
      <c r="A249" s="161">
        <v>6296</v>
      </c>
      <c r="B249" s="189" t="s">
        <v>430</v>
      </c>
      <c r="C249" s="694">
        <f t="shared" si="288"/>
        <v>0</v>
      </c>
      <c r="D249" s="695"/>
      <c r="E249" s="696"/>
      <c r="F249" s="193">
        <f t="shared" si="331"/>
        <v>0</v>
      </c>
      <c r="G249" s="695"/>
      <c r="H249" s="696"/>
      <c r="I249" s="193">
        <f t="shared" si="332"/>
        <v>0</v>
      </c>
      <c r="J249" s="695"/>
      <c r="K249" s="696"/>
      <c r="L249" s="193">
        <f t="shared" si="333"/>
        <v>0</v>
      </c>
      <c r="M249" s="695"/>
      <c r="N249" s="696"/>
      <c r="O249" s="193">
        <f t="shared" si="334"/>
        <v>0</v>
      </c>
      <c r="P249" s="168"/>
    </row>
    <row r="250" spans="1:16" ht="39.75" hidden="1" customHeight="1" x14ac:dyDescent="0.25">
      <c r="A250" s="161">
        <v>6299</v>
      </c>
      <c r="B250" s="189" t="s">
        <v>431</v>
      </c>
      <c r="C250" s="694">
        <f t="shared" si="288"/>
        <v>0</v>
      </c>
      <c r="D250" s="695"/>
      <c r="E250" s="696"/>
      <c r="F250" s="193">
        <f t="shared" si="331"/>
        <v>0</v>
      </c>
      <c r="G250" s="695"/>
      <c r="H250" s="696"/>
      <c r="I250" s="193">
        <f t="shared" si="332"/>
        <v>0</v>
      </c>
      <c r="J250" s="695"/>
      <c r="K250" s="696"/>
      <c r="L250" s="193">
        <f t="shared" si="333"/>
        <v>0</v>
      </c>
      <c r="M250" s="695"/>
      <c r="N250" s="696"/>
      <c r="O250" s="193">
        <f t="shared" si="334"/>
        <v>0</v>
      </c>
      <c r="P250" s="168"/>
    </row>
    <row r="251" spans="1:16" hidden="1" x14ac:dyDescent="0.25">
      <c r="A251" s="169">
        <v>6300</v>
      </c>
      <c r="B251" s="283" t="s">
        <v>432</v>
      </c>
      <c r="C251" s="691">
        <f t="shared" si="288"/>
        <v>0</v>
      </c>
      <c r="D251" s="174">
        <f>SUM(D252,D257,D258)</f>
        <v>0</v>
      </c>
      <c r="E251" s="175">
        <f t="shared" ref="E251:O251" si="335">SUM(E252,E257,E258)</f>
        <v>0</v>
      </c>
      <c r="F251" s="176">
        <f t="shared" si="335"/>
        <v>0</v>
      </c>
      <c r="G251" s="174">
        <f t="shared" si="335"/>
        <v>0</v>
      </c>
      <c r="H251" s="175">
        <f t="shared" si="335"/>
        <v>0</v>
      </c>
      <c r="I251" s="176">
        <f t="shared" si="335"/>
        <v>0</v>
      </c>
      <c r="J251" s="174">
        <f t="shared" si="335"/>
        <v>0</v>
      </c>
      <c r="K251" s="175">
        <f t="shared" si="335"/>
        <v>0</v>
      </c>
      <c r="L251" s="176">
        <f t="shared" si="335"/>
        <v>0</v>
      </c>
      <c r="M251" s="174">
        <f t="shared" si="335"/>
        <v>0</v>
      </c>
      <c r="N251" s="175">
        <f t="shared" si="335"/>
        <v>0</v>
      </c>
      <c r="O251" s="176">
        <f t="shared" si="335"/>
        <v>0</v>
      </c>
      <c r="P251" s="177"/>
    </row>
    <row r="252" spans="1:16" ht="24" hidden="1" x14ac:dyDescent="0.25">
      <c r="A252" s="155">
        <v>6320</v>
      </c>
      <c r="B252" s="182" t="s">
        <v>433</v>
      </c>
      <c r="C252" s="732">
        <f t="shared" si="288"/>
        <v>0</v>
      </c>
      <c r="D252" s="184">
        <f>SUM(D253:D256)</f>
        <v>0</v>
      </c>
      <c r="E252" s="185">
        <f t="shared" ref="E252:O252" si="336">SUM(E253:E256)</f>
        <v>0</v>
      </c>
      <c r="F252" s="186">
        <f t="shared" si="336"/>
        <v>0</v>
      </c>
      <c r="G252" s="184">
        <f t="shared" si="336"/>
        <v>0</v>
      </c>
      <c r="H252" s="185">
        <f t="shared" si="336"/>
        <v>0</v>
      </c>
      <c r="I252" s="186">
        <f t="shared" si="336"/>
        <v>0</v>
      </c>
      <c r="J252" s="184">
        <f t="shared" si="336"/>
        <v>0</v>
      </c>
      <c r="K252" s="185">
        <f t="shared" si="336"/>
        <v>0</v>
      </c>
      <c r="L252" s="186">
        <f t="shared" si="336"/>
        <v>0</v>
      </c>
      <c r="M252" s="184">
        <f t="shared" si="336"/>
        <v>0</v>
      </c>
      <c r="N252" s="185">
        <f t="shared" si="336"/>
        <v>0</v>
      </c>
      <c r="O252" s="186">
        <f t="shared" si="336"/>
        <v>0</v>
      </c>
      <c r="P252" s="160"/>
    </row>
    <row r="253" spans="1:16" ht="12" hidden="1" customHeight="1" x14ac:dyDescent="0.25">
      <c r="A253" s="162">
        <v>6322</v>
      </c>
      <c r="B253" s="189" t="s">
        <v>434</v>
      </c>
      <c r="C253" s="694">
        <f t="shared" si="288"/>
        <v>0</v>
      </c>
      <c r="D253" s="695"/>
      <c r="E253" s="696"/>
      <c r="F253" s="193">
        <f t="shared" ref="F253:F258" si="337">D253+E253</f>
        <v>0</v>
      </c>
      <c r="G253" s="695"/>
      <c r="H253" s="696"/>
      <c r="I253" s="193">
        <f t="shared" ref="I253:I258" si="338">G253+H253</f>
        <v>0</v>
      </c>
      <c r="J253" s="695"/>
      <c r="K253" s="696"/>
      <c r="L253" s="193">
        <f t="shared" ref="L253:L258" si="339">K253+J253</f>
        <v>0</v>
      </c>
      <c r="M253" s="695"/>
      <c r="N253" s="696"/>
      <c r="O253" s="193">
        <f t="shared" ref="O253:O258" si="340">N253+M253</f>
        <v>0</v>
      </c>
      <c r="P253" s="168"/>
    </row>
    <row r="254" spans="1:16" ht="24" hidden="1" customHeight="1" x14ac:dyDescent="0.25">
      <c r="A254" s="162">
        <v>6323</v>
      </c>
      <c r="B254" s="189" t="s">
        <v>435</v>
      </c>
      <c r="C254" s="694">
        <f t="shared" si="288"/>
        <v>0</v>
      </c>
      <c r="D254" s="695"/>
      <c r="E254" s="696"/>
      <c r="F254" s="193">
        <f t="shared" si="337"/>
        <v>0</v>
      </c>
      <c r="G254" s="695"/>
      <c r="H254" s="696"/>
      <c r="I254" s="193">
        <f t="shared" si="338"/>
        <v>0</v>
      </c>
      <c r="J254" s="695"/>
      <c r="K254" s="696"/>
      <c r="L254" s="193">
        <f t="shared" si="339"/>
        <v>0</v>
      </c>
      <c r="M254" s="695"/>
      <c r="N254" s="696"/>
      <c r="O254" s="193">
        <f t="shared" si="340"/>
        <v>0</v>
      </c>
      <c r="P254" s="168"/>
    </row>
    <row r="255" spans="1:16" ht="24" hidden="1" customHeight="1" x14ac:dyDescent="0.25">
      <c r="A255" s="162">
        <v>6324</v>
      </c>
      <c r="B255" s="189" t="s">
        <v>436</v>
      </c>
      <c r="C255" s="694">
        <f t="shared" si="288"/>
        <v>0</v>
      </c>
      <c r="D255" s="695"/>
      <c r="E255" s="696"/>
      <c r="F255" s="193">
        <f t="shared" si="337"/>
        <v>0</v>
      </c>
      <c r="G255" s="695"/>
      <c r="H255" s="696"/>
      <c r="I255" s="193">
        <f t="shared" si="338"/>
        <v>0</v>
      </c>
      <c r="J255" s="695"/>
      <c r="K255" s="696"/>
      <c r="L255" s="193">
        <f t="shared" si="339"/>
        <v>0</v>
      </c>
      <c r="M255" s="695"/>
      <c r="N255" s="696"/>
      <c r="O255" s="193">
        <f t="shared" si="340"/>
        <v>0</v>
      </c>
      <c r="P255" s="168"/>
    </row>
    <row r="256" spans="1:16" ht="12" hidden="1" customHeight="1" x14ac:dyDescent="0.25">
      <c r="A256" s="155">
        <v>6329</v>
      </c>
      <c r="B256" s="182" t="s">
        <v>437</v>
      </c>
      <c r="C256" s="681">
        <f t="shared" si="288"/>
        <v>0</v>
      </c>
      <c r="D256" s="682"/>
      <c r="E256" s="683"/>
      <c r="F256" s="186">
        <f t="shared" si="337"/>
        <v>0</v>
      </c>
      <c r="G256" s="682"/>
      <c r="H256" s="683"/>
      <c r="I256" s="186">
        <f t="shared" si="338"/>
        <v>0</v>
      </c>
      <c r="J256" s="682"/>
      <c r="K256" s="683"/>
      <c r="L256" s="186">
        <f t="shared" si="339"/>
        <v>0</v>
      </c>
      <c r="M256" s="682"/>
      <c r="N256" s="683"/>
      <c r="O256" s="186">
        <f t="shared" si="340"/>
        <v>0</v>
      </c>
      <c r="P256" s="160"/>
    </row>
    <row r="257" spans="1:16" ht="24" hidden="1" customHeight="1" x14ac:dyDescent="0.25">
      <c r="A257" s="320">
        <v>6330</v>
      </c>
      <c r="B257" s="337" t="s">
        <v>438</v>
      </c>
      <c r="C257" s="732">
        <f t="shared" si="288"/>
        <v>0</v>
      </c>
      <c r="D257" s="733"/>
      <c r="E257" s="734"/>
      <c r="F257" s="735">
        <f t="shared" si="337"/>
        <v>0</v>
      </c>
      <c r="G257" s="733"/>
      <c r="H257" s="734"/>
      <c r="I257" s="735">
        <f t="shared" si="338"/>
        <v>0</v>
      </c>
      <c r="J257" s="733"/>
      <c r="K257" s="734"/>
      <c r="L257" s="735">
        <f t="shared" si="339"/>
        <v>0</v>
      </c>
      <c r="M257" s="733"/>
      <c r="N257" s="734"/>
      <c r="O257" s="735">
        <f t="shared" si="340"/>
        <v>0</v>
      </c>
      <c r="P257" s="326"/>
    </row>
    <row r="258" spans="1:16" ht="12" hidden="1" customHeight="1" x14ac:dyDescent="0.25">
      <c r="A258" s="162">
        <v>6360</v>
      </c>
      <c r="B258" s="189" t="s">
        <v>439</v>
      </c>
      <c r="C258" s="694">
        <f t="shared" si="288"/>
        <v>0</v>
      </c>
      <c r="D258" s="695"/>
      <c r="E258" s="696"/>
      <c r="F258" s="193">
        <f t="shared" si="337"/>
        <v>0</v>
      </c>
      <c r="G258" s="695"/>
      <c r="H258" s="696"/>
      <c r="I258" s="193">
        <f t="shared" si="338"/>
        <v>0</v>
      </c>
      <c r="J258" s="695"/>
      <c r="K258" s="696"/>
      <c r="L258" s="193">
        <f t="shared" si="339"/>
        <v>0</v>
      </c>
      <c r="M258" s="695"/>
      <c r="N258" s="696"/>
      <c r="O258" s="193">
        <f t="shared" si="340"/>
        <v>0</v>
      </c>
      <c r="P258" s="168"/>
    </row>
    <row r="259" spans="1:16" ht="36" hidden="1" x14ac:dyDescent="0.25">
      <c r="A259" s="169">
        <v>6400</v>
      </c>
      <c r="B259" s="283" t="s">
        <v>440</v>
      </c>
      <c r="C259" s="691">
        <f t="shared" si="288"/>
        <v>0</v>
      </c>
      <c r="D259" s="174">
        <f>SUM(D260,D264)</f>
        <v>0</v>
      </c>
      <c r="E259" s="175">
        <f t="shared" ref="E259:O259" si="341">SUM(E260,E264)</f>
        <v>0</v>
      </c>
      <c r="F259" s="176">
        <f t="shared" si="341"/>
        <v>0</v>
      </c>
      <c r="G259" s="174">
        <f t="shared" si="341"/>
        <v>0</v>
      </c>
      <c r="H259" s="175">
        <f t="shared" si="341"/>
        <v>0</v>
      </c>
      <c r="I259" s="176">
        <f t="shared" si="341"/>
        <v>0</v>
      </c>
      <c r="J259" s="174">
        <f t="shared" si="341"/>
        <v>0</v>
      </c>
      <c r="K259" s="175">
        <f t="shared" si="341"/>
        <v>0</v>
      </c>
      <c r="L259" s="176">
        <f t="shared" si="341"/>
        <v>0</v>
      </c>
      <c r="M259" s="174">
        <f t="shared" si="341"/>
        <v>0</v>
      </c>
      <c r="N259" s="175">
        <f t="shared" si="341"/>
        <v>0</v>
      </c>
      <c r="O259" s="176">
        <f t="shared" si="341"/>
        <v>0</v>
      </c>
      <c r="P259" s="177"/>
    </row>
    <row r="260" spans="1:16" ht="24" hidden="1" x14ac:dyDescent="0.25">
      <c r="A260" s="155">
        <v>6410</v>
      </c>
      <c r="B260" s="182" t="s">
        <v>441</v>
      </c>
      <c r="C260" s="681">
        <f t="shared" si="288"/>
        <v>0</v>
      </c>
      <c r="D260" s="184">
        <f>SUM(D261:D263)</f>
        <v>0</v>
      </c>
      <c r="E260" s="185">
        <f t="shared" ref="E260:O260" si="342">SUM(E261:E263)</f>
        <v>0</v>
      </c>
      <c r="F260" s="186">
        <f t="shared" si="342"/>
        <v>0</v>
      </c>
      <c r="G260" s="184">
        <f t="shared" si="342"/>
        <v>0</v>
      </c>
      <c r="H260" s="185">
        <f t="shared" si="342"/>
        <v>0</v>
      </c>
      <c r="I260" s="186">
        <f t="shared" si="342"/>
        <v>0</v>
      </c>
      <c r="J260" s="184">
        <f t="shared" si="342"/>
        <v>0</v>
      </c>
      <c r="K260" s="185">
        <f t="shared" si="342"/>
        <v>0</v>
      </c>
      <c r="L260" s="186">
        <f t="shared" si="342"/>
        <v>0</v>
      </c>
      <c r="M260" s="184">
        <f t="shared" si="342"/>
        <v>0</v>
      </c>
      <c r="N260" s="185">
        <f t="shared" si="342"/>
        <v>0</v>
      </c>
      <c r="O260" s="186">
        <f t="shared" si="342"/>
        <v>0</v>
      </c>
      <c r="P260" s="160"/>
    </row>
    <row r="261" spans="1:16" ht="12" hidden="1" customHeight="1" x14ac:dyDescent="0.25">
      <c r="A261" s="162">
        <v>6411</v>
      </c>
      <c r="B261" s="309" t="s">
        <v>442</v>
      </c>
      <c r="C261" s="694">
        <f t="shared" si="288"/>
        <v>0</v>
      </c>
      <c r="D261" s="695"/>
      <c r="E261" s="696"/>
      <c r="F261" s="193">
        <f t="shared" ref="F261:F263" si="343">D261+E261</f>
        <v>0</v>
      </c>
      <c r="G261" s="695"/>
      <c r="H261" s="696"/>
      <c r="I261" s="193">
        <f t="shared" ref="I261:I263" si="344">G261+H261</f>
        <v>0</v>
      </c>
      <c r="J261" s="695"/>
      <c r="K261" s="696"/>
      <c r="L261" s="193">
        <f t="shared" ref="L261:L263" si="345">K261+J261</f>
        <v>0</v>
      </c>
      <c r="M261" s="695"/>
      <c r="N261" s="696"/>
      <c r="O261" s="193">
        <f t="shared" ref="O261:O263" si="346">N261+M261</f>
        <v>0</v>
      </c>
      <c r="P261" s="168"/>
    </row>
    <row r="262" spans="1:16" ht="36" hidden="1" customHeight="1" x14ac:dyDescent="0.25">
      <c r="A262" s="162">
        <v>6412</v>
      </c>
      <c r="B262" s="189" t="s">
        <v>443</v>
      </c>
      <c r="C262" s="694">
        <f t="shared" si="288"/>
        <v>0</v>
      </c>
      <c r="D262" s="695"/>
      <c r="E262" s="696"/>
      <c r="F262" s="193">
        <f t="shared" si="343"/>
        <v>0</v>
      </c>
      <c r="G262" s="695"/>
      <c r="H262" s="696"/>
      <c r="I262" s="193">
        <f t="shared" si="344"/>
        <v>0</v>
      </c>
      <c r="J262" s="695"/>
      <c r="K262" s="696"/>
      <c r="L262" s="193">
        <f t="shared" si="345"/>
        <v>0</v>
      </c>
      <c r="M262" s="695"/>
      <c r="N262" s="696"/>
      <c r="O262" s="193">
        <f t="shared" si="346"/>
        <v>0</v>
      </c>
      <c r="P262" s="168"/>
    </row>
    <row r="263" spans="1:16" ht="36" hidden="1" customHeight="1" x14ac:dyDescent="0.25">
      <c r="A263" s="162">
        <v>6419</v>
      </c>
      <c r="B263" s="189" t="s">
        <v>444</v>
      </c>
      <c r="C263" s="694">
        <f t="shared" si="288"/>
        <v>0</v>
      </c>
      <c r="D263" s="695"/>
      <c r="E263" s="696"/>
      <c r="F263" s="193">
        <f t="shared" si="343"/>
        <v>0</v>
      </c>
      <c r="G263" s="695"/>
      <c r="H263" s="696"/>
      <c r="I263" s="193">
        <f t="shared" si="344"/>
        <v>0</v>
      </c>
      <c r="J263" s="695"/>
      <c r="K263" s="696"/>
      <c r="L263" s="193">
        <f t="shared" si="345"/>
        <v>0</v>
      </c>
      <c r="M263" s="695"/>
      <c r="N263" s="696"/>
      <c r="O263" s="193">
        <f t="shared" si="346"/>
        <v>0</v>
      </c>
      <c r="P263" s="168"/>
    </row>
    <row r="264" spans="1:16" ht="48" hidden="1" x14ac:dyDescent="0.25">
      <c r="A264" s="162">
        <v>6420</v>
      </c>
      <c r="B264" s="189" t="s">
        <v>445</v>
      </c>
      <c r="C264" s="694">
        <f t="shared" si="288"/>
        <v>0</v>
      </c>
      <c r="D264" s="191">
        <f>SUM(D265:D268)</f>
        <v>0</v>
      </c>
      <c r="E264" s="192">
        <f t="shared" ref="E264:F264" si="347">SUM(E265:E268)</f>
        <v>0</v>
      </c>
      <c r="F264" s="193">
        <f t="shared" si="347"/>
        <v>0</v>
      </c>
      <c r="G264" s="191">
        <f>SUM(G265:G268)</f>
        <v>0</v>
      </c>
      <c r="H264" s="192">
        <f t="shared" ref="H264:I264" si="348">SUM(H265:H268)</f>
        <v>0</v>
      </c>
      <c r="I264" s="193">
        <f t="shared" si="348"/>
        <v>0</v>
      </c>
      <c r="J264" s="191">
        <f>SUM(J265:J268)</f>
        <v>0</v>
      </c>
      <c r="K264" s="192">
        <f t="shared" ref="K264:L264" si="349">SUM(K265:K268)</f>
        <v>0</v>
      </c>
      <c r="L264" s="193">
        <f t="shared" si="349"/>
        <v>0</v>
      </c>
      <c r="M264" s="191">
        <f>SUM(M265:M268)</f>
        <v>0</v>
      </c>
      <c r="N264" s="192">
        <f t="shared" ref="N264:O264" si="350">SUM(N265:N268)</f>
        <v>0</v>
      </c>
      <c r="O264" s="193">
        <f t="shared" si="350"/>
        <v>0</v>
      </c>
      <c r="P264" s="168"/>
    </row>
    <row r="265" spans="1:16" ht="36" hidden="1" customHeight="1" x14ac:dyDescent="0.25">
      <c r="A265" s="162">
        <v>6421</v>
      </c>
      <c r="B265" s="189" t="s">
        <v>446</v>
      </c>
      <c r="C265" s="694">
        <f t="shared" si="288"/>
        <v>0</v>
      </c>
      <c r="D265" s="695"/>
      <c r="E265" s="696"/>
      <c r="F265" s="193">
        <f t="shared" ref="F265:F268" si="351">D265+E265</f>
        <v>0</v>
      </c>
      <c r="G265" s="695"/>
      <c r="H265" s="696"/>
      <c r="I265" s="193">
        <f t="shared" ref="I265:I268" si="352">G265+H265</f>
        <v>0</v>
      </c>
      <c r="J265" s="695"/>
      <c r="K265" s="696"/>
      <c r="L265" s="193">
        <f t="shared" ref="L265:L268" si="353">K265+J265</f>
        <v>0</v>
      </c>
      <c r="M265" s="695"/>
      <c r="N265" s="696"/>
      <c r="O265" s="193">
        <f t="shared" ref="O265:O268" si="354">N265+M265</f>
        <v>0</v>
      </c>
      <c r="P265" s="168"/>
    </row>
    <row r="266" spans="1:16" ht="12" hidden="1" customHeight="1" x14ac:dyDescent="0.25">
      <c r="A266" s="162">
        <v>6422</v>
      </c>
      <c r="B266" s="189" t="s">
        <v>447</v>
      </c>
      <c r="C266" s="694">
        <f t="shared" si="288"/>
        <v>0</v>
      </c>
      <c r="D266" s="695"/>
      <c r="E266" s="696"/>
      <c r="F266" s="193">
        <f t="shared" si="351"/>
        <v>0</v>
      </c>
      <c r="G266" s="695"/>
      <c r="H266" s="696"/>
      <c r="I266" s="193">
        <f t="shared" si="352"/>
        <v>0</v>
      </c>
      <c r="J266" s="695"/>
      <c r="K266" s="696"/>
      <c r="L266" s="193">
        <f t="shared" si="353"/>
        <v>0</v>
      </c>
      <c r="M266" s="695"/>
      <c r="N266" s="696"/>
      <c r="O266" s="193">
        <f t="shared" si="354"/>
        <v>0</v>
      </c>
      <c r="P266" s="168"/>
    </row>
    <row r="267" spans="1:16" ht="13.5" hidden="1" customHeight="1" x14ac:dyDescent="0.25">
      <c r="A267" s="162">
        <v>6423</v>
      </c>
      <c r="B267" s="189" t="s">
        <v>448</v>
      </c>
      <c r="C267" s="694">
        <f t="shared" si="288"/>
        <v>0</v>
      </c>
      <c r="D267" s="695"/>
      <c r="E267" s="696"/>
      <c r="F267" s="193">
        <f t="shared" si="351"/>
        <v>0</v>
      </c>
      <c r="G267" s="695"/>
      <c r="H267" s="696"/>
      <c r="I267" s="193">
        <f t="shared" si="352"/>
        <v>0</v>
      </c>
      <c r="J267" s="695"/>
      <c r="K267" s="696"/>
      <c r="L267" s="193">
        <f t="shared" si="353"/>
        <v>0</v>
      </c>
      <c r="M267" s="695"/>
      <c r="N267" s="696"/>
      <c r="O267" s="193">
        <f t="shared" si="354"/>
        <v>0</v>
      </c>
      <c r="P267" s="168"/>
    </row>
    <row r="268" spans="1:16" ht="36" hidden="1" customHeight="1" x14ac:dyDescent="0.25">
      <c r="A268" s="162">
        <v>6424</v>
      </c>
      <c r="B268" s="189" t="s">
        <v>449</v>
      </c>
      <c r="C268" s="694">
        <f t="shared" si="288"/>
        <v>0</v>
      </c>
      <c r="D268" s="695"/>
      <c r="E268" s="696"/>
      <c r="F268" s="193">
        <f t="shared" si="351"/>
        <v>0</v>
      </c>
      <c r="G268" s="695"/>
      <c r="H268" s="696"/>
      <c r="I268" s="193">
        <f t="shared" si="352"/>
        <v>0</v>
      </c>
      <c r="J268" s="695"/>
      <c r="K268" s="696"/>
      <c r="L268" s="193">
        <f t="shared" si="353"/>
        <v>0</v>
      </c>
      <c r="M268" s="695"/>
      <c r="N268" s="696"/>
      <c r="O268" s="193">
        <f t="shared" si="354"/>
        <v>0</v>
      </c>
      <c r="P268" s="168"/>
    </row>
    <row r="269" spans="1:16" ht="48" hidden="1" x14ac:dyDescent="0.25">
      <c r="A269" s="338">
        <v>7000</v>
      </c>
      <c r="B269" s="338" t="s">
        <v>450</v>
      </c>
      <c r="C269" s="741">
        <f t="shared" si="288"/>
        <v>0</v>
      </c>
      <c r="D269" s="742">
        <f>SUM(D270,D281)</f>
        <v>0</v>
      </c>
      <c r="E269" s="743">
        <f t="shared" ref="E269:F269" si="355">SUM(E270,E281)</f>
        <v>0</v>
      </c>
      <c r="F269" s="744">
        <f t="shared" si="355"/>
        <v>0</v>
      </c>
      <c r="G269" s="742">
        <f>SUM(G270,G281)</f>
        <v>0</v>
      </c>
      <c r="H269" s="743">
        <f t="shared" ref="H269:I269" si="356">SUM(H270,H281)</f>
        <v>0</v>
      </c>
      <c r="I269" s="744">
        <f t="shared" si="356"/>
        <v>0</v>
      </c>
      <c r="J269" s="742">
        <f>SUM(J270,J281)</f>
        <v>0</v>
      </c>
      <c r="K269" s="743">
        <f t="shared" ref="K269:L269" si="357">SUM(K270,K281)</f>
        <v>0</v>
      </c>
      <c r="L269" s="744">
        <f t="shared" si="357"/>
        <v>0</v>
      </c>
      <c r="M269" s="742">
        <f>SUM(M270,M281)</f>
        <v>0</v>
      </c>
      <c r="N269" s="743">
        <f t="shared" ref="N269:O269" si="358">SUM(N270,N281)</f>
        <v>0</v>
      </c>
      <c r="O269" s="744">
        <f t="shared" si="358"/>
        <v>0</v>
      </c>
      <c r="P269" s="343"/>
    </row>
    <row r="270" spans="1:16" ht="24" hidden="1" x14ac:dyDescent="0.25">
      <c r="A270" s="169">
        <v>7200</v>
      </c>
      <c r="B270" s="283" t="s">
        <v>451</v>
      </c>
      <c r="C270" s="691">
        <f t="shared" si="288"/>
        <v>0</v>
      </c>
      <c r="D270" s="174">
        <f>SUM(D271,D272,D275,D276,D280)</f>
        <v>0</v>
      </c>
      <c r="E270" s="175">
        <f t="shared" ref="E270:F270" si="359">SUM(E271,E272,E275,E276,E280)</f>
        <v>0</v>
      </c>
      <c r="F270" s="176">
        <f t="shared" si="359"/>
        <v>0</v>
      </c>
      <c r="G270" s="174">
        <f>SUM(G271,G272,G275,G276,G280)</f>
        <v>0</v>
      </c>
      <c r="H270" s="175">
        <f t="shared" ref="H270:I270" si="360">SUM(H271,H272,H275,H276,H280)</f>
        <v>0</v>
      </c>
      <c r="I270" s="176">
        <f t="shared" si="360"/>
        <v>0</v>
      </c>
      <c r="J270" s="174">
        <f>SUM(J271,J272,J275,J276,J280)</f>
        <v>0</v>
      </c>
      <c r="K270" s="175">
        <f t="shared" ref="K270:L270" si="361">SUM(K271,K272,K275,K276,K280)</f>
        <v>0</v>
      </c>
      <c r="L270" s="176">
        <f t="shared" si="361"/>
        <v>0</v>
      </c>
      <c r="M270" s="174">
        <f>SUM(M271,M272,M275,M276,M280)</f>
        <v>0</v>
      </c>
      <c r="N270" s="175">
        <f t="shared" ref="N270:O270" si="362">SUM(N271,N272,N275,N276,N280)</f>
        <v>0</v>
      </c>
      <c r="O270" s="176">
        <f t="shared" si="362"/>
        <v>0</v>
      </c>
      <c r="P270" s="177"/>
    </row>
    <row r="271" spans="1:16" ht="24" hidden="1" customHeight="1" x14ac:dyDescent="0.25">
      <c r="A271" s="665">
        <v>7210</v>
      </c>
      <c r="B271" s="182" t="s">
        <v>452</v>
      </c>
      <c r="C271" s="681">
        <f t="shared" si="288"/>
        <v>0</v>
      </c>
      <c r="D271" s="682"/>
      <c r="E271" s="683"/>
      <c r="F271" s="186">
        <f>D271+E271</f>
        <v>0</v>
      </c>
      <c r="G271" s="682"/>
      <c r="H271" s="683"/>
      <c r="I271" s="186">
        <f>G271+H271</f>
        <v>0</v>
      </c>
      <c r="J271" s="682"/>
      <c r="K271" s="683"/>
      <c r="L271" s="186">
        <f>K271+J271</f>
        <v>0</v>
      </c>
      <c r="M271" s="682"/>
      <c r="N271" s="683"/>
      <c r="O271" s="186">
        <f>N271+M271</f>
        <v>0</v>
      </c>
      <c r="P271" s="160"/>
    </row>
    <row r="272" spans="1:16" s="344" customFormat="1" ht="24" hidden="1" x14ac:dyDescent="0.25">
      <c r="A272" s="296">
        <v>7220</v>
      </c>
      <c r="B272" s="189" t="s">
        <v>453</v>
      </c>
      <c r="C272" s="694">
        <f t="shared" si="288"/>
        <v>0</v>
      </c>
      <c r="D272" s="191">
        <f>SUM(D273:D274)</f>
        <v>0</v>
      </c>
      <c r="E272" s="192">
        <f t="shared" ref="E272:F272" si="363">SUM(E273:E274)</f>
        <v>0</v>
      </c>
      <c r="F272" s="193">
        <f t="shared" si="363"/>
        <v>0</v>
      </c>
      <c r="G272" s="191">
        <f>SUM(G273:G274)</f>
        <v>0</v>
      </c>
      <c r="H272" s="192">
        <f t="shared" ref="H272:I272" si="364">SUM(H273:H274)</f>
        <v>0</v>
      </c>
      <c r="I272" s="193">
        <f t="shared" si="364"/>
        <v>0</v>
      </c>
      <c r="J272" s="191">
        <f>SUM(J273:J274)</f>
        <v>0</v>
      </c>
      <c r="K272" s="192">
        <f t="shared" ref="K272:L272" si="365">SUM(K273:K274)</f>
        <v>0</v>
      </c>
      <c r="L272" s="193">
        <f t="shared" si="365"/>
        <v>0</v>
      </c>
      <c r="M272" s="191">
        <f>SUM(M273:M274)</f>
        <v>0</v>
      </c>
      <c r="N272" s="192">
        <f t="shared" ref="N272:O272" si="366">SUM(N273:N274)</f>
        <v>0</v>
      </c>
      <c r="O272" s="193">
        <f t="shared" si="366"/>
        <v>0</v>
      </c>
      <c r="P272" s="168"/>
    </row>
    <row r="273" spans="1:16" s="344" customFormat="1" ht="36" hidden="1" customHeight="1" x14ac:dyDescent="0.25">
      <c r="A273" s="162">
        <v>7221</v>
      </c>
      <c r="B273" s="189" t="s">
        <v>454</v>
      </c>
      <c r="C273" s="694">
        <f t="shared" si="288"/>
        <v>0</v>
      </c>
      <c r="D273" s="695"/>
      <c r="E273" s="696"/>
      <c r="F273" s="193">
        <f t="shared" ref="F273:F275" si="367">D273+E273</f>
        <v>0</v>
      </c>
      <c r="G273" s="695"/>
      <c r="H273" s="696"/>
      <c r="I273" s="193">
        <f t="shared" ref="I273:I275" si="368">G273+H273</f>
        <v>0</v>
      </c>
      <c r="J273" s="695"/>
      <c r="K273" s="696"/>
      <c r="L273" s="193">
        <f t="shared" ref="L273:L275" si="369">K273+J273</f>
        <v>0</v>
      </c>
      <c r="M273" s="695"/>
      <c r="N273" s="696"/>
      <c r="O273" s="193">
        <f t="shared" ref="O273:O275" si="370">N273+M273</f>
        <v>0</v>
      </c>
      <c r="P273" s="168"/>
    </row>
    <row r="274" spans="1:16" s="344" customFormat="1" ht="36" hidden="1" customHeight="1" x14ac:dyDescent="0.25">
      <c r="A274" s="162">
        <v>7222</v>
      </c>
      <c r="B274" s="189" t="s">
        <v>455</v>
      </c>
      <c r="C274" s="694">
        <f t="shared" si="288"/>
        <v>0</v>
      </c>
      <c r="D274" s="695"/>
      <c r="E274" s="696"/>
      <c r="F274" s="193">
        <f t="shared" si="367"/>
        <v>0</v>
      </c>
      <c r="G274" s="695"/>
      <c r="H274" s="696"/>
      <c r="I274" s="193">
        <f t="shared" si="368"/>
        <v>0</v>
      </c>
      <c r="J274" s="695"/>
      <c r="K274" s="696"/>
      <c r="L274" s="193">
        <f t="shared" si="369"/>
        <v>0</v>
      </c>
      <c r="M274" s="695"/>
      <c r="N274" s="696"/>
      <c r="O274" s="193">
        <f t="shared" si="370"/>
        <v>0</v>
      </c>
      <c r="P274" s="168"/>
    </row>
    <row r="275" spans="1:16" ht="24" hidden="1" customHeight="1" x14ac:dyDescent="0.25">
      <c r="A275" s="296">
        <v>7230</v>
      </c>
      <c r="B275" s="189" t="s">
        <v>456</v>
      </c>
      <c r="C275" s="694">
        <f t="shared" si="288"/>
        <v>0</v>
      </c>
      <c r="D275" s="695"/>
      <c r="E275" s="696"/>
      <c r="F275" s="193">
        <f t="shared" si="367"/>
        <v>0</v>
      </c>
      <c r="G275" s="695"/>
      <c r="H275" s="696"/>
      <c r="I275" s="193">
        <f t="shared" si="368"/>
        <v>0</v>
      </c>
      <c r="J275" s="695"/>
      <c r="K275" s="696"/>
      <c r="L275" s="193">
        <f t="shared" si="369"/>
        <v>0</v>
      </c>
      <c r="M275" s="695"/>
      <c r="N275" s="696"/>
      <c r="O275" s="193">
        <f t="shared" si="370"/>
        <v>0</v>
      </c>
      <c r="P275" s="168"/>
    </row>
    <row r="276" spans="1:16" ht="24" hidden="1" x14ac:dyDescent="0.25">
      <c r="A276" s="296">
        <v>7240</v>
      </c>
      <c r="B276" s="189" t="s">
        <v>457</v>
      </c>
      <c r="C276" s="694">
        <f t="shared" ref="C276:C301" si="371">F276+I276+L276+O276</f>
        <v>0</v>
      </c>
      <c r="D276" s="191">
        <f t="shared" ref="D276:O276" si="372">SUM(D277:D279)</f>
        <v>0</v>
      </c>
      <c r="E276" s="192">
        <f t="shared" si="372"/>
        <v>0</v>
      </c>
      <c r="F276" s="193">
        <f t="shared" si="372"/>
        <v>0</v>
      </c>
      <c r="G276" s="191">
        <f t="shared" si="372"/>
        <v>0</v>
      </c>
      <c r="H276" s="192">
        <f t="shared" si="372"/>
        <v>0</v>
      </c>
      <c r="I276" s="193">
        <f t="shared" si="372"/>
        <v>0</v>
      </c>
      <c r="J276" s="191">
        <f>SUM(J277:J279)</f>
        <v>0</v>
      </c>
      <c r="K276" s="192">
        <f t="shared" ref="K276:L276" si="373">SUM(K277:K279)</f>
        <v>0</v>
      </c>
      <c r="L276" s="193">
        <f t="shared" si="373"/>
        <v>0</v>
      </c>
      <c r="M276" s="191">
        <f t="shared" si="372"/>
        <v>0</v>
      </c>
      <c r="N276" s="192">
        <f t="shared" si="372"/>
        <v>0</v>
      </c>
      <c r="O276" s="193">
        <f t="shared" si="372"/>
        <v>0</v>
      </c>
      <c r="P276" s="168"/>
    </row>
    <row r="277" spans="1:16" ht="48" hidden="1" customHeight="1" x14ac:dyDescent="0.25">
      <c r="A277" s="162">
        <v>7245</v>
      </c>
      <c r="B277" s="189" t="s">
        <v>458</v>
      </c>
      <c r="C277" s="694">
        <f t="shared" si="371"/>
        <v>0</v>
      </c>
      <c r="D277" s="695"/>
      <c r="E277" s="696"/>
      <c r="F277" s="193">
        <f t="shared" ref="F277:F280" si="374">D277+E277</f>
        <v>0</v>
      </c>
      <c r="G277" s="695"/>
      <c r="H277" s="696"/>
      <c r="I277" s="193">
        <f t="shared" ref="I277:I280" si="375">G277+H277</f>
        <v>0</v>
      </c>
      <c r="J277" s="695"/>
      <c r="K277" s="696"/>
      <c r="L277" s="193">
        <f t="shared" ref="L277:L280" si="376">K277+J277</f>
        <v>0</v>
      </c>
      <c r="M277" s="695"/>
      <c r="N277" s="696"/>
      <c r="O277" s="193">
        <f t="shared" ref="O277:O280" si="377">N277+M277</f>
        <v>0</v>
      </c>
      <c r="P277" s="168"/>
    </row>
    <row r="278" spans="1:16" ht="84.75" hidden="1" customHeight="1" x14ac:dyDescent="0.25">
      <c r="A278" s="162">
        <v>7246</v>
      </c>
      <c r="B278" s="189" t="s">
        <v>459</v>
      </c>
      <c r="C278" s="694">
        <f t="shared" si="371"/>
        <v>0</v>
      </c>
      <c r="D278" s="695"/>
      <c r="E278" s="696"/>
      <c r="F278" s="193">
        <f t="shared" si="374"/>
        <v>0</v>
      </c>
      <c r="G278" s="695"/>
      <c r="H278" s="696"/>
      <c r="I278" s="193">
        <f t="shared" si="375"/>
        <v>0</v>
      </c>
      <c r="J278" s="695"/>
      <c r="K278" s="696"/>
      <c r="L278" s="193">
        <f t="shared" si="376"/>
        <v>0</v>
      </c>
      <c r="M278" s="695"/>
      <c r="N278" s="696"/>
      <c r="O278" s="193">
        <f t="shared" si="377"/>
        <v>0</v>
      </c>
      <c r="P278" s="168"/>
    </row>
    <row r="279" spans="1:16" ht="36" hidden="1" customHeight="1" x14ac:dyDescent="0.25">
      <c r="A279" s="162">
        <v>7247</v>
      </c>
      <c r="B279" s="189" t="s">
        <v>460</v>
      </c>
      <c r="C279" s="694">
        <f t="shared" si="371"/>
        <v>0</v>
      </c>
      <c r="D279" s="695"/>
      <c r="E279" s="696"/>
      <c r="F279" s="193">
        <f t="shared" si="374"/>
        <v>0</v>
      </c>
      <c r="G279" s="695"/>
      <c r="H279" s="696"/>
      <c r="I279" s="193">
        <f t="shared" si="375"/>
        <v>0</v>
      </c>
      <c r="J279" s="695"/>
      <c r="K279" s="696"/>
      <c r="L279" s="193">
        <f t="shared" si="376"/>
        <v>0</v>
      </c>
      <c r="M279" s="695"/>
      <c r="N279" s="696"/>
      <c r="O279" s="193">
        <f t="shared" si="377"/>
        <v>0</v>
      </c>
      <c r="P279" s="168"/>
    </row>
    <row r="280" spans="1:16" ht="24" hidden="1" customHeight="1" x14ac:dyDescent="0.25">
      <c r="A280" s="665">
        <v>7260</v>
      </c>
      <c r="B280" s="182" t="s">
        <v>461</v>
      </c>
      <c r="C280" s="681">
        <f t="shared" si="371"/>
        <v>0</v>
      </c>
      <c r="D280" s="682"/>
      <c r="E280" s="683"/>
      <c r="F280" s="186">
        <f t="shared" si="374"/>
        <v>0</v>
      </c>
      <c r="G280" s="682"/>
      <c r="H280" s="683"/>
      <c r="I280" s="186">
        <f t="shared" si="375"/>
        <v>0</v>
      </c>
      <c r="J280" s="682"/>
      <c r="K280" s="683"/>
      <c r="L280" s="186">
        <f t="shared" si="376"/>
        <v>0</v>
      </c>
      <c r="M280" s="682"/>
      <c r="N280" s="683"/>
      <c r="O280" s="186">
        <f t="shared" si="377"/>
        <v>0</v>
      </c>
      <c r="P280" s="160"/>
    </row>
    <row r="281" spans="1:16" hidden="1" x14ac:dyDescent="0.25">
      <c r="A281" s="236">
        <v>7700</v>
      </c>
      <c r="B281" s="209" t="s">
        <v>462</v>
      </c>
      <c r="C281" s="700">
        <f t="shared" si="371"/>
        <v>0</v>
      </c>
      <c r="D281" s="211">
        <f t="shared" ref="D281:O281" si="378">D282</f>
        <v>0</v>
      </c>
      <c r="E281" s="212">
        <f t="shared" si="378"/>
        <v>0</v>
      </c>
      <c r="F281" s="213">
        <f t="shared" si="378"/>
        <v>0</v>
      </c>
      <c r="G281" s="211">
        <f t="shared" si="378"/>
        <v>0</v>
      </c>
      <c r="H281" s="212">
        <f t="shared" si="378"/>
        <v>0</v>
      </c>
      <c r="I281" s="213">
        <f t="shared" si="378"/>
        <v>0</v>
      </c>
      <c r="J281" s="211">
        <f t="shared" si="378"/>
        <v>0</v>
      </c>
      <c r="K281" s="212">
        <f t="shared" si="378"/>
        <v>0</v>
      </c>
      <c r="L281" s="213">
        <f t="shared" si="378"/>
        <v>0</v>
      </c>
      <c r="M281" s="211">
        <f t="shared" si="378"/>
        <v>0</v>
      </c>
      <c r="N281" s="212">
        <f t="shared" si="378"/>
        <v>0</v>
      </c>
      <c r="O281" s="213">
        <f t="shared" si="378"/>
        <v>0</v>
      </c>
      <c r="P281" s="219"/>
    </row>
    <row r="282" spans="1:16" ht="12" hidden="1" customHeight="1" x14ac:dyDescent="0.25">
      <c r="A282" s="286">
        <v>7720</v>
      </c>
      <c r="B282" s="182" t="s">
        <v>463</v>
      </c>
      <c r="C282" s="697">
        <f t="shared" si="371"/>
        <v>0</v>
      </c>
      <c r="D282" s="698"/>
      <c r="E282" s="699"/>
      <c r="F282" s="201">
        <f>D282+E282</f>
        <v>0</v>
      </c>
      <c r="G282" s="698"/>
      <c r="H282" s="699"/>
      <c r="I282" s="201">
        <f>G282+H282</f>
        <v>0</v>
      </c>
      <c r="J282" s="698"/>
      <c r="K282" s="699"/>
      <c r="L282" s="201">
        <f>K282+J282</f>
        <v>0</v>
      </c>
      <c r="M282" s="698"/>
      <c r="N282" s="699"/>
      <c r="O282" s="201">
        <f>N282+M282</f>
        <v>0</v>
      </c>
      <c r="P282" s="207"/>
    </row>
    <row r="283" spans="1:16" hidden="1" x14ac:dyDescent="0.25">
      <c r="A283" s="350">
        <v>9000</v>
      </c>
      <c r="B283" s="351" t="s">
        <v>464</v>
      </c>
      <c r="C283" s="745">
        <f t="shared" si="371"/>
        <v>0</v>
      </c>
      <c r="D283" s="746">
        <f t="shared" ref="D283:O284" si="379">D284</f>
        <v>0</v>
      </c>
      <c r="E283" s="747">
        <f t="shared" si="379"/>
        <v>0</v>
      </c>
      <c r="F283" s="748">
        <f t="shared" si="379"/>
        <v>0</v>
      </c>
      <c r="G283" s="746">
        <f>G284</f>
        <v>0</v>
      </c>
      <c r="H283" s="747">
        <f t="shared" ref="H283:I283" si="380">H284</f>
        <v>0</v>
      </c>
      <c r="I283" s="748">
        <f t="shared" si="380"/>
        <v>0</v>
      </c>
      <c r="J283" s="746">
        <f t="shared" si="379"/>
        <v>0</v>
      </c>
      <c r="K283" s="747">
        <f t="shared" si="379"/>
        <v>0</v>
      </c>
      <c r="L283" s="748">
        <f t="shared" si="379"/>
        <v>0</v>
      </c>
      <c r="M283" s="746">
        <f t="shared" si="379"/>
        <v>0</v>
      </c>
      <c r="N283" s="747">
        <f t="shared" si="379"/>
        <v>0</v>
      </c>
      <c r="O283" s="748">
        <f t="shared" si="379"/>
        <v>0</v>
      </c>
      <c r="P283" s="356"/>
    </row>
    <row r="284" spans="1:16" ht="24" hidden="1" x14ac:dyDescent="0.25">
      <c r="A284" s="357">
        <v>9200</v>
      </c>
      <c r="B284" s="189" t="s">
        <v>465</v>
      </c>
      <c r="C284" s="703">
        <f t="shared" si="371"/>
        <v>0</v>
      </c>
      <c r="D284" s="226">
        <f t="shared" si="379"/>
        <v>0</v>
      </c>
      <c r="E284" s="227">
        <f t="shared" si="379"/>
        <v>0</v>
      </c>
      <c r="F284" s="228">
        <f t="shared" si="379"/>
        <v>0</v>
      </c>
      <c r="G284" s="226">
        <f t="shared" si="379"/>
        <v>0</v>
      </c>
      <c r="H284" s="227">
        <f t="shared" si="379"/>
        <v>0</v>
      </c>
      <c r="I284" s="228">
        <f t="shared" si="379"/>
        <v>0</v>
      </c>
      <c r="J284" s="226">
        <f t="shared" si="379"/>
        <v>0</v>
      </c>
      <c r="K284" s="227">
        <f t="shared" si="379"/>
        <v>0</v>
      </c>
      <c r="L284" s="228">
        <f t="shared" si="379"/>
        <v>0</v>
      </c>
      <c r="M284" s="226">
        <f t="shared" si="379"/>
        <v>0</v>
      </c>
      <c r="N284" s="227">
        <f t="shared" si="379"/>
        <v>0</v>
      </c>
      <c r="O284" s="228">
        <f t="shared" si="379"/>
        <v>0</v>
      </c>
      <c r="P284" s="229"/>
    </row>
    <row r="285" spans="1:16" ht="24" hidden="1" customHeight="1" x14ac:dyDescent="0.25">
      <c r="A285" s="358">
        <v>9230</v>
      </c>
      <c r="B285" s="189" t="s">
        <v>466</v>
      </c>
      <c r="C285" s="703">
        <f t="shared" si="371"/>
        <v>0</v>
      </c>
      <c r="D285" s="239"/>
      <c r="E285" s="240"/>
      <c r="F285" s="228">
        <f>D285+E285</f>
        <v>0</v>
      </c>
      <c r="G285" s="239"/>
      <c r="H285" s="240"/>
      <c r="I285" s="228">
        <f>G285+H285</f>
        <v>0</v>
      </c>
      <c r="J285" s="239"/>
      <c r="K285" s="240"/>
      <c r="L285" s="228">
        <f>K285+J285</f>
        <v>0</v>
      </c>
      <c r="M285" s="239"/>
      <c r="N285" s="240"/>
      <c r="O285" s="228">
        <f>N285+M285</f>
        <v>0</v>
      </c>
      <c r="P285" s="229"/>
    </row>
    <row r="286" spans="1:16" hidden="1" x14ac:dyDescent="0.25">
      <c r="A286" s="309"/>
      <c r="B286" s="189" t="s">
        <v>467</v>
      </c>
      <c r="C286" s="694">
        <f t="shared" si="371"/>
        <v>0</v>
      </c>
      <c r="D286" s="191">
        <f>SUM(D287:D288)</f>
        <v>0</v>
      </c>
      <c r="E286" s="192">
        <f t="shared" ref="E286:F286" si="381">SUM(E287:E288)</f>
        <v>0</v>
      </c>
      <c r="F286" s="193">
        <f t="shared" si="381"/>
        <v>0</v>
      </c>
      <c r="G286" s="191">
        <f>SUM(G287:G288)</f>
        <v>0</v>
      </c>
      <c r="H286" s="192">
        <f t="shared" ref="H286:I286" si="382">SUM(H287:H288)</f>
        <v>0</v>
      </c>
      <c r="I286" s="193">
        <f t="shared" si="382"/>
        <v>0</v>
      </c>
      <c r="J286" s="191">
        <f>SUM(J287:J288)</f>
        <v>0</v>
      </c>
      <c r="K286" s="192">
        <f t="shared" ref="K286:L286" si="383">SUM(K287:K288)</f>
        <v>0</v>
      </c>
      <c r="L286" s="193">
        <f t="shared" si="383"/>
        <v>0</v>
      </c>
      <c r="M286" s="191">
        <f>SUM(M287:M288)</f>
        <v>0</v>
      </c>
      <c r="N286" s="192">
        <f t="shared" ref="N286:O286" si="384">SUM(N287:N288)</f>
        <v>0</v>
      </c>
      <c r="O286" s="193">
        <f t="shared" si="384"/>
        <v>0</v>
      </c>
      <c r="P286" s="168"/>
    </row>
    <row r="287" spans="1:16" ht="12" hidden="1" customHeight="1" x14ac:dyDescent="0.25">
      <c r="A287" s="309" t="s">
        <v>468</v>
      </c>
      <c r="B287" s="162" t="s">
        <v>469</v>
      </c>
      <c r="C287" s="694">
        <f t="shared" si="371"/>
        <v>0</v>
      </c>
      <c r="D287" s="695"/>
      <c r="E287" s="696"/>
      <c r="F287" s="193">
        <f t="shared" ref="F287:F288" si="385">D287+E287</f>
        <v>0</v>
      </c>
      <c r="G287" s="695"/>
      <c r="H287" s="696"/>
      <c r="I287" s="193">
        <f t="shared" ref="I287:I288" si="386">G287+H287</f>
        <v>0</v>
      </c>
      <c r="J287" s="695"/>
      <c r="K287" s="696"/>
      <c r="L287" s="193">
        <f t="shared" ref="L287:L288" si="387">K287+J287</f>
        <v>0</v>
      </c>
      <c r="M287" s="695"/>
      <c r="N287" s="696"/>
      <c r="O287" s="193">
        <f t="shared" ref="O287:O288" si="388">N287+M287</f>
        <v>0</v>
      </c>
      <c r="P287" s="168"/>
    </row>
    <row r="288" spans="1:16" ht="24" hidden="1" customHeight="1" x14ac:dyDescent="0.25">
      <c r="A288" s="309" t="s">
        <v>470</v>
      </c>
      <c r="B288" s="359" t="s">
        <v>471</v>
      </c>
      <c r="C288" s="681">
        <f t="shared" si="371"/>
        <v>0</v>
      </c>
      <c r="D288" s="682"/>
      <c r="E288" s="683"/>
      <c r="F288" s="186">
        <f t="shared" si="385"/>
        <v>0</v>
      </c>
      <c r="G288" s="682"/>
      <c r="H288" s="683"/>
      <c r="I288" s="186">
        <f t="shared" si="386"/>
        <v>0</v>
      </c>
      <c r="J288" s="682"/>
      <c r="K288" s="683"/>
      <c r="L288" s="186">
        <f t="shared" si="387"/>
        <v>0</v>
      </c>
      <c r="M288" s="682"/>
      <c r="N288" s="683"/>
      <c r="O288" s="186">
        <f t="shared" si="388"/>
        <v>0</v>
      </c>
      <c r="P288" s="160"/>
    </row>
    <row r="289" spans="1:16" ht="12.75" thickBot="1" x14ac:dyDescent="0.3">
      <c r="A289" s="360"/>
      <c r="B289" s="360" t="s">
        <v>472</v>
      </c>
      <c r="C289" s="749">
        <f t="shared" si="371"/>
        <v>353118</v>
      </c>
      <c r="D289" s="750">
        <f t="shared" ref="D289:O289" si="389">SUM(D286,D269,D230,D195,D187,D173,D75,D53,D283)</f>
        <v>325959</v>
      </c>
      <c r="E289" s="751">
        <f t="shared" si="389"/>
        <v>0</v>
      </c>
      <c r="F289" s="752">
        <f t="shared" si="389"/>
        <v>325959</v>
      </c>
      <c r="G289" s="750">
        <f t="shared" si="389"/>
        <v>26111</v>
      </c>
      <c r="H289" s="751">
        <f t="shared" si="389"/>
        <v>0</v>
      </c>
      <c r="I289" s="752">
        <f t="shared" si="389"/>
        <v>26111</v>
      </c>
      <c r="J289" s="750">
        <f t="shared" si="389"/>
        <v>1048</v>
      </c>
      <c r="K289" s="751">
        <f t="shared" si="389"/>
        <v>0</v>
      </c>
      <c r="L289" s="752">
        <f t="shared" si="389"/>
        <v>1048</v>
      </c>
      <c r="M289" s="750">
        <f t="shared" si="389"/>
        <v>0</v>
      </c>
      <c r="N289" s="751">
        <f t="shared" si="389"/>
        <v>0</v>
      </c>
      <c r="O289" s="752">
        <f t="shared" si="389"/>
        <v>0</v>
      </c>
      <c r="P289" s="365"/>
    </row>
    <row r="290" spans="1:16" s="139" customFormat="1" ht="13.5" thickTop="1" thickBot="1" x14ac:dyDescent="0.3">
      <c r="A290" s="1043" t="s">
        <v>473</v>
      </c>
      <c r="B290" s="1044"/>
      <c r="C290" s="753">
        <f t="shared" si="371"/>
        <v>-12</v>
      </c>
      <c r="D290" s="754">
        <f>SUM(D24,D25,D41)-D51</f>
        <v>0</v>
      </c>
      <c r="E290" s="755">
        <f t="shared" ref="E290:F290" si="390">SUM(E24,E25,E41)-E51</f>
        <v>0</v>
      </c>
      <c r="F290" s="756">
        <f t="shared" si="390"/>
        <v>0</v>
      </c>
      <c r="G290" s="754">
        <f>SUM(G24,G25,G41)-G51</f>
        <v>0</v>
      </c>
      <c r="H290" s="755">
        <f t="shared" ref="H290:I290" si="391">SUM(H24,H25,H41)-H51</f>
        <v>0</v>
      </c>
      <c r="I290" s="756">
        <f t="shared" si="391"/>
        <v>0</v>
      </c>
      <c r="J290" s="754">
        <f>(J26+J43)-J51</f>
        <v>-12</v>
      </c>
      <c r="K290" s="755">
        <f t="shared" ref="K290:L290" si="392">(K26+K43)-K51</f>
        <v>0</v>
      </c>
      <c r="L290" s="756">
        <f t="shared" si="392"/>
        <v>-12</v>
      </c>
      <c r="M290" s="754">
        <f>M45-M51</f>
        <v>0</v>
      </c>
      <c r="N290" s="755">
        <f t="shared" ref="N290:O290" si="393">N45-N51</f>
        <v>0</v>
      </c>
      <c r="O290" s="756">
        <f t="shared" si="393"/>
        <v>0</v>
      </c>
      <c r="P290" s="370"/>
    </row>
    <row r="291" spans="1:16" s="139" customFormat="1" ht="12.75" thickTop="1" x14ac:dyDescent="0.25">
      <c r="A291" s="1045" t="s">
        <v>474</v>
      </c>
      <c r="B291" s="1046"/>
      <c r="C291" s="757">
        <f t="shared" si="371"/>
        <v>12</v>
      </c>
      <c r="D291" s="758">
        <f t="shared" ref="D291:O291" si="394">SUM(D292,D293)-D300+D301</f>
        <v>0</v>
      </c>
      <c r="E291" s="759">
        <f t="shared" si="394"/>
        <v>0</v>
      </c>
      <c r="F291" s="760">
        <f t="shared" si="394"/>
        <v>0</v>
      </c>
      <c r="G291" s="758">
        <f t="shared" si="394"/>
        <v>0</v>
      </c>
      <c r="H291" s="759">
        <f t="shared" si="394"/>
        <v>0</v>
      </c>
      <c r="I291" s="760">
        <f t="shared" si="394"/>
        <v>0</v>
      </c>
      <c r="J291" s="758">
        <f t="shared" si="394"/>
        <v>12</v>
      </c>
      <c r="K291" s="759">
        <f t="shared" si="394"/>
        <v>0</v>
      </c>
      <c r="L291" s="760">
        <f t="shared" si="394"/>
        <v>12</v>
      </c>
      <c r="M291" s="758">
        <f t="shared" si="394"/>
        <v>0</v>
      </c>
      <c r="N291" s="759">
        <f t="shared" si="394"/>
        <v>0</v>
      </c>
      <c r="O291" s="760">
        <f t="shared" si="394"/>
        <v>0</v>
      </c>
      <c r="P291" s="375"/>
    </row>
    <row r="292" spans="1:16" s="139" customFormat="1" ht="12.75" thickBot="1" x14ac:dyDescent="0.3">
      <c r="A292" s="257" t="s">
        <v>475</v>
      </c>
      <c r="B292" s="257" t="s">
        <v>476</v>
      </c>
      <c r="C292" s="673">
        <f t="shared" si="371"/>
        <v>12</v>
      </c>
      <c r="D292" s="674">
        <f t="shared" ref="D292:O292" si="395">D21-D286</f>
        <v>0</v>
      </c>
      <c r="E292" s="675">
        <f t="shared" si="395"/>
        <v>0</v>
      </c>
      <c r="F292" s="676">
        <f t="shared" si="395"/>
        <v>0</v>
      </c>
      <c r="G292" s="674">
        <f t="shared" si="395"/>
        <v>0</v>
      </c>
      <c r="H292" s="675">
        <f t="shared" si="395"/>
        <v>0</v>
      </c>
      <c r="I292" s="676">
        <f t="shared" si="395"/>
        <v>0</v>
      </c>
      <c r="J292" s="674">
        <f t="shared" si="395"/>
        <v>12</v>
      </c>
      <c r="K292" s="675">
        <f t="shared" si="395"/>
        <v>0</v>
      </c>
      <c r="L292" s="676">
        <f t="shared" si="395"/>
        <v>12</v>
      </c>
      <c r="M292" s="674">
        <f t="shared" si="395"/>
        <v>0</v>
      </c>
      <c r="N292" s="675">
        <f t="shared" si="395"/>
        <v>0</v>
      </c>
      <c r="O292" s="676">
        <f t="shared" si="395"/>
        <v>0</v>
      </c>
      <c r="P292" s="146"/>
    </row>
    <row r="293" spans="1:16" s="139" customFormat="1" ht="12.75" hidden="1" thickTop="1" x14ac:dyDescent="0.25">
      <c r="A293" s="376" t="s">
        <v>477</v>
      </c>
      <c r="B293" s="376" t="s">
        <v>478</v>
      </c>
      <c r="C293" s="757">
        <f t="shared" si="371"/>
        <v>0</v>
      </c>
      <c r="D293" s="758">
        <f t="shared" ref="D293:O293" si="396">SUM(D294,D296,D298)-SUM(D295,D297,D299)</f>
        <v>0</v>
      </c>
      <c r="E293" s="759">
        <f t="shared" si="396"/>
        <v>0</v>
      </c>
      <c r="F293" s="760">
        <f t="shared" si="396"/>
        <v>0</v>
      </c>
      <c r="G293" s="758">
        <f t="shared" si="396"/>
        <v>0</v>
      </c>
      <c r="H293" s="759">
        <f t="shared" si="396"/>
        <v>0</v>
      </c>
      <c r="I293" s="760">
        <f t="shared" si="396"/>
        <v>0</v>
      </c>
      <c r="J293" s="758">
        <f t="shared" si="396"/>
        <v>0</v>
      </c>
      <c r="K293" s="759">
        <f t="shared" si="396"/>
        <v>0</v>
      </c>
      <c r="L293" s="760">
        <f t="shared" si="396"/>
        <v>0</v>
      </c>
      <c r="M293" s="758">
        <f t="shared" si="396"/>
        <v>0</v>
      </c>
      <c r="N293" s="759">
        <f t="shared" si="396"/>
        <v>0</v>
      </c>
      <c r="O293" s="760">
        <f t="shared" si="396"/>
        <v>0</v>
      </c>
      <c r="P293" s="375"/>
    </row>
    <row r="294" spans="1:16" ht="12" hidden="1" customHeight="1" x14ac:dyDescent="0.25">
      <c r="A294" s="377" t="s">
        <v>479</v>
      </c>
      <c r="B294" s="242" t="s">
        <v>480</v>
      </c>
      <c r="C294" s="697">
        <f t="shared" si="371"/>
        <v>0</v>
      </c>
      <c r="D294" s="698"/>
      <c r="E294" s="699"/>
      <c r="F294" s="201">
        <f t="shared" ref="F294:F301" si="397">D294+E294</f>
        <v>0</v>
      </c>
      <c r="G294" s="698"/>
      <c r="H294" s="699"/>
      <c r="I294" s="201">
        <f t="shared" ref="I294:I301" si="398">G294+H294</f>
        <v>0</v>
      </c>
      <c r="J294" s="698"/>
      <c r="K294" s="699"/>
      <c r="L294" s="201">
        <f t="shared" ref="L294:L301" si="399">K294+J294</f>
        <v>0</v>
      </c>
      <c r="M294" s="698"/>
      <c r="N294" s="699"/>
      <c r="O294" s="201">
        <f t="shared" ref="O294:O301" si="400">N294+M294</f>
        <v>0</v>
      </c>
      <c r="P294" s="207"/>
    </row>
    <row r="295" spans="1:16" ht="24" hidden="1" customHeight="1" x14ac:dyDescent="0.25">
      <c r="A295" s="309" t="s">
        <v>481</v>
      </c>
      <c r="B295" s="161" t="s">
        <v>482</v>
      </c>
      <c r="C295" s="694">
        <f t="shared" si="371"/>
        <v>0</v>
      </c>
      <c r="D295" s="695"/>
      <c r="E295" s="696"/>
      <c r="F295" s="193">
        <f t="shared" si="397"/>
        <v>0</v>
      </c>
      <c r="G295" s="695"/>
      <c r="H295" s="696"/>
      <c r="I295" s="193">
        <f t="shared" si="398"/>
        <v>0</v>
      </c>
      <c r="J295" s="695"/>
      <c r="K295" s="696"/>
      <c r="L295" s="193">
        <f t="shared" si="399"/>
        <v>0</v>
      </c>
      <c r="M295" s="695"/>
      <c r="N295" s="696"/>
      <c r="O295" s="193">
        <f t="shared" si="400"/>
        <v>0</v>
      </c>
      <c r="P295" s="168"/>
    </row>
    <row r="296" spans="1:16" ht="12" hidden="1" customHeight="1" x14ac:dyDescent="0.25">
      <c r="A296" s="309" t="s">
        <v>483</v>
      </c>
      <c r="B296" s="161" t="s">
        <v>484</v>
      </c>
      <c r="C296" s="694">
        <f t="shared" si="371"/>
        <v>0</v>
      </c>
      <c r="D296" s="695"/>
      <c r="E296" s="696"/>
      <c r="F296" s="193">
        <f t="shared" si="397"/>
        <v>0</v>
      </c>
      <c r="G296" s="695"/>
      <c r="H296" s="696"/>
      <c r="I296" s="193">
        <f t="shared" si="398"/>
        <v>0</v>
      </c>
      <c r="J296" s="695"/>
      <c r="K296" s="696"/>
      <c r="L296" s="193">
        <f t="shared" si="399"/>
        <v>0</v>
      </c>
      <c r="M296" s="695"/>
      <c r="N296" s="696"/>
      <c r="O296" s="193">
        <f t="shared" si="400"/>
        <v>0</v>
      </c>
      <c r="P296" s="168"/>
    </row>
    <row r="297" spans="1:16" ht="24" hidden="1" customHeight="1" x14ac:dyDescent="0.25">
      <c r="A297" s="309" t="s">
        <v>485</v>
      </c>
      <c r="B297" s="161" t="s">
        <v>486</v>
      </c>
      <c r="C297" s="694">
        <f t="shared" si="371"/>
        <v>0</v>
      </c>
      <c r="D297" s="695"/>
      <c r="E297" s="696"/>
      <c r="F297" s="193">
        <f t="shared" si="397"/>
        <v>0</v>
      </c>
      <c r="G297" s="695"/>
      <c r="H297" s="696"/>
      <c r="I297" s="193">
        <f t="shared" si="398"/>
        <v>0</v>
      </c>
      <c r="J297" s="695"/>
      <c r="K297" s="696"/>
      <c r="L297" s="193">
        <f t="shared" si="399"/>
        <v>0</v>
      </c>
      <c r="M297" s="695"/>
      <c r="N297" s="696"/>
      <c r="O297" s="193">
        <f t="shared" si="400"/>
        <v>0</v>
      </c>
      <c r="P297" s="168"/>
    </row>
    <row r="298" spans="1:16" ht="12" hidden="1" customHeight="1" x14ac:dyDescent="0.25">
      <c r="A298" s="309" t="s">
        <v>487</v>
      </c>
      <c r="B298" s="161" t="s">
        <v>488</v>
      </c>
      <c r="C298" s="694">
        <f t="shared" si="371"/>
        <v>0</v>
      </c>
      <c r="D298" s="695"/>
      <c r="E298" s="696"/>
      <c r="F298" s="193">
        <f t="shared" si="397"/>
        <v>0</v>
      </c>
      <c r="G298" s="695"/>
      <c r="H298" s="696"/>
      <c r="I298" s="193">
        <f t="shared" si="398"/>
        <v>0</v>
      </c>
      <c r="J298" s="695"/>
      <c r="K298" s="696"/>
      <c r="L298" s="193">
        <f t="shared" si="399"/>
        <v>0</v>
      </c>
      <c r="M298" s="695"/>
      <c r="N298" s="696"/>
      <c r="O298" s="193">
        <f t="shared" si="400"/>
        <v>0</v>
      </c>
      <c r="P298" s="168"/>
    </row>
    <row r="299" spans="1:16" ht="24.75" hidden="1" customHeight="1" thickBot="1" x14ac:dyDescent="0.3">
      <c r="A299" s="378" t="s">
        <v>489</v>
      </c>
      <c r="B299" s="379" t="s">
        <v>490</v>
      </c>
      <c r="C299" s="732">
        <f t="shared" si="371"/>
        <v>0</v>
      </c>
      <c r="D299" s="733"/>
      <c r="E299" s="734"/>
      <c r="F299" s="735">
        <f t="shared" si="397"/>
        <v>0</v>
      </c>
      <c r="G299" s="733"/>
      <c r="H299" s="734"/>
      <c r="I299" s="735">
        <f t="shared" si="398"/>
        <v>0</v>
      </c>
      <c r="J299" s="733"/>
      <c r="K299" s="734"/>
      <c r="L299" s="735">
        <f t="shared" si="399"/>
        <v>0</v>
      </c>
      <c r="M299" s="733"/>
      <c r="N299" s="734"/>
      <c r="O299" s="735">
        <f t="shared" si="400"/>
        <v>0</v>
      </c>
      <c r="P299" s="326"/>
    </row>
    <row r="300" spans="1:16" s="139" customFormat="1" ht="13.5" hidden="1" customHeight="1" thickTop="1" thickBot="1" x14ac:dyDescent="0.3">
      <c r="A300" s="380" t="s">
        <v>491</v>
      </c>
      <c r="B300" s="380" t="s">
        <v>492</v>
      </c>
      <c r="C300" s="753">
        <f t="shared" si="371"/>
        <v>0</v>
      </c>
      <c r="D300" s="761"/>
      <c r="E300" s="762"/>
      <c r="F300" s="756">
        <f t="shared" si="397"/>
        <v>0</v>
      </c>
      <c r="G300" s="761"/>
      <c r="H300" s="762"/>
      <c r="I300" s="763">
        <f t="shared" si="398"/>
        <v>0</v>
      </c>
      <c r="J300" s="761"/>
      <c r="K300" s="762"/>
      <c r="L300" s="763">
        <f t="shared" si="399"/>
        <v>0</v>
      </c>
      <c r="M300" s="761"/>
      <c r="N300" s="762"/>
      <c r="O300" s="763">
        <f t="shared" si="400"/>
        <v>0</v>
      </c>
      <c r="P300" s="384"/>
    </row>
    <row r="301" spans="1:16" s="139" customFormat="1" ht="48.75" hidden="1" customHeight="1" thickTop="1" x14ac:dyDescent="0.25">
      <c r="A301" s="376" t="s">
        <v>493</v>
      </c>
      <c r="B301" s="385" t="s">
        <v>494</v>
      </c>
      <c r="C301" s="757">
        <f t="shared" si="371"/>
        <v>0</v>
      </c>
      <c r="D301" s="692"/>
      <c r="E301" s="693"/>
      <c r="F301" s="176">
        <f t="shared" si="397"/>
        <v>0</v>
      </c>
      <c r="G301" s="692"/>
      <c r="H301" s="693"/>
      <c r="I301" s="176">
        <f t="shared" si="398"/>
        <v>0</v>
      </c>
      <c r="J301" s="692"/>
      <c r="K301" s="693"/>
      <c r="L301" s="176">
        <f t="shared" si="399"/>
        <v>0</v>
      </c>
      <c r="M301" s="692"/>
      <c r="N301" s="693"/>
      <c r="O301" s="176">
        <f t="shared" si="400"/>
        <v>0</v>
      </c>
      <c r="P301" s="177"/>
    </row>
    <row r="302" spans="1:16" ht="12.75" thickTop="1" x14ac:dyDescent="0.25">
      <c r="A302" s="115"/>
      <c r="B302" s="115"/>
      <c r="C302" s="764"/>
      <c r="D302" s="764"/>
      <c r="E302" s="764"/>
      <c r="F302" s="764"/>
      <c r="G302" s="764"/>
      <c r="H302" s="764"/>
      <c r="I302" s="764"/>
      <c r="J302" s="764"/>
      <c r="K302" s="764"/>
      <c r="L302" s="764"/>
      <c r="M302" s="764"/>
    </row>
    <row r="303" spans="1:16" x14ac:dyDescent="0.25">
      <c r="A303" s="115"/>
      <c r="B303" s="115"/>
      <c r="C303" s="764"/>
      <c r="D303" s="764"/>
      <c r="E303" s="764"/>
      <c r="F303" s="764"/>
      <c r="G303" s="764"/>
      <c r="H303" s="764"/>
      <c r="I303" s="764"/>
      <c r="J303" s="764"/>
      <c r="K303" s="764"/>
      <c r="L303" s="764"/>
      <c r="M303" s="764"/>
    </row>
    <row r="304" spans="1:16" x14ac:dyDescent="0.25">
      <c r="A304" s="115"/>
      <c r="B304" s="115"/>
      <c r="C304" s="764"/>
      <c r="D304" s="764"/>
      <c r="E304" s="764"/>
      <c r="F304" s="764"/>
      <c r="G304" s="764"/>
      <c r="H304" s="764"/>
      <c r="I304" s="764"/>
      <c r="J304" s="764"/>
      <c r="K304" s="764"/>
      <c r="L304" s="764"/>
      <c r="M304" s="764"/>
    </row>
    <row r="305" spans="1:17" x14ac:dyDescent="0.25">
      <c r="A305" s="115"/>
      <c r="B305" s="115"/>
      <c r="C305" s="764"/>
      <c r="D305" s="764"/>
      <c r="E305" s="764"/>
      <c r="F305" s="764"/>
      <c r="G305" s="764"/>
      <c r="H305" s="764"/>
      <c r="I305" s="764"/>
      <c r="J305" s="764"/>
      <c r="K305" s="764"/>
      <c r="L305" s="764"/>
      <c r="M305" s="764"/>
    </row>
    <row r="306" spans="1:17" x14ac:dyDescent="0.25">
      <c r="A306" s="115"/>
      <c r="B306" s="115"/>
      <c r="C306" s="764"/>
      <c r="D306" s="764"/>
      <c r="E306" s="764"/>
      <c r="F306" s="764"/>
      <c r="G306" s="764"/>
      <c r="H306" s="764"/>
      <c r="I306" s="764"/>
      <c r="J306" s="764"/>
      <c r="K306" s="764"/>
      <c r="L306" s="764"/>
      <c r="M306" s="764"/>
    </row>
    <row r="307" spans="1:17" x14ac:dyDescent="0.25">
      <c r="A307" s="115"/>
      <c r="B307" s="115"/>
      <c r="C307" s="764"/>
      <c r="D307" s="764"/>
      <c r="E307" s="764"/>
      <c r="F307" s="764"/>
      <c r="G307" s="764"/>
      <c r="H307" s="764"/>
      <c r="I307" s="764"/>
      <c r="J307" s="764"/>
      <c r="K307" s="764"/>
      <c r="L307" s="764"/>
      <c r="M307" s="764"/>
    </row>
    <row r="308" spans="1:17" x14ac:dyDescent="0.25">
      <c r="A308" s="115"/>
      <c r="B308" s="115"/>
      <c r="C308" s="764"/>
      <c r="D308" s="764"/>
      <c r="E308" s="764"/>
      <c r="F308" s="764"/>
      <c r="G308" s="764"/>
      <c r="H308" s="764"/>
      <c r="I308" s="764"/>
      <c r="J308" s="764"/>
      <c r="K308" s="764"/>
      <c r="L308" s="764"/>
      <c r="M308" s="764"/>
    </row>
    <row r="309" spans="1:17" x14ac:dyDescent="0.25">
      <c r="A309" s="115"/>
      <c r="B309" s="115"/>
      <c r="C309" s="764"/>
      <c r="D309" s="764"/>
      <c r="E309" s="764"/>
      <c r="F309" s="764"/>
      <c r="G309" s="764"/>
      <c r="H309" s="764"/>
      <c r="I309" s="764"/>
      <c r="J309" s="764"/>
      <c r="K309" s="764"/>
      <c r="L309" s="764"/>
      <c r="M309" s="764"/>
    </row>
    <row r="310" spans="1:17" x14ac:dyDescent="0.25">
      <c r="A310" s="115"/>
      <c r="B310" s="115"/>
      <c r="C310" s="764"/>
      <c r="D310" s="764"/>
      <c r="E310" s="764"/>
      <c r="F310" s="764"/>
      <c r="G310" s="764"/>
      <c r="H310" s="764"/>
      <c r="I310" s="764"/>
      <c r="J310" s="764"/>
      <c r="K310" s="764"/>
      <c r="L310" s="764"/>
      <c r="M310" s="764"/>
    </row>
    <row r="311" spans="1:17" x14ac:dyDescent="0.25">
      <c r="A311" s="115"/>
      <c r="B311" s="115"/>
      <c r="C311" s="764"/>
      <c r="D311" s="764"/>
      <c r="E311" s="764"/>
      <c r="F311" s="764"/>
      <c r="G311" s="764"/>
      <c r="H311" s="764"/>
      <c r="I311" s="764"/>
      <c r="J311" s="764"/>
      <c r="K311" s="764"/>
      <c r="L311" s="764"/>
      <c r="M311" s="764"/>
    </row>
    <row r="312" spans="1:17" s="764" customFormat="1" x14ac:dyDescent="0.25">
      <c r="A312" s="115"/>
      <c r="B312" s="115"/>
      <c r="P312" s="115"/>
      <c r="Q312" s="115"/>
    </row>
    <row r="313" spans="1:17" s="764" customFormat="1" x14ac:dyDescent="0.25">
      <c r="A313" s="115"/>
      <c r="B313" s="115"/>
      <c r="P313" s="115"/>
      <c r="Q313" s="115"/>
    </row>
    <row r="314" spans="1:17" s="764" customFormat="1" x14ac:dyDescent="0.25">
      <c r="A314" s="115"/>
      <c r="B314" s="115"/>
      <c r="P314" s="115"/>
      <c r="Q314" s="115"/>
    </row>
    <row r="315" spans="1:17" s="764" customFormat="1" x14ac:dyDescent="0.25">
      <c r="A315" s="115"/>
      <c r="B315" s="115"/>
      <c r="P315" s="115"/>
      <c r="Q315" s="115"/>
    </row>
    <row r="316" spans="1:17" s="764" customFormat="1" x14ac:dyDescent="0.25">
      <c r="A316" s="115"/>
      <c r="B316" s="115"/>
      <c r="P316" s="115"/>
      <c r="Q316" s="115"/>
    </row>
    <row r="317" spans="1:17" s="764" customFormat="1" x14ac:dyDescent="0.25">
      <c r="A317" s="115"/>
      <c r="B317" s="115"/>
      <c r="P317" s="115"/>
      <c r="Q317" s="115"/>
    </row>
    <row r="318" spans="1:17" s="764" customFormat="1" x14ac:dyDescent="0.25">
      <c r="A318" s="115"/>
      <c r="B318" s="115"/>
      <c r="P318" s="115"/>
      <c r="Q318" s="115"/>
    </row>
    <row r="319" spans="1:17" s="764" customFormat="1" x14ac:dyDescent="0.25">
      <c r="A319" s="115"/>
      <c r="B319" s="115"/>
      <c r="P319" s="115"/>
      <c r="Q319" s="115"/>
    </row>
    <row r="320" spans="1:17" s="764" customFormat="1" x14ac:dyDescent="0.25">
      <c r="A320" s="115"/>
      <c r="B320" s="115"/>
      <c r="P320" s="115"/>
      <c r="Q320" s="115"/>
    </row>
  </sheetData>
  <sheetProtection algorithmName="SHA-512" hashValue="jObLjuij3xWzDKhTXYxRUgZmwOY6qGZg2dM1dSsA1zOpLKA85Je0Zb9/AQSepgCAxMmZpKV6u0PmeB5hT2XEng==" saltValue="joYMhLk4UhOqrprKm5vr/A==" spinCount="100000" sheet="1" objects="1" scenarios="1" formatCells="0" formatColumns="0" formatRows="0" deleteColumns="0"/>
  <autoFilter ref="A18:P301">
    <filterColumn colId="2">
      <filters>
        <filter val="1 029"/>
        <filter val="1 036"/>
        <filter val="1 048"/>
        <filter val="1 193"/>
        <filter val="1 661"/>
        <filter val="1 665"/>
        <filter val="1 692"/>
        <filter val="1 931"/>
        <filter val="11 628"/>
        <filter val="12"/>
        <filter val="-12"/>
        <filter val="12 413"/>
        <filter val="120"/>
        <filter val="15 264"/>
        <filter val="165"/>
        <filter val="166"/>
        <filter val="17 777"/>
        <filter val="17 843"/>
        <filter val="18 188"/>
        <filter val="18 519"/>
        <filter val="18 987"/>
        <filter val="2 133"/>
        <filter val="2 360"/>
        <filter val="2 398"/>
        <filter val="2 436"/>
        <filter val="20"/>
        <filter val="205 204"/>
        <filter val="225 654"/>
        <filter val="24 239"/>
        <filter val="25 050"/>
        <filter val="26"/>
        <filter val="264"/>
        <filter val="3 802"/>
        <filter val="301 707"/>
        <filter val="331"/>
        <filter val="337"/>
        <filter val="351 453"/>
        <filter val="352 070"/>
        <filter val="353 118"/>
        <filter val="366"/>
        <filter val="4 141"/>
        <filter val="4 201"/>
        <filter val="472"/>
        <filter val="49 746"/>
        <filter val="5 824"/>
        <filter val="500"/>
        <filter val="525"/>
        <filter val="526"/>
        <filter val="545"/>
        <filter val="57 066"/>
        <filter val="644"/>
        <filter val="66"/>
        <filter val="75"/>
        <filter val="750"/>
        <filter val="76"/>
        <filter val="76 053"/>
        <filter val="80"/>
        <filter val="866"/>
        <filter val="913"/>
        <filter val="9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38.pielikums Jūrmalas pilsētas domes
2019.gada 19.decembra saistošajiem noteikumiem Nr.56
(protokols Nr.16, 31.punkts)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19"/>
  <sheetViews>
    <sheetView showGridLines="0" view="pageLayout" zoomScaleNormal="100" workbookViewId="0">
      <selection activeCell="S1" sqref="S1"/>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783</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598</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784</v>
      </c>
      <c r="D6" s="1070"/>
      <c r="E6" s="1070"/>
      <c r="F6" s="1070"/>
      <c r="G6" s="1070"/>
      <c r="H6" s="1070"/>
      <c r="I6" s="1070"/>
      <c r="J6" s="1070"/>
      <c r="K6" s="1070"/>
      <c r="L6" s="1070"/>
      <c r="M6" s="1070"/>
      <c r="N6" s="1070"/>
      <c r="O6" s="1070"/>
      <c r="P6" s="1071"/>
      <c r="Q6" s="460"/>
    </row>
    <row r="7" spans="1:17" ht="24.75" customHeight="1" x14ac:dyDescent="0.25">
      <c r="A7" s="118" t="s">
        <v>176</v>
      </c>
      <c r="B7" s="119"/>
      <c r="C7" s="1075" t="s">
        <v>785</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786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704478</v>
      </c>
      <c r="D20" s="143">
        <f>SUM(D21,D24,D25,D41,D43)</f>
        <v>695237</v>
      </c>
      <c r="E20" s="144">
        <f t="shared" ref="E20:F20" si="1">SUM(E21,E24,E25,E41,E43)</f>
        <v>9241</v>
      </c>
      <c r="F20" s="145">
        <f t="shared" si="1"/>
        <v>704478</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704478</v>
      </c>
      <c r="D24" s="451">
        <v>695237</v>
      </c>
      <c r="E24" s="825">
        <v>9241</v>
      </c>
      <c r="F24" s="453">
        <f t="shared" si="9"/>
        <v>704478</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463"/>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75" hidden="1" thickTop="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3.5" thickTop="1" thickBot="1" x14ac:dyDescent="0.3">
      <c r="A50" s="257"/>
      <c r="B50" s="140" t="s">
        <v>233</v>
      </c>
      <c r="C50" s="258">
        <f t="shared" si="0"/>
        <v>704478</v>
      </c>
      <c r="D50" s="259">
        <f>SUM(D51,D286)</f>
        <v>695237</v>
      </c>
      <c r="E50" s="260">
        <f t="shared" ref="E50:F50" si="26">SUM(E51,E286)</f>
        <v>9241</v>
      </c>
      <c r="F50" s="261">
        <f t="shared" si="26"/>
        <v>704478</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704478</v>
      </c>
      <c r="D51" s="265">
        <f>SUM(D52,D194)</f>
        <v>695237</v>
      </c>
      <c r="E51" s="266">
        <f t="shared" ref="E51:F51" si="30">SUM(E52,E194)</f>
        <v>9241</v>
      </c>
      <c r="F51" s="267">
        <f t="shared" si="30"/>
        <v>704478</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hidden="1" x14ac:dyDescent="0.25">
      <c r="A52" s="135"/>
      <c r="B52" s="133" t="s">
        <v>235</v>
      </c>
      <c r="C52" s="272">
        <f t="shared" si="0"/>
        <v>0</v>
      </c>
      <c r="D52" s="273">
        <f>SUM(D53,D75,D173,D187)</f>
        <v>0</v>
      </c>
      <c r="E52" s="274">
        <f t="shared" ref="E52:F52" si="34">SUM(E53,E75,E173,E187)</f>
        <v>0</v>
      </c>
      <c r="F52" s="275">
        <f t="shared" si="34"/>
        <v>0</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hidden="1" customHeight="1" x14ac:dyDescent="0.25">
      <c r="A57" s="162">
        <v>1119</v>
      </c>
      <c r="B57" s="189" t="s">
        <v>240</v>
      </c>
      <c r="C57" s="190">
        <f t="shared" si="0"/>
        <v>0</v>
      </c>
      <c r="D57" s="164"/>
      <c r="E57" s="165"/>
      <c r="F57" s="166">
        <f t="shared" si="50"/>
        <v>0</v>
      </c>
      <c r="G57" s="164"/>
      <c r="H57" s="165"/>
      <c r="I57" s="166">
        <f t="shared" si="51"/>
        <v>0</v>
      </c>
      <c r="J57" s="164"/>
      <c r="K57" s="165"/>
      <c r="L57" s="166">
        <f t="shared" si="52"/>
        <v>0</v>
      </c>
      <c r="M57" s="164"/>
      <c r="N57" s="165"/>
      <c r="O57" s="166">
        <f t="shared" si="53"/>
        <v>0</v>
      </c>
      <c r="P57" s="168"/>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c r="E63" s="165"/>
      <c r="F63" s="166">
        <f t="shared" si="58"/>
        <v>0</v>
      </c>
      <c r="G63" s="164"/>
      <c r="H63" s="165"/>
      <c r="I63" s="166">
        <f t="shared" si="59"/>
        <v>0</v>
      </c>
      <c r="J63" s="164"/>
      <c r="K63" s="165"/>
      <c r="L63" s="166">
        <f t="shared" si="60"/>
        <v>0</v>
      </c>
      <c r="M63" s="164"/>
      <c r="N63" s="165"/>
      <c r="O63" s="166">
        <f t="shared" si="61"/>
        <v>0</v>
      </c>
      <c r="P63" s="168"/>
    </row>
    <row r="64" spans="1:16" ht="12" hidden="1" customHeight="1" x14ac:dyDescent="0.25">
      <c r="A64" s="162">
        <v>1148</v>
      </c>
      <c r="B64" s="189" t="s">
        <v>247</v>
      </c>
      <c r="C64" s="190">
        <f t="shared" si="0"/>
        <v>0</v>
      </c>
      <c r="D64" s="164"/>
      <c r="E64" s="165"/>
      <c r="F64" s="166">
        <f t="shared" si="58"/>
        <v>0</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766">
        <v>1210</v>
      </c>
      <c r="B68" s="182" t="s">
        <v>251</v>
      </c>
      <c r="C68" s="183">
        <f t="shared" si="0"/>
        <v>0</v>
      </c>
      <c r="D68" s="157"/>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c r="E74" s="165"/>
      <c r="F74" s="166">
        <f t="shared" si="70"/>
        <v>0</v>
      </c>
      <c r="G74" s="164"/>
      <c r="H74" s="165"/>
      <c r="I74" s="166">
        <f t="shared" si="71"/>
        <v>0</v>
      </c>
      <c r="J74" s="164"/>
      <c r="K74" s="165"/>
      <c r="L74" s="166">
        <f t="shared" si="72"/>
        <v>0</v>
      </c>
      <c r="M74" s="164"/>
      <c r="N74" s="165"/>
      <c r="O74" s="166">
        <f t="shared" si="73"/>
        <v>0</v>
      </c>
      <c r="P74" s="168"/>
    </row>
    <row r="75" spans="1:16" hidden="1" x14ac:dyDescent="0.25">
      <c r="A75" s="277">
        <v>2000</v>
      </c>
      <c r="B75" s="277" t="s">
        <v>258</v>
      </c>
      <c r="C75" s="278">
        <f t="shared" si="0"/>
        <v>0</v>
      </c>
      <c r="D75" s="279">
        <f>SUM(D76,D83,D130,D164,D165,D172)</f>
        <v>0</v>
      </c>
      <c r="E75" s="280">
        <f t="shared" ref="E75:F75" si="74">SUM(E76,E83,E130,E164,E165,E172)</f>
        <v>0</v>
      </c>
      <c r="F75" s="281">
        <f t="shared" si="74"/>
        <v>0</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hidden="1" x14ac:dyDescent="0.25">
      <c r="A83" s="169">
        <v>2200</v>
      </c>
      <c r="B83" s="283" t="s">
        <v>264</v>
      </c>
      <c r="C83" s="170">
        <f t="shared" si="0"/>
        <v>0</v>
      </c>
      <c r="D83" s="284">
        <f>SUM(D84,D89,D95,D103,D112,D116,D122,D128)</f>
        <v>0</v>
      </c>
      <c r="E83" s="285">
        <f t="shared" ref="E83:F83" si="98">SUM(E84,E89,E95,E103,E112,E116,E122,E128)</f>
        <v>0</v>
      </c>
      <c r="F83" s="173">
        <f t="shared" si="98"/>
        <v>0</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c r="E91" s="303"/>
      <c r="F91" s="166">
        <f t="shared" si="115"/>
        <v>0</v>
      </c>
      <c r="G91" s="164"/>
      <c r="H91" s="165"/>
      <c r="I91" s="166">
        <f t="shared" si="116"/>
        <v>0</v>
      </c>
      <c r="J91" s="164"/>
      <c r="K91" s="165"/>
      <c r="L91" s="166">
        <f t="shared" si="117"/>
        <v>0</v>
      </c>
      <c r="M91" s="164"/>
      <c r="N91" s="165"/>
      <c r="O91" s="166">
        <f t="shared" si="118"/>
        <v>0</v>
      </c>
      <c r="P91" s="168"/>
    </row>
    <row r="92" spans="1:16" ht="12" hidden="1" customHeight="1" x14ac:dyDescent="0.25">
      <c r="A92" s="162">
        <v>2223</v>
      </c>
      <c r="B92" s="189" t="s">
        <v>273</v>
      </c>
      <c r="C92" s="190">
        <f t="shared" si="102"/>
        <v>0</v>
      </c>
      <c r="D92" s="302"/>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c r="E102" s="303"/>
      <c r="F102" s="166">
        <f t="shared" si="123"/>
        <v>0</v>
      </c>
      <c r="G102" s="164"/>
      <c r="H102" s="165"/>
      <c r="I102" s="166">
        <f t="shared" si="124"/>
        <v>0</v>
      </c>
      <c r="J102" s="164"/>
      <c r="K102" s="165"/>
      <c r="L102" s="166">
        <f t="shared" si="125"/>
        <v>0</v>
      </c>
      <c r="M102" s="164"/>
      <c r="N102" s="165"/>
      <c r="O102" s="166">
        <f t="shared" si="126"/>
        <v>0</v>
      </c>
      <c r="P102" s="168"/>
    </row>
    <row r="103" spans="1:16" ht="36" hidden="1" x14ac:dyDescent="0.25">
      <c r="A103" s="296">
        <v>2240</v>
      </c>
      <c r="B103" s="189" t="s">
        <v>284</v>
      </c>
      <c r="C103" s="190">
        <f t="shared" si="102"/>
        <v>0</v>
      </c>
      <c r="D103" s="297">
        <f>SUM(D104:D111)</f>
        <v>0</v>
      </c>
      <c r="E103" s="298">
        <f t="shared" ref="E103:F103" si="127">SUM(E104:E111)</f>
        <v>0</v>
      </c>
      <c r="F103" s="166">
        <f t="shared" si="127"/>
        <v>0</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c r="E106" s="303"/>
      <c r="F106" s="166">
        <f t="shared" si="131"/>
        <v>0</v>
      </c>
      <c r="G106" s="164"/>
      <c r="H106" s="165"/>
      <c r="I106" s="166">
        <f t="shared" si="132"/>
        <v>0</v>
      </c>
      <c r="J106" s="164"/>
      <c r="K106" s="165"/>
      <c r="L106" s="166">
        <f t="shared" si="133"/>
        <v>0</v>
      </c>
      <c r="M106" s="164"/>
      <c r="N106" s="165"/>
      <c r="O106" s="166">
        <f t="shared" si="134"/>
        <v>0</v>
      </c>
      <c r="P106" s="168"/>
    </row>
    <row r="107" spans="1:16" ht="12" hidden="1" customHeight="1" x14ac:dyDescent="0.25">
      <c r="A107" s="162">
        <v>2244</v>
      </c>
      <c r="B107" s="189" t="s">
        <v>288</v>
      </c>
      <c r="C107" s="190">
        <f t="shared" si="102"/>
        <v>0</v>
      </c>
      <c r="D107" s="302"/>
      <c r="E107" s="303"/>
      <c r="F107" s="166">
        <f t="shared" si="131"/>
        <v>0</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c r="E115" s="303"/>
      <c r="F115" s="166">
        <f t="shared" si="139"/>
        <v>0</v>
      </c>
      <c r="G115" s="164"/>
      <c r="H115" s="165"/>
      <c r="I115" s="166">
        <f t="shared" si="140"/>
        <v>0</v>
      </c>
      <c r="J115" s="164"/>
      <c r="K115" s="165"/>
      <c r="L115" s="166">
        <f t="shared" si="141"/>
        <v>0</v>
      </c>
      <c r="M115" s="164"/>
      <c r="N115" s="165"/>
      <c r="O115" s="166">
        <f t="shared" si="142"/>
        <v>0</v>
      </c>
      <c r="P115" s="168"/>
    </row>
    <row r="116" spans="1:16" hidden="1" x14ac:dyDescent="0.25">
      <c r="A116" s="296">
        <v>2260</v>
      </c>
      <c r="B116" s="189" t="s">
        <v>297</v>
      </c>
      <c r="C116" s="190">
        <f t="shared" si="102"/>
        <v>0</v>
      </c>
      <c r="D116" s="297">
        <f>SUM(D117:D121)</f>
        <v>0</v>
      </c>
      <c r="E116" s="298">
        <f t="shared" ref="E116:F116" si="143">SUM(E117:E121)</f>
        <v>0</v>
      </c>
      <c r="F116" s="166">
        <f t="shared" si="143"/>
        <v>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c r="E121" s="303"/>
      <c r="F121" s="166">
        <f t="shared" si="147"/>
        <v>0</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hidden="1" customHeight="1" x14ac:dyDescent="0.25">
      <c r="A130" s="169">
        <v>2300</v>
      </c>
      <c r="B130" s="283" t="s">
        <v>311</v>
      </c>
      <c r="C130" s="170">
        <f t="shared" si="102"/>
        <v>0</v>
      </c>
      <c r="D130" s="284">
        <f>SUM(D131,D136,D140,D141,D144,D151,D159,D160,D163)</f>
        <v>0</v>
      </c>
      <c r="E130" s="285">
        <f t="shared" ref="E130:F130" si="160">SUM(E131,E136,E140,E141,E144,E151,E159,E160,E163)</f>
        <v>0</v>
      </c>
      <c r="F130" s="173">
        <f t="shared" si="160"/>
        <v>0</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hidden="1" x14ac:dyDescent="0.25">
      <c r="A131" s="766">
        <v>2310</v>
      </c>
      <c r="B131" s="182" t="s">
        <v>312</v>
      </c>
      <c r="C131" s="183">
        <f t="shared" si="102"/>
        <v>0</v>
      </c>
      <c r="D131" s="300">
        <f t="shared" ref="D131:O131" si="164">SUM(D132:D135)</f>
        <v>0</v>
      </c>
      <c r="E131" s="301">
        <f t="shared" si="164"/>
        <v>0</v>
      </c>
      <c r="F131" s="234">
        <f t="shared" si="164"/>
        <v>0</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hidden="1" customHeight="1" x14ac:dyDescent="0.25">
      <c r="A132" s="162">
        <v>2311</v>
      </c>
      <c r="B132" s="189" t="s">
        <v>313</v>
      </c>
      <c r="C132" s="190">
        <f t="shared" si="102"/>
        <v>0</v>
      </c>
      <c r="D132" s="302"/>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12" hidden="1" customHeight="1" x14ac:dyDescent="0.25">
      <c r="A133" s="162">
        <v>2312</v>
      </c>
      <c r="B133" s="189" t="s">
        <v>314</v>
      </c>
      <c r="C133" s="190">
        <f t="shared" si="102"/>
        <v>0</v>
      </c>
      <c r="D133" s="302"/>
      <c r="E133" s="303"/>
      <c r="F133" s="166">
        <f t="shared" si="165"/>
        <v>0</v>
      </c>
      <c r="G133" s="164"/>
      <c r="H133" s="165"/>
      <c r="I133" s="166">
        <f t="shared" si="166"/>
        <v>0</v>
      </c>
      <c r="J133" s="164"/>
      <c r="K133" s="165"/>
      <c r="L133" s="166">
        <f t="shared" si="167"/>
        <v>0</v>
      </c>
      <c r="M133" s="164"/>
      <c r="N133" s="165"/>
      <c r="O133" s="166">
        <f t="shared" si="168"/>
        <v>0</v>
      </c>
      <c r="P133" s="168"/>
    </row>
    <row r="134" spans="1:16" ht="12" hidden="1" customHeight="1" x14ac:dyDescent="0.25">
      <c r="A134" s="162">
        <v>2313</v>
      </c>
      <c r="B134" s="189" t="s">
        <v>315</v>
      </c>
      <c r="C134" s="190">
        <f t="shared" si="102"/>
        <v>0</v>
      </c>
      <c r="D134" s="302"/>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c r="E135" s="303"/>
      <c r="F135" s="166">
        <f t="shared" si="165"/>
        <v>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704478</v>
      </c>
      <c r="D194" s="273">
        <f t="shared" ref="D194:O194" si="259">SUM(D195,D230,D269,D283)</f>
        <v>695237</v>
      </c>
      <c r="E194" s="274">
        <f t="shared" si="259"/>
        <v>9241</v>
      </c>
      <c r="F194" s="275">
        <f t="shared" si="259"/>
        <v>704478</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hidden="1" x14ac:dyDescent="0.25">
      <c r="A195" s="277">
        <v>5000</v>
      </c>
      <c r="B195" s="277" t="s">
        <v>376</v>
      </c>
      <c r="C195" s="278">
        <f t="shared" si="193"/>
        <v>0</v>
      </c>
      <c r="D195" s="279">
        <f>D196+D204</f>
        <v>0</v>
      </c>
      <c r="E195" s="280">
        <f t="shared" ref="E195:F195" si="260">E196+E204</f>
        <v>0</v>
      </c>
      <c r="F195" s="281">
        <f t="shared" si="260"/>
        <v>0</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hidden="1" x14ac:dyDescent="0.25">
      <c r="A204" s="169">
        <v>5200</v>
      </c>
      <c r="B204" s="283" t="s">
        <v>385</v>
      </c>
      <c r="C204" s="170">
        <f t="shared" si="193"/>
        <v>0</v>
      </c>
      <c r="D204" s="284">
        <f>D205+D215+D216+D225+D226+D227+D229</f>
        <v>0</v>
      </c>
      <c r="E204" s="285">
        <f t="shared" ref="E204:F204" si="276">E205+E215+E216+E225+E226+E227+E229</f>
        <v>0</v>
      </c>
      <c r="F204" s="173">
        <f t="shared" si="276"/>
        <v>0</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hidden="1" x14ac:dyDescent="0.25">
      <c r="A216" s="296">
        <v>5230</v>
      </c>
      <c r="B216" s="189" t="s">
        <v>397</v>
      </c>
      <c r="C216" s="190">
        <f t="shared" si="288"/>
        <v>0</v>
      </c>
      <c r="D216" s="297">
        <f>SUM(D217:D224)</f>
        <v>0</v>
      </c>
      <c r="E216" s="298">
        <f t="shared" ref="E216:F216" si="289">SUM(E217:E224)</f>
        <v>0</v>
      </c>
      <c r="F216" s="166">
        <f t="shared" si="289"/>
        <v>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c r="E223" s="303"/>
      <c r="F223" s="166">
        <f t="shared" si="293"/>
        <v>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84.75" customHeight="1" x14ac:dyDescent="0.25">
      <c r="A269" s="338">
        <v>7000</v>
      </c>
      <c r="B269" s="338" t="s">
        <v>450</v>
      </c>
      <c r="C269" s="339">
        <f t="shared" si="288"/>
        <v>704478</v>
      </c>
      <c r="D269" s="340">
        <f>SUM(D270,D281)</f>
        <v>695237</v>
      </c>
      <c r="E269" s="341">
        <f t="shared" ref="E269:F269" si="355">SUM(E270,E281)</f>
        <v>9241</v>
      </c>
      <c r="F269" s="342">
        <f t="shared" si="355"/>
        <v>704478</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826" t="s">
        <v>787</v>
      </c>
    </row>
    <row r="270" spans="1:16" ht="24" x14ac:dyDescent="0.25">
      <c r="A270" s="169">
        <v>7200</v>
      </c>
      <c r="B270" s="283" t="s">
        <v>451</v>
      </c>
      <c r="C270" s="170">
        <f t="shared" si="288"/>
        <v>704478</v>
      </c>
      <c r="D270" s="284">
        <f>SUM(D271,D272,D275,D276,D280)</f>
        <v>695237</v>
      </c>
      <c r="E270" s="285">
        <f t="shared" ref="E270:F270" si="359">SUM(E271,E272,E275,E276,E280)</f>
        <v>9241</v>
      </c>
      <c r="F270" s="173">
        <f t="shared" si="359"/>
        <v>704478</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customHeight="1" x14ac:dyDescent="0.25">
      <c r="A271" s="766">
        <v>7210</v>
      </c>
      <c r="B271" s="182" t="s">
        <v>452</v>
      </c>
      <c r="C271" s="183">
        <f t="shared" si="288"/>
        <v>704478</v>
      </c>
      <c r="D271" s="304">
        <v>695237</v>
      </c>
      <c r="E271" s="827">
        <v>9241</v>
      </c>
      <c r="F271" s="234">
        <f>D271+E271</f>
        <v>704478</v>
      </c>
      <c r="G271" s="157"/>
      <c r="H271" s="158"/>
      <c r="I271" s="234">
        <f>G271+H271</f>
        <v>0</v>
      </c>
      <c r="J271" s="157"/>
      <c r="K271" s="158"/>
      <c r="L271" s="234">
        <f>K271+J271</f>
        <v>0</v>
      </c>
      <c r="M271" s="157"/>
      <c r="N271" s="158"/>
      <c r="O271" s="234">
        <f>N271+M271</f>
        <v>0</v>
      </c>
      <c r="P271" s="731"/>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704478</v>
      </c>
      <c r="D289" s="362">
        <f t="shared" ref="D289:O289" si="389">SUM(D286,D269,D230,D195,D187,D173,D75,D53,D283)</f>
        <v>695237</v>
      </c>
      <c r="E289" s="363">
        <f t="shared" si="389"/>
        <v>9241</v>
      </c>
      <c r="F289" s="364">
        <f t="shared" si="389"/>
        <v>704478</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sheetData>
  <sheetProtection algorithmName="SHA-512" hashValue="CsopmY/IGqFOw1ewNxwM4oa/C6oWwkvXaRaeq/JdOogpwoS8+N9oQE9GaR9/OuIgcQ1pJMIQqbfaNRR9zgVCmA==" saltValue="HuX7/UIuzfbNNxxo84R5nA==" spinCount="100000" sheet="1" objects="1" scenarios="1" formatCells="0" formatColumns="0" formatRows="0" deleteColumns="0"/>
  <autoFilter ref="A18:P301">
    <filterColumn colId="2">
      <filters>
        <filter val="704 47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39.pielikums Jūrmalas pilsētas domes
2019.gada 19.decembra saistošajiem noteikumiem Nr.56
(protokols Nr.16, 31.punkts)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R24" sqref="R24"/>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1044</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598</v>
      </c>
      <c r="D5" s="1070"/>
      <c r="E5" s="1070"/>
      <c r="F5" s="1070"/>
      <c r="G5" s="1070"/>
      <c r="H5" s="1070"/>
      <c r="I5" s="1070"/>
      <c r="J5" s="1070"/>
      <c r="K5" s="1070"/>
      <c r="L5" s="1070"/>
      <c r="M5" s="1070"/>
      <c r="N5" s="1070"/>
      <c r="O5" s="1070"/>
      <c r="P5" s="1071"/>
      <c r="Q5" s="460"/>
    </row>
    <row r="6" spans="1:17" ht="12.75" customHeight="1" x14ac:dyDescent="0.25">
      <c r="A6" s="118" t="s">
        <v>174</v>
      </c>
      <c r="B6" s="119"/>
      <c r="C6" s="1070" t="s">
        <v>928</v>
      </c>
      <c r="D6" s="1070"/>
      <c r="E6" s="1070"/>
      <c r="F6" s="1070"/>
      <c r="G6" s="1070"/>
      <c r="H6" s="1070"/>
      <c r="I6" s="1070"/>
      <c r="J6" s="1070"/>
      <c r="K6" s="1070"/>
      <c r="L6" s="1070"/>
      <c r="M6" s="1070"/>
      <c r="N6" s="1070"/>
      <c r="O6" s="1070"/>
      <c r="P6" s="1071"/>
      <c r="Q6" s="460"/>
    </row>
    <row r="7" spans="1:17" x14ac:dyDescent="0.25">
      <c r="A7" s="118" t="s">
        <v>176</v>
      </c>
      <c r="B7" s="119"/>
      <c r="C7" s="1075" t="s">
        <v>927</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786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297379</v>
      </c>
      <c r="D20" s="143">
        <f>SUM(D21,D24,D25,D41,D43)</f>
        <v>299578</v>
      </c>
      <c r="E20" s="144">
        <f t="shared" ref="E20:F20" si="1">SUM(E21,E24,E25,E41,E43)</f>
        <v>-2199</v>
      </c>
      <c r="F20" s="145">
        <f t="shared" si="1"/>
        <v>297379</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297379</v>
      </c>
      <c r="D24" s="451">
        <f>D51</f>
        <v>299578</v>
      </c>
      <c r="E24" s="776">
        <v>-2199</v>
      </c>
      <c r="F24" s="453">
        <f t="shared" si="9"/>
        <v>297379</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463"/>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75" hidden="1" thickTop="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3.5" thickTop="1" thickBot="1" x14ac:dyDescent="0.3">
      <c r="A50" s="257"/>
      <c r="B50" s="140" t="s">
        <v>233</v>
      </c>
      <c r="C50" s="258">
        <f t="shared" si="0"/>
        <v>297379</v>
      </c>
      <c r="D50" s="259">
        <f>SUM(D51,D286)</f>
        <v>299578</v>
      </c>
      <c r="E50" s="260">
        <f t="shared" ref="E50:F50" si="26">SUM(E51,E286)</f>
        <v>-2199</v>
      </c>
      <c r="F50" s="261">
        <f t="shared" si="26"/>
        <v>297379</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297379</v>
      </c>
      <c r="D51" s="265">
        <f>SUM(D52,D194)</f>
        <v>299578</v>
      </c>
      <c r="E51" s="266">
        <f t="shared" ref="E51:F51" si="30">SUM(E52,E194)</f>
        <v>-2199</v>
      </c>
      <c r="F51" s="267">
        <f t="shared" si="30"/>
        <v>297379</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10010</v>
      </c>
      <c r="D52" s="273">
        <f>SUM(D53,D75,D173,D187)</f>
        <v>12209</v>
      </c>
      <c r="E52" s="274">
        <f t="shared" ref="E52:F52" si="34">SUM(E53,E75,E173,E187)</f>
        <v>-2199</v>
      </c>
      <c r="F52" s="275">
        <f t="shared" si="34"/>
        <v>10010</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v>0</v>
      </c>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hidden="1" customHeight="1" x14ac:dyDescent="0.25">
      <c r="A57" s="162">
        <v>1119</v>
      </c>
      <c r="B57" s="189" t="s">
        <v>240</v>
      </c>
      <c r="C57" s="190">
        <f t="shared" si="0"/>
        <v>0</v>
      </c>
      <c r="D57" s="164">
        <v>0</v>
      </c>
      <c r="E57" s="165"/>
      <c r="F57" s="166">
        <f t="shared" si="50"/>
        <v>0</v>
      </c>
      <c r="G57" s="164"/>
      <c r="H57" s="165"/>
      <c r="I57" s="166">
        <f t="shared" si="51"/>
        <v>0</v>
      </c>
      <c r="J57" s="164"/>
      <c r="K57" s="165"/>
      <c r="L57" s="166">
        <f t="shared" si="52"/>
        <v>0</v>
      </c>
      <c r="M57" s="164"/>
      <c r="N57" s="165"/>
      <c r="O57" s="166">
        <f t="shared" si="53"/>
        <v>0</v>
      </c>
      <c r="P57" s="168"/>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v>0</v>
      </c>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v>0</v>
      </c>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v>0</v>
      </c>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v>0</v>
      </c>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v>0</v>
      </c>
      <c r="E63" s="165"/>
      <c r="F63" s="166">
        <f t="shared" si="58"/>
        <v>0</v>
      </c>
      <c r="G63" s="164"/>
      <c r="H63" s="165"/>
      <c r="I63" s="166">
        <f t="shared" si="59"/>
        <v>0</v>
      </c>
      <c r="J63" s="164"/>
      <c r="K63" s="165"/>
      <c r="L63" s="166">
        <f t="shared" si="60"/>
        <v>0</v>
      </c>
      <c r="M63" s="164"/>
      <c r="N63" s="165"/>
      <c r="O63" s="166">
        <f t="shared" si="61"/>
        <v>0</v>
      </c>
      <c r="P63" s="168"/>
    </row>
    <row r="64" spans="1:16" ht="12" hidden="1" customHeight="1" x14ac:dyDescent="0.25">
      <c r="A64" s="162">
        <v>1148</v>
      </c>
      <c r="B64" s="189" t="s">
        <v>247</v>
      </c>
      <c r="C64" s="190">
        <f t="shared" si="0"/>
        <v>0</v>
      </c>
      <c r="D64" s="164">
        <v>0</v>
      </c>
      <c r="E64" s="165"/>
      <c r="F64" s="166">
        <f t="shared" si="58"/>
        <v>0</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v>0</v>
      </c>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v>0</v>
      </c>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766">
        <v>1210</v>
      </c>
      <c r="B68" s="182" t="s">
        <v>251</v>
      </c>
      <c r="C68" s="183">
        <f t="shared" si="0"/>
        <v>0</v>
      </c>
      <c r="D68" s="157">
        <v>0</v>
      </c>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v>0</v>
      </c>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v>0</v>
      </c>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v>0</v>
      </c>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v>0</v>
      </c>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v>0</v>
      </c>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10010</v>
      </c>
      <c r="D75" s="279">
        <f>SUM(D76,D83,D130,D164,D165,D172)</f>
        <v>12209</v>
      </c>
      <c r="E75" s="280">
        <f t="shared" ref="E75:F75" si="74">SUM(E76,E83,E130,E164,E165,E172)</f>
        <v>-2199</v>
      </c>
      <c r="F75" s="281">
        <f t="shared" si="74"/>
        <v>10010</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v>0</v>
      </c>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v>0</v>
      </c>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v>0</v>
      </c>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v>0</v>
      </c>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10010</v>
      </c>
      <c r="D83" s="284">
        <f>SUM(D84,D89,D95,D103,D112,D116,D122,D128)</f>
        <v>12209</v>
      </c>
      <c r="E83" s="285">
        <f t="shared" ref="E83:F83" si="98">SUM(E84,E89,E95,E103,E112,E116,E122,E128)</f>
        <v>-2199</v>
      </c>
      <c r="F83" s="173">
        <f t="shared" si="98"/>
        <v>10010</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v>0</v>
      </c>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v>0</v>
      </c>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v>0</v>
      </c>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v>0</v>
      </c>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v>0</v>
      </c>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v>0</v>
      </c>
      <c r="E91" s="303"/>
      <c r="F91" s="166">
        <f t="shared" si="115"/>
        <v>0</v>
      </c>
      <c r="G91" s="164"/>
      <c r="H91" s="165"/>
      <c r="I91" s="166">
        <f t="shared" si="116"/>
        <v>0</v>
      </c>
      <c r="J91" s="164"/>
      <c r="K91" s="165"/>
      <c r="L91" s="166">
        <f t="shared" si="117"/>
        <v>0</v>
      </c>
      <c r="M91" s="164"/>
      <c r="N91" s="165"/>
      <c r="O91" s="166">
        <f t="shared" si="118"/>
        <v>0</v>
      </c>
      <c r="P91" s="168"/>
    </row>
    <row r="92" spans="1:16" ht="12" hidden="1" customHeight="1" x14ac:dyDescent="0.25">
      <c r="A92" s="162">
        <v>2223</v>
      </c>
      <c r="B92" s="189" t="s">
        <v>273</v>
      </c>
      <c r="C92" s="190">
        <f t="shared" si="102"/>
        <v>0</v>
      </c>
      <c r="D92" s="302">
        <v>0</v>
      </c>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v>0</v>
      </c>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v>0</v>
      </c>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v>0</v>
      </c>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v>0</v>
      </c>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v>0</v>
      </c>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v>0</v>
      </c>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v>0</v>
      </c>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v>0</v>
      </c>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v>0</v>
      </c>
      <c r="E102" s="303"/>
      <c r="F102" s="166">
        <f t="shared" si="123"/>
        <v>0</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10010</v>
      </c>
      <c r="D103" s="297">
        <f>SUM(D104:D111)</f>
        <v>12209</v>
      </c>
      <c r="E103" s="298">
        <f t="shared" ref="E103:F103" si="127">SUM(E104:E111)</f>
        <v>-2199</v>
      </c>
      <c r="F103" s="166">
        <f t="shared" si="127"/>
        <v>10010</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customHeight="1" x14ac:dyDescent="0.25">
      <c r="A104" s="162">
        <v>2241</v>
      </c>
      <c r="B104" s="189" t="s">
        <v>285</v>
      </c>
      <c r="C104" s="190">
        <f t="shared" si="102"/>
        <v>10010</v>
      </c>
      <c r="D104" s="302">
        <v>12209</v>
      </c>
      <c r="E104" s="822">
        <v>-2199</v>
      </c>
      <c r="F104" s="166">
        <f t="shared" ref="F104:F111" si="131">D104+E104</f>
        <v>10010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v>0</v>
      </c>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v>0</v>
      </c>
      <c r="E106" s="303"/>
      <c r="F106" s="166">
        <f t="shared" si="131"/>
        <v>0</v>
      </c>
      <c r="G106" s="164"/>
      <c r="H106" s="165"/>
      <c r="I106" s="166">
        <f t="shared" si="132"/>
        <v>0</v>
      </c>
      <c r="J106" s="164"/>
      <c r="K106" s="165"/>
      <c r="L106" s="166">
        <f t="shared" si="133"/>
        <v>0</v>
      </c>
      <c r="M106" s="164"/>
      <c r="N106" s="165"/>
      <c r="O106" s="166">
        <f t="shared" si="134"/>
        <v>0</v>
      </c>
      <c r="P106" s="168"/>
    </row>
    <row r="107" spans="1:16" ht="12" hidden="1" customHeight="1" x14ac:dyDescent="0.25">
      <c r="A107" s="162">
        <v>2244</v>
      </c>
      <c r="B107" s="189" t="s">
        <v>288</v>
      </c>
      <c r="C107" s="190">
        <f t="shared" si="102"/>
        <v>0</v>
      </c>
      <c r="D107" s="302">
        <v>0</v>
      </c>
      <c r="E107" s="303"/>
      <c r="F107" s="166">
        <f t="shared" si="131"/>
        <v>0</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v>0</v>
      </c>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v>0</v>
      </c>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v>0</v>
      </c>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v>0</v>
      </c>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v>0</v>
      </c>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v>0</v>
      </c>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v>0</v>
      </c>
      <c r="E115" s="303"/>
      <c r="F115" s="166">
        <f t="shared" si="139"/>
        <v>0</v>
      </c>
      <c r="G115" s="164"/>
      <c r="H115" s="165"/>
      <c r="I115" s="166">
        <f t="shared" si="140"/>
        <v>0</v>
      </c>
      <c r="J115" s="164"/>
      <c r="K115" s="165"/>
      <c r="L115" s="166">
        <f t="shared" si="141"/>
        <v>0</v>
      </c>
      <c r="M115" s="164"/>
      <c r="N115" s="165"/>
      <c r="O115" s="166">
        <f t="shared" si="142"/>
        <v>0</v>
      </c>
      <c r="P115" s="168"/>
    </row>
    <row r="116" spans="1:16" hidden="1" x14ac:dyDescent="0.25">
      <c r="A116" s="296">
        <v>2260</v>
      </c>
      <c r="B116" s="189" t="s">
        <v>297</v>
      </c>
      <c r="C116" s="190">
        <f t="shared" si="102"/>
        <v>0</v>
      </c>
      <c r="D116" s="297">
        <f>SUM(D117:D121)</f>
        <v>0</v>
      </c>
      <c r="E116" s="298">
        <f t="shared" ref="E116:F116" si="143">SUM(E117:E121)</f>
        <v>0</v>
      </c>
      <c r="F116" s="166">
        <f t="shared" si="143"/>
        <v>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v>0</v>
      </c>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v>0</v>
      </c>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v>0</v>
      </c>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v>0</v>
      </c>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v>0</v>
      </c>
      <c r="E121" s="303"/>
      <c r="F121" s="166">
        <f t="shared" si="147"/>
        <v>0</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v>0</v>
      </c>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v>0</v>
      </c>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v>0</v>
      </c>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v>0</v>
      </c>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v>0</v>
      </c>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v>0</v>
      </c>
      <c r="E129" s="303"/>
      <c r="F129" s="166">
        <f>D129+E129</f>
        <v>0</v>
      </c>
      <c r="G129" s="164"/>
      <c r="H129" s="165"/>
      <c r="I129" s="166">
        <f>G129+H129</f>
        <v>0</v>
      </c>
      <c r="J129" s="164"/>
      <c r="K129" s="165"/>
      <c r="L129" s="166">
        <f>K129+J129</f>
        <v>0</v>
      </c>
      <c r="M129" s="164"/>
      <c r="N129" s="165"/>
      <c r="O129" s="166">
        <f>N129+M129</f>
        <v>0</v>
      </c>
      <c r="P129" s="168"/>
    </row>
    <row r="130" spans="1:16" ht="38.25" hidden="1" customHeight="1" x14ac:dyDescent="0.25">
      <c r="A130" s="169">
        <v>2300</v>
      </c>
      <c r="B130" s="283" t="s">
        <v>311</v>
      </c>
      <c r="C130" s="170">
        <f t="shared" si="102"/>
        <v>0</v>
      </c>
      <c r="D130" s="284">
        <f>SUM(D131,D136,D140,D141,D144,D151,D159,D160,D163)</f>
        <v>0</v>
      </c>
      <c r="E130" s="285">
        <f t="shared" ref="E130:F130" si="160">SUM(E131,E136,E140,E141,E144,E151,E159,E160,E163)</f>
        <v>0</v>
      </c>
      <c r="F130" s="173">
        <f t="shared" si="160"/>
        <v>0</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hidden="1" x14ac:dyDescent="0.25">
      <c r="A131" s="766">
        <v>2310</v>
      </c>
      <c r="B131" s="182" t="s">
        <v>312</v>
      </c>
      <c r="C131" s="183">
        <f t="shared" si="102"/>
        <v>0</v>
      </c>
      <c r="D131" s="300">
        <f t="shared" ref="D131:O131" si="164">SUM(D132:D135)</f>
        <v>0</v>
      </c>
      <c r="E131" s="301">
        <f t="shared" si="164"/>
        <v>0</v>
      </c>
      <c r="F131" s="234">
        <f t="shared" si="164"/>
        <v>0</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hidden="1" customHeight="1" x14ac:dyDescent="0.25">
      <c r="A132" s="162">
        <v>2311</v>
      </c>
      <c r="B132" s="189" t="s">
        <v>313</v>
      </c>
      <c r="C132" s="190">
        <f t="shared" si="102"/>
        <v>0</v>
      </c>
      <c r="D132" s="302">
        <v>0</v>
      </c>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12" hidden="1" customHeight="1" x14ac:dyDescent="0.25">
      <c r="A133" s="162">
        <v>2312</v>
      </c>
      <c r="B133" s="189" t="s">
        <v>314</v>
      </c>
      <c r="C133" s="190">
        <f t="shared" si="102"/>
        <v>0</v>
      </c>
      <c r="D133" s="302">
        <v>0</v>
      </c>
      <c r="E133" s="303"/>
      <c r="F133" s="166">
        <f t="shared" si="165"/>
        <v>0</v>
      </c>
      <c r="G133" s="164"/>
      <c r="H133" s="165"/>
      <c r="I133" s="166">
        <f t="shared" si="166"/>
        <v>0</v>
      </c>
      <c r="J133" s="164"/>
      <c r="K133" s="165"/>
      <c r="L133" s="166">
        <f t="shared" si="167"/>
        <v>0</v>
      </c>
      <c r="M133" s="164"/>
      <c r="N133" s="165"/>
      <c r="O133" s="166">
        <f t="shared" si="168"/>
        <v>0</v>
      </c>
      <c r="P133" s="168"/>
    </row>
    <row r="134" spans="1:16" ht="12" hidden="1" customHeight="1" x14ac:dyDescent="0.25">
      <c r="A134" s="162">
        <v>2313</v>
      </c>
      <c r="B134" s="189" t="s">
        <v>315</v>
      </c>
      <c r="C134" s="190">
        <f t="shared" si="102"/>
        <v>0</v>
      </c>
      <c r="D134" s="302">
        <v>0</v>
      </c>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v>0</v>
      </c>
      <c r="E135" s="303"/>
      <c r="F135" s="166">
        <f t="shared" si="165"/>
        <v>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v>0</v>
      </c>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v>0</v>
      </c>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v>0</v>
      </c>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v>0</v>
      </c>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v>0</v>
      </c>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v>0</v>
      </c>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v>0</v>
      </c>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v>0</v>
      </c>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v>0</v>
      </c>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v>0</v>
      </c>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v>0</v>
      </c>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v>0</v>
      </c>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v>0</v>
      </c>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v>0</v>
      </c>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v>0</v>
      </c>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v>0</v>
      </c>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v>0</v>
      </c>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v>0</v>
      </c>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v>0</v>
      </c>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v>0</v>
      </c>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v>0</v>
      </c>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v>0</v>
      </c>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v>0</v>
      </c>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v>0</v>
      </c>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v>0</v>
      </c>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v>0</v>
      </c>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v>0</v>
      </c>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v>0</v>
      </c>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v>0</v>
      </c>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v>0</v>
      </c>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v>0</v>
      </c>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v>0</v>
      </c>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v>0</v>
      </c>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v>0</v>
      </c>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v>0</v>
      </c>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v>0</v>
      </c>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v>0</v>
      </c>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v>0</v>
      </c>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v>0</v>
      </c>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v>0</v>
      </c>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v>0</v>
      </c>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v>0</v>
      </c>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287369</v>
      </c>
      <c r="D194" s="273">
        <f>SUM(D195,D230,D269,D283)</f>
        <v>287369</v>
      </c>
      <c r="E194" s="274">
        <f t="shared" ref="E194:O194" si="259">SUM(E195,E230,E269,E283)</f>
        <v>0</v>
      </c>
      <c r="F194" s="275">
        <f t="shared" si="259"/>
        <v>287369</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287369</v>
      </c>
      <c r="D195" s="279">
        <f>D196+D204</f>
        <v>287369</v>
      </c>
      <c r="E195" s="280">
        <f t="shared" ref="E195:F195" si="260">E196+E204</f>
        <v>0</v>
      </c>
      <c r="F195" s="281">
        <f t="shared" si="260"/>
        <v>287369</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v>0</v>
      </c>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v>0</v>
      </c>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v>0</v>
      </c>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v>0</v>
      </c>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v>0</v>
      </c>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v>0</v>
      </c>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287369</v>
      </c>
      <c r="D204" s="284">
        <f>D205+D215+D216+D225+D226+D227+D229</f>
        <v>287369</v>
      </c>
      <c r="E204" s="285">
        <f t="shared" ref="E204:F204" si="276">E205+E215+E216+E225+E226+E227+E229</f>
        <v>0</v>
      </c>
      <c r="F204" s="173">
        <f t="shared" si="276"/>
        <v>287369</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v>0</v>
      </c>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v>0</v>
      </c>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v>0</v>
      </c>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v>0</v>
      </c>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v>0</v>
      </c>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v>0</v>
      </c>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v>0</v>
      </c>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v>0</v>
      </c>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v>0</v>
      </c>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v>0</v>
      </c>
      <c r="E215" s="303"/>
      <c r="F215" s="166">
        <f t="shared" si="284"/>
        <v>0</v>
      </c>
      <c r="G215" s="164"/>
      <c r="H215" s="165"/>
      <c r="I215" s="166">
        <f t="shared" si="285"/>
        <v>0</v>
      </c>
      <c r="J215" s="164"/>
      <c r="K215" s="165"/>
      <c r="L215" s="166">
        <f t="shared" si="286"/>
        <v>0</v>
      </c>
      <c r="M215" s="164"/>
      <c r="N215" s="165"/>
      <c r="O215" s="166">
        <f t="shared" si="287"/>
        <v>0</v>
      </c>
      <c r="P215" s="168"/>
    </row>
    <row r="216" spans="1:16" hidden="1" x14ac:dyDescent="0.25">
      <c r="A216" s="296">
        <v>5230</v>
      </c>
      <c r="B216" s="189" t="s">
        <v>397</v>
      </c>
      <c r="C216" s="190">
        <f t="shared" si="288"/>
        <v>0</v>
      </c>
      <c r="D216" s="297">
        <f>SUM(D217:D224)</f>
        <v>0</v>
      </c>
      <c r="E216" s="298">
        <f t="shared" ref="E216:F216" si="289">SUM(E217:E224)</f>
        <v>0</v>
      </c>
      <c r="F216" s="166">
        <f t="shared" si="289"/>
        <v>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v>0</v>
      </c>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v>0</v>
      </c>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v>0</v>
      </c>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v>0</v>
      </c>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v>0</v>
      </c>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v>0</v>
      </c>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v>0</v>
      </c>
      <c r="E223" s="303"/>
      <c r="F223" s="166">
        <f t="shared" si="293"/>
        <v>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v>0</v>
      </c>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v>0</v>
      </c>
      <c r="E225" s="303"/>
      <c r="F225" s="166">
        <f t="shared" si="293"/>
        <v>0</v>
      </c>
      <c r="G225" s="164"/>
      <c r="H225" s="165"/>
      <c r="I225" s="166">
        <f t="shared" si="294"/>
        <v>0</v>
      </c>
      <c r="J225" s="164"/>
      <c r="K225" s="165"/>
      <c r="L225" s="166">
        <f t="shared" si="295"/>
        <v>0</v>
      </c>
      <c r="M225" s="164"/>
      <c r="N225" s="165"/>
      <c r="O225" s="166">
        <f t="shared" si="296"/>
        <v>0</v>
      </c>
      <c r="P225" s="168"/>
    </row>
    <row r="226" spans="1:16" ht="12" customHeight="1" x14ac:dyDescent="0.25">
      <c r="A226" s="296">
        <v>5250</v>
      </c>
      <c r="B226" s="189" t="s">
        <v>407</v>
      </c>
      <c r="C226" s="190">
        <f t="shared" si="288"/>
        <v>287369</v>
      </c>
      <c r="D226" s="302">
        <v>287369</v>
      </c>
      <c r="E226" s="303"/>
      <c r="F226" s="166">
        <f t="shared" si="293"/>
        <v>287369</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v>0</v>
      </c>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v>0</v>
      </c>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v>0</v>
      </c>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v>0</v>
      </c>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v>0</v>
      </c>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v>0</v>
      </c>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v>0</v>
      </c>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v>0</v>
      </c>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v>0</v>
      </c>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v>0</v>
      </c>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v>0</v>
      </c>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v>0</v>
      </c>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v>0</v>
      </c>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v>0</v>
      </c>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v>0</v>
      </c>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v>0</v>
      </c>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v>0</v>
      </c>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v>0</v>
      </c>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v>0</v>
      </c>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v>0</v>
      </c>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v>0</v>
      </c>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v>0</v>
      </c>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v>0</v>
      </c>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v>0</v>
      </c>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v>0</v>
      </c>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v>0</v>
      </c>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v>0</v>
      </c>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v>0</v>
      </c>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v>0</v>
      </c>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v>0</v>
      </c>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v>0</v>
      </c>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v>0</v>
      </c>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v>0</v>
      </c>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v>0</v>
      </c>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v>0</v>
      </c>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v>0</v>
      </c>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v>0</v>
      </c>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v>0</v>
      </c>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v>0</v>
      </c>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v>0</v>
      </c>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v>0</v>
      </c>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v>0</v>
      </c>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297379</v>
      </c>
      <c r="D289" s="362">
        <f t="shared" ref="D289:O289" si="389">SUM(D286,D269,D230,D195,D187,D173,D75,D53,D283)</f>
        <v>299578</v>
      </c>
      <c r="E289" s="363">
        <f t="shared" si="389"/>
        <v>-2199</v>
      </c>
      <c r="F289" s="364">
        <f t="shared" si="389"/>
        <v>297379</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OZ9MC0KvltUfK0OO9vvMKt5MIRgE6yWYrxRW3/uI7rQLrRfHuz4/2Ob1WQWPUcw5cQ+6sr9g1NMastcIiq2abw==" saltValue="GYBMI9+lHsmsIVpTXmMM5g==" spinCount="100000" sheet="1" objects="1" scenarios="1" formatCells="0" formatColumns="0" formatRows="0" deleteColumns="0"/>
  <autoFilter ref="A18:P301">
    <filterColumn colId="2">
      <filters>
        <filter val="10 010"/>
        <filter val="287 369"/>
        <filter val="297 37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40.pielikums Jūrmalas pilsētas domes
2019.gada 19.decembra saistošajiem noteikumiem Nr.56
(protokols Nr.16, 31.punkts)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S16" sqref="S16"/>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923</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598</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794</v>
      </c>
      <c r="D6" s="1070"/>
      <c r="E6" s="1070"/>
      <c r="F6" s="1070"/>
      <c r="G6" s="1070"/>
      <c r="H6" s="1070"/>
      <c r="I6" s="1070"/>
      <c r="J6" s="1070"/>
      <c r="K6" s="1070"/>
      <c r="L6" s="1070"/>
      <c r="M6" s="1070"/>
      <c r="N6" s="1070"/>
      <c r="O6" s="1070"/>
      <c r="P6" s="1071"/>
      <c r="Q6" s="460"/>
    </row>
    <row r="7" spans="1:17" x14ac:dyDescent="0.25">
      <c r="A7" s="118" t="s">
        <v>176</v>
      </c>
      <c r="B7" s="119"/>
      <c r="C7" s="1075" t="s">
        <v>793</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786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924</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2423957</v>
      </c>
      <c r="D20" s="143">
        <f>SUM(D21,D24,D25,D41,D43)</f>
        <v>2084871</v>
      </c>
      <c r="E20" s="144">
        <f t="shared" ref="E20:F20" si="1">SUM(E21,E24,E25,E41,E43)</f>
        <v>141000</v>
      </c>
      <c r="F20" s="145">
        <f t="shared" si="1"/>
        <v>2225871</v>
      </c>
      <c r="G20" s="143">
        <f>SUM(G21,G24,G43)</f>
        <v>187000</v>
      </c>
      <c r="H20" s="144">
        <f t="shared" ref="H20:I20" si="2">SUM(H21,H24,H43)</f>
        <v>0</v>
      </c>
      <c r="I20" s="145">
        <f t="shared" si="2"/>
        <v>187000</v>
      </c>
      <c r="J20" s="143">
        <f>SUM(J21,J26,J43)</f>
        <v>11086</v>
      </c>
      <c r="K20" s="144">
        <f t="shared" ref="K20:L20" si="3">SUM(K21,K26,K43)</f>
        <v>0</v>
      </c>
      <c r="L20" s="145">
        <f t="shared" si="3"/>
        <v>11086</v>
      </c>
      <c r="M20" s="143">
        <f>SUM(M21,M45)</f>
        <v>0</v>
      </c>
      <c r="N20" s="144">
        <f t="shared" ref="N20:O20" si="4">SUM(N21,N45)</f>
        <v>0</v>
      </c>
      <c r="O20" s="145">
        <f t="shared" si="4"/>
        <v>0</v>
      </c>
      <c r="P20" s="146"/>
    </row>
    <row r="21" spans="1:16" ht="12.75" thickTop="1" x14ac:dyDescent="0.25">
      <c r="A21" s="147"/>
      <c r="B21" s="148" t="s">
        <v>204</v>
      </c>
      <c r="C21" s="149">
        <f t="shared" si="0"/>
        <v>4839</v>
      </c>
      <c r="D21" s="150">
        <f>SUM(D22:D23)</f>
        <v>0</v>
      </c>
      <c r="E21" s="151">
        <f t="shared" ref="E21:F21" si="5">SUM(E22:E23)</f>
        <v>0</v>
      </c>
      <c r="F21" s="152">
        <f t="shared" si="5"/>
        <v>0</v>
      </c>
      <c r="G21" s="150">
        <f>SUM(G22:G23)</f>
        <v>0</v>
      </c>
      <c r="H21" s="151">
        <f t="shared" ref="H21:I21" si="6">SUM(H22:H23)</f>
        <v>0</v>
      </c>
      <c r="I21" s="152">
        <f t="shared" si="6"/>
        <v>0</v>
      </c>
      <c r="J21" s="150">
        <f>SUM(J22:J23)</f>
        <v>4839</v>
      </c>
      <c r="K21" s="151">
        <f t="shared" ref="K21:L21" si="7">SUM(K22:K23)</f>
        <v>0</v>
      </c>
      <c r="L21" s="152">
        <f t="shared" si="7"/>
        <v>4839</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x14ac:dyDescent="0.25">
      <c r="A23" s="161"/>
      <c r="B23" s="162" t="s">
        <v>206</v>
      </c>
      <c r="C23" s="163">
        <f t="shared" si="0"/>
        <v>4839</v>
      </c>
      <c r="D23" s="164"/>
      <c r="E23" s="165"/>
      <c r="F23" s="166">
        <f t="shared" ref="F23:F25" si="9">D23+E23</f>
        <v>0</v>
      </c>
      <c r="G23" s="164"/>
      <c r="H23" s="165"/>
      <c r="I23" s="166">
        <f t="shared" ref="I23:I24" si="10">G23+H23</f>
        <v>0</v>
      </c>
      <c r="J23" s="164">
        <v>4839</v>
      </c>
      <c r="K23" s="165"/>
      <c r="L23" s="167">
        <f>K23+J23</f>
        <v>4839</v>
      </c>
      <c r="M23" s="164"/>
      <c r="N23" s="165"/>
      <c r="O23" s="166">
        <f>N23+M23</f>
        <v>0</v>
      </c>
      <c r="P23" s="168"/>
    </row>
    <row r="24" spans="1:16" s="139" customFormat="1" ht="24.75" customHeight="1" thickBot="1" x14ac:dyDescent="0.3">
      <c r="A24" s="449">
        <v>19300</v>
      </c>
      <c r="B24" s="449" t="s">
        <v>207</v>
      </c>
      <c r="C24" s="450">
        <f>F24+I24</f>
        <v>2412871</v>
      </c>
      <c r="D24" s="451">
        <f>D51</f>
        <v>2084871</v>
      </c>
      <c r="E24" s="452">
        <v>141000</v>
      </c>
      <c r="F24" s="453">
        <f t="shared" si="9"/>
        <v>2225871</v>
      </c>
      <c r="G24" s="451">
        <v>187000</v>
      </c>
      <c r="H24" s="452"/>
      <c r="I24" s="453">
        <f t="shared" si="10"/>
        <v>187000</v>
      </c>
      <c r="J24" s="454" t="s">
        <v>208</v>
      </c>
      <c r="K24" s="455" t="s">
        <v>208</v>
      </c>
      <c r="L24" s="456" t="s">
        <v>208</v>
      </c>
      <c r="M24" s="454" t="s">
        <v>208</v>
      </c>
      <c r="N24" s="455" t="s">
        <v>208</v>
      </c>
      <c r="O24" s="456" t="s">
        <v>208</v>
      </c>
      <c r="P24" s="457"/>
    </row>
    <row r="25" spans="1:16" s="139" customFormat="1" ht="24.75" hidden="1" customHeight="1" thickTop="1" x14ac:dyDescent="0.25">
      <c r="A25" s="463"/>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6247</v>
      </c>
      <c r="D26" s="174" t="s">
        <v>208</v>
      </c>
      <c r="E26" s="175" t="s">
        <v>208</v>
      </c>
      <c r="F26" s="176" t="s">
        <v>208</v>
      </c>
      <c r="G26" s="174" t="s">
        <v>208</v>
      </c>
      <c r="H26" s="175" t="s">
        <v>208</v>
      </c>
      <c r="I26" s="176" t="s">
        <v>208</v>
      </c>
      <c r="J26" s="178">
        <f>SUM(J27,J31,J33,J36)</f>
        <v>6247</v>
      </c>
      <c r="K26" s="179">
        <f t="shared" ref="K26:L26" si="11">SUM(K27,K31,K33,K36)</f>
        <v>0</v>
      </c>
      <c r="L26" s="180">
        <f t="shared" si="11"/>
        <v>6247</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customHeight="1" x14ac:dyDescent="0.25">
      <c r="A31" s="181">
        <v>21370</v>
      </c>
      <c r="B31" s="169" t="s">
        <v>215</v>
      </c>
      <c r="C31" s="170">
        <f>L31</f>
        <v>6247</v>
      </c>
      <c r="D31" s="174" t="s">
        <v>208</v>
      </c>
      <c r="E31" s="175" t="s">
        <v>208</v>
      </c>
      <c r="F31" s="176" t="s">
        <v>208</v>
      </c>
      <c r="G31" s="174" t="s">
        <v>208</v>
      </c>
      <c r="H31" s="175" t="s">
        <v>208</v>
      </c>
      <c r="I31" s="176" t="s">
        <v>208</v>
      </c>
      <c r="J31" s="178">
        <f>SUM(J32)</f>
        <v>6247</v>
      </c>
      <c r="K31" s="179">
        <f t="shared" ref="K31:L31" si="15">SUM(K32)</f>
        <v>0</v>
      </c>
      <c r="L31" s="180">
        <f t="shared" si="15"/>
        <v>6247</v>
      </c>
      <c r="M31" s="178" t="s">
        <v>208</v>
      </c>
      <c r="N31" s="179" t="s">
        <v>208</v>
      </c>
      <c r="O31" s="180" t="s">
        <v>208</v>
      </c>
      <c r="P31" s="177"/>
    </row>
    <row r="32" spans="1:16" ht="36" customHeight="1" x14ac:dyDescent="0.25">
      <c r="A32" s="196">
        <v>21379</v>
      </c>
      <c r="B32" s="197" t="s">
        <v>216</v>
      </c>
      <c r="C32" s="198">
        <f t="shared" ref="C32:C40" si="16">L32</f>
        <v>6247</v>
      </c>
      <c r="D32" s="199" t="s">
        <v>208</v>
      </c>
      <c r="E32" s="200" t="s">
        <v>208</v>
      </c>
      <c r="F32" s="201" t="s">
        <v>208</v>
      </c>
      <c r="G32" s="199" t="s">
        <v>208</v>
      </c>
      <c r="H32" s="200" t="s">
        <v>208</v>
      </c>
      <c r="I32" s="201" t="s">
        <v>208</v>
      </c>
      <c r="J32" s="202">
        <v>6247</v>
      </c>
      <c r="K32" s="203"/>
      <c r="L32" s="204">
        <f>K32+J32</f>
        <v>6247</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hidden="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2423957</v>
      </c>
      <c r="D50" s="259">
        <f>SUM(D51,D286)</f>
        <v>2084871</v>
      </c>
      <c r="E50" s="260">
        <f t="shared" ref="E50:F50" si="26">SUM(E51,E286)</f>
        <v>141000</v>
      </c>
      <c r="F50" s="261">
        <f t="shared" si="26"/>
        <v>2225871</v>
      </c>
      <c r="G50" s="259">
        <f>SUM(G51,G286)</f>
        <v>187000</v>
      </c>
      <c r="H50" s="260">
        <f>SUM(H51,H286)</f>
        <v>0</v>
      </c>
      <c r="I50" s="261">
        <f t="shared" ref="I50" si="27">SUM(I51,I286)</f>
        <v>187000</v>
      </c>
      <c r="J50" s="143">
        <f>SUM(J51,J286)</f>
        <v>11086</v>
      </c>
      <c r="K50" s="144">
        <f t="shared" ref="K50:L50" si="28">SUM(K51,K286)</f>
        <v>0</v>
      </c>
      <c r="L50" s="145">
        <f t="shared" si="28"/>
        <v>11086</v>
      </c>
      <c r="M50" s="143">
        <f>SUM(M51,M286)</f>
        <v>0</v>
      </c>
      <c r="N50" s="144">
        <f t="shared" ref="N50:O50" si="29">SUM(N51,N286)</f>
        <v>0</v>
      </c>
      <c r="O50" s="145">
        <f t="shared" si="29"/>
        <v>0</v>
      </c>
      <c r="P50" s="146"/>
    </row>
    <row r="51" spans="1:16" s="139" customFormat="1" ht="36.75" thickTop="1" x14ac:dyDescent="0.25">
      <c r="A51" s="262"/>
      <c r="B51" s="263" t="s">
        <v>234</v>
      </c>
      <c r="C51" s="264">
        <f t="shared" si="0"/>
        <v>2412871</v>
      </c>
      <c r="D51" s="265">
        <f>SUM(D52,D194)</f>
        <v>2084871</v>
      </c>
      <c r="E51" s="266">
        <f t="shared" ref="E51:F51" si="30">SUM(E52,E194)</f>
        <v>141000</v>
      </c>
      <c r="F51" s="267">
        <f t="shared" si="30"/>
        <v>2225871</v>
      </c>
      <c r="G51" s="265">
        <f>SUM(G52,G194)</f>
        <v>187000</v>
      </c>
      <c r="H51" s="266">
        <f t="shared" ref="H51:I51" si="31">SUM(H52,H194)</f>
        <v>0</v>
      </c>
      <c r="I51" s="267">
        <f t="shared" si="31"/>
        <v>187000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2383517</v>
      </c>
      <c r="D52" s="273">
        <f>SUM(D53,D75,D173,D187)</f>
        <v>2055517</v>
      </c>
      <c r="E52" s="274">
        <f t="shared" ref="E52:F52" si="34">SUM(E53,E75,E173,E187)</f>
        <v>141000</v>
      </c>
      <c r="F52" s="275">
        <f t="shared" si="34"/>
        <v>2196517</v>
      </c>
      <c r="G52" s="273">
        <f>SUM(G53,G75,G173,G187)</f>
        <v>187000</v>
      </c>
      <c r="H52" s="274">
        <f t="shared" ref="H52:I52" si="35">SUM(H53,H75,H173,H187)</f>
        <v>0</v>
      </c>
      <c r="I52" s="275">
        <f t="shared" si="35"/>
        <v>187000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v>0</v>
      </c>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hidden="1" customHeight="1" x14ac:dyDescent="0.25">
      <c r="A57" s="162">
        <v>1119</v>
      </c>
      <c r="B57" s="189" t="s">
        <v>240</v>
      </c>
      <c r="C57" s="190">
        <f t="shared" si="0"/>
        <v>0</v>
      </c>
      <c r="D57" s="164">
        <v>0</v>
      </c>
      <c r="E57" s="165"/>
      <c r="F57" s="166">
        <f t="shared" si="50"/>
        <v>0</v>
      </c>
      <c r="G57" s="164"/>
      <c r="H57" s="165"/>
      <c r="I57" s="166">
        <f t="shared" si="51"/>
        <v>0</v>
      </c>
      <c r="J57" s="164"/>
      <c r="K57" s="165"/>
      <c r="L57" s="166">
        <f t="shared" si="52"/>
        <v>0</v>
      </c>
      <c r="M57" s="164"/>
      <c r="N57" s="165"/>
      <c r="O57" s="166">
        <f t="shared" si="53"/>
        <v>0</v>
      </c>
      <c r="P57" s="168"/>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v>0</v>
      </c>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v>0</v>
      </c>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v>0</v>
      </c>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v>0</v>
      </c>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v>0</v>
      </c>
      <c r="E63" s="165"/>
      <c r="F63" s="166">
        <f t="shared" si="58"/>
        <v>0</v>
      </c>
      <c r="G63" s="164"/>
      <c r="H63" s="165"/>
      <c r="I63" s="166">
        <f t="shared" si="59"/>
        <v>0</v>
      </c>
      <c r="J63" s="164"/>
      <c r="K63" s="165"/>
      <c r="L63" s="166">
        <f t="shared" si="60"/>
        <v>0</v>
      </c>
      <c r="M63" s="164"/>
      <c r="N63" s="165"/>
      <c r="O63" s="166">
        <f t="shared" si="61"/>
        <v>0</v>
      </c>
      <c r="P63" s="168"/>
    </row>
    <row r="64" spans="1:16" ht="12" hidden="1" customHeight="1" x14ac:dyDescent="0.25">
      <c r="A64" s="162">
        <v>1148</v>
      </c>
      <c r="B64" s="189" t="s">
        <v>247</v>
      </c>
      <c r="C64" s="190">
        <f t="shared" si="0"/>
        <v>0</v>
      </c>
      <c r="D64" s="164">
        <v>0</v>
      </c>
      <c r="E64" s="165"/>
      <c r="F64" s="166">
        <f t="shared" si="58"/>
        <v>0</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v>0</v>
      </c>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v>0</v>
      </c>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766">
        <v>1210</v>
      </c>
      <c r="B68" s="182" t="s">
        <v>251</v>
      </c>
      <c r="C68" s="183">
        <f t="shared" si="0"/>
        <v>0</v>
      </c>
      <c r="D68" s="157">
        <v>0</v>
      </c>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v>0</v>
      </c>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v>0</v>
      </c>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v>0</v>
      </c>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v>0</v>
      </c>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v>0</v>
      </c>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295517</v>
      </c>
      <c r="D75" s="279">
        <f>SUM(D76,D83,D130,D164,D165,D172)</f>
        <v>295517</v>
      </c>
      <c r="E75" s="280">
        <f t="shared" ref="E75:F75" si="74">SUM(E76,E83,E130,E164,E165,E172)</f>
        <v>0</v>
      </c>
      <c r="F75" s="281">
        <f t="shared" si="74"/>
        <v>295517</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v>0</v>
      </c>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v>0</v>
      </c>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v>0</v>
      </c>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v>0</v>
      </c>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249525</v>
      </c>
      <c r="D83" s="284">
        <f>SUM(D84,D89,D95,D103,D112,D116,D122,D128)</f>
        <v>249525</v>
      </c>
      <c r="E83" s="285">
        <f t="shared" ref="E83:F83" si="98">SUM(E84,E89,E95,E103,E112,E116,E122,E128)</f>
        <v>0</v>
      </c>
      <c r="F83" s="173">
        <f t="shared" si="98"/>
        <v>249525</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v>0</v>
      </c>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v>0</v>
      </c>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v>0</v>
      </c>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v>0</v>
      </c>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v>0</v>
      </c>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v>0</v>
      </c>
      <c r="E91" s="303"/>
      <c r="F91" s="166">
        <f t="shared" si="115"/>
        <v>0</v>
      </c>
      <c r="G91" s="164"/>
      <c r="H91" s="165"/>
      <c r="I91" s="166">
        <f t="shared" si="116"/>
        <v>0</v>
      </c>
      <c r="J91" s="164"/>
      <c r="K91" s="165"/>
      <c r="L91" s="166">
        <f t="shared" si="117"/>
        <v>0</v>
      </c>
      <c r="M91" s="164"/>
      <c r="N91" s="165"/>
      <c r="O91" s="166">
        <f t="shared" si="118"/>
        <v>0</v>
      </c>
      <c r="P91" s="168"/>
    </row>
    <row r="92" spans="1:16" ht="12" hidden="1" customHeight="1" x14ac:dyDescent="0.25">
      <c r="A92" s="162">
        <v>2223</v>
      </c>
      <c r="B92" s="189" t="s">
        <v>273</v>
      </c>
      <c r="C92" s="190">
        <f t="shared" si="102"/>
        <v>0</v>
      </c>
      <c r="D92" s="302">
        <v>0</v>
      </c>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v>0</v>
      </c>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v>0</v>
      </c>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v>0</v>
      </c>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v>0</v>
      </c>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v>0</v>
      </c>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v>0</v>
      </c>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v>0</v>
      </c>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v>0</v>
      </c>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v>0</v>
      </c>
      <c r="E102" s="303"/>
      <c r="F102" s="166">
        <f t="shared" si="123"/>
        <v>0</v>
      </c>
      <c r="G102" s="164"/>
      <c r="H102" s="165"/>
      <c r="I102" s="166">
        <f t="shared" si="124"/>
        <v>0</v>
      </c>
      <c r="J102" s="164"/>
      <c r="K102" s="165"/>
      <c r="L102" s="166">
        <f t="shared" si="125"/>
        <v>0</v>
      </c>
      <c r="M102" s="164"/>
      <c r="N102" s="165"/>
      <c r="O102" s="166">
        <f t="shared" si="126"/>
        <v>0</v>
      </c>
      <c r="P102" s="168"/>
    </row>
    <row r="103" spans="1:16" ht="36" hidden="1" x14ac:dyDescent="0.25">
      <c r="A103" s="296">
        <v>2240</v>
      </c>
      <c r="B103" s="189" t="s">
        <v>284</v>
      </c>
      <c r="C103" s="190">
        <f t="shared" si="102"/>
        <v>0</v>
      </c>
      <c r="D103" s="297">
        <f>SUM(D104:D111)</f>
        <v>0</v>
      </c>
      <c r="E103" s="298">
        <f t="shared" ref="E103:F103" si="127">SUM(E104:E111)</f>
        <v>0</v>
      </c>
      <c r="F103" s="166">
        <f t="shared" si="127"/>
        <v>0</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v>0</v>
      </c>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v>0</v>
      </c>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v>0</v>
      </c>
      <c r="E106" s="303"/>
      <c r="F106" s="166">
        <f t="shared" si="131"/>
        <v>0</v>
      </c>
      <c r="G106" s="164"/>
      <c r="H106" s="165"/>
      <c r="I106" s="166">
        <f t="shared" si="132"/>
        <v>0</v>
      </c>
      <c r="J106" s="164"/>
      <c r="K106" s="165"/>
      <c r="L106" s="166">
        <f t="shared" si="133"/>
        <v>0</v>
      </c>
      <c r="M106" s="164"/>
      <c r="N106" s="165"/>
      <c r="O106" s="166">
        <f t="shared" si="134"/>
        <v>0</v>
      </c>
      <c r="P106" s="168"/>
    </row>
    <row r="107" spans="1:16" ht="12" hidden="1" customHeight="1" x14ac:dyDescent="0.25">
      <c r="A107" s="162">
        <v>2244</v>
      </c>
      <c r="B107" s="189" t="s">
        <v>288</v>
      </c>
      <c r="C107" s="190">
        <f t="shared" si="102"/>
        <v>0</v>
      </c>
      <c r="D107" s="302">
        <v>0</v>
      </c>
      <c r="E107" s="303"/>
      <c r="F107" s="166">
        <f t="shared" si="131"/>
        <v>0</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v>0</v>
      </c>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v>0</v>
      </c>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v>0</v>
      </c>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v>0</v>
      </c>
      <c r="E111" s="303"/>
      <c r="F111" s="166">
        <f t="shared" si="131"/>
        <v>0</v>
      </c>
      <c r="G111" s="164"/>
      <c r="H111" s="165"/>
      <c r="I111" s="166">
        <f t="shared" si="132"/>
        <v>0</v>
      </c>
      <c r="J111" s="164"/>
      <c r="K111" s="165"/>
      <c r="L111" s="166">
        <f t="shared" si="133"/>
        <v>0</v>
      </c>
      <c r="M111" s="164"/>
      <c r="N111" s="165"/>
      <c r="O111" s="166">
        <f t="shared" si="134"/>
        <v>0</v>
      </c>
      <c r="P111" s="168"/>
    </row>
    <row r="112" spans="1:16" x14ac:dyDescent="0.25">
      <c r="A112" s="296">
        <v>2250</v>
      </c>
      <c r="B112" s="189" t="s">
        <v>293</v>
      </c>
      <c r="C112" s="190">
        <f t="shared" si="102"/>
        <v>84358</v>
      </c>
      <c r="D112" s="297">
        <f>SUM(D113:D115)</f>
        <v>84358</v>
      </c>
      <c r="E112" s="298">
        <f t="shared" ref="E112:F112" si="135">SUM(E113:E115)</f>
        <v>0</v>
      </c>
      <c r="F112" s="166">
        <f t="shared" si="135"/>
        <v>84358</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v>0</v>
      </c>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v>0</v>
      </c>
      <c r="E114" s="303"/>
      <c r="F114" s="166">
        <f t="shared" si="139"/>
        <v>0</v>
      </c>
      <c r="G114" s="164"/>
      <c r="H114" s="165"/>
      <c r="I114" s="166">
        <f t="shared" si="140"/>
        <v>0</v>
      </c>
      <c r="J114" s="164"/>
      <c r="K114" s="165"/>
      <c r="L114" s="166">
        <f t="shared" si="141"/>
        <v>0</v>
      </c>
      <c r="M114" s="164"/>
      <c r="N114" s="165"/>
      <c r="O114" s="166">
        <f t="shared" si="142"/>
        <v>0</v>
      </c>
      <c r="P114" s="168"/>
    </row>
    <row r="115" spans="1:16" ht="24" customHeight="1" x14ac:dyDescent="0.25">
      <c r="A115" s="162">
        <v>2259</v>
      </c>
      <c r="B115" s="189" t="s">
        <v>296</v>
      </c>
      <c r="C115" s="190">
        <f t="shared" si="102"/>
        <v>84358</v>
      </c>
      <c r="D115" s="302">
        <v>84358</v>
      </c>
      <c r="E115" s="303"/>
      <c r="F115" s="166">
        <f t="shared" si="139"/>
        <v>84358</v>
      </c>
      <c r="G115" s="164"/>
      <c r="H115" s="165"/>
      <c r="I115" s="166">
        <f t="shared" si="140"/>
        <v>0</v>
      </c>
      <c r="J115" s="164"/>
      <c r="K115" s="165"/>
      <c r="L115" s="166">
        <f t="shared" si="141"/>
        <v>0</v>
      </c>
      <c r="M115" s="164"/>
      <c r="N115" s="165"/>
      <c r="O115" s="166">
        <f t="shared" si="142"/>
        <v>0</v>
      </c>
      <c r="P115" s="168"/>
    </row>
    <row r="116" spans="1:16" x14ac:dyDescent="0.25">
      <c r="A116" s="296">
        <v>2260</v>
      </c>
      <c r="B116" s="189" t="s">
        <v>297</v>
      </c>
      <c r="C116" s="190">
        <f t="shared" si="102"/>
        <v>117585</v>
      </c>
      <c r="D116" s="297">
        <f>SUM(D117:D121)</f>
        <v>117585</v>
      </c>
      <c r="E116" s="298">
        <f t="shared" ref="E116:F116" si="143">SUM(E117:E121)</f>
        <v>0</v>
      </c>
      <c r="F116" s="166">
        <f t="shared" si="143"/>
        <v>117585</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v>0</v>
      </c>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customHeight="1" x14ac:dyDescent="0.25">
      <c r="A118" s="162">
        <v>2262</v>
      </c>
      <c r="B118" s="189" t="s">
        <v>299</v>
      </c>
      <c r="C118" s="190">
        <f t="shared" si="102"/>
        <v>117585</v>
      </c>
      <c r="D118" s="302">
        <f>114400+3185</f>
        <v>117585</v>
      </c>
      <c r="E118" s="303"/>
      <c r="F118" s="166">
        <f t="shared" si="147"/>
        <v>117585</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v>0</v>
      </c>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v>0</v>
      </c>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v>0</v>
      </c>
      <c r="E121" s="303"/>
      <c r="F121" s="166">
        <f t="shared" si="147"/>
        <v>0</v>
      </c>
      <c r="G121" s="164"/>
      <c r="H121" s="165"/>
      <c r="I121" s="166">
        <f t="shared" si="148"/>
        <v>0</v>
      </c>
      <c r="J121" s="164"/>
      <c r="K121" s="165"/>
      <c r="L121" s="166">
        <f t="shared" si="149"/>
        <v>0</v>
      </c>
      <c r="M121" s="164"/>
      <c r="N121" s="165"/>
      <c r="O121" s="166">
        <f t="shared" si="150"/>
        <v>0</v>
      </c>
      <c r="P121" s="168"/>
    </row>
    <row r="122" spans="1:16" x14ac:dyDescent="0.25">
      <c r="A122" s="296">
        <v>2270</v>
      </c>
      <c r="B122" s="189" t="s">
        <v>303</v>
      </c>
      <c r="C122" s="190">
        <f t="shared" si="102"/>
        <v>47582</v>
      </c>
      <c r="D122" s="297">
        <f>SUM(D123:D127)</f>
        <v>47582</v>
      </c>
      <c r="E122" s="298">
        <f t="shared" ref="E122:F122" si="151">SUM(E123:E127)</f>
        <v>0</v>
      </c>
      <c r="F122" s="166">
        <f t="shared" si="151"/>
        <v>47582</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v>0</v>
      </c>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v>0</v>
      </c>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v>0</v>
      </c>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v>0</v>
      </c>
      <c r="E126" s="303"/>
      <c r="F126" s="166">
        <f t="shared" si="155"/>
        <v>0</v>
      </c>
      <c r="G126" s="164"/>
      <c r="H126" s="165"/>
      <c r="I126" s="166">
        <f t="shared" si="156"/>
        <v>0</v>
      </c>
      <c r="J126" s="164"/>
      <c r="K126" s="165"/>
      <c r="L126" s="166">
        <f t="shared" si="157"/>
        <v>0</v>
      </c>
      <c r="M126" s="164"/>
      <c r="N126" s="165"/>
      <c r="O126" s="166">
        <f t="shared" si="158"/>
        <v>0</v>
      </c>
      <c r="P126" s="168"/>
    </row>
    <row r="127" spans="1:16" ht="24" customHeight="1" x14ac:dyDescent="0.25">
      <c r="A127" s="162">
        <v>2279</v>
      </c>
      <c r="B127" s="189" t="s">
        <v>308</v>
      </c>
      <c r="C127" s="190">
        <f t="shared" si="102"/>
        <v>47582</v>
      </c>
      <c r="D127" s="302">
        <v>47582</v>
      </c>
      <c r="E127" s="303"/>
      <c r="F127" s="166">
        <f t="shared" si="155"/>
        <v>47582</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v>0</v>
      </c>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45992</v>
      </c>
      <c r="D130" s="284">
        <f>SUM(D131,D136,D140,D141,D144,D151,D159,D160,D163)</f>
        <v>45992</v>
      </c>
      <c r="E130" s="285">
        <f t="shared" ref="E130:F130" si="160">SUM(E131,E136,E140,E141,E144,E151,E159,E160,E163)</f>
        <v>0</v>
      </c>
      <c r="F130" s="173">
        <f t="shared" si="160"/>
        <v>45992</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x14ac:dyDescent="0.25">
      <c r="A131" s="766">
        <v>2310</v>
      </c>
      <c r="B131" s="182" t="s">
        <v>312</v>
      </c>
      <c r="C131" s="183">
        <f t="shared" si="102"/>
        <v>5338</v>
      </c>
      <c r="D131" s="300">
        <f t="shared" ref="D131:O131" si="164">SUM(D132:D135)</f>
        <v>5338</v>
      </c>
      <c r="E131" s="301">
        <f t="shared" si="164"/>
        <v>0</v>
      </c>
      <c r="F131" s="234">
        <f t="shared" si="164"/>
        <v>5338</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hidden="1" customHeight="1" x14ac:dyDescent="0.25">
      <c r="A132" s="162">
        <v>2311</v>
      </c>
      <c r="B132" s="189" t="s">
        <v>313</v>
      </c>
      <c r="C132" s="190">
        <f t="shared" si="102"/>
        <v>0</v>
      </c>
      <c r="D132" s="302">
        <v>0</v>
      </c>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12" hidden="1" customHeight="1" x14ac:dyDescent="0.25">
      <c r="A133" s="162">
        <v>2312</v>
      </c>
      <c r="B133" s="189" t="s">
        <v>314</v>
      </c>
      <c r="C133" s="190">
        <f t="shared" si="102"/>
        <v>0</v>
      </c>
      <c r="D133" s="302">
        <v>0</v>
      </c>
      <c r="E133" s="303"/>
      <c r="F133" s="166">
        <f t="shared" si="165"/>
        <v>0</v>
      </c>
      <c r="G133" s="164"/>
      <c r="H133" s="165"/>
      <c r="I133" s="166">
        <f t="shared" si="166"/>
        <v>0</v>
      </c>
      <c r="J133" s="164"/>
      <c r="K133" s="165"/>
      <c r="L133" s="166">
        <f t="shared" si="167"/>
        <v>0</v>
      </c>
      <c r="M133" s="164"/>
      <c r="N133" s="165"/>
      <c r="O133" s="166">
        <f t="shared" si="168"/>
        <v>0</v>
      </c>
      <c r="P133" s="168"/>
    </row>
    <row r="134" spans="1:16" ht="12" hidden="1" customHeight="1" x14ac:dyDescent="0.25">
      <c r="A134" s="162">
        <v>2313</v>
      </c>
      <c r="B134" s="189" t="s">
        <v>315</v>
      </c>
      <c r="C134" s="190">
        <f t="shared" si="102"/>
        <v>0</v>
      </c>
      <c r="D134" s="302">
        <v>0</v>
      </c>
      <c r="E134" s="303"/>
      <c r="F134" s="166">
        <f t="shared" si="165"/>
        <v>0</v>
      </c>
      <c r="G134" s="164"/>
      <c r="H134" s="165"/>
      <c r="I134" s="166">
        <f t="shared" si="166"/>
        <v>0</v>
      </c>
      <c r="J134" s="164"/>
      <c r="K134" s="165"/>
      <c r="L134" s="166">
        <f t="shared" si="167"/>
        <v>0</v>
      </c>
      <c r="M134" s="164"/>
      <c r="N134" s="165"/>
      <c r="O134" s="166">
        <f t="shared" si="168"/>
        <v>0</v>
      </c>
      <c r="P134" s="168"/>
    </row>
    <row r="135" spans="1:16" ht="36" customHeight="1" x14ac:dyDescent="0.25">
      <c r="A135" s="162">
        <v>2314</v>
      </c>
      <c r="B135" s="189" t="s">
        <v>316</v>
      </c>
      <c r="C135" s="190">
        <f t="shared" si="102"/>
        <v>5338</v>
      </c>
      <c r="D135" s="302">
        <v>5338</v>
      </c>
      <c r="E135" s="303"/>
      <c r="F135" s="166">
        <f t="shared" si="165"/>
        <v>5338</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v>0</v>
      </c>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v>0</v>
      </c>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v>0</v>
      </c>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v>0</v>
      </c>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v>0</v>
      </c>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v>0</v>
      </c>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v>0</v>
      </c>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v>0</v>
      </c>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v>0</v>
      </c>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v>0</v>
      </c>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v>0</v>
      </c>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v>0</v>
      </c>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v>0</v>
      </c>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v>0</v>
      </c>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v>0</v>
      </c>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v>0</v>
      </c>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v>0</v>
      </c>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v>0</v>
      </c>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v>0</v>
      </c>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v>0</v>
      </c>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v>0</v>
      </c>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v>0</v>
      </c>
      <c r="E162" s="303"/>
      <c r="F162" s="166">
        <f t="shared" si="206"/>
        <v>0</v>
      </c>
      <c r="G162" s="164"/>
      <c r="H162" s="165"/>
      <c r="I162" s="166">
        <f t="shared" si="207"/>
        <v>0</v>
      </c>
      <c r="J162" s="164"/>
      <c r="K162" s="165"/>
      <c r="L162" s="166">
        <f t="shared" si="208"/>
        <v>0</v>
      </c>
      <c r="M162" s="164"/>
      <c r="N162" s="165"/>
      <c r="O162" s="166">
        <f t="shared" si="209"/>
        <v>0</v>
      </c>
      <c r="P162" s="168"/>
    </row>
    <row r="163" spans="1:16" ht="12" customHeight="1" x14ac:dyDescent="0.25">
      <c r="A163" s="286">
        <v>2390</v>
      </c>
      <c r="B163" s="238" t="s">
        <v>344</v>
      </c>
      <c r="C163" s="243">
        <f t="shared" si="193"/>
        <v>40654</v>
      </c>
      <c r="D163" s="313">
        <v>40654</v>
      </c>
      <c r="E163" s="314"/>
      <c r="F163" s="241">
        <f t="shared" si="206"/>
        <v>40654</v>
      </c>
      <c r="G163" s="244"/>
      <c r="H163" s="245"/>
      <c r="I163" s="241">
        <f t="shared" si="207"/>
        <v>0</v>
      </c>
      <c r="J163" s="244">
        <v>0</v>
      </c>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v>0</v>
      </c>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27"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v>0</v>
      </c>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v>0</v>
      </c>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v>0</v>
      </c>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v>0</v>
      </c>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v>0</v>
      </c>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v>0</v>
      </c>
      <c r="E172" s="158"/>
      <c r="F172" s="234">
        <f t="shared" si="212"/>
        <v>0</v>
      </c>
      <c r="G172" s="157"/>
      <c r="H172" s="158"/>
      <c r="I172" s="234">
        <f t="shared" si="213"/>
        <v>0</v>
      </c>
      <c r="J172" s="157"/>
      <c r="K172" s="158"/>
      <c r="L172" s="234">
        <f t="shared" si="214"/>
        <v>0</v>
      </c>
      <c r="M172" s="157"/>
      <c r="N172" s="158"/>
      <c r="O172" s="234">
        <f t="shared" si="215"/>
        <v>0</v>
      </c>
      <c r="P172" s="160"/>
    </row>
    <row r="173" spans="1:16" x14ac:dyDescent="0.25">
      <c r="A173" s="277">
        <v>3000</v>
      </c>
      <c r="B173" s="277" t="s">
        <v>354</v>
      </c>
      <c r="C173" s="278">
        <f t="shared" si="193"/>
        <v>2088000</v>
      </c>
      <c r="D173" s="279">
        <f>SUM(D174,D184)</f>
        <v>1760000</v>
      </c>
      <c r="E173" s="280">
        <f t="shared" ref="E173:F173" si="216">SUM(E174,E184)</f>
        <v>141000</v>
      </c>
      <c r="F173" s="281">
        <f t="shared" si="216"/>
        <v>1901000</v>
      </c>
      <c r="G173" s="279">
        <f>SUM(G174,G184)</f>
        <v>187000</v>
      </c>
      <c r="H173" s="280">
        <f t="shared" ref="H173:I173" si="217">SUM(H174,H184)</f>
        <v>0</v>
      </c>
      <c r="I173" s="281">
        <f t="shared" si="217"/>
        <v>187000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v>0</v>
      </c>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v>0</v>
      </c>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v>0</v>
      </c>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v>0</v>
      </c>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v>0</v>
      </c>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v>0</v>
      </c>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v>0</v>
      </c>
      <c r="E183" s="322"/>
      <c r="F183" s="323">
        <f t="shared" si="230"/>
        <v>0</v>
      </c>
      <c r="G183" s="324"/>
      <c r="H183" s="325"/>
      <c r="I183" s="323">
        <f t="shared" si="231"/>
        <v>0</v>
      </c>
      <c r="J183" s="324"/>
      <c r="K183" s="325"/>
      <c r="L183" s="323">
        <f t="shared" si="232"/>
        <v>0</v>
      </c>
      <c r="M183" s="324"/>
      <c r="N183" s="325"/>
      <c r="O183" s="323">
        <f t="shared" si="233"/>
        <v>0</v>
      </c>
      <c r="P183" s="326"/>
    </row>
    <row r="184" spans="1:16" ht="48" x14ac:dyDescent="0.25">
      <c r="A184" s="327">
        <v>3300</v>
      </c>
      <c r="B184" s="318" t="s">
        <v>365</v>
      </c>
      <c r="C184" s="328">
        <f t="shared" si="193"/>
        <v>2088000</v>
      </c>
      <c r="D184" s="329">
        <f>SUM(D185:D186)</f>
        <v>1760000</v>
      </c>
      <c r="E184" s="330">
        <f t="shared" ref="E184:O184" si="234">SUM(E185:E186)</f>
        <v>141000</v>
      </c>
      <c r="F184" s="331">
        <f t="shared" si="234"/>
        <v>1901000</v>
      </c>
      <c r="G184" s="329">
        <f t="shared" si="234"/>
        <v>187000</v>
      </c>
      <c r="H184" s="330">
        <f t="shared" si="234"/>
        <v>0</v>
      </c>
      <c r="I184" s="331">
        <f t="shared" si="234"/>
        <v>187000</v>
      </c>
      <c r="J184" s="329">
        <f t="shared" si="234"/>
        <v>0</v>
      </c>
      <c r="K184" s="330">
        <f t="shared" si="234"/>
        <v>0</v>
      </c>
      <c r="L184" s="331">
        <f t="shared" si="234"/>
        <v>0</v>
      </c>
      <c r="M184" s="329">
        <f t="shared" si="234"/>
        <v>0</v>
      </c>
      <c r="N184" s="330">
        <f t="shared" si="234"/>
        <v>0</v>
      </c>
      <c r="O184" s="331">
        <f t="shared" si="234"/>
        <v>0</v>
      </c>
      <c r="P184" s="332"/>
    </row>
    <row r="185" spans="1:16" ht="48" customHeight="1" x14ac:dyDescent="0.25">
      <c r="A185" s="237">
        <v>3310</v>
      </c>
      <c r="B185" s="238" t="s">
        <v>366</v>
      </c>
      <c r="C185" s="243">
        <f t="shared" si="193"/>
        <v>187000</v>
      </c>
      <c r="D185" s="313">
        <v>0</v>
      </c>
      <c r="E185" s="314"/>
      <c r="F185" s="241">
        <f t="shared" ref="F185:F186" si="235">D185+E185</f>
        <v>0</v>
      </c>
      <c r="G185" s="244">
        <v>187000</v>
      </c>
      <c r="H185" s="245"/>
      <c r="I185" s="241">
        <f t="shared" ref="I185:I186" si="236">G185+H185</f>
        <v>187000</v>
      </c>
      <c r="J185" s="244"/>
      <c r="K185" s="245"/>
      <c r="L185" s="241">
        <f t="shared" ref="L185:L186" si="237">K185+J185</f>
        <v>0</v>
      </c>
      <c r="M185" s="244"/>
      <c r="N185" s="245"/>
      <c r="O185" s="241">
        <f t="shared" ref="O185:O186" si="238">N185+M185</f>
        <v>0</v>
      </c>
      <c r="P185" s="229"/>
    </row>
    <row r="186" spans="1:16" ht="48.75" customHeight="1" x14ac:dyDescent="0.25">
      <c r="A186" s="155">
        <v>3320</v>
      </c>
      <c r="B186" s="182" t="s">
        <v>367</v>
      </c>
      <c r="C186" s="183">
        <f t="shared" si="193"/>
        <v>1901000</v>
      </c>
      <c r="D186" s="304">
        <v>1760000</v>
      </c>
      <c r="E186" s="883">
        <v>141000</v>
      </c>
      <c r="F186" s="234">
        <f t="shared" si="235"/>
        <v>1901000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v>0</v>
      </c>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v>0</v>
      </c>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v>0</v>
      </c>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29354</v>
      </c>
      <c r="D194" s="273">
        <f>SUM(D195,D230,D269,D283)</f>
        <v>29354</v>
      </c>
      <c r="E194" s="274">
        <f t="shared" ref="E194:O194" si="259">SUM(E195,E230,E269,E283)</f>
        <v>0</v>
      </c>
      <c r="F194" s="275">
        <f t="shared" si="259"/>
        <v>29354</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29354</v>
      </c>
      <c r="D195" s="279">
        <f>D196+D204</f>
        <v>29354</v>
      </c>
      <c r="E195" s="280">
        <f t="shared" ref="E195:F195" si="260">E196+E204</f>
        <v>0</v>
      </c>
      <c r="F195" s="281">
        <f t="shared" si="260"/>
        <v>29354</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v>0</v>
      </c>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v>0</v>
      </c>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v>0</v>
      </c>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v>0</v>
      </c>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v>0</v>
      </c>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v>0</v>
      </c>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29354</v>
      </c>
      <c r="D204" s="284">
        <f>D205+D215+D216+D225+D226+D227+D229</f>
        <v>29354</v>
      </c>
      <c r="E204" s="285">
        <f t="shared" ref="E204:F204" si="276">E205+E215+E216+E225+E226+E227+E229</f>
        <v>0</v>
      </c>
      <c r="F204" s="173">
        <f t="shared" si="276"/>
        <v>29354</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v>0</v>
      </c>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v>0</v>
      </c>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v>0</v>
      </c>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v>0</v>
      </c>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v>0</v>
      </c>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v>0</v>
      </c>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v>0</v>
      </c>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v>0</v>
      </c>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v>0</v>
      </c>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v>0</v>
      </c>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1616</v>
      </c>
      <c r="D216" s="297">
        <f>SUM(D217:D224)</f>
        <v>1616</v>
      </c>
      <c r="E216" s="298">
        <f t="shared" ref="E216:F216" si="289">SUM(E217:E224)</f>
        <v>0</v>
      </c>
      <c r="F216" s="166">
        <f t="shared" si="289"/>
        <v>1616</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v>0</v>
      </c>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v>0</v>
      </c>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v>0</v>
      </c>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v>0</v>
      </c>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v>0</v>
      </c>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v>0</v>
      </c>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v>0</v>
      </c>
      <c r="E223" s="303"/>
      <c r="F223" s="166">
        <f t="shared" si="293"/>
        <v>0</v>
      </c>
      <c r="G223" s="164"/>
      <c r="H223" s="165"/>
      <c r="I223" s="166">
        <f t="shared" si="294"/>
        <v>0</v>
      </c>
      <c r="J223" s="164"/>
      <c r="K223" s="165"/>
      <c r="L223" s="166">
        <f t="shared" si="295"/>
        <v>0</v>
      </c>
      <c r="M223" s="164"/>
      <c r="N223" s="165"/>
      <c r="O223" s="166">
        <f t="shared" si="296"/>
        <v>0</v>
      </c>
      <c r="P223" s="168"/>
    </row>
    <row r="224" spans="1:16" ht="24" customHeight="1" x14ac:dyDescent="0.25">
      <c r="A224" s="162">
        <v>5239</v>
      </c>
      <c r="B224" s="189" t="s">
        <v>405</v>
      </c>
      <c r="C224" s="190">
        <f t="shared" si="288"/>
        <v>1616</v>
      </c>
      <c r="D224" s="302">
        <v>1616</v>
      </c>
      <c r="E224" s="303"/>
      <c r="F224" s="166">
        <f t="shared" si="293"/>
        <v>1616</v>
      </c>
      <c r="G224" s="164"/>
      <c r="H224" s="165"/>
      <c r="I224" s="166">
        <f t="shared" si="294"/>
        <v>0</v>
      </c>
      <c r="J224" s="164"/>
      <c r="K224" s="165"/>
      <c r="L224" s="166">
        <f t="shared" si="295"/>
        <v>0</v>
      </c>
      <c r="M224" s="164"/>
      <c r="N224" s="165"/>
      <c r="O224" s="166">
        <f t="shared" si="296"/>
        <v>0</v>
      </c>
      <c r="P224" s="168"/>
    </row>
    <row r="225" spans="1:16" ht="24" customHeight="1" x14ac:dyDescent="0.25">
      <c r="A225" s="296">
        <v>5240</v>
      </c>
      <c r="B225" s="189" t="s">
        <v>406</v>
      </c>
      <c r="C225" s="190">
        <f t="shared" si="288"/>
        <v>27738</v>
      </c>
      <c r="D225" s="302">
        <v>27738</v>
      </c>
      <c r="E225" s="303"/>
      <c r="F225" s="166">
        <f t="shared" si="293"/>
        <v>27738</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v>0</v>
      </c>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v>0</v>
      </c>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v>0</v>
      </c>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v>0</v>
      </c>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v>0</v>
      </c>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v>0</v>
      </c>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v>0</v>
      </c>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v>0</v>
      </c>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v>0</v>
      </c>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v>0</v>
      </c>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v>0</v>
      </c>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v>0</v>
      </c>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v>0</v>
      </c>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v>0</v>
      </c>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v>0</v>
      </c>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v>0</v>
      </c>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v>0</v>
      </c>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v>0</v>
      </c>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v>0</v>
      </c>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v>0</v>
      </c>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v>0</v>
      </c>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v>0</v>
      </c>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v>0</v>
      </c>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v>0</v>
      </c>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v>0</v>
      </c>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v>0</v>
      </c>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v>0</v>
      </c>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v>0</v>
      </c>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v>0</v>
      </c>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v>0</v>
      </c>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v>0</v>
      </c>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v>0</v>
      </c>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v>0</v>
      </c>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v>0</v>
      </c>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v>0</v>
      </c>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v>0</v>
      </c>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v>0</v>
      </c>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v>0</v>
      </c>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v>0</v>
      </c>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v>0</v>
      </c>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v>0</v>
      </c>
      <c r="E285" s="314"/>
      <c r="F285" s="241">
        <f>D285+E285</f>
        <v>0</v>
      </c>
      <c r="G285" s="244"/>
      <c r="H285" s="245"/>
      <c r="I285" s="241">
        <f>G285+H285</f>
        <v>0</v>
      </c>
      <c r="J285" s="244"/>
      <c r="K285" s="245"/>
      <c r="L285" s="241">
        <f>K285+J285</f>
        <v>0</v>
      </c>
      <c r="M285" s="244"/>
      <c r="N285" s="245"/>
      <c r="O285" s="241">
        <f>N285+M285</f>
        <v>0</v>
      </c>
      <c r="P285" s="229"/>
    </row>
    <row r="286" spans="1:16" x14ac:dyDescent="0.25">
      <c r="A286" s="309"/>
      <c r="B286" s="189" t="s">
        <v>467</v>
      </c>
      <c r="C286" s="190">
        <f t="shared" si="371"/>
        <v>11086</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11086</v>
      </c>
      <c r="K286" s="298">
        <f t="shared" ref="K286:L286" si="383">SUM(K287:K288)</f>
        <v>0</v>
      </c>
      <c r="L286" s="166">
        <f t="shared" si="383"/>
        <v>11086</v>
      </c>
      <c r="M286" s="297">
        <f>SUM(M287:M288)</f>
        <v>0</v>
      </c>
      <c r="N286" s="298">
        <f t="shared" ref="N286:O286" si="384">SUM(N287:N288)</f>
        <v>0</v>
      </c>
      <c r="O286" s="166">
        <f t="shared" si="384"/>
        <v>0</v>
      </c>
      <c r="P286" s="168"/>
    </row>
    <row r="287" spans="1:16" ht="12" customHeight="1" x14ac:dyDescent="0.25">
      <c r="A287" s="309" t="s">
        <v>468</v>
      </c>
      <c r="B287" s="162" t="s">
        <v>469</v>
      </c>
      <c r="C287" s="190">
        <f t="shared" si="371"/>
        <v>11086</v>
      </c>
      <c r="D287" s="302">
        <v>0</v>
      </c>
      <c r="E287" s="303"/>
      <c r="F287" s="166">
        <f t="shared" ref="F287:F288" si="385">D287+E287</f>
        <v>0</v>
      </c>
      <c r="G287" s="164"/>
      <c r="H287" s="165"/>
      <c r="I287" s="166">
        <f t="shared" ref="I287:I288" si="386">G287+H287</f>
        <v>0</v>
      </c>
      <c r="J287" s="164">
        <v>11086</v>
      </c>
      <c r="K287" s="165"/>
      <c r="L287" s="166">
        <f t="shared" ref="L287:L288" si="387">K287+J287</f>
        <v>11086</v>
      </c>
      <c r="M287" s="164"/>
      <c r="N287" s="165"/>
      <c r="O287" s="166">
        <f t="shared" ref="O287:O288" si="388">N287+M287</f>
        <v>0</v>
      </c>
      <c r="P287" s="168"/>
    </row>
    <row r="288" spans="1:16" ht="24" hidden="1" customHeight="1" x14ac:dyDescent="0.25">
      <c r="A288" s="309" t="s">
        <v>470</v>
      </c>
      <c r="B288" s="359" t="s">
        <v>471</v>
      </c>
      <c r="C288" s="183">
        <f t="shared" si="371"/>
        <v>0</v>
      </c>
      <c r="D288" s="304">
        <v>0</v>
      </c>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2423957</v>
      </c>
      <c r="D289" s="362">
        <f t="shared" ref="D289:O289" si="389">SUM(D286,D269,D230,D195,D187,D173,D75,D53,D283)</f>
        <v>2084871</v>
      </c>
      <c r="E289" s="363">
        <f t="shared" si="389"/>
        <v>141000</v>
      </c>
      <c r="F289" s="364">
        <f t="shared" si="389"/>
        <v>2225871</v>
      </c>
      <c r="G289" s="362">
        <f t="shared" si="389"/>
        <v>187000</v>
      </c>
      <c r="H289" s="363">
        <f t="shared" si="389"/>
        <v>0</v>
      </c>
      <c r="I289" s="364">
        <f t="shared" si="389"/>
        <v>187000</v>
      </c>
      <c r="J289" s="362">
        <f t="shared" si="389"/>
        <v>11086</v>
      </c>
      <c r="K289" s="363">
        <f t="shared" si="389"/>
        <v>0</v>
      </c>
      <c r="L289" s="364">
        <f t="shared" si="389"/>
        <v>11086</v>
      </c>
      <c r="M289" s="362">
        <f t="shared" si="389"/>
        <v>0</v>
      </c>
      <c r="N289" s="363">
        <f t="shared" si="389"/>
        <v>0</v>
      </c>
      <c r="O289" s="364">
        <f t="shared" si="389"/>
        <v>0</v>
      </c>
      <c r="P289" s="365"/>
    </row>
    <row r="290" spans="1:16" s="139" customFormat="1" ht="13.5" thickTop="1" thickBot="1" x14ac:dyDescent="0.3">
      <c r="A290" s="1043" t="s">
        <v>473</v>
      </c>
      <c r="B290" s="1044"/>
      <c r="C290" s="366">
        <f t="shared" si="371"/>
        <v>6247</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6247</v>
      </c>
      <c r="K290" s="368">
        <f t="shared" ref="K290:L290" si="392">(K26+K43)-K51</f>
        <v>0</v>
      </c>
      <c r="L290" s="369">
        <f t="shared" si="392"/>
        <v>6247</v>
      </c>
      <c r="M290" s="367">
        <f>M45-M51</f>
        <v>0</v>
      </c>
      <c r="N290" s="368">
        <f t="shared" ref="N290:O290" si="393">N45-N51</f>
        <v>0</v>
      </c>
      <c r="O290" s="369">
        <f t="shared" si="393"/>
        <v>0</v>
      </c>
      <c r="P290" s="370"/>
    </row>
    <row r="291" spans="1:16" s="139" customFormat="1" ht="12.75" thickTop="1" x14ac:dyDescent="0.25">
      <c r="A291" s="1045" t="s">
        <v>474</v>
      </c>
      <c r="B291" s="1046"/>
      <c r="C291" s="371">
        <f t="shared" si="371"/>
        <v>-6247</v>
      </c>
      <c r="D291" s="372">
        <f t="shared" ref="D291:O291" si="394">SUM(D292,D293)-D300+D301</f>
        <v>0</v>
      </c>
      <c r="E291" s="373">
        <f t="shared" si="394"/>
        <v>0</v>
      </c>
      <c r="F291" s="374">
        <f t="shared" si="394"/>
        <v>0</v>
      </c>
      <c r="G291" s="372">
        <f t="shared" si="394"/>
        <v>0</v>
      </c>
      <c r="H291" s="373">
        <f t="shared" si="394"/>
        <v>0</v>
      </c>
      <c r="I291" s="374">
        <f t="shared" si="394"/>
        <v>0</v>
      </c>
      <c r="J291" s="372">
        <f t="shared" si="394"/>
        <v>-6247</v>
      </c>
      <c r="K291" s="373">
        <f t="shared" si="394"/>
        <v>0</v>
      </c>
      <c r="L291" s="374">
        <f t="shared" si="394"/>
        <v>-6247</v>
      </c>
      <c r="M291" s="372">
        <f t="shared" si="394"/>
        <v>0</v>
      </c>
      <c r="N291" s="373">
        <f t="shared" si="394"/>
        <v>0</v>
      </c>
      <c r="O291" s="374">
        <f t="shared" si="394"/>
        <v>0</v>
      </c>
      <c r="P291" s="375"/>
    </row>
    <row r="292" spans="1:16" s="139" customFormat="1" ht="12.75" thickBot="1" x14ac:dyDescent="0.3">
      <c r="A292" s="257" t="s">
        <v>475</v>
      </c>
      <c r="B292" s="257" t="s">
        <v>476</v>
      </c>
      <c r="C292" s="258">
        <f t="shared" si="371"/>
        <v>-6247</v>
      </c>
      <c r="D292" s="259">
        <f t="shared" ref="D292:O292" si="395">D21-D286</f>
        <v>0</v>
      </c>
      <c r="E292" s="260">
        <f t="shared" si="395"/>
        <v>0</v>
      </c>
      <c r="F292" s="261">
        <f t="shared" si="395"/>
        <v>0</v>
      </c>
      <c r="G292" s="259">
        <f t="shared" si="395"/>
        <v>0</v>
      </c>
      <c r="H292" s="260">
        <f t="shared" si="395"/>
        <v>0</v>
      </c>
      <c r="I292" s="261">
        <f t="shared" si="395"/>
        <v>0</v>
      </c>
      <c r="J292" s="259">
        <f t="shared" si="395"/>
        <v>-6247</v>
      </c>
      <c r="K292" s="260">
        <f t="shared" si="395"/>
        <v>0</v>
      </c>
      <c r="L292" s="261">
        <f t="shared" si="395"/>
        <v>-6247</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YPwyhQ24r+68dIFJlxbCQGWPwDnpJIsZi0mt007DzyzGX1YyCwBx+060aQiuxTH8UmFi61e0BwqIfo8+YRCkdQ==" saltValue="1yQ39vYfuAnVpno7lGnQ4w==" spinCount="100000" sheet="1" objects="1" scenarios="1" formatCells="0" formatColumns="0" formatRows="0" deleteColumns="0"/>
  <autoFilter ref="A18:P301">
    <filterColumn colId="2">
      <filters>
        <filter val="1 616"/>
        <filter val="1 901 000"/>
        <filter val="11 086"/>
        <filter val="117 585"/>
        <filter val="187 000"/>
        <filter val="2 088 000"/>
        <filter val="2 383 517"/>
        <filter val="2 412 871"/>
        <filter val="2 423 957"/>
        <filter val="249 525"/>
        <filter val="27 738"/>
        <filter val="29 354"/>
        <filter val="295 517"/>
        <filter val="4 839"/>
        <filter val="40 654"/>
        <filter val="45 992"/>
        <filter val="47 582"/>
        <filter val="5 338"/>
        <filter val="6 247"/>
        <filter val="-6 247"/>
        <filter val="84 35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41.pielikums Jūrmalas pilsētas domes
2019.gada 19.decembra saistošajiem noteikumiem Nr.56
(protokols Nr.16, 31.punkts)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Q50" sqref="Q50"/>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1045</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598</v>
      </c>
      <c r="D5" s="1070"/>
      <c r="E5" s="1070"/>
      <c r="F5" s="1070"/>
      <c r="G5" s="1070"/>
      <c r="H5" s="1070"/>
      <c r="I5" s="1070"/>
      <c r="J5" s="1070"/>
      <c r="K5" s="1070"/>
      <c r="L5" s="1070"/>
      <c r="M5" s="1070"/>
      <c r="N5" s="1070"/>
      <c r="O5" s="1070"/>
      <c r="P5" s="1071"/>
      <c r="Q5" s="460"/>
    </row>
    <row r="6" spans="1:17" ht="12.75" customHeight="1" x14ac:dyDescent="0.25">
      <c r="A6" s="118" t="s">
        <v>174</v>
      </c>
      <c r="B6" s="119"/>
      <c r="C6" s="1070" t="s">
        <v>940</v>
      </c>
      <c r="D6" s="1070"/>
      <c r="E6" s="1070"/>
      <c r="F6" s="1070"/>
      <c r="G6" s="1070"/>
      <c r="H6" s="1070"/>
      <c r="I6" s="1070"/>
      <c r="J6" s="1070"/>
      <c r="K6" s="1070"/>
      <c r="L6" s="1070"/>
      <c r="M6" s="1070"/>
      <c r="N6" s="1070"/>
      <c r="O6" s="1070"/>
      <c r="P6" s="1071"/>
      <c r="Q6" s="460"/>
    </row>
    <row r="7" spans="1:17" ht="25.5" customHeight="1" x14ac:dyDescent="0.25">
      <c r="A7" s="118" t="s">
        <v>176</v>
      </c>
      <c r="B7" s="119"/>
      <c r="C7" s="1075" t="s">
        <v>939</v>
      </c>
      <c r="D7" s="1075"/>
      <c r="E7" s="1075"/>
      <c r="F7" s="1075"/>
      <c r="G7" s="1075"/>
      <c r="H7" s="1075"/>
      <c r="I7" s="1075"/>
      <c r="J7" s="1075"/>
      <c r="K7" s="1075"/>
      <c r="L7" s="1075"/>
      <c r="M7" s="1075"/>
      <c r="N7" s="1075"/>
      <c r="O7" s="1075"/>
      <c r="P7" s="1076"/>
      <c r="Q7" s="460"/>
    </row>
    <row r="8" spans="1:17" ht="12.75" customHeight="1" x14ac:dyDescent="0.25">
      <c r="A8" s="120" t="s">
        <v>178</v>
      </c>
      <c r="B8" s="119"/>
      <c r="C8" s="1077" t="s">
        <v>1046</v>
      </c>
      <c r="D8" s="1077"/>
      <c r="E8" s="1077"/>
      <c r="F8" s="1077"/>
      <c r="G8" s="1077"/>
      <c r="H8" s="1077"/>
      <c r="I8" s="1077"/>
      <c r="J8" s="1077"/>
      <c r="K8" s="1077"/>
      <c r="L8" s="1077"/>
      <c r="M8" s="1077"/>
      <c r="N8" s="1077"/>
      <c r="O8" s="1077"/>
      <c r="P8" s="1078"/>
      <c r="Q8" s="460"/>
    </row>
    <row r="9" spans="1:17" ht="12.75" customHeight="1" x14ac:dyDescent="0.25">
      <c r="A9" s="118"/>
      <c r="B9" s="119" t="s">
        <v>179</v>
      </c>
      <c r="C9" s="1070" t="s">
        <v>786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721465</v>
      </c>
      <c r="D20" s="143">
        <f>SUM(D21,D24,D25,D41,D43)</f>
        <v>700331</v>
      </c>
      <c r="E20" s="144">
        <f t="shared" ref="E20:F20" si="1">SUM(E21,E24,E25,E41,E43)</f>
        <v>21134</v>
      </c>
      <c r="F20" s="145">
        <f t="shared" si="1"/>
        <v>721465</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721465</v>
      </c>
      <c r="D24" s="451">
        <f>D51</f>
        <v>700331</v>
      </c>
      <c r="E24" s="776">
        <f>605+21805+1724-3000</f>
        <v>21134</v>
      </c>
      <c r="F24" s="453">
        <f t="shared" si="9"/>
        <v>721465</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463"/>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75" hidden="1" thickTop="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3.5" thickTop="1" thickBot="1" x14ac:dyDescent="0.3">
      <c r="A50" s="257"/>
      <c r="B50" s="140" t="s">
        <v>233</v>
      </c>
      <c r="C50" s="258">
        <f t="shared" si="0"/>
        <v>721465</v>
      </c>
      <c r="D50" s="259">
        <f>SUM(D51,D286)</f>
        <v>700331</v>
      </c>
      <c r="E50" s="260">
        <f t="shared" ref="E50:F50" si="26">SUM(E51,E286)</f>
        <v>21134</v>
      </c>
      <c r="F50" s="261">
        <f t="shared" si="26"/>
        <v>721465</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721465</v>
      </c>
      <c r="D51" s="265">
        <f>SUM(D52,D194)</f>
        <v>700331</v>
      </c>
      <c r="E51" s="266">
        <f t="shared" ref="E51:F51" si="30">SUM(E52,E194)</f>
        <v>21134</v>
      </c>
      <c r="F51" s="267">
        <f t="shared" si="30"/>
        <v>721465</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194079</v>
      </c>
      <c r="D52" s="273">
        <f>SUM(D53,D75,D173,D187)</f>
        <v>172945</v>
      </c>
      <c r="E52" s="274">
        <f t="shared" ref="E52:F52" si="34">SUM(E53,E75,E173,E187)</f>
        <v>21134</v>
      </c>
      <c r="F52" s="275">
        <f t="shared" si="34"/>
        <v>194079</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v>0</v>
      </c>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hidden="1" customHeight="1" x14ac:dyDescent="0.25">
      <c r="A57" s="162">
        <v>1119</v>
      </c>
      <c r="B57" s="189" t="s">
        <v>240</v>
      </c>
      <c r="C57" s="190">
        <f t="shared" si="0"/>
        <v>0</v>
      </c>
      <c r="D57" s="164">
        <v>0</v>
      </c>
      <c r="E57" s="165"/>
      <c r="F57" s="166">
        <f t="shared" si="50"/>
        <v>0</v>
      </c>
      <c r="G57" s="164"/>
      <c r="H57" s="165"/>
      <c r="I57" s="166">
        <f t="shared" si="51"/>
        <v>0</v>
      </c>
      <c r="J57" s="164"/>
      <c r="K57" s="165"/>
      <c r="L57" s="166">
        <f t="shared" si="52"/>
        <v>0</v>
      </c>
      <c r="M57" s="164"/>
      <c r="N57" s="165"/>
      <c r="O57" s="166">
        <f t="shared" si="53"/>
        <v>0</v>
      </c>
      <c r="P57" s="168"/>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v>0</v>
      </c>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v>0</v>
      </c>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v>0</v>
      </c>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v>0</v>
      </c>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v>0</v>
      </c>
      <c r="E63" s="165"/>
      <c r="F63" s="166">
        <f t="shared" si="58"/>
        <v>0</v>
      </c>
      <c r="G63" s="164"/>
      <c r="H63" s="165"/>
      <c r="I63" s="166">
        <f t="shared" si="59"/>
        <v>0</v>
      </c>
      <c r="J63" s="164"/>
      <c r="K63" s="165"/>
      <c r="L63" s="166">
        <f t="shared" si="60"/>
        <v>0</v>
      </c>
      <c r="M63" s="164"/>
      <c r="N63" s="165"/>
      <c r="O63" s="166">
        <f t="shared" si="61"/>
        <v>0</v>
      </c>
      <c r="P63" s="168"/>
    </row>
    <row r="64" spans="1:16" ht="12" hidden="1" customHeight="1" x14ac:dyDescent="0.25">
      <c r="A64" s="162">
        <v>1148</v>
      </c>
      <c r="B64" s="189" t="s">
        <v>247</v>
      </c>
      <c r="C64" s="190">
        <f t="shared" si="0"/>
        <v>0</v>
      </c>
      <c r="D64" s="164">
        <v>0</v>
      </c>
      <c r="E64" s="165"/>
      <c r="F64" s="166">
        <f t="shared" si="58"/>
        <v>0</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v>0</v>
      </c>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v>0</v>
      </c>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766">
        <v>1210</v>
      </c>
      <c r="B68" s="182" t="s">
        <v>251</v>
      </c>
      <c r="C68" s="183">
        <f t="shared" si="0"/>
        <v>0</v>
      </c>
      <c r="D68" s="157">
        <v>0</v>
      </c>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v>0</v>
      </c>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v>0</v>
      </c>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v>0</v>
      </c>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v>0</v>
      </c>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v>0</v>
      </c>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194079</v>
      </c>
      <c r="D75" s="279">
        <f>SUM(D76,D83,D130,D164,D165,D172)</f>
        <v>172945</v>
      </c>
      <c r="E75" s="280">
        <f t="shared" ref="E75:F75" si="74">SUM(E76,E83,E130,E164,E165,E172)</f>
        <v>21134</v>
      </c>
      <c r="F75" s="281">
        <f t="shared" si="74"/>
        <v>194079</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v>0</v>
      </c>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v>0</v>
      </c>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v>0</v>
      </c>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v>0</v>
      </c>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194079</v>
      </c>
      <c r="D83" s="284">
        <f>SUM(D84,D89,D95,D103,D112,D116,D122,D128)</f>
        <v>172945</v>
      </c>
      <c r="E83" s="285">
        <f t="shared" ref="E83:F83" si="98">SUM(E84,E89,E95,E103,E112,E116,E122,E128)</f>
        <v>21134</v>
      </c>
      <c r="F83" s="173">
        <f t="shared" si="98"/>
        <v>194079</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v>0</v>
      </c>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v>0</v>
      </c>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v>0</v>
      </c>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v>0</v>
      </c>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v>0</v>
      </c>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v>0</v>
      </c>
      <c r="E91" s="303"/>
      <c r="F91" s="166">
        <f t="shared" si="115"/>
        <v>0</v>
      </c>
      <c r="G91" s="164"/>
      <c r="H91" s="165"/>
      <c r="I91" s="166">
        <f t="shared" si="116"/>
        <v>0</v>
      </c>
      <c r="J91" s="164"/>
      <c r="K91" s="165"/>
      <c r="L91" s="166">
        <f t="shared" si="117"/>
        <v>0</v>
      </c>
      <c r="M91" s="164"/>
      <c r="N91" s="165"/>
      <c r="O91" s="166">
        <f t="shared" si="118"/>
        <v>0</v>
      </c>
      <c r="P91" s="168"/>
    </row>
    <row r="92" spans="1:16" ht="12" hidden="1" customHeight="1" x14ac:dyDescent="0.25">
      <c r="A92" s="162">
        <v>2223</v>
      </c>
      <c r="B92" s="189" t="s">
        <v>273</v>
      </c>
      <c r="C92" s="190">
        <f t="shared" si="102"/>
        <v>0</v>
      </c>
      <c r="D92" s="302">
        <v>0</v>
      </c>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v>0</v>
      </c>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v>0</v>
      </c>
      <c r="E94" s="303"/>
      <c r="F94" s="166">
        <f t="shared" si="115"/>
        <v>0</v>
      </c>
      <c r="G94" s="164"/>
      <c r="H94" s="165"/>
      <c r="I94" s="166">
        <f t="shared" si="116"/>
        <v>0</v>
      </c>
      <c r="J94" s="164"/>
      <c r="K94" s="165"/>
      <c r="L94" s="166">
        <f t="shared" si="117"/>
        <v>0</v>
      </c>
      <c r="M94" s="164"/>
      <c r="N94" s="165"/>
      <c r="O94" s="166">
        <f t="shared" si="118"/>
        <v>0</v>
      </c>
      <c r="P94" s="168"/>
    </row>
    <row r="95" spans="1:16" ht="36" x14ac:dyDescent="0.25">
      <c r="A95" s="296">
        <v>2230</v>
      </c>
      <c r="B95" s="189" t="s">
        <v>276</v>
      </c>
      <c r="C95" s="190">
        <f t="shared" si="102"/>
        <v>8852</v>
      </c>
      <c r="D95" s="297">
        <f>SUM(D96:D102)</f>
        <v>8852</v>
      </c>
      <c r="E95" s="298">
        <f t="shared" ref="E95:F95" si="119">SUM(E96:E102)</f>
        <v>0</v>
      </c>
      <c r="F95" s="166">
        <f t="shared" si="119"/>
        <v>8852</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v>0</v>
      </c>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v>0</v>
      </c>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v>0</v>
      </c>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v>0</v>
      </c>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v>0</v>
      </c>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v>0</v>
      </c>
      <c r="E101" s="303"/>
      <c r="F101" s="166">
        <f t="shared" si="123"/>
        <v>0</v>
      </c>
      <c r="G101" s="164"/>
      <c r="H101" s="165"/>
      <c r="I101" s="166">
        <f t="shared" si="124"/>
        <v>0</v>
      </c>
      <c r="J101" s="164"/>
      <c r="K101" s="165"/>
      <c r="L101" s="166">
        <f t="shared" si="125"/>
        <v>0</v>
      </c>
      <c r="M101" s="164"/>
      <c r="N101" s="165"/>
      <c r="O101" s="166">
        <f t="shared" si="126"/>
        <v>0</v>
      </c>
      <c r="P101" s="168"/>
    </row>
    <row r="102" spans="1:16" ht="24" customHeight="1" x14ac:dyDescent="0.25">
      <c r="A102" s="162">
        <v>2239</v>
      </c>
      <c r="B102" s="189" t="s">
        <v>283</v>
      </c>
      <c r="C102" s="190">
        <f t="shared" si="102"/>
        <v>8852</v>
      </c>
      <c r="D102" s="302">
        <v>8852</v>
      </c>
      <c r="E102" s="303"/>
      <c r="F102" s="166">
        <f t="shared" si="123"/>
        <v>8852</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185227</v>
      </c>
      <c r="D103" s="297">
        <f>SUM(D104:D111)</f>
        <v>164093</v>
      </c>
      <c r="E103" s="298">
        <f t="shared" ref="E103:F103" si="127">SUM(E104:E111)</f>
        <v>21134</v>
      </c>
      <c r="F103" s="166">
        <f t="shared" si="127"/>
        <v>185227</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customHeight="1" x14ac:dyDescent="0.25">
      <c r="A104" s="162">
        <v>2241</v>
      </c>
      <c r="B104" s="189" t="s">
        <v>285</v>
      </c>
      <c r="C104" s="190">
        <f t="shared" si="102"/>
        <v>145526</v>
      </c>
      <c r="D104" s="302">
        <v>146197</v>
      </c>
      <c r="E104" s="822">
        <f>605+1724-3000</f>
        <v>-671</v>
      </c>
      <c r="F104" s="166">
        <f t="shared" ref="F104:F111" si="131">D104+E104</f>
        <v>145526</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v>0</v>
      </c>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v>0</v>
      </c>
      <c r="E106" s="303"/>
      <c r="F106" s="166">
        <f t="shared" si="131"/>
        <v>0</v>
      </c>
      <c r="G106" s="164"/>
      <c r="H106" s="165"/>
      <c r="I106" s="166">
        <f t="shared" si="132"/>
        <v>0</v>
      </c>
      <c r="J106" s="164"/>
      <c r="K106" s="165"/>
      <c r="L106" s="166">
        <f t="shared" si="133"/>
        <v>0</v>
      </c>
      <c r="M106" s="164"/>
      <c r="N106" s="165"/>
      <c r="O106" s="166">
        <f t="shared" si="134"/>
        <v>0</v>
      </c>
      <c r="P106" s="168"/>
    </row>
    <row r="107" spans="1:16" ht="12" customHeight="1" x14ac:dyDescent="0.25">
      <c r="A107" s="162">
        <v>2244</v>
      </c>
      <c r="B107" s="189" t="s">
        <v>288</v>
      </c>
      <c r="C107" s="190">
        <f t="shared" si="102"/>
        <v>39701</v>
      </c>
      <c r="D107" s="302">
        <v>17896</v>
      </c>
      <c r="E107" s="822">
        <f>21805</f>
        <v>21805</v>
      </c>
      <c r="F107" s="166">
        <f t="shared" si="131"/>
        <v>39701</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v>0</v>
      </c>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v>0</v>
      </c>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v>0</v>
      </c>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v>0</v>
      </c>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v>0</v>
      </c>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v>0</v>
      </c>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v>0</v>
      </c>
      <c r="E115" s="303"/>
      <c r="F115" s="166">
        <f t="shared" si="139"/>
        <v>0</v>
      </c>
      <c r="G115" s="164"/>
      <c r="H115" s="165"/>
      <c r="I115" s="166">
        <f t="shared" si="140"/>
        <v>0</v>
      </c>
      <c r="J115" s="164"/>
      <c r="K115" s="165"/>
      <c r="L115" s="166">
        <f t="shared" si="141"/>
        <v>0</v>
      </c>
      <c r="M115" s="164"/>
      <c r="N115" s="165"/>
      <c r="O115" s="166">
        <f t="shared" si="142"/>
        <v>0</v>
      </c>
      <c r="P115" s="168"/>
    </row>
    <row r="116" spans="1:16" hidden="1" x14ac:dyDescent="0.25">
      <c r="A116" s="296">
        <v>2260</v>
      </c>
      <c r="B116" s="189" t="s">
        <v>297</v>
      </c>
      <c r="C116" s="190">
        <f t="shared" si="102"/>
        <v>0</v>
      </c>
      <c r="D116" s="297">
        <f>SUM(D117:D121)</f>
        <v>0</v>
      </c>
      <c r="E116" s="298">
        <f t="shared" ref="E116:F116" si="143">SUM(E117:E121)</f>
        <v>0</v>
      </c>
      <c r="F116" s="166">
        <f t="shared" si="143"/>
        <v>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v>0</v>
      </c>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v>0</v>
      </c>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v>0</v>
      </c>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v>0</v>
      </c>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v>0</v>
      </c>
      <c r="E121" s="303"/>
      <c r="F121" s="166">
        <f t="shared" si="147"/>
        <v>0</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v>0</v>
      </c>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v>0</v>
      </c>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v>0</v>
      </c>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v>0</v>
      </c>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v>0</v>
      </c>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v>0</v>
      </c>
      <c r="E129" s="303"/>
      <c r="F129" s="166">
        <f>D129+E129</f>
        <v>0</v>
      </c>
      <c r="G129" s="164"/>
      <c r="H129" s="165"/>
      <c r="I129" s="166">
        <f>G129+H129</f>
        <v>0</v>
      </c>
      <c r="J129" s="164"/>
      <c r="K129" s="165"/>
      <c r="L129" s="166">
        <f>K129+J129</f>
        <v>0</v>
      </c>
      <c r="M129" s="164"/>
      <c r="N129" s="165"/>
      <c r="O129" s="166">
        <f>N129+M129</f>
        <v>0</v>
      </c>
      <c r="P129" s="168"/>
    </row>
    <row r="130" spans="1:16" ht="38.25" hidden="1" customHeight="1" x14ac:dyDescent="0.25">
      <c r="A130" s="169">
        <v>2300</v>
      </c>
      <c r="B130" s="283" t="s">
        <v>311</v>
      </c>
      <c r="C130" s="170">
        <f t="shared" si="102"/>
        <v>0</v>
      </c>
      <c r="D130" s="284">
        <f>SUM(D131,D136,D140,D141,D144,D151,D159,D160,D163)</f>
        <v>0</v>
      </c>
      <c r="E130" s="285">
        <f t="shared" ref="E130:F130" si="160">SUM(E131,E136,E140,E141,E144,E151,E159,E160,E163)</f>
        <v>0</v>
      </c>
      <c r="F130" s="173">
        <f t="shared" si="160"/>
        <v>0</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hidden="1" x14ac:dyDescent="0.25">
      <c r="A131" s="766">
        <v>2310</v>
      </c>
      <c r="B131" s="182" t="s">
        <v>312</v>
      </c>
      <c r="C131" s="183">
        <f t="shared" si="102"/>
        <v>0</v>
      </c>
      <c r="D131" s="300">
        <f t="shared" ref="D131:O131" si="164">SUM(D132:D135)</f>
        <v>0</v>
      </c>
      <c r="E131" s="301">
        <f t="shared" si="164"/>
        <v>0</v>
      </c>
      <c r="F131" s="234">
        <f t="shared" si="164"/>
        <v>0</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hidden="1" customHeight="1" x14ac:dyDescent="0.25">
      <c r="A132" s="162">
        <v>2311</v>
      </c>
      <c r="B132" s="189" t="s">
        <v>313</v>
      </c>
      <c r="C132" s="190">
        <f t="shared" si="102"/>
        <v>0</v>
      </c>
      <c r="D132" s="302">
        <v>0</v>
      </c>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12" hidden="1" customHeight="1" x14ac:dyDescent="0.25">
      <c r="A133" s="162">
        <v>2312</v>
      </c>
      <c r="B133" s="189" t="s">
        <v>314</v>
      </c>
      <c r="C133" s="190">
        <f t="shared" si="102"/>
        <v>0</v>
      </c>
      <c r="D133" s="302">
        <v>0</v>
      </c>
      <c r="E133" s="303"/>
      <c r="F133" s="166">
        <f t="shared" si="165"/>
        <v>0</v>
      </c>
      <c r="G133" s="164"/>
      <c r="H133" s="165"/>
      <c r="I133" s="166">
        <f t="shared" si="166"/>
        <v>0</v>
      </c>
      <c r="J133" s="164"/>
      <c r="K133" s="165"/>
      <c r="L133" s="166">
        <f t="shared" si="167"/>
        <v>0</v>
      </c>
      <c r="M133" s="164"/>
      <c r="N133" s="165"/>
      <c r="O133" s="166">
        <f t="shared" si="168"/>
        <v>0</v>
      </c>
      <c r="P133" s="168"/>
    </row>
    <row r="134" spans="1:16" ht="12" hidden="1" customHeight="1" x14ac:dyDescent="0.25">
      <c r="A134" s="162">
        <v>2313</v>
      </c>
      <c r="B134" s="189" t="s">
        <v>315</v>
      </c>
      <c r="C134" s="190">
        <f t="shared" si="102"/>
        <v>0</v>
      </c>
      <c r="D134" s="302">
        <v>0</v>
      </c>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v>0</v>
      </c>
      <c r="E135" s="303"/>
      <c r="F135" s="166">
        <f t="shared" si="165"/>
        <v>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v>0</v>
      </c>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v>0</v>
      </c>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v>0</v>
      </c>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v>0</v>
      </c>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v>0</v>
      </c>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v>0</v>
      </c>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v>0</v>
      </c>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v>0</v>
      </c>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v>0</v>
      </c>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v>0</v>
      </c>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v>0</v>
      </c>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v>0</v>
      </c>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v>0</v>
      </c>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v>0</v>
      </c>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v>0</v>
      </c>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v>0</v>
      </c>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v>0</v>
      </c>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v>0</v>
      </c>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v>0</v>
      </c>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v>0</v>
      </c>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v>0</v>
      </c>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v>0</v>
      </c>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v>0</v>
      </c>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v>0</v>
      </c>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v>0</v>
      </c>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v>0</v>
      </c>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v>0</v>
      </c>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v>0</v>
      </c>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v>0</v>
      </c>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v>0</v>
      </c>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v>0</v>
      </c>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v>0</v>
      </c>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v>0</v>
      </c>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v>0</v>
      </c>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v>0</v>
      </c>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v>0</v>
      </c>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v>0</v>
      </c>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v>0</v>
      </c>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v>0</v>
      </c>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v>0</v>
      </c>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v>0</v>
      </c>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v>0</v>
      </c>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527386</v>
      </c>
      <c r="D194" s="273">
        <f>SUM(D195,D230,D269,D283)</f>
        <v>527386</v>
      </c>
      <c r="E194" s="274">
        <f t="shared" ref="E194:O194" si="259">SUM(E195,E230,E269,E283)</f>
        <v>0</v>
      </c>
      <c r="F194" s="275">
        <f t="shared" si="259"/>
        <v>527386</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527386</v>
      </c>
      <c r="D195" s="279">
        <f>D196+D204</f>
        <v>527386</v>
      </c>
      <c r="E195" s="280">
        <f t="shared" ref="E195:F195" si="260">E196+E204</f>
        <v>0</v>
      </c>
      <c r="F195" s="281">
        <f t="shared" si="260"/>
        <v>527386</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v>0</v>
      </c>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v>0</v>
      </c>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v>0</v>
      </c>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v>0</v>
      </c>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v>0</v>
      </c>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v>0</v>
      </c>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527386</v>
      </c>
      <c r="D204" s="284">
        <f>D205+D215+D216+D225+D226+D227+D229</f>
        <v>527386</v>
      </c>
      <c r="E204" s="285">
        <f t="shared" ref="E204:F204" si="276">E205+E215+E216+E225+E226+E227+E229</f>
        <v>0</v>
      </c>
      <c r="F204" s="173">
        <f t="shared" si="276"/>
        <v>527386</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v>0</v>
      </c>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v>0</v>
      </c>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v>0</v>
      </c>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v>0</v>
      </c>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v>0</v>
      </c>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v>0</v>
      </c>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v>0</v>
      </c>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v>0</v>
      </c>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v>0</v>
      </c>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v>0</v>
      </c>
      <c r="E215" s="303"/>
      <c r="F215" s="166">
        <f t="shared" si="284"/>
        <v>0</v>
      </c>
      <c r="G215" s="164"/>
      <c r="H215" s="165"/>
      <c r="I215" s="166">
        <f t="shared" si="285"/>
        <v>0</v>
      </c>
      <c r="J215" s="164"/>
      <c r="K215" s="165"/>
      <c r="L215" s="166">
        <f t="shared" si="286"/>
        <v>0</v>
      </c>
      <c r="M215" s="164"/>
      <c r="N215" s="165"/>
      <c r="O215" s="166">
        <f t="shared" si="287"/>
        <v>0</v>
      </c>
      <c r="P215" s="168"/>
    </row>
    <row r="216" spans="1:16" hidden="1" x14ac:dyDescent="0.25">
      <c r="A216" s="296">
        <v>5230</v>
      </c>
      <c r="B216" s="189" t="s">
        <v>397</v>
      </c>
      <c r="C216" s="190">
        <f t="shared" si="288"/>
        <v>0</v>
      </c>
      <c r="D216" s="297">
        <f>SUM(D217:D224)</f>
        <v>0</v>
      </c>
      <c r="E216" s="298">
        <f t="shared" ref="E216:F216" si="289">SUM(E217:E224)</f>
        <v>0</v>
      </c>
      <c r="F216" s="166">
        <f t="shared" si="289"/>
        <v>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v>0</v>
      </c>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v>0</v>
      </c>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v>0</v>
      </c>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v>0</v>
      </c>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v>0</v>
      </c>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v>0</v>
      </c>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v>0</v>
      </c>
      <c r="E223" s="303"/>
      <c r="F223" s="166">
        <f t="shared" si="293"/>
        <v>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v>0</v>
      </c>
      <c r="E224" s="303"/>
      <c r="F224" s="166">
        <f t="shared" si="293"/>
        <v>0</v>
      </c>
      <c r="G224" s="164"/>
      <c r="H224" s="165"/>
      <c r="I224" s="166">
        <f t="shared" si="294"/>
        <v>0</v>
      </c>
      <c r="J224" s="164"/>
      <c r="K224" s="165"/>
      <c r="L224" s="166">
        <f t="shared" si="295"/>
        <v>0</v>
      </c>
      <c r="M224" s="164"/>
      <c r="N224" s="165"/>
      <c r="O224" s="166">
        <f t="shared" si="296"/>
        <v>0</v>
      </c>
      <c r="P224" s="168"/>
    </row>
    <row r="225" spans="1:16" ht="24" customHeight="1" x14ac:dyDescent="0.25">
      <c r="A225" s="296">
        <v>5240</v>
      </c>
      <c r="B225" s="189" t="s">
        <v>406</v>
      </c>
      <c r="C225" s="190">
        <f t="shared" si="288"/>
        <v>263959</v>
      </c>
      <c r="D225" s="302">
        <v>263959</v>
      </c>
      <c r="E225" s="303"/>
      <c r="F225" s="166">
        <f t="shared" si="293"/>
        <v>263959</v>
      </c>
      <c r="G225" s="164"/>
      <c r="H225" s="165"/>
      <c r="I225" s="166">
        <f t="shared" si="294"/>
        <v>0</v>
      </c>
      <c r="J225" s="164"/>
      <c r="K225" s="165"/>
      <c r="L225" s="166">
        <f t="shared" si="295"/>
        <v>0</v>
      </c>
      <c r="M225" s="164"/>
      <c r="N225" s="165"/>
      <c r="O225" s="166">
        <f t="shared" si="296"/>
        <v>0</v>
      </c>
      <c r="P225" s="168"/>
    </row>
    <row r="226" spans="1:16" ht="12" customHeight="1" x14ac:dyDescent="0.25">
      <c r="A226" s="296">
        <v>5250</v>
      </c>
      <c r="B226" s="189" t="s">
        <v>407</v>
      </c>
      <c r="C226" s="190">
        <f t="shared" si="288"/>
        <v>263427</v>
      </c>
      <c r="D226" s="302">
        <v>263427</v>
      </c>
      <c r="E226" s="303"/>
      <c r="F226" s="166">
        <f t="shared" si="293"/>
        <v>263427</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v>0</v>
      </c>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v>0</v>
      </c>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v>0</v>
      </c>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v>0</v>
      </c>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v>0</v>
      </c>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v>0</v>
      </c>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v>0</v>
      </c>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v>0</v>
      </c>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v>0</v>
      </c>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v>0</v>
      </c>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v>0</v>
      </c>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v>0</v>
      </c>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v>0</v>
      </c>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v>0</v>
      </c>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v>0</v>
      </c>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v>0</v>
      </c>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v>0</v>
      </c>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v>0</v>
      </c>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v>0</v>
      </c>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v>0</v>
      </c>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v>0</v>
      </c>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v>0</v>
      </c>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v>0</v>
      </c>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v>0</v>
      </c>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v>0</v>
      </c>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v>0</v>
      </c>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v>0</v>
      </c>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v>0</v>
      </c>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v>0</v>
      </c>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v>0</v>
      </c>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v>0</v>
      </c>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v>0</v>
      </c>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v>0</v>
      </c>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v>0</v>
      </c>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v>0</v>
      </c>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v>0</v>
      </c>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v>0</v>
      </c>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v>0</v>
      </c>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v>0</v>
      </c>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v>0</v>
      </c>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v>0</v>
      </c>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v>0</v>
      </c>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721465</v>
      </c>
      <c r="D289" s="362">
        <f t="shared" ref="D289:O289" si="389">SUM(D286,D269,D230,D195,D187,D173,D75,D53,D283)</f>
        <v>700331</v>
      </c>
      <c r="E289" s="363">
        <f t="shared" si="389"/>
        <v>21134</v>
      </c>
      <c r="F289" s="364">
        <f t="shared" si="389"/>
        <v>721465</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q1zpQxVDZ3qGrsM68Ym997FQnjoNNwoA5pz3oKFDHHxaWfhEVM/GiieuRZL23+tTCSPX3zsd4wtCyBiAhj5A5w==" saltValue="vCiMPixEWyGkKU18Ch7x3Q==" spinCount="100000" sheet="1" objects="1" scenarios="1" formatCells="0" formatColumns="0" formatRows="0" deleteColumns="0"/>
  <autoFilter ref="A18:P301">
    <filterColumn colId="2">
      <filters>
        <filter val="145 526"/>
        <filter val="185 227"/>
        <filter val="194 079"/>
        <filter val="263 427"/>
        <filter val="263 959"/>
        <filter val="39 701"/>
        <filter val="527 386"/>
        <filter val="721 465"/>
        <filter val="8 85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42.pielikums Jūrmalas pilsētas domes
2019.gada 19.decembra saistošajiem noteikumiem Nr.56
(protokols Nr.16, 31.punkts)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T51" sqref="T51"/>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1047</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598</v>
      </c>
      <c r="D5" s="1070"/>
      <c r="E5" s="1070"/>
      <c r="F5" s="1070"/>
      <c r="G5" s="1070"/>
      <c r="H5" s="1070"/>
      <c r="I5" s="1070"/>
      <c r="J5" s="1070"/>
      <c r="K5" s="1070"/>
      <c r="L5" s="1070"/>
      <c r="M5" s="1070"/>
      <c r="N5" s="1070"/>
      <c r="O5" s="1070"/>
      <c r="P5" s="1071"/>
      <c r="Q5" s="460"/>
    </row>
    <row r="6" spans="1:17" ht="12.75" customHeight="1" x14ac:dyDescent="0.25">
      <c r="A6" s="118" t="s">
        <v>174</v>
      </c>
      <c r="B6" s="119"/>
      <c r="C6" s="1070" t="s">
        <v>175</v>
      </c>
      <c r="D6" s="1070"/>
      <c r="E6" s="1070"/>
      <c r="F6" s="1070"/>
      <c r="G6" s="1070"/>
      <c r="H6" s="1070"/>
      <c r="I6" s="1070"/>
      <c r="J6" s="1070"/>
      <c r="K6" s="1070"/>
      <c r="L6" s="1070"/>
      <c r="M6" s="1070"/>
      <c r="N6" s="1070"/>
      <c r="O6" s="1070"/>
      <c r="P6" s="1071"/>
      <c r="Q6" s="460"/>
    </row>
    <row r="7" spans="1:17" ht="30" customHeight="1" x14ac:dyDescent="0.25">
      <c r="A7" s="118" t="s">
        <v>176</v>
      </c>
      <c r="B7" s="119"/>
      <c r="C7" s="1075" t="s">
        <v>961</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786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928844</v>
      </c>
      <c r="D20" s="143">
        <f>SUM(D21,D24,D25,D41,D43)</f>
        <v>933844</v>
      </c>
      <c r="E20" s="144">
        <f t="shared" ref="E20:F20" si="1">SUM(E21,E24,E25,E41,E43)</f>
        <v>-5000</v>
      </c>
      <c r="F20" s="145">
        <f t="shared" si="1"/>
        <v>928844</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928844</v>
      </c>
      <c r="D24" s="451">
        <f>D51</f>
        <v>933844</v>
      </c>
      <c r="E24" s="776">
        <f>-5000</f>
        <v>-5000</v>
      </c>
      <c r="F24" s="453">
        <f t="shared" si="9"/>
        <v>928844</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463"/>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75" hidden="1" thickTop="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3.5" thickTop="1" thickBot="1" x14ac:dyDescent="0.3">
      <c r="A50" s="257"/>
      <c r="B50" s="140" t="s">
        <v>233</v>
      </c>
      <c r="C50" s="258">
        <f t="shared" si="0"/>
        <v>928844</v>
      </c>
      <c r="D50" s="259">
        <f>SUM(D51,D286)</f>
        <v>933844</v>
      </c>
      <c r="E50" s="260">
        <f t="shared" ref="E50:F50" si="26">SUM(E51,E286)</f>
        <v>-5000</v>
      </c>
      <c r="F50" s="261">
        <f t="shared" si="26"/>
        <v>928844</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928844</v>
      </c>
      <c r="D51" s="265">
        <f>SUM(D52,D194)</f>
        <v>933844</v>
      </c>
      <c r="E51" s="266">
        <f t="shared" ref="E51:F51" si="30">SUM(E52,E194)</f>
        <v>-5000</v>
      </c>
      <c r="F51" s="267">
        <f t="shared" si="30"/>
        <v>928844</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53684</v>
      </c>
      <c r="D52" s="273">
        <f>SUM(D53,D75,D173,D187)</f>
        <v>58684</v>
      </c>
      <c r="E52" s="274">
        <f t="shared" ref="E52:F52" si="34">SUM(E53,E75,E173,E187)</f>
        <v>-5000</v>
      </c>
      <c r="F52" s="275">
        <f t="shared" si="34"/>
        <v>53684</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v>0</v>
      </c>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hidden="1" customHeight="1" x14ac:dyDescent="0.25">
      <c r="A57" s="162">
        <v>1119</v>
      </c>
      <c r="B57" s="189" t="s">
        <v>240</v>
      </c>
      <c r="C57" s="190">
        <f t="shared" si="0"/>
        <v>0</v>
      </c>
      <c r="D57" s="164">
        <v>0</v>
      </c>
      <c r="E57" s="165"/>
      <c r="F57" s="166">
        <f t="shared" si="50"/>
        <v>0</v>
      </c>
      <c r="G57" s="164"/>
      <c r="H57" s="165"/>
      <c r="I57" s="166">
        <f t="shared" si="51"/>
        <v>0</v>
      </c>
      <c r="J57" s="164"/>
      <c r="K57" s="165"/>
      <c r="L57" s="166">
        <f t="shared" si="52"/>
        <v>0</v>
      </c>
      <c r="M57" s="164"/>
      <c r="N57" s="165"/>
      <c r="O57" s="166">
        <f t="shared" si="53"/>
        <v>0</v>
      </c>
      <c r="P57" s="168"/>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v>0</v>
      </c>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v>0</v>
      </c>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v>0</v>
      </c>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v>0</v>
      </c>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v>0</v>
      </c>
      <c r="E63" s="165"/>
      <c r="F63" s="166">
        <f t="shared" si="58"/>
        <v>0</v>
      </c>
      <c r="G63" s="164"/>
      <c r="H63" s="165"/>
      <c r="I63" s="166">
        <f t="shared" si="59"/>
        <v>0</v>
      </c>
      <c r="J63" s="164"/>
      <c r="K63" s="165"/>
      <c r="L63" s="166">
        <f t="shared" si="60"/>
        <v>0</v>
      </c>
      <c r="M63" s="164"/>
      <c r="N63" s="165"/>
      <c r="O63" s="166">
        <f t="shared" si="61"/>
        <v>0</v>
      </c>
      <c r="P63" s="168"/>
    </row>
    <row r="64" spans="1:16" ht="12" hidden="1" customHeight="1" x14ac:dyDescent="0.25">
      <c r="A64" s="162">
        <v>1148</v>
      </c>
      <c r="B64" s="189" t="s">
        <v>247</v>
      </c>
      <c r="C64" s="190">
        <f t="shared" si="0"/>
        <v>0</v>
      </c>
      <c r="D64" s="164">
        <v>0</v>
      </c>
      <c r="E64" s="165"/>
      <c r="F64" s="166">
        <f t="shared" si="58"/>
        <v>0</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v>0</v>
      </c>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v>0</v>
      </c>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766">
        <v>1210</v>
      </c>
      <c r="B68" s="182" t="s">
        <v>251</v>
      </c>
      <c r="C68" s="183">
        <f t="shared" si="0"/>
        <v>0</v>
      </c>
      <c r="D68" s="157">
        <v>0</v>
      </c>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v>0</v>
      </c>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v>0</v>
      </c>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v>0</v>
      </c>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v>0</v>
      </c>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v>0</v>
      </c>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53684</v>
      </c>
      <c r="D75" s="279">
        <f>SUM(D76,D83,D130,D164,D165,D172)</f>
        <v>58684</v>
      </c>
      <c r="E75" s="280">
        <f t="shared" ref="E75:F75" si="74">SUM(E76,E83,E130,E164,E165,E172)</f>
        <v>-5000</v>
      </c>
      <c r="F75" s="281">
        <f t="shared" si="74"/>
        <v>53684</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v>0</v>
      </c>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v>0</v>
      </c>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v>0</v>
      </c>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v>0</v>
      </c>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40956</v>
      </c>
      <c r="D83" s="284">
        <f>SUM(D84,D89,D95,D103,D112,D116,D122,D128)</f>
        <v>45956</v>
      </c>
      <c r="E83" s="285">
        <f t="shared" ref="E83:F83" si="98">SUM(E84,E89,E95,E103,E112,E116,E122,E128)</f>
        <v>-5000</v>
      </c>
      <c r="F83" s="173">
        <f t="shared" si="98"/>
        <v>40956</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v>0</v>
      </c>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v>0</v>
      </c>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v>0</v>
      </c>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v>0</v>
      </c>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v>0</v>
      </c>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v>0</v>
      </c>
      <c r="E91" s="303"/>
      <c r="F91" s="166">
        <f t="shared" si="115"/>
        <v>0</v>
      </c>
      <c r="G91" s="164"/>
      <c r="H91" s="165"/>
      <c r="I91" s="166">
        <f t="shared" si="116"/>
        <v>0</v>
      </c>
      <c r="J91" s="164"/>
      <c r="K91" s="165"/>
      <c r="L91" s="166">
        <f t="shared" si="117"/>
        <v>0</v>
      </c>
      <c r="M91" s="164"/>
      <c r="N91" s="165"/>
      <c r="O91" s="166">
        <f t="shared" si="118"/>
        <v>0</v>
      </c>
      <c r="P91" s="168"/>
    </row>
    <row r="92" spans="1:16" ht="12" hidden="1" customHeight="1" x14ac:dyDescent="0.25">
      <c r="A92" s="162">
        <v>2223</v>
      </c>
      <c r="B92" s="189" t="s">
        <v>273</v>
      </c>
      <c r="C92" s="190">
        <f t="shared" si="102"/>
        <v>0</v>
      </c>
      <c r="D92" s="302">
        <v>0</v>
      </c>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v>0</v>
      </c>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v>0</v>
      </c>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v>0</v>
      </c>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v>0</v>
      </c>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v>0</v>
      </c>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v>0</v>
      </c>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v>0</v>
      </c>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v>0</v>
      </c>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v>0</v>
      </c>
      <c r="E102" s="303"/>
      <c r="F102" s="166">
        <f t="shared" si="123"/>
        <v>0</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39322</v>
      </c>
      <c r="D103" s="297">
        <f>SUM(D104:D111)</f>
        <v>44322</v>
      </c>
      <c r="E103" s="298">
        <f t="shared" ref="E103:F103" si="127">SUM(E104:E111)</f>
        <v>-5000</v>
      </c>
      <c r="F103" s="166">
        <f t="shared" si="127"/>
        <v>39322</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customHeight="1" x14ac:dyDescent="0.25">
      <c r="A104" s="162">
        <v>2241</v>
      </c>
      <c r="B104" s="189" t="s">
        <v>285</v>
      </c>
      <c r="C104" s="190">
        <f t="shared" si="102"/>
        <v>3205</v>
      </c>
      <c r="D104" s="302">
        <v>8205</v>
      </c>
      <c r="E104" s="822">
        <v>-5000</v>
      </c>
      <c r="F104" s="166">
        <f t="shared" ref="F104:F111" si="131">D104+E104</f>
        <v>3205</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v>0</v>
      </c>
      <c r="E105" s="303"/>
      <c r="F105" s="166">
        <f t="shared" si="131"/>
        <v>0</v>
      </c>
      <c r="G105" s="164"/>
      <c r="H105" s="165"/>
      <c r="I105" s="166">
        <f t="shared" si="132"/>
        <v>0</v>
      </c>
      <c r="J105" s="164"/>
      <c r="K105" s="165"/>
      <c r="L105" s="166">
        <f t="shared" si="133"/>
        <v>0</v>
      </c>
      <c r="M105" s="164"/>
      <c r="N105" s="165"/>
      <c r="O105" s="166">
        <f t="shared" si="134"/>
        <v>0</v>
      </c>
      <c r="P105" s="168"/>
    </row>
    <row r="106" spans="1:16" ht="24" customHeight="1" x14ac:dyDescent="0.25">
      <c r="A106" s="162">
        <v>2243</v>
      </c>
      <c r="B106" s="189" t="s">
        <v>287</v>
      </c>
      <c r="C106" s="190">
        <f t="shared" si="102"/>
        <v>10396</v>
      </c>
      <c r="D106" s="302">
        <v>10396</v>
      </c>
      <c r="E106" s="303"/>
      <c r="F106" s="166">
        <f t="shared" si="131"/>
        <v>10396</v>
      </c>
      <c r="G106" s="164"/>
      <c r="H106" s="165"/>
      <c r="I106" s="166">
        <f t="shared" si="132"/>
        <v>0</v>
      </c>
      <c r="J106" s="164"/>
      <c r="K106" s="165"/>
      <c r="L106" s="166">
        <f t="shared" si="133"/>
        <v>0</v>
      </c>
      <c r="M106" s="164"/>
      <c r="N106" s="165"/>
      <c r="O106" s="166">
        <f t="shared" si="134"/>
        <v>0</v>
      </c>
      <c r="P106" s="168"/>
    </row>
    <row r="107" spans="1:16" ht="12" customHeight="1" x14ac:dyDescent="0.25">
      <c r="A107" s="162">
        <v>2244</v>
      </c>
      <c r="B107" s="189" t="s">
        <v>288</v>
      </c>
      <c r="C107" s="190">
        <f t="shared" si="102"/>
        <v>25721</v>
      </c>
      <c r="D107" s="302">
        <v>25721</v>
      </c>
      <c r="E107" s="303"/>
      <c r="F107" s="166">
        <f t="shared" si="131"/>
        <v>25721</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v>0</v>
      </c>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v>0</v>
      </c>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v>0</v>
      </c>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v>0</v>
      </c>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v>0</v>
      </c>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v>0</v>
      </c>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v>0</v>
      </c>
      <c r="E115" s="303"/>
      <c r="F115" s="166">
        <f t="shared" si="139"/>
        <v>0</v>
      </c>
      <c r="G115" s="164"/>
      <c r="H115" s="165"/>
      <c r="I115" s="166">
        <f t="shared" si="140"/>
        <v>0</v>
      </c>
      <c r="J115" s="164"/>
      <c r="K115" s="165"/>
      <c r="L115" s="166">
        <f t="shared" si="141"/>
        <v>0</v>
      </c>
      <c r="M115" s="164"/>
      <c r="N115" s="165"/>
      <c r="O115" s="166">
        <f t="shared" si="142"/>
        <v>0</v>
      </c>
      <c r="P115" s="168"/>
    </row>
    <row r="116" spans="1:16" hidden="1" x14ac:dyDescent="0.25">
      <c r="A116" s="296">
        <v>2260</v>
      </c>
      <c r="B116" s="189" t="s">
        <v>297</v>
      </c>
      <c r="C116" s="190">
        <f t="shared" si="102"/>
        <v>0</v>
      </c>
      <c r="D116" s="297">
        <f>SUM(D117:D121)</f>
        <v>0</v>
      </c>
      <c r="E116" s="298">
        <f t="shared" ref="E116:F116" si="143">SUM(E117:E121)</f>
        <v>0</v>
      </c>
      <c r="F116" s="166">
        <f t="shared" si="143"/>
        <v>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v>0</v>
      </c>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v>0</v>
      </c>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v>0</v>
      </c>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v>0</v>
      </c>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v>0</v>
      </c>
      <c r="E121" s="303"/>
      <c r="F121" s="166">
        <f t="shared" si="147"/>
        <v>0</v>
      </c>
      <c r="G121" s="164"/>
      <c r="H121" s="165"/>
      <c r="I121" s="166">
        <f t="shared" si="148"/>
        <v>0</v>
      </c>
      <c r="J121" s="164"/>
      <c r="K121" s="165"/>
      <c r="L121" s="166">
        <f t="shared" si="149"/>
        <v>0</v>
      </c>
      <c r="M121" s="164"/>
      <c r="N121" s="165"/>
      <c r="O121" s="166">
        <f t="shared" si="150"/>
        <v>0</v>
      </c>
      <c r="P121" s="168"/>
    </row>
    <row r="122" spans="1:16" x14ac:dyDescent="0.25">
      <c r="A122" s="296">
        <v>2270</v>
      </c>
      <c r="B122" s="189" t="s">
        <v>303</v>
      </c>
      <c r="C122" s="190">
        <f t="shared" si="102"/>
        <v>1634</v>
      </c>
      <c r="D122" s="297">
        <f>SUM(D123:D127)</f>
        <v>1634</v>
      </c>
      <c r="E122" s="298">
        <f t="shared" ref="E122:F122" si="151">SUM(E123:E127)</f>
        <v>0</v>
      </c>
      <c r="F122" s="166">
        <f t="shared" si="151"/>
        <v>1634</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v>0</v>
      </c>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v>0</v>
      </c>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v>0</v>
      </c>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v>0</v>
      </c>
      <c r="E126" s="303"/>
      <c r="F126" s="166">
        <f t="shared" si="155"/>
        <v>0</v>
      </c>
      <c r="G126" s="164"/>
      <c r="H126" s="165"/>
      <c r="I126" s="166">
        <f t="shared" si="156"/>
        <v>0</v>
      </c>
      <c r="J126" s="164"/>
      <c r="K126" s="165"/>
      <c r="L126" s="166">
        <f t="shared" si="157"/>
        <v>0</v>
      </c>
      <c r="M126" s="164"/>
      <c r="N126" s="165"/>
      <c r="O126" s="166">
        <f t="shared" si="158"/>
        <v>0</v>
      </c>
      <c r="P126" s="168"/>
    </row>
    <row r="127" spans="1:16" ht="24" customHeight="1" x14ac:dyDescent="0.25">
      <c r="A127" s="162">
        <v>2279</v>
      </c>
      <c r="B127" s="189" t="s">
        <v>308</v>
      </c>
      <c r="C127" s="190">
        <f t="shared" si="102"/>
        <v>1634</v>
      </c>
      <c r="D127" s="302">
        <v>1634</v>
      </c>
      <c r="E127" s="303"/>
      <c r="F127" s="166">
        <f t="shared" si="155"/>
        <v>1634</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v>0</v>
      </c>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12728</v>
      </c>
      <c r="D130" s="284">
        <f>SUM(D131,D136,D140,D141,D144,D151,D159,D160,D163)</f>
        <v>12728</v>
      </c>
      <c r="E130" s="285">
        <f t="shared" ref="E130:F130" si="160">SUM(E131,E136,E140,E141,E144,E151,E159,E160,E163)</f>
        <v>0</v>
      </c>
      <c r="F130" s="173">
        <f t="shared" si="160"/>
        <v>12728</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x14ac:dyDescent="0.25">
      <c r="A131" s="766">
        <v>2310</v>
      </c>
      <c r="B131" s="182" t="s">
        <v>312</v>
      </c>
      <c r="C131" s="183">
        <f t="shared" si="102"/>
        <v>12528</v>
      </c>
      <c r="D131" s="300">
        <f t="shared" ref="D131:O131" si="164">SUM(D132:D135)</f>
        <v>12528</v>
      </c>
      <c r="E131" s="301">
        <f t="shared" si="164"/>
        <v>0</v>
      </c>
      <c r="F131" s="234">
        <f t="shared" si="164"/>
        <v>12528</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hidden="1" customHeight="1" x14ac:dyDescent="0.25">
      <c r="A132" s="162">
        <v>2311</v>
      </c>
      <c r="B132" s="189" t="s">
        <v>313</v>
      </c>
      <c r="C132" s="190">
        <f t="shared" si="102"/>
        <v>0</v>
      </c>
      <c r="D132" s="302">
        <v>0</v>
      </c>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12" customHeight="1" x14ac:dyDescent="0.25">
      <c r="A133" s="162">
        <v>2312</v>
      </c>
      <c r="B133" s="189" t="s">
        <v>314</v>
      </c>
      <c r="C133" s="190">
        <f t="shared" si="102"/>
        <v>12528</v>
      </c>
      <c r="D133" s="302">
        <v>12528</v>
      </c>
      <c r="E133" s="303"/>
      <c r="F133" s="166">
        <f t="shared" si="165"/>
        <v>12528</v>
      </c>
      <c r="G133" s="164"/>
      <c r="H133" s="165"/>
      <c r="I133" s="166">
        <f t="shared" si="166"/>
        <v>0</v>
      </c>
      <c r="J133" s="164"/>
      <c r="K133" s="165"/>
      <c r="L133" s="166">
        <f t="shared" si="167"/>
        <v>0</v>
      </c>
      <c r="M133" s="164"/>
      <c r="N133" s="165"/>
      <c r="O133" s="166">
        <f t="shared" si="168"/>
        <v>0</v>
      </c>
      <c r="P133" s="168"/>
    </row>
    <row r="134" spans="1:16" ht="12" hidden="1" customHeight="1" x14ac:dyDescent="0.25">
      <c r="A134" s="162">
        <v>2313</v>
      </c>
      <c r="B134" s="189" t="s">
        <v>315</v>
      </c>
      <c r="C134" s="190">
        <f t="shared" si="102"/>
        <v>0</v>
      </c>
      <c r="D134" s="302">
        <v>0</v>
      </c>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v>0</v>
      </c>
      <c r="E135" s="303"/>
      <c r="F135" s="166">
        <f t="shared" si="165"/>
        <v>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v>0</v>
      </c>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v>0</v>
      </c>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v>0</v>
      </c>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v>0</v>
      </c>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v>0</v>
      </c>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v>0</v>
      </c>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v>0</v>
      </c>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v>0</v>
      </c>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v>0</v>
      </c>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v>0</v>
      </c>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v>0</v>
      </c>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v>0</v>
      </c>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v>0</v>
      </c>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v>0</v>
      </c>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v>0</v>
      </c>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v>0</v>
      </c>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v>0</v>
      </c>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v>0</v>
      </c>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v>0</v>
      </c>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v>0</v>
      </c>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v>0</v>
      </c>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v>0</v>
      </c>
      <c r="E162" s="303"/>
      <c r="F162" s="166">
        <f t="shared" si="206"/>
        <v>0</v>
      </c>
      <c r="G162" s="164"/>
      <c r="H162" s="165"/>
      <c r="I162" s="166">
        <f t="shared" si="207"/>
        <v>0</v>
      </c>
      <c r="J162" s="164"/>
      <c r="K162" s="165"/>
      <c r="L162" s="166">
        <f t="shared" si="208"/>
        <v>0</v>
      </c>
      <c r="M162" s="164"/>
      <c r="N162" s="165"/>
      <c r="O162" s="166">
        <f t="shared" si="209"/>
        <v>0</v>
      </c>
      <c r="P162" s="168"/>
    </row>
    <row r="163" spans="1:16" ht="12" customHeight="1" x14ac:dyDescent="0.25">
      <c r="A163" s="286">
        <v>2390</v>
      </c>
      <c r="B163" s="238" t="s">
        <v>344</v>
      </c>
      <c r="C163" s="243">
        <f t="shared" si="193"/>
        <v>200</v>
      </c>
      <c r="D163" s="313">
        <v>200</v>
      </c>
      <c r="E163" s="314"/>
      <c r="F163" s="241">
        <f t="shared" si="206"/>
        <v>200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v>0</v>
      </c>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v>0</v>
      </c>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v>0</v>
      </c>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v>0</v>
      </c>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v>0</v>
      </c>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v>0</v>
      </c>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v>0</v>
      </c>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v>0</v>
      </c>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v>0</v>
      </c>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v>0</v>
      </c>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v>0</v>
      </c>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v>0</v>
      </c>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v>0</v>
      </c>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v>0</v>
      </c>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v>0</v>
      </c>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v>0</v>
      </c>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v>0</v>
      </c>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v>0</v>
      </c>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v>0</v>
      </c>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875160</v>
      </c>
      <c r="D194" s="273">
        <f>SUM(D195,D230,D269,D283)</f>
        <v>875160</v>
      </c>
      <c r="E194" s="274">
        <f t="shared" ref="E194:O194" si="259">SUM(E195,E230,E269,E283)</f>
        <v>0</v>
      </c>
      <c r="F194" s="275">
        <f t="shared" si="259"/>
        <v>875160</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875160</v>
      </c>
      <c r="D195" s="279">
        <f>D196+D204</f>
        <v>875160</v>
      </c>
      <c r="E195" s="280">
        <f t="shared" ref="E195:F195" si="260">E196+E204</f>
        <v>0</v>
      </c>
      <c r="F195" s="281">
        <f t="shared" si="260"/>
        <v>875160</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v>0</v>
      </c>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v>0</v>
      </c>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v>0</v>
      </c>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v>0</v>
      </c>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v>0</v>
      </c>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v>0</v>
      </c>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875160</v>
      </c>
      <c r="D204" s="284">
        <f>D205+D215+D216+D225+D226+D227+D229</f>
        <v>875160</v>
      </c>
      <c r="E204" s="285">
        <f t="shared" ref="E204:F204" si="276">E205+E215+E216+E225+E226+E227+E229</f>
        <v>0</v>
      </c>
      <c r="F204" s="173">
        <f t="shared" si="276"/>
        <v>875160</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v>0</v>
      </c>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v>0</v>
      </c>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v>0</v>
      </c>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v>0</v>
      </c>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v>0</v>
      </c>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v>0</v>
      </c>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v>0</v>
      </c>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v>0</v>
      </c>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v>0</v>
      </c>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v>0</v>
      </c>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10262</v>
      </c>
      <c r="D216" s="297">
        <f>SUM(D217:D224)</f>
        <v>10262</v>
      </c>
      <c r="E216" s="298">
        <f t="shared" ref="E216:F216" si="289">SUM(E217:E224)</f>
        <v>0</v>
      </c>
      <c r="F216" s="166">
        <f t="shared" si="289"/>
        <v>10262</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v>0</v>
      </c>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v>0</v>
      </c>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v>0</v>
      </c>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v>0</v>
      </c>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v>0</v>
      </c>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v>0</v>
      </c>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v>0</v>
      </c>
      <c r="E223" s="303"/>
      <c r="F223" s="166">
        <f t="shared" si="293"/>
        <v>0</v>
      </c>
      <c r="G223" s="164"/>
      <c r="H223" s="165"/>
      <c r="I223" s="166">
        <f t="shared" si="294"/>
        <v>0</v>
      </c>
      <c r="J223" s="164"/>
      <c r="K223" s="165"/>
      <c r="L223" s="166">
        <f t="shared" si="295"/>
        <v>0</v>
      </c>
      <c r="M223" s="164"/>
      <c r="N223" s="165"/>
      <c r="O223" s="166">
        <f t="shared" si="296"/>
        <v>0</v>
      </c>
      <c r="P223" s="168"/>
    </row>
    <row r="224" spans="1:16" ht="24" customHeight="1" x14ac:dyDescent="0.25">
      <c r="A224" s="162">
        <v>5239</v>
      </c>
      <c r="B224" s="189" t="s">
        <v>405</v>
      </c>
      <c r="C224" s="190">
        <f t="shared" si="288"/>
        <v>10262</v>
      </c>
      <c r="D224" s="302">
        <v>10262</v>
      </c>
      <c r="E224" s="303"/>
      <c r="F224" s="166">
        <f t="shared" si="293"/>
        <v>10262</v>
      </c>
      <c r="G224" s="164"/>
      <c r="H224" s="165"/>
      <c r="I224" s="166">
        <f t="shared" si="294"/>
        <v>0</v>
      </c>
      <c r="J224" s="164"/>
      <c r="K224" s="165"/>
      <c r="L224" s="166">
        <f t="shared" si="295"/>
        <v>0</v>
      </c>
      <c r="M224" s="164"/>
      <c r="N224" s="165"/>
      <c r="O224" s="166">
        <f t="shared" si="296"/>
        <v>0</v>
      </c>
      <c r="P224" s="168"/>
    </row>
    <row r="225" spans="1:16" ht="24" customHeight="1" x14ac:dyDescent="0.25">
      <c r="A225" s="296">
        <v>5240</v>
      </c>
      <c r="B225" s="189" t="s">
        <v>406</v>
      </c>
      <c r="C225" s="190">
        <f t="shared" si="288"/>
        <v>548734</v>
      </c>
      <c r="D225" s="302">
        <v>548734</v>
      </c>
      <c r="E225" s="303"/>
      <c r="F225" s="166">
        <f t="shared" si="293"/>
        <v>548734</v>
      </c>
      <c r="G225" s="164"/>
      <c r="H225" s="165"/>
      <c r="I225" s="166">
        <f t="shared" si="294"/>
        <v>0</v>
      </c>
      <c r="J225" s="164"/>
      <c r="K225" s="165"/>
      <c r="L225" s="166">
        <f t="shared" si="295"/>
        <v>0</v>
      </c>
      <c r="M225" s="164"/>
      <c r="N225" s="165"/>
      <c r="O225" s="166">
        <f t="shared" si="296"/>
        <v>0</v>
      </c>
      <c r="P225" s="168"/>
    </row>
    <row r="226" spans="1:16" ht="12" customHeight="1" x14ac:dyDescent="0.25">
      <c r="A226" s="296">
        <v>5250</v>
      </c>
      <c r="B226" s="189" t="s">
        <v>407</v>
      </c>
      <c r="C226" s="190">
        <f t="shared" si="288"/>
        <v>316164</v>
      </c>
      <c r="D226" s="302">
        <v>316164</v>
      </c>
      <c r="E226" s="303"/>
      <c r="F226" s="166">
        <f t="shared" si="293"/>
        <v>316164</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v>0</v>
      </c>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v>0</v>
      </c>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v>0</v>
      </c>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v>0</v>
      </c>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v>0</v>
      </c>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v>0</v>
      </c>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v>0</v>
      </c>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v>0</v>
      </c>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v>0</v>
      </c>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v>0</v>
      </c>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v>0</v>
      </c>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v>0</v>
      </c>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v>0</v>
      </c>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v>0</v>
      </c>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v>0</v>
      </c>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v>0</v>
      </c>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v>0</v>
      </c>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v>0</v>
      </c>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v>0</v>
      </c>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v>0</v>
      </c>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v>0</v>
      </c>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v>0</v>
      </c>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v>0</v>
      </c>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v>0</v>
      </c>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v>0</v>
      </c>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v>0</v>
      </c>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v>0</v>
      </c>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v>0</v>
      </c>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v>0</v>
      </c>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v>0</v>
      </c>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v>0</v>
      </c>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v>0</v>
      </c>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v>0</v>
      </c>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v>0</v>
      </c>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v>0</v>
      </c>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v>0</v>
      </c>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v>0</v>
      </c>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v>0</v>
      </c>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v>0</v>
      </c>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v>0</v>
      </c>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v>0</v>
      </c>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v>0</v>
      </c>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928844</v>
      </c>
      <c r="D289" s="362">
        <f t="shared" ref="D289:O289" si="389">SUM(D286,D269,D230,D195,D187,D173,D75,D53,D283)</f>
        <v>933844</v>
      </c>
      <c r="E289" s="363">
        <f t="shared" si="389"/>
        <v>-5000</v>
      </c>
      <c r="F289" s="364">
        <f t="shared" si="389"/>
        <v>928844</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3CFM3Qlji0IekXTnJEEl16X06o7BFsioF/tWUUQY4fTT1ZM5MYlLPxEcPSACBWnGg92Mdd8fLFqsfPK6pa02YQ==" saltValue="c1SCkui0OSpcNFTvGgc7Gg==" spinCount="100000" sheet="1" objects="1" scenarios="1" formatCells="0" formatColumns="0" formatRows="0" deleteColumns="0"/>
  <autoFilter ref="A18:P301">
    <filterColumn colId="2">
      <filters>
        <filter val="1 634"/>
        <filter val="10 262"/>
        <filter val="10 396"/>
        <filter val="12 528"/>
        <filter val="12 728"/>
        <filter val="200"/>
        <filter val="25 721"/>
        <filter val="3 205"/>
        <filter val="316 164"/>
        <filter val="39 322"/>
        <filter val="40 956"/>
        <filter val="53 684"/>
        <filter val="548 734"/>
        <filter val="875 160"/>
        <filter val="928 84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43.pielikums Jūrmalas pilsētas domes
2019.gada 19.decembra saistošajiem noteikumiem Nr.56
(protokols Nr.16, 31.punkts)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R2" sqref="R1:R2"/>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1048</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598</v>
      </c>
      <c r="D5" s="1070"/>
      <c r="E5" s="1070"/>
      <c r="F5" s="1070"/>
      <c r="G5" s="1070"/>
      <c r="H5" s="1070"/>
      <c r="I5" s="1070"/>
      <c r="J5" s="1070"/>
      <c r="K5" s="1070"/>
      <c r="L5" s="1070"/>
      <c r="M5" s="1070"/>
      <c r="N5" s="1070"/>
      <c r="O5" s="1070"/>
      <c r="P5" s="1071"/>
      <c r="Q5" s="460"/>
    </row>
    <row r="6" spans="1:17" ht="12.75" customHeight="1" x14ac:dyDescent="0.25">
      <c r="A6" s="118" t="s">
        <v>174</v>
      </c>
      <c r="B6" s="119"/>
      <c r="C6" s="1070" t="s">
        <v>698</v>
      </c>
      <c r="D6" s="1070"/>
      <c r="E6" s="1070"/>
      <c r="F6" s="1070"/>
      <c r="G6" s="1070"/>
      <c r="H6" s="1070"/>
      <c r="I6" s="1070"/>
      <c r="J6" s="1070"/>
      <c r="K6" s="1070"/>
      <c r="L6" s="1070"/>
      <c r="M6" s="1070"/>
      <c r="N6" s="1070"/>
      <c r="O6" s="1070"/>
      <c r="P6" s="1071"/>
      <c r="Q6" s="460"/>
    </row>
    <row r="7" spans="1:17" ht="26.25" customHeight="1" x14ac:dyDescent="0.25">
      <c r="A7" s="118" t="s">
        <v>176</v>
      </c>
      <c r="B7" s="119"/>
      <c r="C7" s="1075" t="s">
        <v>981</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786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225193</v>
      </c>
      <c r="D20" s="143">
        <f>SUM(D21,D24,D25,D41,D43)</f>
        <v>222570</v>
      </c>
      <c r="E20" s="144">
        <f t="shared" ref="E20:F20" si="1">SUM(E21,E24,E25,E41,E43)</f>
        <v>2623</v>
      </c>
      <c r="F20" s="145">
        <f t="shared" si="1"/>
        <v>225193</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225193</v>
      </c>
      <c r="D24" s="451">
        <f>D51</f>
        <v>222570</v>
      </c>
      <c r="E24" s="776">
        <v>2623</v>
      </c>
      <c r="F24" s="453">
        <f t="shared" si="9"/>
        <v>225193</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463"/>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75" hidden="1" thickTop="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3.5" thickTop="1" thickBot="1" x14ac:dyDescent="0.3">
      <c r="A50" s="257"/>
      <c r="B50" s="140" t="s">
        <v>233</v>
      </c>
      <c r="C50" s="258">
        <f t="shared" si="0"/>
        <v>225193</v>
      </c>
      <c r="D50" s="259">
        <f>SUM(D51,D286)</f>
        <v>222570</v>
      </c>
      <c r="E50" s="260">
        <f t="shared" ref="E50:F50" si="26">SUM(E51,E286)</f>
        <v>2623</v>
      </c>
      <c r="F50" s="261">
        <f t="shared" si="26"/>
        <v>225193</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225193</v>
      </c>
      <c r="D51" s="265">
        <f>SUM(D52,D194)</f>
        <v>222570</v>
      </c>
      <c r="E51" s="266">
        <f t="shared" ref="E51:F51" si="30">SUM(E52,E194)</f>
        <v>2623</v>
      </c>
      <c r="F51" s="267">
        <f t="shared" si="30"/>
        <v>225193</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5173</v>
      </c>
      <c r="D52" s="273">
        <f>SUM(D53,D75,D173,D187)</f>
        <v>2550</v>
      </c>
      <c r="E52" s="274">
        <f t="shared" ref="E52:F52" si="34">SUM(E53,E75,E173,E187)</f>
        <v>2623</v>
      </c>
      <c r="F52" s="275">
        <f t="shared" si="34"/>
        <v>5173</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v>0</v>
      </c>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hidden="1" customHeight="1" x14ac:dyDescent="0.25">
      <c r="A57" s="162">
        <v>1119</v>
      </c>
      <c r="B57" s="189" t="s">
        <v>240</v>
      </c>
      <c r="C57" s="190">
        <f t="shared" si="0"/>
        <v>0</v>
      </c>
      <c r="D57" s="164">
        <v>0</v>
      </c>
      <c r="E57" s="165"/>
      <c r="F57" s="166">
        <f t="shared" si="50"/>
        <v>0</v>
      </c>
      <c r="G57" s="164"/>
      <c r="H57" s="165"/>
      <c r="I57" s="166">
        <f t="shared" si="51"/>
        <v>0</v>
      </c>
      <c r="J57" s="164"/>
      <c r="K57" s="165"/>
      <c r="L57" s="166">
        <f t="shared" si="52"/>
        <v>0</v>
      </c>
      <c r="M57" s="164"/>
      <c r="N57" s="165"/>
      <c r="O57" s="166">
        <f t="shared" si="53"/>
        <v>0</v>
      </c>
      <c r="P57" s="168"/>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v>0</v>
      </c>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v>0</v>
      </c>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v>0</v>
      </c>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v>0</v>
      </c>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v>0</v>
      </c>
      <c r="E63" s="165"/>
      <c r="F63" s="166">
        <f t="shared" si="58"/>
        <v>0</v>
      </c>
      <c r="G63" s="164"/>
      <c r="H63" s="165"/>
      <c r="I63" s="166">
        <f t="shared" si="59"/>
        <v>0</v>
      </c>
      <c r="J63" s="164"/>
      <c r="K63" s="165"/>
      <c r="L63" s="166">
        <f t="shared" si="60"/>
        <v>0</v>
      </c>
      <c r="M63" s="164"/>
      <c r="N63" s="165"/>
      <c r="O63" s="166">
        <f t="shared" si="61"/>
        <v>0</v>
      </c>
      <c r="P63" s="168"/>
    </row>
    <row r="64" spans="1:16" ht="12" hidden="1" customHeight="1" x14ac:dyDescent="0.25">
      <c r="A64" s="162">
        <v>1148</v>
      </c>
      <c r="B64" s="189" t="s">
        <v>247</v>
      </c>
      <c r="C64" s="190">
        <f t="shared" si="0"/>
        <v>0</v>
      </c>
      <c r="D64" s="164">
        <v>0</v>
      </c>
      <c r="E64" s="165"/>
      <c r="F64" s="166">
        <f t="shared" si="58"/>
        <v>0</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v>0</v>
      </c>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v>0</v>
      </c>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766">
        <v>1210</v>
      </c>
      <c r="B68" s="182" t="s">
        <v>251</v>
      </c>
      <c r="C68" s="183">
        <f t="shared" si="0"/>
        <v>0</v>
      </c>
      <c r="D68" s="157">
        <v>0</v>
      </c>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v>0</v>
      </c>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v>0</v>
      </c>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v>0</v>
      </c>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v>0</v>
      </c>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v>0</v>
      </c>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5173</v>
      </c>
      <c r="D75" s="279">
        <f>SUM(D76,D83,D130,D164,D165,D172)</f>
        <v>2550</v>
      </c>
      <c r="E75" s="280">
        <f t="shared" ref="E75:F75" si="74">SUM(E76,E83,E130,E164,E165,E172)</f>
        <v>2623</v>
      </c>
      <c r="F75" s="281">
        <f t="shared" si="74"/>
        <v>5173</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v>0</v>
      </c>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v>0</v>
      </c>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v>0</v>
      </c>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v>0</v>
      </c>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5173</v>
      </c>
      <c r="D83" s="284">
        <f>SUM(D84,D89,D95,D103,D112,D116,D122,D128)</f>
        <v>2550</v>
      </c>
      <c r="E83" s="285">
        <f t="shared" ref="E83:F83" si="98">SUM(E84,E89,E95,E103,E112,E116,E122,E128)</f>
        <v>2623</v>
      </c>
      <c r="F83" s="173">
        <f t="shared" si="98"/>
        <v>5173</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v>0</v>
      </c>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v>0</v>
      </c>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v>0</v>
      </c>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v>0</v>
      </c>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v>0</v>
      </c>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v>0</v>
      </c>
      <c r="E91" s="303"/>
      <c r="F91" s="166">
        <f t="shared" si="115"/>
        <v>0</v>
      </c>
      <c r="G91" s="164"/>
      <c r="H91" s="165"/>
      <c r="I91" s="166">
        <f t="shared" si="116"/>
        <v>0</v>
      </c>
      <c r="J91" s="164"/>
      <c r="K91" s="165"/>
      <c r="L91" s="166">
        <f t="shared" si="117"/>
        <v>0</v>
      </c>
      <c r="M91" s="164"/>
      <c r="N91" s="165"/>
      <c r="O91" s="166">
        <f t="shared" si="118"/>
        <v>0</v>
      </c>
      <c r="P91" s="168"/>
    </row>
    <row r="92" spans="1:16" ht="12" hidden="1" customHeight="1" x14ac:dyDescent="0.25">
      <c r="A92" s="162">
        <v>2223</v>
      </c>
      <c r="B92" s="189" t="s">
        <v>273</v>
      </c>
      <c r="C92" s="190">
        <f t="shared" si="102"/>
        <v>0</v>
      </c>
      <c r="D92" s="302">
        <v>0</v>
      </c>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v>0</v>
      </c>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v>0</v>
      </c>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v>0</v>
      </c>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v>0</v>
      </c>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v>0</v>
      </c>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v>0</v>
      </c>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v>0</v>
      </c>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v>0</v>
      </c>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v>0</v>
      </c>
      <c r="E102" s="303"/>
      <c r="F102" s="166">
        <f t="shared" si="123"/>
        <v>0</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5173</v>
      </c>
      <c r="D103" s="297">
        <f>SUM(D104:D111)</f>
        <v>2550</v>
      </c>
      <c r="E103" s="298">
        <f t="shared" ref="E103:F103" si="127">SUM(E104:E111)</f>
        <v>2623</v>
      </c>
      <c r="F103" s="166">
        <f t="shared" si="127"/>
        <v>5173</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customHeight="1" x14ac:dyDescent="0.25">
      <c r="A104" s="162">
        <v>2241</v>
      </c>
      <c r="B104" s="189" t="s">
        <v>285</v>
      </c>
      <c r="C104" s="190">
        <f t="shared" si="102"/>
        <v>5173</v>
      </c>
      <c r="D104" s="302">
        <v>2550</v>
      </c>
      <c r="E104" s="822">
        <v>2623</v>
      </c>
      <c r="F104" s="166">
        <f t="shared" ref="F104:F111" si="131">D104+E104</f>
        <v>5173</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v>0</v>
      </c>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v>0</v>
      </c>
      <c r="E106" s="303"/>
      <c r="F106" s="166">
        <f t="shared" si="131"/>
        <v>0</v>
      </c>
      <c r="G106" s="164"/>
      <c r="H106" s="165"/>
      <c r="I106" s="166">
        <f t="shared" si="132"/>
        <v>0</v>
      </c>
      <c r="J106" s="164"/>
      <c r="K106" s="165"/>
      <c r="L106" s="166">
        <f t="shared" si="133"/>
        <v>0</v>
      </c>
      <c r="M106" s="164"/>
      <c r="N106" s="165"/>
      <c r="O106" s="166">
        <f t="shared" si="134"/>
        <v>0</v>
      </c>
      <c r="P106" s="168"/>
    </row>
    <row r="107" spans="1:16" ht="12" hidden="1" customHeight="1" x14ac:dyDescent="0.25">
      <c r="A107" s="162">
        <v>2244</v>
      </c>
      <c r="B107" s="189" t="s">
        <v>288</v>
      </c>
      <c r="C107" s="190">
        <f t="shared" si="102"/>
        <v>0</v>
      </c>
      <c r="D107" s="302">
        <v>0</v>
      </c>
      <c r="E107" s="303"/>
      <c r="F107" s="166">
        <f t="shared" si="131"/>
        <v>0</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v>0</v>
      </c>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v>0</v>
      </c>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v>0</v>
      </c>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v>0</v>
      </c>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v>0</v>
      </c>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v>0</v>
      </c>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v>0</v>
      </c>
      <c r="E115" s="303"/>
      <c r="F115" s="166">
        <f t="shared" si="139"/>
        <v>0</v>
      </c>
      <c r="G115" s="164"/>
      <c r="H115" s="165"/>
      <c r="I115" s="166">
        <f t="shared" si="140"/>
        <v>0</v>
      </c>
      <c r="J115" s="164"/>
      <c r="K115" s="165"/>
      <c r="L115" s="166">
        <f t="shared" si="141"/>
        <v>0</v>
      </c>
      <c r="M115" s="164"/>
      <c r="N115" s="165"/>
      <c r="O115" s="166">
        <f t="shared" si="142"/>
        <v>0</v>
      </c>
      <c r="P115" s="168"/>
    </row>
    <row r="116" spans="1:16" hidden="1" x14ac:dyDescent="0.25">
      <c r="A116" s="296">
        <v>2260</v>
      </c>
      <c r="B116" s="189" t="s">
        <v>297</v>
      </c>
      <c r="C116" s="190">
        <f t="shared" si="102"/>
        <v>0</v>
      </c>
      <c r="D116" s="297">
        <f>SUM(D117:D121)</f>
        <v>0</v>
      </c>
      <c r="E116" s="298">
        <f t="shared" ref="E116:F116" si="143">SUM(E117:E121)</f>
        <v>0</v>
      </c>
      <c r="F116" s="166">
        <f t="shared" si="143"/>
        <v>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v>0</v>
      </c>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v>0</v>
      </c>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v>0</v>
      </c>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v>0</v>
      </c>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v>0</v>
      </c>
      <c r="E121" s="303"/>
      <c r="F121" s="166">
        <f t="shared" si="147"/>
        <v>0</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v>0</v>
      </c>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v>0</v>
      </c>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v>0</v>
      </c>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v>0</v>
      </c>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v>0</v>
      </c>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v>0</v>
      </c>
      <c r="E129" s="303"/>
      <c r="F129" s="166">
        <f>D129+E129</f>
        <v>0</v>
      </c>
      <c r="G129" s="164"/>
      <c r="H129" s="165"/>
      <c r="I129" s="166">
        <f>G129+H129</f>
        <v>0</v>
      </c>
      <c r="J129" s="164"/>
      <c r="K129" s="165"/>
      <c r="L129" s="166">
        <f>K129+J129</f>
        <v>0</v>
      </c>
      <c r="M129" s="164"/>
      <c r="N129" s="165"/>
      <c r="O129" s="166">
        <f>N129+M129</f>
        <v>0</v>
      </c>
      <c r="P129" s="168"/>
    </row>
    <row r="130" spans="1:16" ht="38.25" hidden="1" customHeight="1" x14ac:dyDescent="0.25">
      <c r="A130" s="169">
        <v>2300</v>
      </c>
      <c r="B130" s="283" t="s">
        <v>311</v>
      </c>
      <c r="C130" s="170">
        <f t="shared" si="102"/>
        <v>0</v>
      </c>
      <c r="D130" s="284">
        <f>SUM(D131,D136,D140,D141,D144,D151,D159,D160,D163)</f>
        <v>0</v>
      </c>
      <c r="E130" s="285">
        <f t="shared" ref="E130:F130" si="160">SUM(E131,E136,E140,E141,E144,E151,E159,E160,E163)</f>
        <v>0</v>
      </c>
      <c r="F130" s="173">
        <f t="shared" si="160"/>
        <v>0</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hidden="1" x14ac:dyDescent="0.25">
      <c r="A131" s="766">
        <v>2310</v>
      </c>
      <c r="B131" s="182" t="s">
        <v>312</v>
      </c>
      <c r="C131" s="183">
        <f t="shared" si="102"/>
        <v>0</v>
      </c>
      <c r="D131" s="300">
        <f t="shared" ref="D131:O131" si="164">SUM(D132:D135)</f>
        <v>0</v>
      </c>
      <c r="E131" s="301">
        <f t="shared" si="164"/>
        <v>0</v>
      </c>
      <c r="F131" s="234">
        <f t="shared" si="164"/>
        <v>0</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hidden="1" customHeight="1" x14ac:dyDescent="0.25">
      <c r="A132" s="162">
        <v>2311</v>
      </c>
      <c r="B132" s="189" t="s">
        <v>313</v>
      </c>
      <c r="C132" s="190">
        <f t="shared" si="102"/>
        <v>0</v>
      </c>
      <c r="D132" s="302">
        <v>0</v>
      </c>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12" hidden="1" customHeight="1" x14ac:dyDescent="0.25">
      <c r="A133" s="162">
        <v>2312</v>
      </c>
      <c r="B133" s="189" t="s">
        <v>314</v>
      </c>
      <c r="C133" s="190">
        <f t="shared" si="102"/>
        <v>0</v>
      </c>
      <c r="D133" s="302">
        <v>0</v>
      </c>
      <c r="E133" s="303"/>
      <c r="F133" s="166">
        <f t="shared" si="165"/>
        <v>0</v>
      </c>
      <c r="G133" s="164"/>
      <c r="H133" s="165"/>
      <c r="I133" s="166">
        <f t="shared" si="166"/>
        <v>0</v>
      </c>
      <c r="J133" s="164"/>
      <c r="K133" s="165"/>
      <c r="L133" s="166">
        <f t="shared" si="167"/>
        <v>0</v>
      </c>
      <c r="M133" s="164"/>
      <c r="N133" s="165"/>
      <c r="O133" s="166">
        <f t="shared" si="168"/>
        <v>0</v>
      </c>
      <c r="P133" s="168"/>
    </row>
    <row r="134" spans="1:16" ht="12" hidden="1" customHeight="1" x14ac:dyDescent="0.25">
      <c r="A134" s="162">
        <v>2313</v>
      </c>
      <c r="B134" s="189" t="s">
        <v>315</v>
      </c>
      <c r="C134" s="190">
        <f t="shared" si="102"/>
        <v>0</v>
      </c>
      <c r="D134" s="302">
        <v>0</v>
      </c>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v>0</v>
      </c>
      <c r="E135" s="303"/>
      <c r="F135" s="166">
        <f t="shared" si="165"/>
        <v>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v>0</v>
      </c>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v>0</v>
      </c>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v>0</v>
      </c>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v>0</v>
      </c>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v>0</v>
      </c>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v>0</v>
      </c>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v>0</v>
      </c>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v>0</v>
      </c>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v>0</v>
      </c>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v>0</v>
      </c>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v>0</v>
      </c>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v>0</v>
      </c>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v>0</v>
      </c>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v>0</v>
      </c>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v>0</v>
      </c>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v>0</v>
      </c>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v>0</v>
      </c>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v>0</v>
      </c>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v>0</v>
      </c>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v>0</v>
      </c>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v>0</v>
      </c>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v>0</v>
      </c>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v>0</v>
      </c>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v>0</v>
      </c>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v>0</v>
      </c>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v>0</v>
      </c>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v>0</v>
      </c>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v>0</v>
      </c>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v>0</v>
      </c>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v>0</v>
      </c>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v>0</v>
      </c>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v>0</v>
      </c>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v>0</v>
      </c>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v>0</v>
      </c>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v>0</v>
      </c>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v>0</v>
      </c>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v>0</v>
      </c>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v>0</v>
      </c>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v>0</v>
      </c>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v>0</v>
      </c>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v>0</v>
      </c>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v>0</v>
      </c>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220020</v>
      </c>
      <c r="D194" s="273">
        <f>SUM(D195,D230,D269,D283)</f>
        <v>220020</v>
      </c>
      <c r="E194" s="274">
        <f t="shared" ref="E194:O194" si="259">SUM(E195,E230,E269,E283)</f>
        <v>0</v>
      </c>
      <c r="F194" s="275">
        <f t="shared" si="259"/>
        <v>220020</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220020</v>
      </c>
      <c r="D195" s="279">
        <f>D196+D204</f>
        <v>220020</v>
      </c>
      <c r="E195" s="280">
        <f t="shared" ref="E195:F195" si="260">E196+E204</f>
        <v>0</v>
      </c>
      <c r="F195" s="281">
        <f t="shared" si="260"/>
        <v>220020</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v>0</v>
      </c>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v>0</v>
      </c>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v>0</v>
      </c>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v>0</v>
      </c>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v>0</v>
      </c>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v>0</v>
      </c>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220020</v>
      </c>
      <c r="D204" s="284">
        <f>D205+D215+D216+D225+D226+D227+D229</f>
        <v>220020</v>
      </c>
      <c r="E204" s="285">
        <f t="shared" ref="E204:F204" si="276">E205+E215+E216+E225+E226+E227+E229</f>
        <v>0</v>
      </c>
      <c r="F204" s="173">
        <f t="shared" si="276"/>
        <v>220020</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v>0</v>
      </c>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v>0</v>
      </c>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v>0</v>
      </c>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v>0</v>
      </c>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v>0</v>
      </c>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v>0</v>
      </c>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v>0</v>
      </c>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v>0</v>
      </c>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v>0</v>
      </c>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v>0</v>
      </c>
      <c r="E215" s="303"/>
      <c r="F215" s="166">
        <f t="shared" si="284"/>
        <v>0</v>
      </c>
      <c r="G215" s="164"/>
      <c r="H215" s="165"/>
      <c r="I215" s="166">
        <f t="shared" si="285"/>
        <v>0</v>
      </c>
      <c r="J215" s="164"/>
      <c r="K215" s="165"/>
      <c r="L215" s="166">
        <f t="shared" si="286"/>
        <v>0</v>
      </c>
      <c r="M215" s="164"/>
      <c r="N215" s="165"/>
      <c r="O215" s="166">
        <f t="shared" si="287"/>
        <v>0</v>
      </c>
      <c r="P215" s="168"/>
    </row>
    <row r="216" spans="1:16" hidden="1" x14ac:dyDescent="0.25">
      <c r="A216" s="296">
        <v>5230</v>
      </c>
      <c r="B216" s="189" t="s">
        <v>397</v>
      </c>
      <c r="C216" s="190">
        <f t="shared" si="288"/>
        <v>0</v>
      </c>
      <c r="D216" s="297">
        <f>SUM(D217:D224)</f>
        <v>0</v>
      </c>
      <c r="E216" s="298">
        <f t="shared" ref="E216:F216" si="289">SUM(E217:E224)</f>
        <v>0</v>
      </c>
      <c r="F216" s="166">
        <f t="shared" si="289"/>
        <v>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v>0</v>
      </c>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v>0</v>
      </c>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v>0</v>
      </c>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v>0</v>
      </c>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v>0</v>
      </c>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v>0</v>
      </c>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v>0</v>
      </c>
      <c r="E223" s="303"/>
      <c r="F223" s="166">
        <f t="shared" si="293"/>
        <v>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v>0</v>
      </c>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v>0</v>
      </c>
      <c r="E225" s="303"/>
      <c r="F225" s="166">
        <f t="shared" si="293"/>
        <v>0</v>
      </c>
      <c r="G225" s="164"/>
      <c r="H225" s="165"/>
      <c r="I225" s="166">
        <f t="shared" si="294"/>
        <v>0</v>
      </c>
      <c r="J225" s="164"/>
      <c r="K225" s="165"/>
      <c r="L225" s="166">
        <f t="shared" si="295"/>
        <v>0</v>
      </c>
      <c r="M225" s="164"/>
      <c r="N225" s="165"/>
      <c r="O225" s="166">
        <f t="shared" si="296"/>
        <v>0</v>
      </c>
      <c r="P225" s="168"/>
    </row>
    <row r="226" spans="1:16" ht="12" customHeight="1" x14ac:dyDescent="0.25">
      <c r="A226" s="296">
        <v>5250</v>
      </c>
      <c r="B226" s="189" t="s">
        <v>407</v>
      </c>
      <c r="C226" s="190">
        <f t="shared" si="288"/>
        <v>220020</v>
      </c>
      <c r="D226" s="302">
        <v>220020</v>
      </c>
      <c r="E226" s="303"/>
      <c r="F226" s="166">
        <f t="shared" si="293"/>
        <v>220020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v>0</v>
      </c>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v>0</v>
      </c>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v>0</v>
      </c>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v>0</v>
      </c>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v>0</v>
      </c>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v>0</v>
      </c>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v>0</v>
      </c>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v>0</v>
      </c>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v>0</v>
      </c>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v>0</v>
      </c>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v>0</v>
      </c>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v>0</v>
      </c>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v>0</v>
      </c>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v>0</v>
      </c>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v>0</v>
      </c>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v>0</v>
      </c>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v>0</v>
      </c>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v>0</v>
      </c>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v>0</v>
      </c>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v>0</v>
      </c>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v>0</v>
      </c>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v>0</v>
      </c>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v>0</v>
      </c>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v>0</v>
      </c>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v>0</v>
      </c>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v>0</v>
      </c>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v>0</v>
      </c>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v>0</v>
      </c>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v>0</v>
      </c>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v>0</v>
      </c>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v>0</v>
      </c>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v>0</v>
      </c>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v>0</v>
      </c>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v>0</v>
      </c>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v>0</v>
      </c>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v>0</v>
      </c>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v>0</v>
      </c>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v>0</v>
      </c>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v>0</v>
      </c>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v>0</v>
      </c>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v>0</v>
      </c>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v>0</v>
      </c>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225193</v>
      </c>
      <c r="D289" s="362">
        <f t="shared" ref="D289:O289" si="389">SUM(D286,D269,D230,D195,D187,D173,D75,D53,D283)</f>
        <v>222570</v>
      </c>
      <c r="E289" s="363">
        <f t="shared" si="389"/>
        <v>2623</v>
      </c>
      <c r="F289" s="364">
        <f t="shared" si="389"/>
        <v>225193</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6ra/BQ57nZcE+G4JcJAIboXtg6Mk8+jAbSx3kbR/kaTLHs3w+1TYtnI6G1E8HgmHWKgeeDuhVDqkVz6MooHlNQ==" saltValue="wKeCmJLFGwBOGRZ4X9Lx6A==" spinCount="100000" sheet="1" objects="1" scenarios="1" formatCells="0" formatColumns="0" formatRows="0" deleteColumns="0"/>
  <autoFilter ref="A18:P301">
    <filterColumn colId="2">
      <filters>
        <filter val="220 020"/>
        <filter val="225 193"/>
        <filter val="5 17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44.pielikums Jūrmalas pilsētas domes
2019.gada 19.decembra saistošajiem noteikumiem Nr.56
(protokols Nr.16, 31.punkts)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R18" sqref="R18"/>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1049</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598</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730</v>
      </c>
      <c r="D6" s="1070"/>
      <c r="E6" s="1070"/>
      <c r="F6" s="1070"/>
      <c r="G6" s="1070"/>
      <c r="H6" s="1070"/>
      <c r="I6" s="1070"/>
      <c r="J6" s="1070"/>
      <c r="K6" s="1070"/>
      <c r="L6" s="1070"/>
      <c r="M6" s="1070"/>
      <c r="N6" s="1070"/>
      <c r="O6" s="1070"/>
      <c r="P6" s="1071"/>
      <c r="Q6" s="460"/>
    </row>
    <row r="7" spans="1:17" ht="25.5" customHeight="1" x14ac:dyDescent="0.25">
      <c r="A7" s="118" t="s">
        <v>176</v>
      </c>
      <c r="B7" s="119"/>
      <c r="C7" s="1075" t="s">
        <v>1050</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786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416608</v>
      </c>
      <c r="D20" s="143">
        <f>SUM(D21,D24,D25,D41,D43)</f>
        <v>426068</v>
      </c>
      <c r="E20" s="144">
        <f t="shared" ref="E20:F20" si="1">SUM(E21,E24,E25,E41,E43)</f>
        <v>-9460</v>
      </c>
      <c r="F20" s="145">
        <f t="shared" si="1"/>
        <v>416608</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416608</v>
      </c>
      <c r="D24" s="451">
        <f>D51</f>
        <v>426068</v>
      </c>
      <c r="E24" s="776">
        <f>-9460-1675+1675</f>
        <v>-9460</v>
      </c>
      <c r="F24" s="453">
        <f t="shared" si="9"/>
        <v>416608</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463"/>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75" hidden="1" thickTop="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3.5" thickTop="1" thickBot="1" x14ac:dyDescent="0.3">
      <c r="A50" s="257"/>
      <c r="B50" s="140" t="s">
        <v>233</v>
      </c>
      <c r="C50" s="258">
        <f t="shared" si="0"/>
        <v>416608</v>
      </c>
      <c r="D50" s="259">
        <f>SUM(D51,D286)</f>
        <v>426068</v>
      </c>
      <c r="E50" s="260">
        <f t="shared" ref="E50:F50" si="26">SUM(E51,E286)</f>
        <v>-9460</v>
      </c>
      <c r="F50" s="261">
        <f t="shared" si="26"/>
        <v>416608</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416608</v>
      </c>
      <c r="D51" s="265">
        <f>SUM(D52,D194)</f>
        <v>426068</v>
      </c>
      <c r="E51" s="266">
        <f t="shared" ref="E51:F51" si="30">SUM(E52,E194)</f>
        <v>-9460</v>
      </c>
      <c r="F51" s="267">
        <f t="shared" si="30"/>
        <v>416608</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43094</v>
      </c>
      <c r="D52" s="273">
        <f>SUM(D53,D75,D173,D187)</f>
        <v>52554</v>
      </c>
      <c r="E52" s="274">
        <f t="shared" ref="E52:F52" si="34">SUM(E53,E75,E173,E187)</f>
        <v>-9460</v>
      </c>
      <c r="F52" s="275">
        <f t="shared" si="34"/>
        <v>43094</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v>0</v>
      </c>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hidden="1" customHeight="1" x14ac:dyDescent="0.25">
      <c r="A57" s="162">
        <v>1119</v>
      </c>
      <c r="B57" s="189" t="s">
        <v>240</v>
      </c>
      <c r="C57" s="190">
        <f t="shared" si="0"/>
        <v>0</v>
      </c>
      <c r="D57" s="164">
        <v>0</v>
      </c>
      <c r="E57" s="165"/>
      <c r="F57" s="166">
        <f t="shared" si="50"/>
        <v>0</v>
      </c>
      <c r="G57" s="164"/>
      <c r="H57" s="165"/>
      <c r="I57" s="166">
        <f t="shared" si="51"/>
        <v>0</v>
      </c>
      <c r="J57" s="164"/>
      <c r="K57" s="165"/>
      <c r="L57" s="166">
        <f t="shared" si="52"/>
        <v>0</v>
      </c>
      <c r="M57" s="164"/>
      <c r="N57" s="165"/>
      <c r="O57" s="166">
        <f t="shared" si="53"/>
        <v>0</v>
      </c>
      <c r="P57" s="168"/>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v>0</v>
      </c>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v>0</v>
      </c>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v>0</v>
      </c>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v>0</v>
      </c>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v>0</v>
      </c>
      <c r="E63" s="165"/>
      <c r="F63" s="166">
        <f t="shared" si="58"/>
        <v>0</v>
      </c>
      <c r="G63" s="164"/>
      <c r="H63" s="165"/>
      <c r="I63" s="166">
        <f t="shared" si="59"/>
        <v>0</v>
      </c>
      <c r="J63" s="164"/>
      <c r="K63" s="165"/>
      <c r="L63" s="166">
        <f t="shared" si="60"/>
        <v>0</v>
      </c>
      <c r="M63" s="164"/>
      <c r="N63" s="165"/>
      <c r="O63" s="166">
        <f t="shared" si="61"/>
        <v>0</v>
      </c>
      <c r="P63" s="168"/>
    </row>
    <row r="64" spans="1:16" ht="12" hidden="1" customHeight="1" x14ac:dyDescent="0.25">
      <c r="A64" s="162">
        <v>1148</v>
      </c>
      <c r="B64" s="189" t="s">
        <v>247</v>
      </c>
      <c r="C64" s="190">
        <f t="shared" si="0"/>
        <v>0</v>
      </c>
      <c r="D64" s="164">
        <v>0</v>
      </c>
      <c r="E64" s="165"/>
      <c r="F64" s="166">
        <f t="shared" si="58"/>
        <v>0</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v>0</v>
      </c>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v>0</v>
      </c>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766">
        <v>1210</v>
      </c>
      <c r="B68" s="182" t="s">
        <v>251</v>
      </c>
      <c r="C68" s="183">
        <f t="shared" si="0"/>
        <v>0</v>
      </c>
      <c r="D68" s="157">
        <v>0</v>
      </c>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v>0</v>
      </c>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v>0</v>
      </c>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v>0</v>
      </c>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v>0</v>
      </c>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v>0</v>
      </c>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43094</v>
      </c>
      <c r="D75" s="279">
        <f>SUM(D76,D83,D130,D164,D165,D172)</f>
        <v>52554</v>
      </c>
      <c r="E75" s="280">
        <f t="shared" ref="E75:F75" si="74">SUM(E76,E83,E130,E164,E165,E172)</f>
        <v>-9460</v>
      </c>
      <c r="F75" s="281">
        <f t="shared" si="74"/>
        <v>43094</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v>0</v>
      </c>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v>0</v>
      </c>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v>0</v>
      </c>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v>0</v>
      </c>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43094</v>
      </c>
      <c r="D83" s="284">
        <f>SUM(D84,D89,D95,D103,D112,D116,D122,D128)</f>
        <v>52554</v>
      </c>
      <c r="E83" s="285">
        <f t="shared" ref="E83:F83" si="98">SUM(E84,E89,E95,E103,E112,E116,E122,E128)</f>
        <v>-9460</v>
      </c>
      <c r="F83" s="173">
        <f t="shared" si="98"/>
        <v>43094</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v>0</v>
      </c>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v>0</v>
      </c>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v>0</v>
      </c>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v>0</v>
      </c>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v>0</v>
      </c>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v>0</v>
      </c>
      <c r="E91" s="303"/>
      <c r="F91" s="166">
        <f t="shared" si="115"/>
        <v>0</v>
      </c>
      <c r="G91" s="164"/>
      <c r="H91" s="165"/>
      <c r="I91" s="166">
        <f t="shared" si="116"/>
        <v>0</v>
      </c>
      <c r="J91" s="164"/>
      <c r="K91" s="165"/>
      <c r="L91" s="166">
        <f t="shared" si="117"/>
        <v>0</v>
      </c>
      <c r="M91" s="164"/>
      <c r="N91" s="165"/>
      <c r="O91" s="166">
        <f t="shared" si="118"/>
        <v>0</v>
      </c>
      <c r="P91" s="168"/>
    </row>
    <row r="92" spans="1:16" ht="12" hidden="1" customHeight="1" x14ac:dyDescent="0.25">
      <c r="A92" s="162">
        <v>2223</v>
      </c>
      <c r="B92" s="189" t="s">
        <v>273</v>
      </c>
      <c r="C92" s="190">
        <f t="shared" si="102"/>
        <v>0</v>
      </c>
      <c r="D92" s="302">
        <v>0</v>
      </c>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v>0</v>
      </c>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v>0</v>
      </c>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v>0</v>
      </c>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v>0</v>
      </c>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v>0</v>
      </c>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v>0</v>
      </c>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v>0</v>
      </c>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v>0</v>
      </c>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v>0</v>
      </c>
      <c r="E102" s="303"/>
      <c r="F102" s="166">
        <f t="shared" si="123"/>
        <v>0</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43094</v>
      </c>
      <c r="D103" s="297">
        <f>SUM(D104:D111)</f>
        <v>52554</v>
      </c>
      <c r="E103" s="298">
        <f t="shared" ref="E103:F103" si="127">SUM(E104:E111)</f>
        <v>-9460</v>
      </c>
      <c r="F103" s="166">
        <f t="shared" si="127"/>
        <v>43094</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customHeight="1" x14ac:dyDescent="0.25">
      <c r="A104" s="162">
        <v>2241</v>
      </c>
      <c r="B104" s="189" t="s">
        <v>285</v>
      </c>
      <c r="C104" s="190">
        <f t="shared" si="102"/>
        <v>43094</v>
      </c>
      <c r="D104" s="302">
        <v>52554</v>
      </c>
      <c r="E104" s="822">
        <f>-9460</f>
        <v>-9460</v>
      </c>
      <c r="F104" s="166">
        <f t="shared" ref="F104:F111" si="131">D104+E104</f>
        <v>43094</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v>0</v>
      </c>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v>0</v>
      </c>
      <c r="E106" s="303"/>
      <c r="F106" s="166">
        <f t="shared" si="131"/>
        <v>0</v>
      </c>
      <c r="G106" s="164"/>
      <c r="H106" s="165"/>
      <c r="I106" s="166">
        <f t="shared" si="132"/>
        <v>0</v>
      </c>
      <c r="J106" s="164"/>
      <c r="K106" s="165"/>
      <c r="L106" s="166">
        <f t="shared" si="133"/>
        <v>0</v>
      </c>
      <c r="M106" s="164"/>
      <c r="N106" s="165"/>
      <c r="O106" s="166">
        <f t="shared" si="134"/>
        <v>0</v>
      </c>
      <c r="P106" s="168"/>
    </row>
    <row r="107" spans="1:16" ht="12" hidden="1" customHeight="1" x14ac:dyDescent="0.25">
      <c r="A107" s="162">
        <v>2244</v>
      </c>
      <c r="B107" s="189" t="s">
        <v>288</v>
      </c>
      <c r="C107" s="190">
        <f t="shared" si="102"/>
        <v>0</v>
      </c>
      <c r="D107" s="302">
        <v>0</v>
      </c>
      <c r="E107" s="303"/>
      <c r="F107" s="166">
        <f t="shared" si="131"/>
        <v>0</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v>0</v>
      </c>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v>0</v>
      </c>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v>0</v>
      </c>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v>0</v>
      </c>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v>0</v>
      </c>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v>0</v>
      </c>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v>0</v>
      </c>
      <c r="E115" s="303"/>
      <c r="F115" s="166">
        <f t="shared" si="139"/>
        <v>0</v>
      </c>
      <c r="G115" s="164"/>
      <c r="H115" s="165"/>
      <c r="I115" s="166">
        <f t="shared" si="140"/>
        <v>0</v>
      </c>
      <c r="J115" s="164"/>
      <c r="K115" s="165"/>
      <c r="L115" s="166">
        <f t="shared" si="141"/>
        <v>0</v>
      </c>
      <c r="M115" s="164"/>
      <c r="N115" s="165"/>
      <c r="O115" s="166">
        <f t="shared" si="142"/>
        <v>0</v>
      </c>
      <c r="P115" s="168"/>
    </row>
    <row r="116" spans="1:16" hidden="1" x14ac:dyDescent="0.25">
      <c r="A116" s="296">
        <v>2260</v>
      </c>
      <c r="B116" s="189" t="s">
        <v>297</v>
      </c>
      <c r="C116" s="190">
        <f t="shared" si="102"/>
        <v>0</v>
      </c>
      <c r="D116" s="297">
        <f>SUM(D117:D121)</f>
        <v>0</v>
      </c>
      <c r="E116" s="298">
        <f t="shared" ref="E116:F116" si="143">SUM(E117:E121)</f>
        <v>0</v>
      </c>
      <c r="F116" s="166">
        <f t="shared" si="143"/>
        <v>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v>0</v>
      </c>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v>0</v>
      </c>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v>0</v>
      </c>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v>0</v>
      </c>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v>0</v>
      </c>
      <c r="E121" s="303"/>
      <c r="F121" s="166">
        <f t="shared" si="147"/>
        <v>0</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v>0</v>
      </c>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v>0</v>
      </c>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v>0</v>
      </c>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v>0</v>
      </c>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v>0</v>
      </c>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v>0</v>
      </c>
      <c r="E129" s="303"/>
      <c r="F129" s="166">
        <f>D129+E129</f>
        <v>0</v>
      </c>
      <c r="G129" s="164"/>
      <c r="H129" s="165"/>
      <c r="I129" s="166">
        <f>G129+H129</f>
        <v>0</v>
      </c>
      <c r="J129" s="164"/>
      <c r="K129" s="165"/>
      <c r="L129" s="166">
        <f>K129+J129</f>
        <v>0</v>
      </c>
      <c r="M129" s="164"/>
      <c r="N129" s="165"/>
      <c r="O129" s="166">
        <f>N129+M129</f>
        <v>0</v>
      </c>
      <c r="P129" s="168"/>
    </row>
    <row r="130" spans="1:16" ht="38.25" hidden="1" customHeight="1" x14ac:dyDescent="0.25">
      <c r="A130" s="169">
        <v>2300</v>
      </c>
      <c r="B130" s="283" t="s">
        <v>311</v>
      </c>
      <c r="C130" s="170">
        <f t="shared" si="102"/>
        <v>0</v>
      </c>
      <c r="D130" s="284">
        <f>SUM(D131,D136,D140,D141,D144,D151,D159,D160,D163)</f>
        <v>0</v>
      </c>
      <c r="E130" s="285">
        <f t="shared" ref="E130:F130" si="160">SUM(E131,E136,E140,E141,E144,E151,E159,E160,E163)</f>
        <v>0</v>
      </c>
      <c r="F130" s="173">
        <f t="shared" si="160"/>
        <v>0</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hidden="1" x14ac:dyDescent="0.25">
      <c r="A131" s="766">
        <v>2310</v>
      </c>
      <c r="B131" s="182" t="s">
        <v>312</v>
      </c>
      <c r="C131" s="183">
        <f t="shared" si="102"/>
        <v>0</v>
      </c>
      <c r="D131" s="300">
        <f t="shared" ref="D131:O131" si="164">SUM(D132:D135)</f>
        <v>0</v>
      </c>
      <c r="E131" s="301">
        <f t="shared" si="164"/>
        <v>0</v>
      </c>
      <c r="F131" s="234">
        <f t="shared" si="164"/>
        <v>0</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hidden="1" customHeight="1" x14ac:dyDescent="0.25">
      <c r="A132" s="162">
        <v>2311</v>
      </c>
      <c r="B132" s="189" t="s">
        <v>313</v>
      </c>
      <c r="C132" s="190">
        <f t="shared" si="102"/>
        <v>0</v>
      </c>
      <c r="D132" s="302">
        <v>0</v>
      </c>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12" hidden="1" customHeight="1" x14ac:dyDescent="0.25">
      <c r="A133" s="162">
        <v>2312</v>
      </c>
      <c r="B133" s="189" t="s">
        <v>314</v>
      </c>
      <c r="C133" s="190">
        <f t="shared" si="102"/>
        <v>0</v>
      </c>
      <c r="D133" s="302">
        <v>0</v>
      </c>
      <c r="E133" s="303"/>
      <c r="F133" s="166">
        <f t="shared" si="165"/>
        <v>0</v>
      </c>
      <c r="G133" s="164"/>
      <c r="H133" s="165"/>
      <c r="I133" s="166">
        <f t="shared" si="166"/>
        <v>0</v>
      </c>
      <c r="J133" s="164"/>
      <c r="K133" s="165"/>
      <c r="L133" s="166">
        <f t="shared" si="167"/>
        <v>0</v>
      </c>
      <c r="M133" s="164"/>
      <c r="N133" s="165"/>
      <c r="O133" s="166">
        <f t="shared" si="168"/>
        <v>0</v>
      </c>
      <c r="P133" s="168"/>
    </row>
    <row r="134" spans="1:16" ht="12" hidden="1" customHeight="1" x14ac:dyDescent="0.25">
      <c r="A134" s="162">
        <v>2313</v>
      </c>
      <c r="B134" s="189" t="s">
        <v>315</v>
      </c>
      <c r="C134" s="190">
        <f t="shared" si="102"/>
        <v>0</v>
      </c>
      <c r="D134" s="302">
        <v>0</v>
      </c>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v>0</v>
      </c>
      <c r="E135" s="303"/>
      <c r="F135" s="166">
        <f t="shared" si="165"/>
        <v>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v>0</v>
      </c>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v>0</v>
      </c>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v>0</v>
      </c>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v>0</v>
      </c>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v>0</v>
      </c>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v>0</v>
      </c>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v>0</v>
      </c>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v>0</v>
      </c>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v>0</v>
      </c>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v>0</v>
      </c>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v>0</v>
      </c>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v>0</v>
      </c>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v>0</v>
      </c>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v>0</v>
      </c>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v>0</v>
      </c>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v>0</v>
      </c>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v>0</v>
      </c>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v>0</v>
      </c>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v>0</v>
      </c>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v>0</v>
      </c>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v>0</v>
      </c>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v>0</v>
      </c>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v>0</v>
      </c>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v>0</v>
      </c>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v>0</v>
      </c>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v>0</v>
      </c>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v>0</v>
      </c>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v>0</v>
      </c>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v>0</v>
      </c>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v>0</v>
      </c>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v>0</v>
      </c>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v>0</v>
      </c>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v>0</v>
      </c>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v>0</v>
      </c>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v>0</v>
      </c>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v>0</v>
      </c>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v>0</v>
      </c>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v>0</v>
      </c>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v>0</v>
      </c>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v>0</v>
      </c>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v>0</v>
      </c>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v>0</v>
      </c>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373514</v>
      </c>
      <c r="D194" s="273">
        <f>SUM(D195,D230,D269,D283)</f>
        <v>373514</v>
      </c>
      <c r="E194" s="274">
        <f t="shared" ref="E194:O194" si="259">SUM(E195,E230,E269,E283)</f>
        <v>0</v>
      </c>
      <c r="F194" s="275">
        <f t="shared" si="259"/>
        <v>373514</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373514</v>
      </c>
      <c r="D195" s="279">
        <f>D196+D204</f>
        <v>373514</v>
      </c>
      <c r="E195" s="280">
        <f t="shared" ref="E195:F195" si="260">E196+E204</f>
        <v>0</v>
      </c>
      <c r="F195" s="281">
        <f t="shared" si="260"/>
        <v>373514</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v>0</v>
      </c>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v>0</v>
      </c>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v>0</v>
      </c>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v>0</v>
      </c>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v>0</v>
      </c>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v>0</v>
      </c>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373514</v>
      </c>
      <c r="D204" s="284">
        <f>D205+D215+D216+D225+D226+D227+D229</f>
        <v>373514</v>
      </c>
      <c r="E204" s="285">
        <f t="shared" ref="E204:F204" si="276">E205+E215+E216+E225+E226+E227+E229</f>
        <v>0</v>
      </c>
      <c r="F204" s="173">
        <f t="shared" si="276"/>
        <v>373514</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v>0</v>
      </c>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v>0</v>
      </c>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v>0</v>
      </c>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v>0</v>
      </c>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v>0</v>
      </c>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v>0</v>
      </c>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v>0</v>
      </c>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v>0</v>
      </c>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v>0</v>
      </c>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v>0</v>
      </c>
      <c r="E215" s="303"/>
      <c r="F215" s="166">
        <f t="shared" si="284"/>
        <v>0</v>
      </c>
      <c r="G215" s="164"/>
      <c r="H215" s="165"/>
      <c r="I215" s="166">
        <f t="shared" si="285"/>
        <v>0</v>
      </c>
      <c r="J215" s="164"/>
      <c r="K215" s="165"/>
      <c r="L215" s="166">
        <f t="shared" si="286"/>
        <v>0</v>
      </c>
      <c r="M215" s="164"/>
      <c r="N215" s="165"/>
      <c r="O215" s="166">
        <f t="shared" si="287"/>
        <v>0</v>
      </c>
      <c r="P215" s="168"/>
    </row>
    <row r="216" spans="1:16" hidden="1" x14ac:dyDescent="0.25">
      <c r="A216" s="296">
        <v>5230</v>
      </c>
      <c r="B216" s="189" t="s">
        <v>397</v>
      </c>
      <c r="C216" s="190">
        <f t="shared" si="288"/>
        <v>0</v>
      </c>
      <c r="D216" s="297">
        <f>SUM(D217:D224)</f>
        <v>0</v>
      </c>
      <c r="E216" s="298">
        <f t="shared" ref="E216:F216" si="289">SUM(E217:E224)</f>
        <v>0</v>
      </c>
      <c r="F216" s="166">
        <f t="shared" si="289"/>
        <v>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v>0</v>
      </c>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v>0</v>
      </c>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v>0</v>
      </c>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v>0</v>
      </c>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v>0</v>
      </c>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v>0</v>
      </c>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v>0</v>
      </c>
      <c r="E223" s="303"/>
      <c r="F223" s="166">
        <f t="shared" si="293"/>
        <v>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v>0</v>
      </c>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v>0</v>
      </c>
      <c r="E225" s="303"/>
      <c r="F225" s="166">
        <f t="shared" si="293"/>
        <v>0</v>
      </c>
      <c r="G225" s="164"/>
      <c r="H225" s="165"/>
      <c r="I225" s="166">
        <f t="shared" si="294"/>
        <v>0</v>
      </c>
      <c r="J225" s="164"/>
      <c r="K225" s="165"/>
      <c r="L225" s="166">
        <f t="shared" si="295"/>
        <v>0</v>
      </c>
      <c r="M225" s="164"/>
      <c r="N225" s="165"/>
      <c r="O225" s="166">
        <f t="shared" si="296"/>
        <v>0</v>
      </c>
      <c r="P225" s="168"/>
    </row>
    <row r="226" spans="1:16" ht="12" customHeight="1" x14ac:dyDescent="0.25">
      <c r="A226" s="296">
        <v>5250</v>
      </c>
      <c r="B226" s="189" t="s">
        <v>407</v>
      </c>
      <c r="C226" s="190">
        <f t="shared" si="288"/>
        <v>373514</v>
      </c>
      <c r="D226" s="302">
        <v>373514</v>
      </c>
      <c r="E226" s="822">
        <f>-1675+1675</f>
        <v>0</v>
      </c>
      <c r="F226" s="166">
        <f t="shared" si="293"/>
        <v>373514</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v>0</v>
      </c>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v>0</v>
      </c>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v>0</v>
      </c>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v>0</v>
      </c>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v>0</v>
      </c>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v>0</v>
      </c>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v>0</v>
      </c>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v>0</v>
      </c>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v>0</v>
      </c>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v>0</v>
      </c>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v>0</v>
      </c>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v>0</v>
      </c>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v>0</v>
      </c>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v>0</v>
      </c>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v>0</v>
      </c>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v>0</v>
      </c>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v>0</v>
      </c>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v>0</v>
      </c>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v>0</v>
      </c>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v>0</v>
      </c>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v>0</v>
      </c>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v>0</v>
      </c>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v>0</v>
      </c>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v>0</v>
      </c>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v>0</v>
      </c>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v>0</v>
      </c>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v>0</v>
      </c>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v>0</v>
      </c>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v>0</v>
      </c>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v>0</v>
      </c>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v>0</v>
      </c>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v>0</v>
      </c>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v>0</v>
      </c>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v>0</v>
      </c>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v>0</v>
      </c>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v>0</v>
      </c>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v>0</v>
      </c>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v>0</v>
      </c>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v>0</v>
      </c>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v>0</v>
      </c>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v>0</v>
      </c>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v>0</v>
      </c>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416608</v>
      </c>
      <c r="D289" s="362">
        <f t="shared" ref="D289:O289" si="389">SUM(D286,D269,D230,D195,D187,D173,D75,D53,D283)</f>
        <v>426068</v>
      </c>
      <c r="E289" s="363">
        <f t="shared" si="389"/>
        <v>-9460</v>
      </c>
      <c r="F289" s="364">
        <f t="shared" si="389"/>
        <v>416608</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ckyWRkdIwYHp0jgj+74C/dPk6gM/4pMZEEeV+bvQv/Z7ZraiYi0JRxJ+bFwQAuDbf58WPTsEhxcjKVC8nPj4lA==" saltValue="8R4ctMeuqAc+K35j339dTQ==" spinCount="100000" sheet="1" objects="1" scenarios="1" formatCells="0" formatColumns="0" formatRows="0" deleteColumns="0"/>
  <autoFilter ref="A18:P301">
    <filterColumn colId="2">
      <filters>
        <filter val="373 514"/>
        <filter val="416 608"/>
        <filter val="43 09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45.pielikums Jūrmalas pilsētas domes
2019.gada 19.decembra saistošajiem noteikumiem Nr.56
(protokols Nr.16, 31.punkts)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S16" sqref="S16"/>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ht="19.5" customHeight="1" x14ac:dyDescent="0.25">
      <c r="A1" s="112"/>
      <c r="B1" s="112"/>
      <c r="C1" s="112"/>
      <c r="D1" s="112"/>
      <c r="E1" s="112"/>
      <c r="F1" s="112"/>
      <c r="G1" s="112"/>
      <c r="H1" s="112"/>
      <c r="I1" s="112"/>
      <c r="J1" s="112"/>
      <c r="K1" s="112"/>
      <c r="L1" s="112"/>
      <c r="M1" s="112"/>
      <c r="N1" s="114" t="s">
        <v>758</v>
      </c>
      <c r="O1" s="114" t="s">
        <v>770</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759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760</v>
      </c>
      <c r="D4" s="1075"/>
      <c r="E4" s="1075"/>
      <c r="F4" s="1075"/>
      <c r="G4" s="1075"/>
      <c r="H4" s="1075"/>
      <c r="I4" s="1075"/>
      <c r="J4" s="1075"/>
      <c r="K4" s="1075"/>
      <c r="L4" s="1075"/>
      <c r="M4" s="1075"/>
      <c r="N4" s="1075"/>
      <c r="O4" s="1075"/>
      <c r="P4" s="1076"/>
      <c r="Q4" s="460"/>
    </row>
    <row r="5" spans="1:17" ht="12.75" customHeight="1" x14ac:dyDescent="0.25">
      <c r="A5" s="118" t="s">
        <v>172</v>
      </c>
      <c r="B5" s="119"/>
      <c r="C5" s="1070" t="s">
        <v>761</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762</v>
      </c>
      <c r="D6" s="1070"/>
      <c r="E6" s="1070"/>
      <c r="F6" s="1070"/>
      <c r="G6" s="1070"/>
      <c r="H6" s="1070"/>
      <c r="I6" s="1070"/>
      <c r="J6" s="1070"/>
      <c r="K6" s="1070"/>
      <c r="L6" s="1070"/>
      <c r="M6" s="1070"/>
      <c r="N6" s="1070"/>
      <c r="O6" s="1070"/>
      <c r="P6" s="1071"/>
      <c r="Q6" s="460"/>
    </row>
    <row r="7" spans="1:17" ht="24.75" customHeight="1" x14ac:dyDescent="0.25">
      <c r="A7" s="118" t="s">
        <v>176</v>
      </c>
      <c r="B7" s="119"/>
      <c r="C7" s="1075" t="s">
        <v>763</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166" t="s">
        <v>764</v>
      </c>
      <c r="D9" s="1166"/>
      <c r="E9" s="1166"/>
      <c r="F9" s="1166"/>
      <c r="G9" s="1166"/>
      <c r="H9" s="1166"/>
      <c r="I9" s="1166"/>
      <c r="J9" s="1166"/>
      <c r="K9" s="1166"/>
      <c r="L9" s="1166"/>
      <c r="M9" s="1166"/>
      <c r="N9" s="1166"/>
      <c r="O9" s="1166"/>
      <c r="P9" s="1167"/>
      <c r="Q9" s="460"/>
    </row>
    <row r="10" spans="1:17" ht="12.75" customHeight="1" x14ac:dyDescent="0.25">
      <c r="A10" s="118"/>
      <c r="B10" s="119" t="s">
        <v>181</v>
      </c>
      <c r="C10" s="1070" t="s">
        <v>765</v>
      </c>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766</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168" t="s">
        <v>190</v>
      </c>
      <c r="F16" s="1066" t="s">
        <v>191</v>
      </c>
      <c r="G16" s="1048" t="s">
        <v>192</v>
      </c>
      <c r="H16" s="1170"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169"/>
      <c r="F17" s="1067"/>
      <c r="G17" s="1048"/>
      <c r="H17" s="1170"/>
      <c r="I17" s="1047"/>
      <c r="J17" s="1048"/>
      <c r="K17" s="1049"/>
      <c r="L17" s="1047"/>
      <c r="M17" s="1048"/>
      <c r="N17" s="1049"/>
      <c r="O17" s="1047"/>
      <c r="P17" s="1069"/>
    </row>
    <row r="18" spans="1:16" s="124" customFormat="1" ht="9.75" customHeight="1" thickTop="1" x14ac:dyDescent="0.25">
      <c r="A18" s="125" t="s">
        <v>201</v>
      </c>
      <c r="B18" s="125">
        <v>2</v>
      </c>
      <c r="C18" s="126">
        <v>3</v>
      </c>
      <c r="D18" s="127">
        <v>4</v>
      </c>
      <c r="E18" s="784">
        <v>5</v>
      </c>
      <c r="F18" s="129">
        <v>6</v>
      </c>
      <c r="G18" s="127">
        <v>7</v>
      </c>
      <c r="H18" s="785">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439998</v>
      </c>
      <c r="D20" s="143">
        <f>SUM(D21,D24,D25,D41,D43)</f>
        <v>289904</v>
      </c>
      <c r="E20" s="260">
        <f t="shared" ref="E20:F20" si="1">SUM(E21,E24,E25,E41,E43)</f>
        <v>0</v>
      </c>
      <c r="F20" s="145">
        <f t="shared" si="1"/>
        <v>289904</v>
      </c>
      <c r="G20" s="143">
        <f>SUM(G21,G24,G43)</f>
        <v>141795</v>
      </c>
      <c r="H20" s="260">
        <f t="shared" ref="H20:I20" si="2">SUM(H21,H24,H43)</f>
        <v>0</v>
      </c>
      <c r="I20" s="145">
        <f t="shared" si="2"/>
        <v>141795</v>
      </c>
      <c r="J20" s="143">
        <f>SUM(J21,J26,J43)</f>
        <v>8299</v>
      </c>
      <c r="K20" s="144">
        <f t="shared" ref="K20:L20" si="3">SUM(K21,K26,K43)</f>
        <v>0</v>
      </c>
      <c r="L20" s="145">
        <f t="shared" si="3"/>
        <v>8299</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786">
        <f t="shared" ref="E21:F21" si="5">SUM(E22:E23)</f>
        <v>0</v>
      </c>
      <c r="F21" s="152">
        <f t="shared" si="5"/>
        <v>0</v>
      </c>
      <c r="G21" s="150">
        <f>SUM(G22:G23)</f>
        <v>0</v>
      </c>
      <c r="H21" s="786">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305"/>
      <c r="F22" s="159">
        <f>D22+E22</f>
        <v>0</v>
      </c>
      <c r="G22" s="157"/>
      <c r="H22" s="305"/>
      <c r="I22" s="159">
        <f>G22+H22</f>
        <v>0</v>
      </c>
      <c r="J22" s="157"/>
      <c r="K22" s="158"/>
      <c r="L22" s="159">
        <f>K22+J22</f>
        <v>0</v>
      </c>
      <c r="M22" s="157"/>
      <c r="N22" s="158"/>
      <c r="O22" s="159">
        <f>N22+M22</f>
        <v>0</v>
      </c>
      <c r="P22" s="160"/>
    </row>
    <row r="23" spans="1:16" ht="10.5" hidden="1" customHeight="1" x14ac:dyDescent="0.25">
      <c r="A23" s="161"/>
      <c r="B23" s="320" t="s">
        <v>206</v>
      </c>
      <c r="C23" s="787">
        <f t="shared" si="0"/>
        <v>0</v>
      </c>
      <c r="D23" s="324"/>
      <c r="E23" s="322"/>
      <c r="F23" s="323">
        <f t="shared" ref="F23:F25" si="9">D23+E23</f>
        <v>0</v>
      </c>
      <c r="G23" s="324"/>
      <c r="H23" s="322"/>
      <c r="I23" s="323">
        <f t="shared" ref="I23:I24" si="10">G23+H23</f>
        <v>0</v>
      </c>
      <c r="J23" s="164"/>
      <c r="K23" s="165"/>
      <c r="L23" s="167">
        <f>K23+J23</f>
        <v>0</v>
      </c>
      <c r="M23" s="164"/>
      <c r="N23" s="165"/>
      <c r="O23" s="166">
        <f>N23+M23</f>
        <v>0</v>
      </c>
      <c r="P23" s="326"/>
    </row>
    <row r="24" spans="1:16" s="139" customFormat="1" ht="102" customHeight="1" thickTop="1" thickBot="1" x14ac:dyDescent="0.3">
      <c r="A24" s="788">
        <v>19300</v>
      </c>
      <c r="B24" s="789" t="s">
        <v>207</v>
      </c>
      <c r="C24" s="790">
        <f>F24+I24</f>
        <v>431699</v>
      </c>
      <c r="D24" s="791">
        <v>289904</v>
      </c>
      <c r="E24" s="792"/>
      <c r="F24" s="793">
        <f t="shared" si="9"/>
        <v>289904</v>
      </c>
      <c r="G24" s="791">
        <v>141795</v>
      </c>
      <c r="H24" s="792"/>
      <c r="I24" s="793">
        <f t="shared" si="10"/>
        <v>141795</v>
      </c>
      <c r="J24" s="794" t="s">
        <v>208</v>
      </c>
      <c r="K24" s="795" t="s">
        <v>208</v>
      </c>
      <c r="L24" s="796" t="s">
        <v>208</v>
      </c>
      <c r="M24" s="794" t="s">
        <v>208</v>
      </c>
      <c r="N24" s="795" t="s">
        <v>208</v>
      </c>
      <c r="O24" s="796" t="s">
        <v>208</v>
      </c>
      <c r="P24" s="797"/>
    </row>
    <row r="25" spans="1:16" s="139" customFormat="1" ht="24.75" hidden="1" customHeight="1" thickTop="1" x14ac:dyDescent="0.25">
      <c r="A25" s="169"/>
      <c r="B25" s="169" t="s">
        <v>209</v>
      </c>
      <c r="C25" s="170">
        <f>F25</f>
        <v>0</v>
      </c>
      <c r="D25" s="171"/>
      <c r="E25" s="316"/>
      <c r="F25" s="173">
        <f t="shared" si="9"/>
        <v>0</v>
      </c>
      <c r="G25" s="174" t="s">
        <v>208</v>
      </c>
      <c r="H25" s="28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8299</v>
      </c>
      <c r="D26" s="174" t="s">
        <v>208</v>
      </c>
      <c r="E26" s="175" t="s">
        <v>208</v>
      </c>
      <c r="F26" s="176" t="s">
        <v>208</v>
      </c>
      <c r="G26" s="174" t="s">
        <v>208</v>
      </c>
      <c r="H26" s="175" t="s">
        <v>208</v>
      </c>
      <c r="I26" s="176" t="s">
        <v>208</v>
      </c>
      <c r="J26" s="178">
        <f>SUM(J27,J31,J33,J36)</f>
        <v>8299</v>
      </c>
      <c r="K26" s="179">
        <f t="shared" ref="K26:L26" si="11">SUM(K27,K31,K33,K36)</f>
        <v>0</v>
      </c>
      <c r="L26" s="180">
        <f t="shared" si="11"/>
        <v>8299</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16"/>
        <v>1900</v>
      </c>
      <c r="D33" s="174" t="s">
        <v>208</v>
      </c>
      <c r="E33" s="175" t="s">
        <v>208</v>
      </c>
      <c r="F33" s="176" t="s">
        <v>208</v>
      </c>
      <c r="G33" s="174" t="s">
        <v>208</v>
      </c>
      <c r="H33" s="175" t="s">
        <v>208</v>
      </c>
      <c r="I33" s="176" t="s">
        <v>208</v>
      </c>
      <c r="J33" s="178">
        <f>SUM(J34:J35)</f>
        <v>1900</v>
      </c>
      <c r="K33" s="179">
        <f t="shared" ref="K33:L33" si="17">SUM(K34:K35)</f>
        <v>0</v>
      </c>
      <c r="L33" s="180">
        <f t="shared" si="17"/>
        <v>1900</v>
      </c>
      <c r="M33" s="178" t="s">
        <v>208</v>
      </c>
      <c r="N33" s="179" t="s">
        <v>208</v>
      </c>
      <c r="O33" s="180" t="s">
        <v>208</v>
      </c>
      <c r="P33" s="177"/>
    </row>
    <row r="34" spans="1:16" ht="12" customHeight="1" x14ac:dyDescent="0.25">
      <c r="A34" s="155">
        <v>21381</v>
      </c>
      <c r="B34" s="182" t="s">
        <v>218</v>
      </c>
      <c r="C34" s="183">
        <f t="shared" si="16"/>
        <v>1900</v>
      </c>
      <c r="D34" s="184" t="s">
        <v>208</v>
      </c>
      <c r="E34" s="185" t="s">
        <v>208</v>
      </c>
      <c r="F34" s="186" t="s">
        <v>208</v>
      </c>
      <c r="G34" s="184" t="s">
        <v>208</v>
      </c>
      <c r="H34" s="185" t="s">
        <v>208</v>
      </c>
      <c r="I34" s="186" t="s">
        <v>208</v>
      </c>
      <c r="J34" s="157">
        <v>1900</v>
      </c>
      <c r="K34" s="158"/>
      <c r="L34" s="159">
        <f t="shared" ref="L34:L35" si="18">K34+J34</f>
        <v>1900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customHeight="1" x14ac:dyDescent="0.25">
      <c r="A36" s="181">
        <v>21390</v>
      </c>
      <c r="B36" s="169" t="s">
        <v>220</v>
      </c>
      <c r="C36" s="170">
        <f t="shared" si="16"/>
        <v>6399</v>
      </c>
      <c r="D36" s="174" t="s">
        <v>208</v>
      </c>
      <c r="E36" s="175" t="s">
        <v>208</v>
      </c>
      <c r="F36" s="176" t="s">
        <v>208</v>
      </c>
      <c r="G36" s="174" t="s">
        <v>208</v>
      </c>
      <c r="H36" s="175" t="s">
        <v>208</v>
      </c>
      <c r="I36" s="176" t="s">
        <v>208</v>
      </c>
      <c r="J36" s="178">
        <f>SUM(J37:J40)</f>
        <v>6399</v>
      </c>
      <c r="K36" s="179">
        <f t="shared" ref="K36:L36" si="19">SUM(K37:K40)</f>
        <v>0</v>
      </c>
      <c r="L36" s="180">
        <f t="shared" si="19"/>
        <v>6399</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51.75" customHeight="1" x14ac:dyDescent="0.25">
      <c r="A40" s="208">
        <v>21399</v>
      </c>
      <c r="B40" s="209" t="s">
        <v>224</v>
      </c>
      <c r="C40" s="210">
        <f t="shared" si="16"/>
        <v>6399</v>
      </c>
      <c r="D40" s="211" t="s">
        <v>208</v>
      </c>
      <c r="E40" s="212" t="s">
        <v>208</v>
      </c>
      <c r="F40" s="213" t="s">
        <v>208</v>
      </c>
      <c r="G40" s="211" t="s">
        <v>208</v>
      </c>
      <c r="H40" s="212" t="s">
        <v>208</v>
      </c>
      <c r="I40" s="213" t="s">
        <v>208</v>
      </c>
      <c r="J40" s="214">
        <v>6399</v>
      </c>
      <c r="K40" s="293"/>
      <c r="L40" s="798">
        <f t="shared" si="20"/>
        <v>6399</v>
      </c>
      <c r="M40" s="799" t="s">
        <v>208</v>
      </c>
      <c r="N40" s="800" t="s">
        <v>208</v>
      </c>
      <c r="O40" s="798" t="s">
        <v>208</v>
      </c>
      <c r="P40" s="801"/>
    </row>
    <row r="41" spans="1:16" s="139" customFormat="1" ht="26.25" hidden="1" customHeight="1" x14ac:dyDescent="0.25">
      <c r="A41" s="220">
        <v>21420</v>
      </c>
      <c r="B41" s="221" t="s">
        <v>225</v>
      </c>
      <c r="C41" s="222">
        <f>F41</f>
        <v>0</v>
      </c>
      <c r="D41" s="223">
        <f>SUM(D42)</f>
        <v>0</v>
      </c>
      <c r="E41" s="288">
        <f t="shared" ref="E41:F41" si="21">SUM(E42)</f>
        <v>0</v>
      </c>
      <c r="F41" s="225">
        <f t="shared" si="21"/>
        <v>0</v>
      </c>
      <c r="G41" s="226" t="s">
        <v>208</v>
      </c>
      <c r="H41" s="288"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802"/>
      <c r="F42" s="231">
        <f>D42+E42</f>
        <v>0</v>
      </c>
      <c r="G42" s="211" t="s">
        <v>208</v>
      </c>
      <c r="H42" s="346" t="s">
        <v>208</v>
      </c>
      <c r="I42" s="213" t="s">
        <v>208</v>
      </c>
      <c r="J42" s="211" t="s">
        <v>208</v>
      </c>
      <c r="K42" s="212" t="s">
        <v>208</v>
      </c>
      <c r="L42" s="213" t="s">
        <v>208</v>
      </c>
      <c r="M42" s="211" t="s">
        <v>208</v>
      </c>
      <c r="N42" s="212" t="s">
        <v>208</v>
      </c>
      <c r="O42" s="213" t="s">
        <v>208</v>
      </c>
      <c r="P42" s="219"/>
    </row>
    <row r="43" spans="1:16" s="139" customFormat="1" ht="24" hidden="1" x14ac:dyDescent="0.25">
      <c r="A43" s="181">
        <v>21490</v>
      </c>
      <c r="B43" s="169" t="s">
        <v>227</v>
      </c>
      <c r="C43" s="232">
        <f>F43+I43+L43</f>
        <v>0</v>
      </c>
      <c r="D43" s="178">
        <f>D44</f>
        <v>0</v>
      </c>
      <c r="E43" s="285">
        <f t="shared" ref="E43:L43" si="22">E44</f>
        <v>0</v>
      </c>
      <c r="F43" s="180">
        <f t="shared" si="22"/>
        <v>0</v>
      </c>
      <c r="G43" s="178">
        <f t="shared" si="22"/>
        <v>0</v>
      </c>
      <c r="H43" s="285">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305"/>
      <c r="F44" s="234">
        <f>D44+E44</f>
        <v>0</v>
      </c>
      <c r="G44" s="157"/>
      <c r="H44" s="305"/>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346" t="s">
        <v>208</v>
      </c>
      <c r="F45" s="213" t="s">
        <v>208</v>
      </c>
      <c r="G45" s="211" t="s">
        <v>208</v>
      </c>
      <c r="H45" s="346"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88" t="s">
        <v>208</v>
      </c>
      <c r="F46" s="228" t="s">
        <v>208</v>
      </c>
      <c r="G46" s="226" t="s">
        <v>208</v>
      </c>
      <c r="H46" s="288"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88" t="s">
        <v>208</v>
      </c>
      <c r="F47" s="228" t="s">
        <v>208</v>
      </c>
      <c r="G47" s="226" t="s">
        <v>208</v>
      </c>
      <c r="H47" s="288" t="s">
        <v>208</v>
      </c>
      <c r="I47" s="228" t="s">
        <v>208</v>
      </c>
      <c r="J47" s="226" t="s">
        <v>208</v>
      </c>
      <c r="K47" s="227" t="s">
        <v>208</v>
      </c>
      <c r="L47" s="228" t="s">
        <v>208</v>
      </c>
      <c r="M47" s="239"/>
      <c r="N47" s="240"/>
      <c r="O47" s="241">
        <f t="shared" si="25"/>
        <v>0</v>
      </c>
      <c r="P47" s="229"/>
    </row>
    <row r="48" spans="1:16" ht="27.75" hidden="1" customHeight="1" x14ac:dyDescent="0.25">
      <c r="A48" s="242"/>
      <c r="B48" s="238"/>
      <c r="C48" s="243"/>
      <c r="D48" s="244"/>
      <c r="E48" s="314"/>
      <c r="F48" s="241"/>
      <c r="G48" s="244"/>
      <c r="H48" s="314"/>
      <c r="I48" s="241"/>
      <c r="J48" s="244"/>
      <c r="K48" s="245"/>
      <c r="L48" s="225"/>
      <c r="M48" s="244"/>
      <c r="N48" s="245"/>
      <c r="O48" s="241"/>
      <c r="P48" s="229"/>
    </row>
    <row r="49" spans="1:16" s="139" customFormat="1" ht="12" hidden="1" customHeight="1" x14ac:dyDescent="0.25">
      <c r="A49" s="246"/>
      <c r="B49" s="247" t="s">
        <v>232</v>
      </c>
      <c r="C49" s="248"/>
      <c r="D49" s="249"/>
      <c r="E49" s="803"/>
      <c r="F49" s="251"/>
      <c r="G49" s="252"/>
      <c r="H49" s="804"/>
      <c r="I49" s="254"/>
      <c r="J49" s="252"/>
      <c r="K49" s="253"/>
      <c r="L49" s="255"/>
      <c r="M49" s="252"/>
      <c r="N49" s="253"/>
      <c r="O49" s="254"/>
      <c r="P49" s="256"/>
    </row>
    <row r="50" spans="1:16" s="139" customFormat="1" ht="12.75" thickBot="1" x14ac:dyDescent="0.3">
      <c r="A50" s="257"/>
      <c r="B50" s="140" t="s">
        <v>233</v>
      </c>
      <c r="C50" s="258">
        <f t="shared" si="0"/>
        <v>439998</v>
      </c>
      <c r="D50" s="259">
        <f>SUM(D51,D286)</f>
        <v>289904</v>
      </c>
      <c r="E50" s="260">
        <f t="shared" ref="E50:F50" si="26">SUM(E51,E286)</f>
        <v>0</v>
      </c>
      <c r="F50" s="261">
        <f t="shared" si="26"/>
        <v>289904</v>
      </c>
      <c r="G50" s="259">
        <f>SUM(G51,G286)</f>
        <v>141795</v>
      </c>
      <c r="H50" s="260">
        <f>SUM(H51,H286)</f>
        <v>0</v>
      </c>
      <c r="I50" s="261">
        <f t="shared" ref="I50" si="27">SUM(I51,I286)</f>
        <v>141795</v>
      </c>
      <c r="J50" s="143">
        <f>SUM(J51,J286)</f>
        <v>8299</v>
      </c>
      <c r="K50" s="144">
        <f t="shared" ref="K50:L50" si="28">SUM(K51,K286)</f>
        <v>0</v>
      </c>
      <c r="L50" s="145">
        <f t="shared" si="28"/>
        <v>8299</v>
      </c>
      <c r="M50" s="143">
        <f>SUM(M51,M286)</f>
        <v>0</v>
      </c>
      <c r="N50" s="144">
        <f t="shared" ref="N50:O50" si="29">SUM(N51,N286)</f>
        <v>0</v>
      </c>
      <c r="O50" s="145">
        <f t="shared" si="29"/>
        <v>0</v>
      </c>
      <c r="P50" s="146"/>
    </row>
    <row r="51" spans="1:16" s="139" customFormat="1" ht="36.75" thickTop="1" x14ac:dyDescent="0.25">
      <c r="A51" s="262"/>
      <c r="B51" s="263" t="s">
        <v>234</v>
      </c>
      <c r="C51" s="264">
        <f t="shared" si="0"/>
        <v>439998</v>
      </c>
      <c r="D51" s="265">
        <f>SUM(D52,D194)</f>
        <v>289904</v>
      </c>
      <c r="E51" s="266">
        <f t="shared" ref="E51:F51" si="30">SUM(E52,E194)</f>
        <v>0</v>
      </c>
      <c r="F51" s="267">
        <f t="shared" si="30"/>
        <v>289904</v>
      </c>
      <c r="G51" s="265">
        <f>SUM(G52,G194)</f>
        <v>141795</v>
      </c>
      <c r="H51" s="266">
        <f t="shared" ref="H51:I51" si="31">SUM(H52,H194)</f>
        <v>0</v>
      </c>
      <c r="I51" s="267">
        <f t="shared" si="31"/>
        <v>141795</v>
      </c>
      <c r="J51" s="268">
        <f>SUM(J52,J194)</f>
        <v>8299</v>
      </c>
      <c r="K51" s="269">
        <f t="shared" ref="K51:L51" si="32">SUM(K52,K194)</f>
        <v>0</v>
      </c>
      <c r="L51" s="270">
        <f t="shared" si="32"/>
        <v>8299</v>
      </c>
      <c r="M51" s="268">
        <f>SUM(M52,M194)</f>
        <v>0</v>
      </c>
      <c r="N51" s="269">
        <f t="shared" ref="N51:O51" si="33">SUM(N52,N194)</f>
        <v>0</v>
      </c>
      <c r="O51" s="270">
        <f t="shared" si="33"/>
        <v>0</v>
      </c>
      <c r="P51" s="271"/>
    </row>
    <row r="52" spans="1:16" s="139" customFormat="1" ht="24" x14ac:dyDescent="0.25">
      <c r="A52" s="135"/>
      <c r="B52" s="133" t="s">
        <v>235</v>
      </c>
      <c r="C52" s="272">
        <f t="shared" si="0"/>
        <v>435557</v>
      </c>
      <c r="D52" s="273">
        <f>SUM(D53,D75,D173,D187)</f>
        <v>286463</v>
      </c>
      <c r="E52" s="274">
        <f t="shared" ref="E52:F52" si="34">SUM(E53,E75,E173,E187)</f>
        <v>0</v>
      </c>
      <c r="F52" s="275">
        <f t="shared" si="34"/>
        <v>286463</v>
      </c>
      <c r="G52" s="273">
        <f>SUM(G53,G75,G173,G187)</f>
        <v>140795</v>
      </c>
      <c r="H52" s="274">
        <f t="shared" ref="H52:I52" si="35">SUM(H53,H75,H173,H187)</f>
        <v>0</v>
      </c>
      <c r="I52" s="275">
        <f t="shared" si="35"/>
        <v>140795</v>
      </c>
      <c r="J52" s="273">
        <f>SUM(J53,J75,J173,J187)</f>
        <v>8299</v>
      </c>
      <c r="K52" s="274">
        <f t="shared" ref="K52:L52" si="36">SUM(K53,K75,K173,K187)</f>
        <v>0</v>
      </c>
      <c r="L52" s="275">
        <f t="shared" si="36"/>
        <v>8299</v>
      </c>
      <c r="M52" s="273">
        <f>SUM(M53,M75,M173,M187)</f>
        <v>0</v>
      </c>
      <c r="N52" s="274">
        <f t="shared" ref="N52:O52" si="37">SUM(N53,N75,N173,N187)</f>
        <v>0</v>
      </c>
      <c r="O52" s="275">
        <f t="shared" si="37"/>
        <v>0</v>
      </c>
      <c r="P52" s="276"/>
    </row>
    <row r="53" spans="1:16" s="139" customFormat="1" x14ac:dyDescent="0.25">
      <c r="A53" s="277">
        <v>1000</v>
      </c>
      <c r="B53" s="277" t="s">
        <v>236</v>
      </c>
      <c r="C53" s="278">
        <f t="shared" si="0"/>
        <v>360439</v>
      </c>
      <c r="D53" s="279">
        <f>SUM(D54,D67)</f>
        <v>222310</v>
      </c>
      <c r="E53" s="280">
        <f t="shared" ref="E53:F53" si="38">SUM(E54,E67)</f>
        <v>0</v>
      </c>
      <c r="F53" s="281">
        <f t="shared" si="38"/>
        <v>222310</v>
      </c>
      <c r="G53" s="279">
        <f>SUM(G54,G67)</f>
        <v>138129</v>
      </c>
      <c r="H53" s="280">
        <f t="shared" ref="H53:I53" si="39">SUM(H54,H67)</f>
        <v>0</v>
      </c>
      <c r="I53" s="281">
        <f t="shared" si="39"/>
        <v>138129</v>
      </c>
      <c r="J53" s="279">
        <f>SUM(J54,J67)</f>
        <v>0</v>
      </c>
      <c r="K53" s="280">
        <f t="shared" ref="K53:L53" si="40">SUM(K54,K67)</f>
        <v>0</v>
      </c>
      <c r="L53" s="281">
        <f t="shared" si="40"/>
        <v>0</v>
      </c>
      <c r="M53" s="279">
        <f>SUM(M54,M67)</f>
        <v>0</v>
      </c>
      <c r="N53" s="280">
        <f t="shared" ref="N53:O53" si="41">SUM(N54,N67)</f>
        <v>0</v>
      </c>
      <c r="O53" s="281">
        <f t="shared" si="41"/>
        <v>0</v>
      </c>
      <c r="P53" s="282"/>
    </row>
    <row r="54" spans="1:16" x14ac:dyDescent="0.25">
      <c r="A54" s="169">
        <v>1100</v>
      </c>
      <c r="B54" s="283" t="s">
        <v>237</v>
      </c>
      <c r="C54" s="170">
        <f t="shared" si="0"/>
        <v>271740</v>
      </c>
      <c r="D54" s="284">
        <f>SUM(D55,D58,D66)</f>
        <v>161571</v>
      </c>
      <c r="E54" s="285">
        <f t="shared" ref="E54:F54" si="42">SUM(E55,E58,E66)</f>
        <v>0</v>
      </c>
      <c r="F54" s="173">
        <f t="shared" si="42"/>
        <v>161571</v>
      </c>
      <c r="G54" s="284">
        <f>SUM(G55,G58,G66)</f>
        <v>110313</v>
      </c>
      <c r="H54" s="285">
        <f t="shared" ref="H54:I54" si="43">SUM(H55,H58,H66)</f>
        <v>-144</v>
      </c>
      <c r="I54" s="173">
        <f t="shared" si="43"/>
        <v>110169</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x14ac:dyDescent="0.25">
      <c r="A55" s="286">
        <v>1110</v>
      </c>
      <c r="B55" s="238" t="s">
        <v>238</v>
      </c>
      <c r="C55" s="243">
        <f t="shared" si="0"/>
        <v>240196</v>
      </c>
      <c r="D55" s="287">
        <f>SUM(D56:D57)</f>
        <v>130838</v>
      </c>
      <c r="E55" s="288">
        <f t="shared" ref="E55:F55" si="46">SUM(E56:E57)</f>
        <v>-3</v>
      </c>
      <c r="F55" s="241">
        <f t="shared" si="46"/>
        <v>130835</v>
      </c>
      <c r="G55" s="287">
        <f>SUM(G56:G57)</f>
        <v>109505</v>
      </c>
      <c r="H55" s="288">
        <f t="shared" ref="H55:I55" si="47">SUM(H56:H57)</f>
        <v>-144</v>
      </c>
      <c r="I55" s="241">
        <f t="shared" si="47"/>
        <v>109361</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305"/>
      <c r="F56" s="234">
        <f t="shared" ref="F56:F57" si="50">D56+E56</f>
        <v>0</v>
      </c>
      <c r="G56" s="157"/>
      <c r="H56" s="305"/>
      <c r="I56" s="234">
        <f t="shared" ref="I56:I57" si="51">G56+H56</f>
        <v>0</v>
      </c>
      <c r="J56" s="157"/>
      <c r="K56" s="158"/>
      <c r="L56" s="234">
        <f t="shared" ref="L56:L57" si="52">K56+J56</f>
        <v>0</v>
      </c>
      <c r="M56" s="157"/>
      <c r="N56" s="158"/>
      <c r="O56" s="234">
        <f t="shared" ref="O56:O57" si="53">N56+M56</f>
        <v>0</v>
      </c>
      <c r="P56" s="160"/>
    </row>
    <row r="57" spans="1:16" ht="97.5" customHeight="1" x14ac:dyDescent="0.25">
      <c r="A57" s="162">
        <v>1119</v>
      </c>
      <c r="B57" s="189" t="s">
        <v>240</v>
      </c>
      <c r="C57" s="190">
        <f t="shared" si="0"/>
        <v>240196</v>
      </c>
      <c r="D57" s="164">
        <v>130838</v>
      </c>
      <c r="E57" s="459">
        <v>-3</v>
      </c>
      <c r="F57" s="166">
        <f t="shared" si="50"/>
        <v>130835</v>
      </c>
      <c r="G57" s="164">
        <v>109505</v>
      </c>
      <c r="H57" s="459">
        <v>-144</v>
      </c>
      <c r="I57" s="166">
        <f t="shared" si="51"/>
        <v>109361</v>
      </c>
      <c r="J57" s="164"/>
      <c r="K57" s="165"/>
      <c r="L57" s="166">
        <f t="shared" si="52"/>
        <v>0</v>
      </c>
      <c r="M57" s="164"/>
      <c r="N57" s="165"/>
      <c r="O57" s="166">
        <f t="shared" si="53"/>
        <v>0</v>
      </c>
      <c r="P57" s="168" t="s">
        <v>767</v>
      </c>
    </row>
    <row r="58" spans="1:16" x14ac:dyDescent="0.25">
      <c r="A58" s="296">
        <v>1140</v>
      </c>
      <c r="B58" s="189" t="s">
        <v>241</v>
      </c>
      <c r="C58" s="190">
        <f t="shared" si="0"/>
        <v>25088</v>
      </c>
      <c r="D58" s="297">
        <f>SUM(D59:D65)</f>
        <v>24277</v>
      </c>
      <c r="E58" s="298">
        <f>SUM(E59:E65)</f>
        <v>3</v>
      </c>
      <c r="F58" s="166">
        <f t="shared" ref="F58" si="54">SUM(F59:F65)</f>
        <v>24280</v>
      </c>
      <c r="G58" s="297">
        <f>SUM(G59:G65)</f>
        <v>808</v>
      </c>
      <c r="H58" s="298">
        <f t="shared" ref="H58:I58" si="55">SUM(H59:H65)</f>
        <v>0</v>
      </c>
      <c r="I58" s="166">
        <f t="shared" si="55"/>
        <v>808</v>
      </c>
      <c r="J58" s="297">
        <f>SUM(J59:J65)</f>
        <v>0</v>
      </c>
      <c r="K58" s="298">
        <f t="shared" ref="K58:L58" si="56">SUM(K59:K65)</f>
        <v>0</v>
      </c>
      <c r="L58" s="166">
        <f t="shared" si="56"/>
        <v>0</v>
      </c>
      <c r="M58" s="297">
        <f>SUM(M59:M65)</f>
        <v>0</v>
      </c>
      <c r="N58" s="298">
        <f t="shared" ref="N58:O58" si="57">SUM(N59:N65)</f>
        <v>0</v>
      </c>
      <c r="O58" s="166">
        <f t="shared" si="57"/>
        <v>0</v>
      </c>
      <c r="P58" s="168"/>
    </row>
    <row r="59" spans="1:16" ht="22.5" customHeight="1" x14ac:dyDescent="0.25">
      <c r="A59" s="162">
        <v>1141</v>
      </c>
      <c r="B59" s="189" t="s">
        <v>242</v>
      </c>
      <c r="C59" s="190">
        <f t="shared" si="0"/>
        <v>4175</v>
      </c>
      <c r="D59" s="164">
        <v>4172</v>
      </c>
      <c r="E59" s="459">
        <v>3</v>
      </c>
      <c r="F59" s="166">
        <f t="shared" ref="F59:F66" si="58">D59+E59</f>
        <v>4175</v>
      </c>
      <c r="G59" s="164"/>
      <c r="H59" s="303"/>
      <c r="I59" s="166">
        <f t="shared" ref="I59:I66" si="59">G59+H59</f>
        <v>0</v>
      </c>
      <c r="J59" s="164"/>
      <c r="K59" s="165"/>
      <c r="L59" s="166">
        <f t="shared" ref="L59:L66" si="60">K59+J59</f>
        <v>0</v>
      </c>
      <c r="M59" s="164"/>
      <c r="N59" s="165"/>
      <c r="O59" s="166">
        <f t="shared" ref="O59:O66" si="61">N59+M59</f>
        <v>0</v>
      </c>
      <c r="P59" s="168" t="s">
        <v>768</v>
      </c>
    </row>
    <row r="60" spans="1:16" ht="24.75" customHeight="1" x14ac:dyDescent="0.25">
      <c r="A60" s="162">
        <v>1142</v>
      </c>
      <c r="B60" s="189" t="s">
        <v>243</v>
      </c>
      <c r="C60" s="190">
        <f t="shared" si="0"/>
        <v>1029</v>
      </c>
      <c r="D60" s="164">
        <v>1029</v>
      </c>
      <c r="E60" s="303"/>
      <c r="F60" s="166">
        <f t="shared" si="58"/>
        <v>1029</v>
      </c>
      <c r="G60" s="164"/>
      <c r="H60" s="303"/>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c r="E61" s="303"/>
      <c r="F61" s="166">
        <f t="shared" si="58"/>
        <v>0</v>
      </c>
      <c r="G61" s="164"/>
      <c r="H61" s="303"/>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303"/>
      <c r="F62" s="166">
        <f t="shared" si="58"/>
        <v>0</v>
      </c>
      <c r="G62" s="164"/>
      <c r="H62" s="303"/>
      <c r="I62" s="166">
        <f t="shared" si="59"/>
        <v>0</v>
      </c>
      <c r="J62" s="164"/>
      <c r="K62" s="165"/>
      <c r="L62" s="166">
        <f t="shared" si="60"/>
        <v>0</v>
      </c>
      <c r="M62" s="164"/>
      <c r="N62" s="165"/>
      <c r="O62" s="166">
        <f t="shared" si="61"/>
        <v>0</v>
      </c>
      <c r="P62" s="168"/>
    </row>
    <row r="63" spans="1:16" ht="12" customHeight="1" x14ac:dyDescent="0.25">
      <c r="A63" s="162">
        <v>1147</v>
      </c>
      <c r="B63" s="189" t="s">
        <v>246</v>
      </c>
      <c r="C63" s="190">
        <f t="shared" si="0"/>
        <v>2256</v>
      </c>
      <c r="D63" s="165">
        <v>2256</v>
      </c>
      <c r="E63" s="303"/>
      <c r="F63" s="166">
        <f t="shared" si="58"/>
        <v>2256</v>
      </c>
      <c r="G63" s="164"/>
      <c r="H63" s="303"/>
      <c r="I63" s="166">
        <f t="shared" si="59"/>
        <v>0</v>
      </c>
      <c r="J63" s="164"/>
      <c r="K63" s="165"/>
      <c r="L63" s="166">
        <f t="shared" si="60"/>
        <v>0</v>
      </c>
      <c r="M63" s="164"/>
      <c r="N63" s="165"/>
      <c r="O63" s="166">
        <f t="shared" si="61"/>
        <v>0</v>
      </c>
      <c r="P63" s="168"/>
    </row>
    <row r="64" spans="1:16" ht="12" customHeight="1" x14ac:dyDescent="0.25">
      <c r="A64" s="162">
        <v>1148</v>
      </c>
      <c r="B64" s="189" t="s">
        <v>247</v>
      </c>
      <c r="C64" s="190">
        <f t="shared" si="0"/>
        <v>16820</v>
      </c>
      <c r="D64" s="165">
        <v>16820</v>
      </c>
      <c r="E64" s="303"/>
      <c r="F64" s="166">
        <f t="shared" si="58"/>
        <v>16820</v>
      </c>
      <c r="G64" s="164"/>
      <c r="H64" s="303"/>
      <c r="I64" s="166">
        <f t="shared" si="59"/>
        <v>0</v>
      </c>
      <c r="J64" s="164"/>
      <c r="K64" s="165"/>
      <c r="L64" s="166">
        <f t="shared" si="60"/>
        <v>0</v>
      </c>
      <c r="M64" s="164"/>
      <c r="N64" s="165"/>
      <c r="O64" s="166">
        <f t="shared" si="61"/>
        <v>0</v>
      </c>
      <c r="P64" s="168"/>
    </row>
    <row r="65" spans="1:16" ht="70.5" customHeight="1" x14ac:dyDescent="0.25">
      <c r="A65" s="289">
        <v>1149</v>
      </c>
      <c r="B65" s="290" t="s">
        <v>248</v>
      </c>
      <c r="C65" s="291">
        <f t="shared" si="0"/>
        <v>808</v>
      </c>
      <c r="D65" s="292"/>
      <c r="E65" s="307"/>
      <c r="F65" s="294">
        <f t="shared" si="58"/>
        <v>0</v>
      </c>
      <c r="G65" s="292">
        <v>808</v>
      </c>
      <c r="H65" s="307"/>
      <c r="I65" s="294">
        <f t="shared" si="59"/>
        <v>808</v>
      </c>
      <c r="J65" s="292"/>
      <c r="K65" s="293"/>
      <c r="L65" s="294">
        <f t="shared" si="60"/>
        <v>0</v>
      </c>
      <c r="M65" s="292"/>
      <c r="N65" s="293"/>
      <c r="O65" s="294">
        <f t="shared" si="61"/>
        <v>0</v>
      </c>
      <c r="P65" s="308"/>
    </row>
    <row r="66" spans="1:16" ht="137.25" customHeight="1" x14ac:dyDescent="0.25">
      <c r="A66" s="286">
        <v>1150</v>
      </c>
      <c r="B66" s="238" t="s">
        <v>249</v>
      </c>
      <c r="C66" s="243">
        <f t="shared" si="0"/>
        <v>6456</v>
      </c>
      <c r="D66" s="244">
        <v>6456</v>
      </c>
      <c r="E66" s="805"/>
      <c r="F66" s="782">
        <f t="shared" si="58"/>
        <v>6456</v>
      </c>
      <c r="G66" s="781"/>
      <c r="H66" s="806"/>
      <c r="I66" s="782">
        <f t="shared" si="59"/>
        <v>0</v>
      </c>
      <c r="J66" s="781"/>
      <c r="K66" s="663"/>
      <c r="L66" s="782">
        <f t="shared" si="60"/>
        <v>0</v>
      </c>
      <c r="M66" s="781"/>
      <c r="N66" s="663"/>
      <c r="O66" s="782">
        <f t="shared" si="61"/>
        <v>0</v>
      </c>
      <c r="P66" s="308"/>
    </row>
    <row r="67" spans="1:16" ht="24" x14ac:dyDescent="0.25">
      <c r="A67" s="169">
        <v>1200</v>
      </c>
      <c r="B67" s="283" t="s">
        <v>250</v>
      </c>
      <c r="C67" s="170">
        <f t="shared" si="0"/>
        <v>88699</v>
      </c>
      <c r="D67" s="284">
        <f>SUM(D68:D69)</f>
        <v>60739</v>
      </c>
      <c r="E67" s="285">
        <f t="shared" ref="E67:F67" si="62">SUM(E68:E69)</f>
        <v>0</v>
      </c>
      <c r="F67" s="173">
        <f t="shared" si="62"/>
        <v>60739</v>
      </c>
      <c r="G67" s="284">
        <f>SUM(G68:G69)</f>
        <v>27816</v>
      </c>
      <c r="H67" s="285">
        <f t="shared" ref="H67:I67" si="63">SUM(H68:H69)</f>
        <v>144</v>
      </c>
      <c r="I67" s="173">
        <f t="shared" si="63"/>
        <v>27960</v>
      </c>
      <c r="J67" s="284">
        <f>SUM(J68:J69)</f>
        <v>0</v>
      </c>
      <c r="K67" s="285">
        <f t="shared" ref="K67:L67" si="64">SUM(K68:K69)</f>
        <v>0</v>
      </c>
      <c r="L67" s="173">
        <f t="shared" si="64"/>
        <v>0</v>
      </c>
      <c r="M67" s="284">
        <f>SUM(M68:M69)</f>
        <v>0</v>
      </c>
      <c r="N67" s="285">
        <f t="shared" ref="N67:O67" si="65">SUM(N68:N69)</f>
        <v>0</v>
      </c>
      <c r="O67" s="173">
        <f t="shared" si="65"/>
        <v>0</v>
      </c>
      <c r="P67" s="177"/>
    </row>
    <row r="68" spans="1:16" ht="72.75" customHeight="1" x14ac:dyDescent="0.25">
      <c r="A68" s="807">
        <v>1210</v>
      </c>
      <c r="B68" s="726" t="s">
        <v>251</v>
      </c>
      <c r="C68" s="808">
        <f t="shared" si="0"/>
        <v>68119</v>
      </c>
      <c r="D68" s="809">
        <v>41693</v>
      </c>
      <c r="E68" s="810"/>
      <c r="F68" s="811">
        <f>D68+E68</f>
        <v>41693</v>
      </c>
      <c r="G68" s="809">
        <v>26426</v>
      </c>
      <c r="H68" s="810"/>
      <c r="I68" s="811">
        <f>G68+H68</f>
        <v>26426</v>
      </c>
      <c r="J68" s="809"/>
      <c r="K68" s="662"/>
      <c r="L68" s="811">
        <f>K68+J68</f>
        <v>0</v>
      </c>
      <c r="M68" s="809"/>
      <c r="N68" s="662"/>
      <c r="O68" s="811">
        <f>N68+M68</f>
        <v>0</v>
      </c>
      <c r="P68" s="308"/>
    </row>
    <row r="69" spans="1:16" ht="24" x14ac:dyDescent="0.25">
      <c r="A69" s="296">
        <v>1220</v>
      </c>
      <c r="B69" s="189" t="s">
        <v>252</v>
      </c>
      <c r="C69" s="190">
        <f t="shared" si="0"/>
        <v>20580</v>
      </c>
      <c r="D69" s="297">
        <f>SUM(D70:D74)</f>
        <v>19046</v>
      </c>
      <c r="E69" s="387">
        <f t="shared" ref="E69:F69" si="66">SUM(E70:E74)</f>
        <v>0</v>
      </c>
      <c r="F69" s="294">
        <f t="shared" si="66"/>
        <v>19046</v>
      </c>
      <c r="G69" s="812">
        <f>SUM(G70:G74)</f>
        <v>1390</v>
      </c>
      <c r="H69" s="387">
        <f t="shared" ref="H69:I69" si="67">SUM(H70:H74)</f>
        <v>144</v>
      </c>
      <c r="I69" s="294">
        <f t="shared" si="67"/>
        <v>1534</v>
      </c>
      <c r="J69" s="812">
        <f>SUM(J70:J74)</f>
        <v>0</v>
      </c>
      <c r="K69" s="387">
        <f t="shared" ref="K69:L69" si="68">SUM(K70:K74)</f>
        <v>0</v>
      </c>
      <c r="L69" s="294">
        <f t="shared" si="68"/>
        <v>0</v>
      </c>
      <c r="M69" s="812">
        <f>SUM(M70:M74)</f>
        <v>0</v>
      </c>
      <c r="N69" s="387">
        <f t="shared" ref="N69:O69" si="69">SUM(N70:N74)</f>
        <v>0</v>
      </c>
      <c r="O69" s="294">
        <f t="shared" si="69"/>
        <v>0</v>
      </c>
      <c r="P69" s="308"/>
    </row>
    <row r="70" spans="1:16" ht="56.25" customHeight="1" x14ac:dyDescent="0.25">
      <c r="A70" s="162">
        <v>1221</v>
      </c>
      <c r="B70" s="189" t="s">
        <v>253</v>
      </c>
      <c r="C70" s="190">
        <f t="shared" si="0"/>
        <v>13036</v>
      </c>
      <c r="D70" s="164">
        <v>11502</v>
      </c>
      <c r="E70" s="303"/>
      <c r="F70" s="166">
        <f t="shared" ref="F70:F74" si="70">D70+E70</f>
        <v>11502</v>
      </c>
      <c r="G70" s="164">
        <v>1390</v>
      </c>
      <c r="H70" s="459">
        <v>144</v>
      </c>
      <c r="I70" s="166">
        <f t="shared" ref="I70:I74" si="71">G70+H70</f>
        <v>1534</v>
      </c>
      <c r="J70" s="164"/>
      <c r="K70" s="165"/>
      <c r="L70" s="166">
        <f t="shared" ref="L70:L74" si="72">K70+J70</f>
        <v>0</v>
      </c>
      <c r="M70" s="164"/>
      <c r="N70" s="165"/>
      <c r="O70" s="166">
        <f t="shared" ref="O70:O74" si="73">N70+M70</f>
        <v>0</v>
      </c>
      <c r="P70" s="823" t="s">
        <v>769</v>
      </c>
    </row>
    <row r="71" spans="1:16" ht="12" hidden="1" customHeight="1" x14ac:dyDescent="0.25">
      <c r="A71" s="162">
        <v>1223</v>
      </c>
      <c r="B71" s="189" t="s">
        <v>254</v>
      </c>
      <c r="C71" s="190">
        <f t="shared" si="0"/>
        <v>0</v>
      </c>
      <c r="D71" s="164"/>
      <c r="E71" s="303"/>
      <c r="F71" s="166">
        <f t="shared" si="70"/>
        <v>0</v>
      </c>
      <c r="G71" s="164"/>
      <c r="H71" s="303"/>
      <c r="I71" s="166">
        <f t="shared" si="71"/>
        <v>0</v>
      </c>
      <c r="J71" s="164"/>
      <c r="K71" s="165"/>
      <c r="L71" s="166">
        <f t="shared" si="72"/>
        <v>0</v>
      </c>
      <c r="M71" s="164"/>
      <c r="N71" s="165"/>
      <c r="O71" s="166">
        <f t="shared" si="73"/>
        <v>0</v>
      </c>
      <c r="P71" s="168"/>
    </row>
    <row r="72" spans="1:16" ht="39.75" hidden="1" customHeight="1" x14ac:dyDescent="0.25">
      <c r="A72" s="162">
        <v>1225</v>
      </c>
      <c r="B72" s="189" t="s">
        <v>255</v>
      </c>
      <c r="C72" s="190">
        <f t="shared" si="0"/>
        <v>0</v>
      </c>
      <c r="D72" s="164"/>
      <c r="E72" s="303"/>
      <c r="F72" s="166">
        <f t="shared" si="70"/>
        <v>0</v>
      </c>
      <c r="G72" s="164"/>
      <c r="H72" s="303"/>
      <c r="I72" s="166">
        <f t="shared" si="71"/>
        <v>0</v>
      </c>
      <c r="J72" s="164"/>
      <c r="K72" s="165"/>
      <c r="L72" s="166">
        <f t="shared" si="72"/>
        <v>0</v>
      </c>
      <c r="M72" s="164"/>
      <c r="N72" s="165"/>
      <c r="O72" s="166">
        <f t="shared" si="73"/>
        <v>0</v>
      </c>
      <c r="P72" s="168"/>
    </row>
    <row r="73" spans="1:16" ht="36" customHeight="1" x14ac:dyDescent="0.25">
      <c r="A73" s="162">
        <v>1227</v>
      </c>
      <c r="B73" s="189" t="s">
        <v>256</v>
      </c>
      <c r="C73" s="190">
        <f t="shared" si="0"/>
        <v>7044</v>
      </c>
      <c r="D73" s="165">
        <v>7044</v>
      </c>
      <c r="E73" s="303"/>
      <c r="F73" s="166">
        <f t="shared" si="70"/>
        <v>7044</v>
      </c>
      <c r="G73" s="164"/>
      <c r="H73" s="303"/>
      <c r="I73" s="166">
        <f t="shared" si="71"/>
        <v>0</v>
      </c>
      <c r="J73" s="164"/>
      <c r="K73" s="165"/>
      <c r="L73" s="166">
        <f t="shared" si="72"/>
        <v>0</v>
      </c>
      <c r="M73" s="164"/>
      <c r="N73" s="165"/>
      <c r="O73" s="166">
        <f t="shared" si="73"/>
        <v>0</v>
      </c>
      <c r="P73" s="168"/>
    </row>
    <row r="74" spans="1:16" ht="48" customHeight="1" x14ac:dyDescent="0.25">
      <c r="A74" s="162">
        <v>1228</v>
      </c>
      <c r="B74" s="189" t="s">
        <v>257</v>
      </c>
      <c r="C74" s="190">
        <f t="shared" si="0"/>
        <v>500</v>
      </c>
      <c r="D74" s="165">
        <v>500</v>
      </c>
      <c r="E74" s="303"/>
      <c r="F74" s="166">
        <f t="shared" si="70"/>
        <v>500</v>
      </c>
      <c r="G74" s="164"/>
      <c r="H74" s="303"/>
      <c r="I74" s="166">
        <f t="shared" si="71"/>
        <v>0</v>
      </c>
      <c r="J74" s="164"/>
      <c r="K74" s="165"/>
      <c r="L74" s="166">
        <f t="shared" si="72"/>
        <v>0</v>
      </c>
      <c r="M74" s="164"/>
      <c r="N74" s="165"/>
      <c r="O74" s="166">
        <f t="shared" si="73"/>
        <v>0</v>
      </c>
      <c r="P74" s="168"/>
    </row>
    <row r="75" spans="1:16" x14ac:dyDescent="0.25">
      <c r="A75" s="277">
        <v>2000</v>
      </c>
      <c r="B75" s="277" t="s">
        <v>258</v>
      </c>
      <c r="C75" s="278">
        <f t="shared" si="0"/>
        <v>75118</v>
      </c>
      <c r="D75" s="279">
        <f>SUM(D76,D83,D130,D164,D165,D172)</f>
        <v>64153</v>
      </c>
      <c r="E75" s="280">
        <f t="shared" ref="E75:F75" si="74">SUM(E76,E83,E130,E164,E165,E172)</f>
        <v>0</v>
      </c>
      <c r="F75" s="281">
        <f t="shared" si="74"/>
        <v>64153</v>
      </c>
      <c r="G75" s="279">
        <f>SUM(G76,G83,G130,G164,G165,G172)</f>
        <v>2666</v>
      </c>
      <c r="H75" s="280">
        <f t="shared" ref="H75:I75" si="75">SUM(H76,H83,H130,H164,H165,H172)</f>
        <v>0</v>
      </c>
      <c r="I75" s="281">
        <f t="shared" si="75"/>
        <v>2666</v>
      </c>
      <c r="J75" s="279">
        <f>SUM(J76,J83,J130,J164,J165,J172)</f>
        <v>8299</v>
      </c>
      <c r="K75" s="280">
        <f t="shared" ref="K75:L75" si="76">SUM(K76,K83,K130,K164,K165,K172)</f>
        <v>0</v>
      </c>
      <c r="L75" s="281">
        <f t="shared" si="76"/>
        <v>8299</v>
      </c>
      <c r="M75" s="279">
        <f>SUM(M76,M83,M130,M164,M165,M172)</f>
        <v>0</v>
      </c>
      <c r="N75" s="280">
        <f t="shared" ref="N75:O75" si="77">SUM(N76,N83,N130,N164,N165,N172)</f>
        <v>0</v>
      </c>
      <c r="O75" s="281">
        <f t="shared" si="77"/>
        <v>0</v>
      </c>
      <c r="P75" s="282"/>
    </row>
    <row r="76" spans="1:16" ht="24" x14ac:dyDescent="0.25">
      <c r="A76" s="169">
        <v>2100</v>
      </c>
      <c r="B76" s="283" t="s">
        <v>259</v>
      </c>
      <c r="C76" s="170">
        <f t="shared" si="0"/>
        <v>50</v>
      </c>
      <c r="D76" s="284">
        <f>SUM(D77,D80)</f>
        <v>50</v>
      </c>
      <c r="E76" s="285">
        <f t="shared" ref="E76:F76" si="78">SUM(E77,E80)</f>
        <v>0</v>
      </c>
      <c r="F76" s="173">
        <f t="shared" si="78"/>
        <v>50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x14ac:dyDescent="0.25">
      <c r="A77" s="766">
        <v>2110</v>
      </c>
      <c r="B77" s="182" t="s">
        <v>260</v>
      </c>
      <c r="C77" s="183">
        <f t="shared" si="0"/>
        <v>50</v>
      </c>
      <c r="D77" s="300">
        <f>SUM(D78:D79)</f>
        <v>50</v>
      </c>
      <c r="E77" s="301">
        <f t="shared" ref="E77:F77" si="82">SUM(E78:E79)</f>
        <v>0</v>
      </c>
      <c r="F77" s="234">
        <f t="shared" si="82"/>
        <v>50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303"/>
      <c r="I78" s="166">
        <f t="shared" ref="I78:I79" si="87">G78+H78</f>
        <v>0</v>
      </c>
      <c r="J78" s="164"/>
      <c r="K78" s="165"/>
      <c r="L78" s="166">
        <f t="shared" ref="L78:L79" si="88">K78+J78</f>
        <v>0</v>
      </c>
      <c r="M78" s="164"/>
      <c r="N78" s="165"/>
      <c r="O78" s="166">
        <f t="shared" ref="O78:O79" si="89">N78+M78</f>
        <v>0</v>
      </c>
      <c r="P78" s="168"/>
    </row>
    <row r="79" spans="1:16" ht="24" customHeight="1" x14ac:dyDescent="0.25">
      <c r="A79" s="162">
        <v>2112</v>
      </c>
      <c r="B79" s="189" t="s">
        <v>262</v>
      </c>
      <c r="C79" s="190">
        <f t="shared" si="0"/>
        <v>50</v>
      </c>
      <c r="D79" s="302">
        <v>50</v>
      </c>
      <c r="E79" s="303"/>
      <c r="F79" s="166">
        <f t="shared" si="86"/>
        <v>50</v>
      </c>
      <c r="G79" s="164"/>
      <c r="H79" s="303"/>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303"/>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303"/>
      <c r="I82" s="166">
        <f t="shared" si="95"/>
        <v>0</v>
      </c>
      <c r="J82" s="164"/>
      <c r="K82" s="165"/>
      <c r="L82" s="166">
        <f t="shared" si="96"/>
        <v>0</v>
      </c>
      <c r="M82" s="164"/>
      <c r="N82" s="165"/>
      <c r="O82" s="166">
        <f t="shared" si="97"/>
        <v>0</v>
      </c>
      <c r="P82" s="168"/>
    </row>
    <row r="83" spans="1:16" x14ac:dyDescent="0.25">
      <c r="A83" s="169">
        <v>2200</v>
      </c>
      <c r="B83" s="283" t="s">
        <v>264</v>
      </c>
      <c r="C83" s="170">
        <f t="shared" si="0"/>
        <v>61268</v>
      </c>
      <c r="D83" s="284">
        <f>SUM(D84,D89,D95,D103,D112,D116,D122,D128)</f>
        <v>51387</v>
      </c>
      <c r="E83" s="285">
        <f t="shared" ref="E83:F83" si="98">SUM(E84,E89,E95,E103,E112,E116,E122,E128)</f>
        <v>0</v>
      </c>
      <c r="F83" s="173">
        <f t="shared" si="98"/>
        <v>51387</v>
      </c>
      <c r="G83" s="284">
        <f>SUM(G84,G89,G95,G103,G112,G116,G122,G128)</f>
        <v>1582</v>
      </c>
      <c r="H83" s="285">
        <f t="shared" ref="H83:I83" si="99">SUM(H84,H89,H95,H103,H112,H116,H122,H128)</f>
        <v>0</v>
      </c>
      <c r="I83" s="173">
        <f t="shared" si="99"/>
        <v>1582</v>
      </c>
      <c r="J83" s="284">
        <f>SUM(J84,J89,J95,J103,J112,J116,J122,J128)</f>
        <v>8299</v>
      </c>
      <c r="K83" s="285">
        <f t="shared" ref="K83:L83" si="100">SUM(K84,K89,K95,K103,K112,K116,K122,K128)</f>
        <v>0</v>
      </c>
      <c r="L83" s="173">
        <f t="shared" si="100"/>
        <v>8299</v>
      </c>
      <c r="M83" s="284">
        <f>SUM(M84,M89,M95,M103,M112,M116,M122,M128)</f>
        <v>0</v>
      </c>
      <c r="N83" s="285">
        <f t="shared" ref="N83:O83" si="101">SUM(N84,N89,N95,N103,N112,N116,N122,N128)</f>
        <v>0</v>
      </c>
      <c r="O83" s="173">
        <f t="shared" si="101"/>
        <v>0</v>
      </c>
      <c r="P83" s="177"/>
    </row>
    <row r="84" spans="1:16" x14ac:dyDescent="0.25">
      <c r="A84" s="286">
        <v>2210</v>
      </c>
      <c r="B84" s="238" t="s">
        <v>265</v>
      </c>
      <c r="C84" s="243">
        <f t="shared" ref="C84:C147" si="102">F84+I84+L84+O84</f>
        <v>1363</v>
      </c>
      <c r="D84" s="287">
        <f>SUM(D85:D88)</f>
        <v>1363</v>
      </c>
      <c r="E84" s="288">
        <f t="shared" ref="E84:F84" si="103">SUM(E85:E88)</f>
        <v>0</v>
      </c>
      <c r="F84" s="241">
        <f t="shared" si="103"/>
        <v>1363</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305"/>
      <c r="I85" s="234">
        <f t="shared" ref="I85:I88" si="108">G85+H85</f>
        <v>0</v>
      </c>
      <c r="J85" s="157"/>
      <c r="K85" s="158"/>
      <c r="L85" s="234">
        <f t="shared" ref="L85:L88" si="109">K85+J85</f>
        <v>0</v>
      </c>
      <c r="M85" s="157"/>
      <c r="N85" s="158"/>
      <c r="O85" s="234">
        <f t="shared" ref="O85:O88" si="110">N85+M85</f>
        <v>0</v>
      </c>
      <c r="P85" s="160"/>
    </row>
    <row r="86" spans="1:16" ht="128.25" customHeight="1" x14ac:dyDescent="0.25">
      <c r="A86" s="162">
        <v>2212</v>
      </c>
      <c r="B86" s="189" t="s">
        <v>267</v>
      </c>
      <c r="C86" s="190">
        <f t="shared" si="102"/>
        <v>1177</v>
      </c>
      <c r="D86" s="303">
        <v>1177</v>
      </c>
      <c r="E86" s="805"/>
      <c r="F86" s="294">
        <f t="shared" si="107"/>
        <v>1177</v>
      </c>
      <c r="G86" s="292"/>
      <c r="H86" s="307"/>
      <c r="I86" s="294">
        <f t="shared" si="108"/>
        <v>0</v>
      </c>
      <c r="J86" s="292"/>
      <c r="K86" s="293"/>
      <c r="L86" s="294">
        <f t="shared" si="109"/>
        <v>0</v>
      </c>
      <c r="M86" s="292"/>
      <c r="N86" s="293"/>
      <c r="O86" s="294">
        <f t="shared" si="110"/>
        <v>0</v>
      </c>
      <c r="P86" s="308"/>
    </row>
    <row r="87" spans="1:16" ht="24" customHeight="1" x14ac:dyDescent="0.25">
      <c r="A87" s="162">
        <v>2214</v>
      </c>
      <c r="B87" s="189" t="s">
        <v>268</v>
      </c>
      <c r="C87" s="190">
        <f t="shared" si="102"/>
        <v>102</v>
      </c>
      <c r="D87" s="303">
        <v>102</v>
      </c>
      <c r="E87" s="303"/>
      <c r="F87" s="166">
        <f t="shared" si="107"/>
        <v>102</v>
      </c>
      <c r="G87" s="164"/>
      <c r="H87" s="303"/>
      <c r="I87" s="166">
        <f t="shared" si="108"/>
        <v>0</v>
      </c>
      <c r="J87" s="164"/>
      <c r="K87" s="165"/>
      <c r="L87" s="166">
        <f t="shared" si="109"/>
        <v>0</v>
      </c>
      <c r="M87" s="164"/>
      <c r="N87" s="165"/>
      <c r="O87" s="166">
        <f t="shared" si="110"/>
        <v>0</v>
      </c>
      <c r="P87" s="168"/>
    </row>
    <row r="88" spans="1:16" ht="12" customHeight="1" x14ac:dyDescent="0.25">
      <c r="A88" s="162">
        <v>2219</v>
      </c>
      <c r="B88" s="189" t="s">
        <v>269</v>
      </c>
      <c r="C88" s="190">
        <f t="shared" si="102"/>
        <v>84</v>
      </c>
      <c r="D88" s="303">
        <v>84</v>
      </c>
      <c r="E88" s="303"/>
      <c r="F88" s="166">
        <f t="shared" si="107"/>
        <v>84</v>
      </c>
      <c r="G88" s="164"/>
      <c r="H88" s="303"/>
      <c r="I88" s="166">
        <f t="shared" si="108"/>
        <v>0</v>
      </c>
      <c r="J88" s="164"/>
      <c r="K88" s="165"/>
      <c r="L88" s="166">
        <f t="shared" si="109"/>
        <v>0</v>
      </c>
      <c r="M88" s="164"/>
      <c r="N88" s="165"/>
      <c r="O88" s="166">
        <f t="shared" si="110"/>
        <v>0</v>
      </c>
      <c r="P88" s="168"/>
    </row>
    <row r="89" spans="1:16" ht="24" x14ac:dyDescent="0.25">
      <c r="A89" s="296">
        <v>2220</v>
      </c>
      <c r="B89" s="189" t="s">
        <v>270</v>
      </c>
      <c r="C89" s="190">
        <f t="shared" si="102"/>
        <v>40593</v>
      </c>
      <c r="D89" s="297">
        <f>SUM(D90:D94)</f>
        <v>34094</v>
      </c>
      <c r="E89" s="298">
        <f t="shared" ref="E89:F89" si="111">SUM(E90:E94)</f>
        <v>0</v>
      </c>
      <c r="F89" s="166">
        <f t="shared" si="111"/>
        <v>34094</v>
      </c>
      <c r="G89" s="297">
        <f>SUM(G90:G94)</f>
        <v>0</v>
      </c>
      <c r="H89" s="298">
        <f t="shared" ref="H89:I89" si="112">SUM(H90:H94)</f>
        <v>0</v>
      </c>
      <c r="I89" s="166">
        <f t="shared" si="112"/>
        <v>0</v>
      </c>
      <c r="J89" s="297">
        <f>SUM(J90:J94)</f>
        <v>6499</v>
      </c>
      <c r="K89" s="298">
        <f t="shared" ref="K89:L89" si="113">SUM(K90:K94)</f>
        <v>0</v>
      </c>
      <c r="L89" s="166">
        <f t="shared" si="113"/>
        <v>6499</v>
      </c>
      <c r="M89" s="297">
        <f>SUM(M90:M94)</f>
        <v>0</v>
      </c>
      <c r="N89" s="298">
        <f t="shared" ref="N89:O89" si="114">SUM(N90:N94)</f>
        <v>0</v>
      </c>
      <c r="O89" s="166">
        <f t="shared" si="114"/>
        <v>0</v>
      </c>
      <c r="P89" s="168"/>
    </row>
    <row r="90" spans="1:16" ht="252" customHeight="1" x14ac:dyDescent="0.25">
      <c r="A90" s="162">
        <v>2221</v>
      </c>
      <c r="B90" s="189" t="s">
        <v>271</v>
      </c>
      <c r="C90" s="190">
        <f t="shared" si="102"/>
        <v>31640</v>
      </c>
      <c r="D90" s="303">
        <v>26886</v>
      </c>
      <c r="E90" s="805"/>
      <c r="F90" s="294">
        <f t="shared" ref="F90:F94" si="115">D90+E90</f>
        <v>26886</v>
      </c>
      <c r="G90" s="292"/>
      <c r="H90" s="307"/>
      <c r="I90" s="294">
        <f t="shared" ref="I90:I94" si="116">G90+H90</f>
        <v>0</v>
      </c>
      <c r="J90" s="292">
        <v>4754</v>
      </c>
      <c r="K90" s="805"/>
      <c r="L90" s="294">
        <f t="shared" ref="L90:L94" si="117">K90+J90</f>
        <v>4754</v>
      </c>
      <c r="M90" s="292"/>
      <c r="N90" s="293"/>
      <c r="O90" s="294">
        <f t="shared" ref="O90:O94" si="118">N90+M90</f>
        <v>0</v>
      </c>
      <c r="P90" s="308"/>
    </row>
    <row r="91" spans="1:16" ht="159" customHeight="1" x14ac:dyDescent="0.25">
      <c r="A91" s="162">
        <v>2222</v>
      </c>
      <c r="B91" s="189" t="s">
        <v>272</v>
      </c>
      <c r="C91" s="190">
        <f t="shared" si="102"/>
        <v>1318</v>
      </c>
      <c r="D91" s="303">
        <v>798</v>
      </c>
      <c r="E91" s="805"/>
      <c r="F91" s="294">
        <f t="shared" si="115"/>
        <v>798</v>
      </c>
      <c r="G91" s="292"/>
      <c r="H91" s="307"/>
      <c r="I91" s="294">
        <f t="shared" si="116"/>
        <v>0</v>
      </c>
      <c r="J91" s="292">
        <v>520</v>
      </c>
      <c r="K91" s="308"/>
      <c r="L91" s="294">
        <f t="shared" si="117"/>
        <v>520</v>
      </c>
      <c r="M91" s="292"/>
      <c r="N91" s="293"/>
      <c r="O91" s="294">
        <f t="shared" si="118"/>
        <v>0</v>
      </c>
      <c r="P91" s="308"/>
    </row>
    <row r="92" spans="1:16" ht="135" customHeight="1" x14ac:dyDescent="0.25">
      <c r="A92" s="162">
        <v>2223</v>
      </c>
      <c r="B92" s="189" t="s">
        <v>273</v>
      </c>
      <c r="C92" s="190">
        <f t="shared" si="102"/>
        <v>7246</v>
      </c>
      <c r="D92" s="302">
        <v>6096</v>
      </c>
      <c r="E92" s="805"/>
      <c r="F92" s="294">
        <f t="shared" si="115"/>
        <v>6096</v>
      </c>
      <c r="G92" s="292"/>
      <c r="H92" s="307"/>
      <c r="I92" s="294">
        <f t="shared" si="116"/>
        <v>0</v>
      </c>
      <c r="J92" s="292">
        <v>1150</v>
      </c>
      <c r="K92" s="308"/>
      <c r="L92" s="294">
        <f t="shared" si="117"/>
        <v>1150</v>
      </c>
      <c r="M92" s="292"/>
      <c r="N92" s="293"/>
      <c r="O92" s="294">
        <f t="shared" si="118"/>
        <v>0</v>
      </c>
      <c r="P92" s="308"/>
    </row>
    <row r="93" spans="1:16" ht="48" customHeight="1" x14ac:dyDescent="0.25">
      <c r="A93" s="162">
        <v>2224</v>
      </c>
      <c r="B93" s="189" t="s">
        <v>274</v>
      </c>
      <c r="C93" s="190">
        <f t="shared" si="102"/>
        <v>389</v>
      </c>
      <c r="D93" s="302">
        <v>314</v>
      </c>
      <c r="E93" s="307"/>
      <c r="F93" s="294">
        <f t="shared" si="115"/>
        <v>314</v>
      </c>
      <c r="G93" s="292"/>
      <c r="H93" s="307"/>
      <c r="I93" s="294">
        <f t="shared" si="116"/>
        <v>0</v>
      </c>
      <c r="J93" s="292">
        <v>75</v>
      </c>
      <c r="K93" s="293"/>
      <c r="L93" s="294">
        <f t="shared" si="117"/>
        <v>75</v>
      </c>
      <c r="M93" s="292"/>
      <c r="N93" s="293"/>
      <c r="O93" s="294">
        <f t="shared" si="118"/>
        <v>0</v>
      </c>
      <c r="P93" s="308"/>
    </row>
    <row r="94" spans="1:16" ht="24" hidden="1" customHeight="1" x14ac:dyDescent="0.25">
      <c r="A94" s="162">
        <v>2229</v>
      </c>
      <c r="B94" s="189" t="s">
        <v>275</v>
      </c>
      <c r="C94" s="190">
        <f t="shared" si="102"/>
        <v>0</v>
      </c>
      <c r="D94" s="302"/>
      <c r="E94" s="307"/>
      <c r="F94" s="294">
        <f t="shared" si="115"/>
        <v>0</v>
      </c>
      <c r="G94" s="292"/>
      <c r="H94" s="307"/>
      <c r="I94" s="294">
        <f t="shared" si="116"/>
        <v>0</v>
      </c>
      <c r="J94" s="292"/>
      <c r="K94" s="293"/>
      <c r="L94" s="294">
        <f t="shared" si="117"/>
        <v>0</v>
      </c>
      <c r="M94" s="292"/>
      <c r="N94" s="293"/>
      <c r="O94" s="294">
        <f t="shared" si="118"/>
        <v>0</v>
      </c>
      <c r="P94" s="308"/>
    </row>
    <row r="95" spans="1:16" ht="24" customHeight="1" x14ac:dyDescent="0.25">
      <c r="A95" s="296">
        <v>2230</v>
      </c>
      <c r="B95" s="189" t="s">
        <v>276</v>
      </c>
      <c r="C95" s="190">
        <f t="shared" si="102"/>
        <v>4074</v>
      </c>
      <c r="D95" s="297">
        <f>SUM(D96:D102)</f>
        <v>4074</v>
      </c>
      <c r="E95" s="387">
        <f t="shared" ref="E95:F95" si="119">SUM(E96:E102)</f>
        <v>0</v>
      </c>
      <c r="F95" s="294">
        <f t="shared" si="119"/>
        <v>4074</v>
      </c>
      <c r="G95" s="812">
        <f>SUM(G96:G102)</f>
        <v>0</v>
      </c>
      <c r="H95" s="387">
        <f t="shared" ref="H95:I95" si="120">SUM(H96:H102)</f>
        <v>0</v>
      </c>
      <c r="I95" s="294">
        <f t="shared" si="120"/>
        <v>0</v>
      </c>
      <c r="J95" s="812">
        <f>SUM(J96:J102)</f>
        <v>0</v>
      </c>
      <c r="K95" s="387">
        <f t="shared" ref="K95:L95" si="121">SUM(K96:K102)</f>
        <v>0</v>
      </c>
      <c r="L95" s="294">
        <f t="shared" si="121"/>
        <v>0</v>
      </c>
      <c r="M95" s="812">
        <f>SUM(M96:M102)</f>
        <v>0</v>
      </c>
      <c r="N95" s="387">
        <f t="shared" ref="N95:O95" si="122">SUM(N96:N102)</f>
        <v>0</v>
      </c>
      <c r="O95" s="294">
        <f t="shared" si="122"/>
        <v>0</v>
      </c>
      <c r="P95" s="308"/>
    </row>
    <row r="96" spans="1:16" ht="24" hidden="1" customHeight="1" x14ac:dyDescent="0.25">
      <c r="A96" s="162">
        <v>2231</v>
      </c>
      <c r="B96" s="189" t="s">
        <v>277</v>
      </c>
      <c r="C96" s="190">
        <f t="shared" si="102"/>
        <v>0</v>
      </c>
      <c r="D96" s="302"/>
      <c r="E96" s="307"/>
      <c r="F96" s="294">
        <f t="shared" ref="F96:F102" si="123">D96+E96</f>
        <v>0</v>
      </c>
      <c r="G96" s="292"/>
      <c r="H96" s="307"/>
      <c r="I96" s="294">
        <f t="shared" ref="I96:I102" si="124">G96+H96</f>
        <v>0</v>
      </c>
      <c r="J96" s="292"/>
      <c r="K96" s="293"/>
      <c r="L96" s="294">
        <f t="shared" ref="L96:L102" si="125">K96+J96</f>
        <v>0</v>
      </c>
      <c r="M96" s="292"/>
      <c r="N96" s="293"/>
      <c r="O96" s="294">
        <f t="shared" ref="O96:O102" si="126">N96+M96</f>
        <v>0</v>
      </c>
      <c r="P96" s="308"/>
    </row>
    <row r="97" spans="1:16" ht="24.75" hidden="1" customHeight="1" x14ac:dyDescent="0.25">
      <c r="A97" s="162">
        <v>2232</v>
      </c>
      <c r="B97" s="189" t="s">
        <v>278</v>
      </c>
      <c r="C97" s="190">
        <f t="shared" si="102"/>
        <v>0</v>
      </c>
      <c r="D97" s="302"/>
      <c r="E97" s="307"/>
      <c r="F97" s="294">
        <f t="shared" si="123"/>
        <v>0</v>
      </c>
      <c r="G97" s="292"/>
      <c r="H97" s="307"/>
      <c r="I97" s="294">
        <f t="shared" si="124"/>
        <v>0</v>
      </c>
      <c r="J97" s="292"/>
      <c r="K97" s="293"/>
      <c r="L97" s="294">
        <f t="shared" si="125"/>
        <v>0</v>
      </c>
      <c r="M97" s="292"/>
      <c r="N97" s="293"/>
      <c r="O97" s="294">
        <f t="shared" si="126"/>
        <v>0</v>
      </c>
      <c r="P97" s="308"/>
    </row>
    <row r="98" spans="1:16" ht="24" hidden="1" customHeight="1" x14ac:dyDescent="0.25">
      <c r="A98" s="155">
        <v>2233</v>
      </c>
      <c r="B98" s="182" t="s">
        <v>279</v>
      </c>
      <c r="C98" s="183">
        <f t="shared" si="102"/>
        <v>0</v>
      </c>
      <c r="D98" s="304"/>
      <c r="E98" s="810"/>
      <c r="F98" s="811">
        <f t="shared" si="123"/>
        <v>0</v>
      </c>
      <c r="G98" s="809"/>
      <c r="H98" s="810"/>
      <c r="I98" s="811">
        <f t="shared" si="124"/>
        <v>0</v>
      </c>
      <c r="J98" s="809"/>
      <c r="K98" s="662"/>
      <c r="L98" s="811">
        <f t="shared" si="125"/>
        <v>0</v>
      </c>
      <c r="M98" s="809"/>
      <c r="N98" s="662"/>
      <c r="O98" s="811">
        <f t="shared" si="126"/>
        <v>0</v>
      </c>
      <c r="P98" s="731"/>
    </row>
    <row r="99" spans="1:16" ht="36" hidden="1" customHeight="1" x14ac:dyDescent="0.25">
      <c r="A99" s="162">
        <v>2234</v>
      </c>
      <c r="B99" s="189" t="s">
        <v>280</v>
      </c>
      <c r="C99" s="190">
        <f t="shared" si="102"/>
        <v>0</v>
      </c>
      <c r="D99" s="302"/>
      <c r="E99" s="307"/>
      <c r="F99" s="294">
        <f t="shared" si="123"/>
        <v>0</v>
      </c>
      <c r="G99" s="292"/>
      <c r="H99" s="307"/>
      <c r="I99" s="294">
        <f t="shared" si="124"/>
        <v>0</v>
      </c>
      <c r="J99" s="292"/>
      <c r="K99" s="293"/>
      <c r="L99" s="294">
        <f t="shared" si="125"/>
        <v>0</v>
      </c>
      <c r="M99" s="292"/>
      <c r="N99" s="293"/>
      <c r="O99" s="294">
        <f t="shared" si="126"/>
        <v>0</v>
      </c>
      <c r="P99" s="308"/>
    </row>
    <row r="100" spans="1:16" ht="24" hidden="1" customHeight="1" x14ac:dyDescent="0.25">
      <c r="A100" s="162">
        <v>2235</v>
      </c>
      <c r="B100" s="189" t="s">
        <v>281</v>
      </c>
      <c r="C100" s="190">
        <f t="shared" si="102"/>
        <v>0</v>
      </c>
      <c r="D100" s="302"/>
      <c r="E100" s="307"/>
      <c r="F100" s="294">
        <f t="shared" si="123"/>
        <v>0</v>
      </c>
      <c r="G100" s="292"/>
      <c r="H100" s="307"/>
      <c r="I100" s="294">
        <f t="shared" si="124"/>
        <v>0</v>
      </c>
      <c r="J100" s="292"/>
      <c r="K100" s="293"/>
      <c r="L100" s="294">
        <f t="shared" si="125"/>
        <v>0</v>
      </c>
      <c r="M100" s="292"/>
      <c r="N100" s="293"/>
      <c r="O100" s="294">
        <f t="shared" si="126"/>
        <v>0</v>
      </c>
      <c r="P100" s="308"/>
    </row>
    <row r="101" spans="1:16" ht="12" hidden="1" customHeight="1" x14ac:dyDescent="0.25">
      <c r="A101" s="162">
        <v>2236</v>
      </c>
      <c r="B101" s="189" t="s">
        <v>282</v>
      </c>
      <c r="C101" s="190">
        <f t="shared" si="102"/>
        <v>0</v>
      </c>
      <c r="D101" s="302"/>
      <c r="E101" s="307"/>
      <c r="F101" s="294">
        <f t="shared" si="123"/>
        <v>0</v>
      </c>
      <c r="G101" s="292"/>
      <c r="H101" s="307"/>
      <c r="I101" s="294">
        <f t="shared" si="124"/>
        <v>0</v>
      </c>
      <c r="J101" s="292"/>
      <c r="K101" s="293"/>
      <c r="L101" s="294">
        <f t="shared" si="125"/>
        <v>0</v>
      </c>
      <c r="M101" s="292"/>
      <c r="N101" s="293"/>
      <c r="O101" s="294">
        <f t="shared" si="126"/>
        <v>0</v>
      </c>
      <c r="P101" s="308"/>
    </row>
    <row r="102" spans="1:16" ht="83.25" customHeight="1" x14ac:dyDescent="0.25">
      <c r="A102" s="162">
        <v>2239</v>
      </c>
      <c r="B102" s="189" t="s">
        <v>283</v>
      </c>
      <c r="C102" s="190">
        <f t="shared" si="102"/>
        <v>4074</v>
      </c>
      <c r="D102" s="302">
        <v>4074</v>
      </c>
      <c r="E102" s="805"/>
      <c r="F102" s="294">
        <f t="shared" si="123"/>
        <v>4074</v>
      </c>
      <c r="G102" s="292"/>
      <c r="H102" s="307"/>
      <c r="I102" s="294">
        <f t="shared" si="124"/>
        <v>0</v>
      </c>
      <c r="J102" s="292"/>
      <c r="K102" s="293"/>
      <c r="L102" s="294">
        <f t="shared" si="125"/>
        <v>0</v>
      </c>
      <c r="M102" s="292"/>
      <c r="N102" s="293"/>
      <c r="O102" s="294">
        <f t="shared" si="126"/>
        <v>0</v>
      </c>
      <c r="P102" s="308"/>
    </row>
    <row r="103" spans="1:16" ht="36" x14ac:dyDescent="0.25">
      <c r="A103" s="296">
        <v>2240</v>
      </c>
      <c r="B103" s="189" t="s">
        <v>284</v>
      </c>
      <c r="C103" s="190">
        <f t="shared" si="102"/>
        <v>6074</v>
      </c>
      <c r="D103" s="297">
        <f>SUM(D104:D111)</f>
        <v>6074</v>
      </c>
      <c r="E103" s="387">
        <f t="shared" ref="E103:F103" si="127">SUM(E104:E111)</f>
        <v>0</v>
      </c>
      <c r="F103" s="294">
        <f t="shared" si="127"/>
        <v>6074</v>
      </c>
      <c r="G103" s="812">
        <f>SUM(G104:G111)</f>
        <v>0</v>
      </c>
      <c r="H103" s="387">
        <f t="shared" ref="H103:I103" si="128">SUM(H104:H111)</f>
        <v>0</v>
      </c>
      <c r="I103" s="294">
        <f t="shared" si="128"/>
        <v>0</v>
      </c>
      <c r="J103" s="812">
        <f>SUM(J104:J111)</f>
        <v>0</v>
      </c>
      <c r="K103" s="387">
        <f t="shared" ref="K103:L103" si="129">SUM(K104:K111)</f>
        <v>0</v>
      </c>
      <c r="L103" s="294">
        <f t="shared" si="129"/>
        <v>0</v>
      </c>
      <c r="M103" s="812">
        <f>SUM(M104:M111)</f>
        <v>0</v>
      </c>
      <c r="N103" s="387">
        <f t="shared" ref="N103:O103" si="130">SUM(N104:N111)</f>
        <v>0</v>
      </c>
      <c r="O103" s="294">
        <f t="shared" si="130"/>
        <v>0</v>
      </c>
      <c r="P103" s="308"/>
    </row>
    <row r="104" spans="1:16" ht="12" hidden="1" customHeight="1" x14ac:dyDescent="0.25">
      <c r="A104" s="162">
        <v>2241</v>
      </c>
      <c r="B104" s="189" t="s">
        <v>285</v>
      </c>
      <c r="C104" s="190">
        <f t="shared" si="102"/>
        <v>0</v>
      </c>
      <c r="D104" s="302"/>
      <c r="E104" s="307"/>
      <c r="F104" s="294">
        <f t="shared" ref="F104:F111" si="131">D104+E104</f>
        <v>0</v>
      </c>
      <c r="G104" s="292"/>
      <c r="H104" s="307"/>
      <c r="I104" s="294">
        <f t="shared" ref="I104:I111" si="132">G104+H104</f>
        <v>0</v>
      </c>
      <c r="J104" s="292"/>
      <c r="K104" s="293"/>
      <c r="L104" s="294">
        <f t="shared" ref="L104:L111" si="133">K104+J104</f>
        <v>0</v>
      </c>
      <c r="M104" s="292"/>
      <c r="N104" s="293"/>
      <c r="O104" s="294">
        <f t="shared" ref="O104:O111" si="134">N104+M104</f>
        <v>0</v>
      </c>
      <c r="P104" s="308"/>
    </row>
    <row r="105" spans="1:16" ht="89.25" customHeight="1" x14ac:dyDescent="0.25">
      <c r="A105" s="162">
        <v>2242</v>
      </c>
      <c r="B105" s="189" t="s">
        <v>286</v>
      </c>
      <c r="C105" s="190">
        <f t="shared" si="102"/>
        <v>687</v>
      </c>
      <c r="D105" s="302">
        <v>687</v>
      </c>
      <c r="E105" s="805"/>
      <c r="F105" s="294">
        <f t="shared" si="131"/>
        <v>687</v>
      </c>
      <c r="G105" s="292"/>
      <c r="H105" s="307"/>
      <c r="I105" s="294">
        <f t="shared" si="132"/>
        <v>0</v>
      </c>
      <c r="J105" s="292"/>
      <c r="K105" s="293"/>
      <c r="L105" s="294">
        <f t="shared" si="133"/>
        <v>0</v>
      </c>
      <c r="M105" s="292"/>
      <c r="N105" s="293"/>
      <c r="O105" s="294">
        <f t="shared" si="134"/>
        <v>0</v>
      </c>
      <c r="P105" s="308"/>
    </row>
    <row r="106" spans="1:16" ht="24" customHeight="1" x14ac:dyDescent="0.25">
      <c r="A106" s="162">
        <v>2243</v>
      </c>
      <c r="B106" s="189" t="s">
        <v>287</v>
      </c>
      <c r="C106" s="190">
        <f t="shared" si="102"/>
        <v>531</v>
      </c>
      <c r="D106" s="302">
        <v>531</v>
      </c>
      <c r="E106" s="307"/>
      <c r="F106" s="294">
        <f t="shared" si="131"/>
        <v>531</v>
      </c>
      <c r="G106" s="292"/>
      <c r="H106" s="307"/>
      <c r="I106" s="294">
        <f t="shared" si="132"/>
        <v>0</v>
      </c>
      <c r="J106" s="292"/>
      <c r="K106" s="293"/>
      <c r="L106" s="294">
        <f t="shared" si="133"/>
        <v>0</v>
      </c>
      <c r="M106" s="292"/>
      <c r="N106" s="293"/>
      <c r="O106" s="294">
        <f t="shared" si="134"/>
        <v>0</v>
      </c>
      <c r="P106" s="308"/>
    </row>
    <row r="107" spans="1:16" ht="73.5" customHeight="1" x14ac:dyDescent="0.25">
      <c r="A107" s="162">
        <v>2244</v>
      </c>
      <c r="B107" s="189" t="s">
        <v>288</v>
      </c>
      <c r="C107" s="190">
        <f t="shared" si="102"/>
        <v>4856</v>
      </c>
      <c r="D107" s="302">
        <v>4856</v>
      </c>
      <c r="E107" s="805"/>
      <c r="F107" s="294">
        <f t="shared" si="131"/>
        <v>4856</v>
      </c>
      <c r="G107" s="292"/>
      <c r="H107" s="307"/>
      <c r="I107" s="294">
        <f t="shared" si="132"/>
        <v>0</v>
      </c>
      <c r="J107" s="292"/>
      <c r="K107" s="293"/>
      <c r="L107" s="294">
        <f t="shared" si="133"/>
        <v>0</v>
      </c>
      <c r="M107" s="292"/>
      <c r="N107" s="293"/>
      <c r="O107" s="294">
        <f t="shared" si="134"/>
        <v>0</v>
      </c>
      <c r="P107" s="308"/>
    </row>
    <row r="108" spans="1:16" ht="24" hidden="1" customHeight="1" x14ac:dyDescent="0.25">
      <c r="A108" s="162">
        <v>2246</v>
      </c>
      <c r="B108" s="189" t="s">
        <v>289</v>
      </c>
      <c r="C108" s="190">
        <f t="shared" si="102"/>
        <v>0</v>
      </c>
      <c r="D108" s="302"/>
      <c r="E108" s="307"/>
      <c r="F108" s="294">
        <f t="shared" si="131"/>
        <v>0</v>
      </c>
      <c r="G108" s="292"/>
      <c r="H108" s="307"/>
      <c r="I108" s="294">
        <f t="shared" si="132"/>
        <v>0</v>
      </c>
      <c r="J108" s="292"/>
      <c r="K108" s="293"/>
      <c r="L108" s="294">
        <f t="shared" si="133"/>
        <v>0</v>
      </c>
      <c r="M108" s="292"/>
      <c r="N108" s="293"/>
      <c r="O108" s="294">
        <f t="shared" si="134"/>
        <v>0</v>
      </c>
      <c r="P108" s="308"/>
    </row>
    <row r="109" spans="1:16" ht="12" hidden="1" customHeight="1" x14ac:dyDescent="0.25">
      <c r="A109" s="162">
        <v>2247</v>
      </c>
      <c r="B109" s="189" t="s">
        <v>290</v>
      </c>
      <c r="C109" s="190">
        <f t="shared" si="102"/>
        <v>0</v>
      </c>
      <c r="D109" s="302"/>
      <c r="E109" s="307"/>
      <c r="F109" s="294">
        <f t="shared" si="131"/>
        <v>0</v>
      </c>
      <c r="G109" s="292"/>
      <c r="H109" s="307"/>
      <c r="I109" s="294">
        <f t="shared" si="132"/>
        <v>0</v>
      </c>
      <c r="J109" s="292"/>
      <c r="K109" s="293"/>
      <c r="L109" s="294">
        <f t="shared" si="133"/>
        <v>0</v>
      </c>
      <c r="M109" s="292"/>
      <c r="N109" s="293"/>
      <c r="O109" s="294">
        <f t="shared" si="134"/>
        <v>0</v>
      </c>
      <c r="P109" s="308"/>
    </row>
    <row r="110" spans="1:16" ht="23.25" hidden="1" customHeight="1" x14ac:dyDescent="0.25">
      <c r="A110" s="162">
        <v>2248</v>
      </c>
      <c r="B110" s="189" t="s">
        <v>291</v>
      </c>
      <c r="C110" s="190">
        <f t="shared" si="102"/>
        <v>0</v>
      </c>
      <c r="D110" s="302"/>
      <c r="E110" s="307"/>
      <c r="F110" s="294">
        <f t="shared" si="131"/>
        <v>0</v>
      </c>
      <c r="G110" s="292"/>
      <c r="H110" s="307"/>
      <c r="I110" s="294">
        <f t="shared" si="132"/>
        <v>0</v>
      </c>
      <c r="J110" s="292"/>
      <c r="K110" s="293"/>
      <c r="L110" s="294">
        <f t="shared" si="133"/>
        <v>0</v>
      </c>
      <c r="M110" s="292"/>
      <c r="N110" s="293"/>
      <c r="O110" s="294">
        <f t="shared" si="134"/>
        <v>0</v>
      </c>
      <c r="P110" s="308"/>
    </row>
    <row r="111" spans="1:16" ht="23.25" hidden="1" customHeight="1" x14ac:dyDescent="0.25">
      <c r="A111" s="162">
        <v>2249</v>
      </c>
      <c r="B111" s="189" t="s">
        <v>292</v>
      </c>
      <c r="C111" s="190">
        <f t="shared" si="102"/>
        <v>0</v>
      </c>
      <c r="D111" s="302"/>
      <c r="E111" s="307"/>
      <c r="F111" s="294">
        <f t="shared" si="131"/>
        <v>0</v>
      </c>
      <c r="G111" s="292"/>
      <c r="H111" s="307"/>
      <c r="I111" s="294">
        <f t="shared" si="132"/>
        <v>0</v>
      </c>
      <c r="J111" s="292"/>
      <c r="K111" s="293"/>
      <c r="L111" s="294">
        <f t="shared" si="133"/>
        <v>0</v>
      </c>
      <c r="M111" s="292"/>
      <c r="N111" s="293"/>
      <c r="O111" s="294">
        <f t="shared" si="134"/>
        <v>0</v>
      </c>
      <c r="P111" s="308"/>
    </row>
    <row r="112" spans="1:16" x14ac:dyDescent="0.25">
      <c r="A112" s="296">
        <v>2250</v>
      </c>
      <c r="B112" s="189" t="s">
        <v>293</v>
      </c>
      <c r="C112" s="190">
        <f t="shared" si="102"/>
        <v>1042</v>
      </c>
      <c r="D112" s="297">
        <f>SUM(D113:D115)</f>
        <v>1042</v>
      </c>
      <c r="E112" s="387">
        <f t="shared" ref="E112:F112" si="135">SUM(E113:E115)</f>
        <v>0</v>
      </c>
      <c r="F112" s="294">
        <f t="shared" si="135"/>
        <v>1042</v>
      </c>
      <c r="G112" s="812">
        <f>SUM(G113:G115)</f>
        <v>0</v>
      </c>
      <c r="H112" s="387">
        <f t="shared" ref="H112:I112" si="136">SUM(H113:H115)</f>
        <v>0</v>
      </c>
      <c r="I112" s="294">
        <f t="shared" si="136"/>
        <v>0</v>
      </c>
      <c r="J112" s="812">
        <f>SUM(J113:J115)</f>
        <v>0</v>
      </c>
      <c r="K112" s="387">
        <f t="shared" ref="K112:L112" si="137">SUM(K113:K115)</f>
        <v>0</v>
      </c>
      <c r="L112" s="294">
        <f t="shared" si="137"/>
        <v>0</v>
      </c>
      <c r="M112" s="812">
        <f>SUM(M113:M115)</f>
        <v>0</v>
      </c>
      <c r="N112" s="387">
        <f t="shared" ref="N112:O112" si="138">SUM(N113:N115)</f>
        <v>0</v>
      </c>
      <c r="O112" s="294">
        <f t="shared" si="138"/>
        <v>0</v>
      </c>
      <c r="P112" s="308"/>
    </row>
    <row r="113" spans="1:16" ht="12" customHeight="1" x14ac:dyDescent="0.25">
      <c r="A113" s="162">
        <v>2251</v>
      </c>
      <c r="B113" s="189" t="s">
        <v>294</v>
      </c>
      <c r="C113" s="190">
        <f t="shared" si="102"/>
        <v>85</v>
      </c>
      <c r="D113" s="302">
        <v>85</v>
      </c>
      <c r="E113" s="307"/>
      <c r="F113" s="294">
        <f t="shared" ref="F113:F115" si="139">D113+E113</f>
        <v>85</v>
      </c>
      <c r="G113" s="292"/>
      <c r="H113" s="307"/>
      <c r="I113" s="294">
        <f t="shared" ref="I113:I115" si="140">G113+H113</f>
        <v>0</v>
      </c>
      <c r="J113" s="292"/>
      <c r="K113" s="293"/>
      <c r="L113" s="294">
        <f t="shared" ref="L113:L115" si="141">K113+J113</f>
        <v>0</v>
      </c>
      <c r="M113" s="292"/>
      <c r="N113" s="293"/>
      <c r="O113" s="294">
        <f t="shared" ref="O113:O115" si="142">N113+M113</f>
        <v>0</v>
      </c>
      <c r="P113" s="308"/>
    </row>
    <row r="114" spans="1:16" ht="24" customHeight="1" x14ac:dyDescent="0.25">
      <c r="A114" s="162">
        <v>2252</v>
      </c>
      <c r="B114" s="189" t="s">
        <v>295</v>
      </c>
      <c r="C114" s="190">
        <f t="shared" si="102"/>
        <v>411</v>
      </c>
      <c r="D114" s="302">
        <v>411</v>
      </c>
      <c r="E114" s="307"/>
      <c r="F114" s="294">
        <f t="shared" si="139"/>
        <v>411</v>
      </c>
      <c r="G114" s="292"/>
      <c r="H114" s="307"/>
      <c r="I114" s="294">
        <f t="shared" si="140"/>
        <v>0</v>
      </c>
      <c r="J114" s="292"/>
      <c r="K114" s="293"/>
      <c r="L114" s="294">
        <f t="shared" si="141"/>
        <v>0</v>
      </c>
      <c r="M114" s="292"/>
      <c r="N114" s="293"/>
      <c r="O114" s="294">
        <f t="shared" si="142"/>
        <v>0</v>
      </c>
      <c r="P114" s="308"/>
    </row>
    <row r="115" spans="1:16" ht="24" customHeight="1" x14ac:dyDescent="0.25">
      <c r="A115" s="162">
        <v>2259</v>
      </c>
      <c r="B115" s="189" t="s">
        <v>296</v>
      </c>
      <c r="C115" s="190">
        <f t="shared" si="102"/>
        <v>546</v>
      </c>
      <c r="D115" s="302">
        <v>546</v>
      </c>
      <c r="E115" s="307"/>
      <c r="F115" s="294">
        <f t="shared" si="139"/>
        <v>546</v>
      </c>
      <c r="G115" s="292"/>
      <c r="H115" s="307"/>
      <c r="I115" s="294">
        <f t="shared" si="140"/>
        <v>0</v>
      </c>
      <c r="J115" s="292"/>
      <c r="K115" s="293"/>
      <c r="L115" s="294">
        <f t="shared" si="141"/>
        <v>0</v>
      </c>
      <c r="M115" s="292"/>
      <c r="N115" s="293"/>
      <c r="O115" s="294">
        <f t="shared" si="142"/>
        <v>0</v>
      </c>
      <c r="P115" s="308"/>
    </row>
    <row r="116" spans="1:16" x14ac:dyDescent="0.25">
      <c r="A116" s="296">
        <v>2260</v>
      </c>
      <c r="B116" s="189" t="s">
        <v>297</v>
      </c>
      <c r="C116" s="190">
        <f t="shared" si="102"/>
        <v>6342</v>
      </c>
      <c r="D116" s="297">
        <f>SUM(D117:D121)</f>
        <v>4302</v>
      </c>
      <c r="E116" s="387">
        <f t="shared" ref="E116:F116" si="143">SUM(E117:E121)</f>
        <v>0</v>
      </c>
      <c r="F116" s="294">
        <f t="shared" si="143"/>
        <v>4302</v>
      </c>
      <c r="G116" s="812">
        <f>SUM(G117:G121)</f>
        <v>240</v>
      </c>
      <c r="H116" s="387">
        <f t="shared" ref="H116:I116" si="144">SUM(H117:H121)</f>
        <v>0</v>
      </c>
      <c r="I116" s="294">
        <f t="shared" si="144"/>
        <v>240</v>
      </c>
      <c r="J116" s="812">
        <f>SUM(J117:J121)</f>
        <v>1800</v>
      </c>
      <c r="K116" s="387">
        <f t="shared" ref="K116:L116" si="145">SUM(K117:K121)</f>
        <v>0</v>
      </c>
      <c r="L116" s="294">
        <f t="shared" si="145"/>
        <v>1800</v>
      </c>
      <c r="M116" s="812">
        <f>SUM(M117:M121)</f>
        <v>0</v>
      </c>
      <c r="N116" s="387">
        <f t="shared" ref="N116:O116" si="146">SUM(N117:N121)</f>
        <v>0</v>
      </c>
      <c r="O116" s="294">
        <f t="shared" si="146"/>
        <v>0</v>
      </c>
      <c r="P116" s="308"/>
    </row>
    <row r="117" spans="1:16" ht="82.5" customHeight="1" x14ac:dyDescent="0.25">
      <c r="A117" s="162">
        <v>2261</v>
      </c>
      <c r="B117" s="189" t="s">
        <v>298</v>
      </c>
      <c r="C117" s="190">
        <f t="shared" si="102"/>
        <v>4026</v>
      </c>
      <c r="D117" s="302">
        <v>4026</v>
      </c>
      <c r="E117" s="805"/>
      <c r="F117" s="294">
        <f t="shared" ref="F117:F121" si="147">D117+E117</f>
        <v>4026</v>
      </c>
      <c r="G117" s="292"/>
      <c r="H117" s="307"/>
      <c r="I117" s="294">
        <f t="shared" ref="I117:I121" si="148">G117+H117</f>
        <v>0</v>
      </c>
      <c r="J117" s="292"/>
      <c r="K117" s="293"/>
      <c r="L117" s="294">
        <f t="shared" ref="L117:L121" si="149">K117+J117</f>
        <v>0</v>
      </c>
      <c r="M117" s="292"/>
      <c r="N117" s="293"/>
      <c r="O117" s="294">
        <f t="shared" ref="O117:O121" si="150">N117+M117</f>
        <v>0</v>
      </c>
      <c r="P117" s="308"/>
    </row>
    <row r="118" spans="1:16" ht="47.25" customHeight="1" x14ac:dyDescent="0.25">
      <c r="A118" s="162">
        <v>2262</v>
      </c>
      <c r="B118" s="189" t="s">
        <v>299</v>
      </c>
      <c r="C118" s="190">
        <f t="shared" si="102"/>
        <v>2290</v>
      </c>
      <c r="D118" s="302">
        <v>250</v>
      </c>
      <c r="E118" s="307"/>
      <c r="F118" s="294">
        <f t="shared" si="147"/>
        <v>250</v>
      </c>
      <c r="G118" s="292">
        <v>240</v>
      </c>
      <c r="H118" s="805"/>
      <c r="I118" s="294">
        <f t="shared" si="148"/>
        <v>240</v>
      </c>
      <c r="J118" s="292">
        <v>1800</v>
      </c>
      <c r="K118" s="293"/>
      <c r="L118" s="294">
        <f t="shared" si="149"/>
        <v>1800</v>
      </c>
      <c r="M118" s="292"/>
      <c r="N118" s="293"/>
      <c r="O118" s="294">
        <f t="shared" si="150"/>
        <v>0</v>
      </c>
      <c r="P118" s="308"/>
    </row>
    <row r="119" spans="1:16" ht="12" hidden="1" customHeight="1" x14ac:dyDescent="0.25">
      <c r="A119" s="162">
        <v>2263</v>
      </c>
      <c r="B119" s="189" t="s">
        <v>300</v>
      </c>
      <c r="C119" s="190">
        <f t="shared" si="102"/>
        <v>0</v>
      </c>
      <c r="D119" s="302"/>
      <c r="E119" s="307"/>
      <c r="F119" s="294">
        <f t="shared" si="147"/>
        <v>0</v>
      </c>
      <c r="G119" s="292"/>
      <c r="H119" s="307"/>
      <c r="I119" s="294">
        <f t="shared" si="148"/>
        <v>0</v>
      </c>
      <c r="J119" s="292"/>
      <c r="K119" s="293"/>
      <c r="L119" s="294">
        <f t="shared" si="149"/>
        <v>0</v>
      </c>
      <c r="M119" s="292"/>
      <c r="N119" s="293"/>
      <c r="O119" s="294">
        <f t="shared" si="150"/>
        <v>0</v>
      </c>
      <c r="P119" s="308"/>
    </row>
    <row r="120" spans="1:16" ht="24" hidden="1" customHeight="1" x14ac:dyDescent="0.25">
      <c r="A120" s="162">
        <v>2264</v>
      </c>
      <c r="B120" s="189" t="s">
        <v>301</v>
      </c>
      <c r="C120" s="190">
        <f t="shared" si="102"/>
        <v>0</v>
      </c>
      <c r="D120" s="302"/>
      <c r="E120" s="307"/>
      <c r="F120" s="294">
        <f t="shared" si="147"/>
        <v>0</v>
      </c>
      <c r="G120" s="292"/>
      <c r="H120" s="307"/>
      <c r="I120" s="294">
        <f t="shared" si="148"/>
        <v>0</v>
      </c>
      <c r="J120" s="292"/>
      <c r="K120" s="293"/>
      <c r="L120" s="294">
        <f t="shared" si="149"/>
        <v>0</v>
      </c>
      <c r="M120" s="292"/>
      <c r="N120" s="293"/>
      <c r="O120" s="294">
        <f t="shared" si="150"/>
        <v>0</v>
      </c>
      <c r="P120" s="308"/>
    </row>
    <row r="121" spans="1:16" ht="12" customHeight="1" x14ac:dyDescent="0.25">
      <c r="A121" s="162">
        <v>2269</v>
      </c>
      <c r="B121" s="189" t="s">
        <v>302</v>
      </c>
      <c r="C121" s="190">
        <f t="shared" si="102"/>
        <v>26</v>
      </c>
      <c r="D121" s="302">
        <v>26</v>
      </c>
      <c r="E121" s="307"/>
      <c r="F121" s="294">
        <f t="shared" si="147"/>
        <v>26</v>
      </c>
      <c r="G121" s="292"/>
      <c r="H121" s="307"/>
      <c r="I121" s="294">
        <f t="shared" si="148"/>
        <v>0</v>
      </c>
      <c r="J121" s="292"/>
      <c r="K121" s="293"/>
      <c r="L121" s="294">
        <f t="shared" si="149"/>
        <v>0</v>
      </c>
      <c r="M121" s="292"/>
      <c r="N121" s="293"/>
      <c r="O121" s="294">
        <f t="shared" si="150"/>
        <v>0</v>
      </c>
      <c r="P121" s="308"/>
    </row>
    <row r="122" spans="1:16" x14ac:dyDescent="0.25">
      <c r="A122" s="296">
        <v>2270</v>
      </c>
      <c r="B122" s="189" t="s">
        <v>303</v>
      </c>
      <c r="C122" s="190">
        <f t="shared" si="102"/>
        <v>1780</v>
      </c>
      <c r="D122" s="297">
        <f>SUM(D123:D127)</f>
        <v>438</v>
      </c>
      <c r="E122" s="387">
        <f t="shared" ref="E122:F122" si="151">SUM(E123:E127)</f>
        <v>0</v>
      </c>
      <c r="F122" s="294">
        <f t="shared" si="151"/>
        <v>438</v>
      </c>
      <c r="G122" s="812">
        <f>SUM(G123:G127)</f>
        <v>1342</v>
      </c>
      <c r="H122" s="387">
        <f t="shared" ref="H122:I122" si="152">SUM(H123:H127)</f>
        <v>0</v>
      </c>
      <c r="I122" s="294">
        <f t="shared" si="152"/>
        <v>1342</v>
      </c>
      <c r="J122" s="812">
        <f>SUM(J123:J127)</f>
        <v>0</v>
      </c>
      <c r="K122" s="387">
        <f t="shared" ref="K122:L122" si="153">SUM(K123:K127)</f>
        <v>0</v>
      </c>
      <c r="L122" s="294">
        <f t="shared" si="153"/>
        <v>0</v>
      </c>
      <c r="M122" s="812">
        <f>SUM(M123:M127)</f>
        <v>0</v>
      </c>
      <c r="N122" s="387">
        <f t="shared" ref="N122:O122" si="154">SUM(N123:N127)</f>
        <v>0</v>
      </c>
      <c r="O122" s="294">
        <f t="shared" si="154"/>
        <v>0</v>
      </c>
      <c r="P122" s="308"/>
    </row>
    <row r="123" spans="1:16" ht="12" hidden="1" customHeight="1" x14ac:dyDescent="0.25">
      <c r="A123" s="162">
        <v>2272</v>
      </c>
      <c r="B123" s="309" t="s">
        <v>304</v>
      </c>
      <c r="C123" s="190">
        <f t="shared" si="102"/>
        <v>0</v>
      </c>
      <c r="D123" s="302"/>
      <c r="E123" s="307"/>
      <c r="F123" s="294">
        <f t="shared" ref="F123:F127" si="155">D123+E123</f>
        <v>0</v>
      </c>
      <c r="G123" s="292"/>
      <c r="H123" s="307"/>
      <c r="I123" s="294">
        <f t="shared" ref="I123:I127" si="156">G123+H123</f>
        <v>0</v>
      </c>
      <c r="J123" s="292"/>
      <c r="K123" s="293"/>
      <c r="L123" s="294">
        <f t="shared" ref="L123:L127" si="157">K123+J123</f>
        <v>0</v>
      </c>
      <c r="M123" s="292"/>
      <c r="N123" s="293"/>
      <c r="O123" s="294">
        <f t="shared" ref="O123:O127" si="158">N123+M123</f>
        <v>0</v>
      </c>
      <c r="P123" s="308"/>
    </row>
    <row r="124" spans="1:16" ht="24" hidden="1" customHeight="1" x14ac:dyDescent="0.25">
      <c r="A124" s="162">
        <v>2274</v>
      </c>
      <c r="B124" s="310" t="s">
        <v>305</v>
      </c>
      <c r="C124" s="190">
        <f t="shared" si="102"/>
        <v>0</v>
      </c>
      <c r="D124" s="302"/>
      <c r="E124" s="307"/>
      <c r="F124" s="294">
        <f t="shared" si="155"/>
        <v>0</v>
      </c>
      <c r="G124" s="292"/>
      <c r="H124" s="307"/>
      <c r="I124" s="294">
        <f t="shared" si="156"/>
        <v>0</v>
      </c>
      <c r="J124" s="292"/>
      <c r="K124" s="293"/>
      <c r="L124" s="294">
        <f t="shared" si="157"/>
        <v>0</v>
      </c>
      <c r="M124" s="292"/>
      <c r="N124" s="293"/>
      <c r="O124" s="294">
        <f t="shared" si="158"/>
        <v>0</v>
      </c>
      <c r="P124" s="308"/>
    </row>
    <row r="125" spans="1:16" ht="33" hidden="1" customHeight="1" x14ac:dyDescent="0.25">
      <c r="A125" s="162">
        <v>2275</v>
      </c>
      <c r="B125" s="189" t="s">
        <v>306</v>
      </c>
      <c r="C125" s="190">
        <f t="shared" si="102"/>
        <v>0</v>
      </c>
      <c r="D125" s="302">
        <v>0</v>
      </c>
      <c r="E125" s="307"/>
      <c r="F125" s="294">
        <f t="shared" si="155"/>
        <v>0</v>
      </c>
      <c r="G125" s="292"/>
      <c r="H125" s="307"/>
      <c r="I125" s="294">
        <f t="shared" si="156"/>
        <v>0</v>
      </c>
      <c r="J125" s="292"/>
      <c r="K125" s="293"/>
      <c r="L125" s="294">
        <f t="shared" si="157"/>
        <v>0</v>
      </c>
      <c r="M125" s="292"/>
      <c r="N125" s="293"/>
      <c r="O125" s="294">
        <f t="shared" si="158"/>
        <v>0</v>
      </c>
      <c r="P125" s="308"/>
    </row>
    <row r="126" spans="1:16" ht="36" hidden="1" customHeight="1" x14ac:dyDescent="0.25">
      <c r="A126" s="162">
        <v>2276</v>
      </c>
      <c r="B126" s="189" t="s">
        <v>307</v>
      </c>
      <c r="C126" s="190">
        <f t="shared" si="102"/>
        <v>0</v>
      </c>
      <c r="D126" s="302"/>
      <c r="E126" s="307"/>
      <c r="F126" s="294">
        <f t="shared" si="155"/>
        <v>0</v>
      </c>
      <c r="G126" s="292"/>
      <c r="H126" s="307"/>
      <c r="I126" s="294">
        <f t="shared" si="156"/>
        <v>0</v>
      </c>
      <c r="J126" s="292"/>
      <c r="K126" s="293"/>
      <c r="L126" s="294">
        <f t="shared" si="157"/>
        <v>0</v>
      </c>
      <c r="M126" s="292"/>
      <c r="N126" s="293"/>
      <c r="O126" s="294">
        <f t="shared" si="158"/>
        <v>0</v>
      </c>
      <c r="P126" s="308"/>
    </row>
    <row r="127" spans="1:16" ht="111" customHeight="1" x14ac:dyDescent="0.25">
      <c r="A127" s="162">
        <v>2279</v>
      </c>
      <c r="B127" s="189" t="s">
        <v>308</v>
      </c>
      <c r="C127" s="190">
        <f t="shared" si="102"/>
        <v>1780</v>
      </c>
      <c r="D127" s="302">
        <v>438</v>
      </c>
      <c r="E127" s="307"/>
      <c r="F127" s="294">
        <f t="shared" si="155"/>
        <v>438</v>
      </c>
      <c r="G127" s="292">
        <v>1342</v>
      </c>
      <c r="H127" s="805"/>
      <c r="I127" s="294">
        <f t="shared" si="156"/>
        <v>1342</v>
      </c>
      <c r="J127" s="292"/>
      <c r="K127" s="293"/>
      <c r="L127" s="294">
        <f t="shared" si="157"/>
        <v>0</v>
      </c>
      <c r="M127" s="292"/>
      <c r="N127" s="293"/>
      <c r="O127" s="294">
        <f t="shared" si="158"/>
        <v>0</v>
      </c>
      <c r="P127" s="308"/>
    </row>
    <row r="128" spans="1:16" ht="24" hidden="1" customHeight="1" x14ac:dyDescent="0.25">
      <c r="A128" s="766">
        <v>2280</v>
      </c>
      <c r="B128" s="182" t="s">
        <v>309</v>
      </c>
      <c r="C128" s="183">
        <f t="shared" si="102"/>
        <v>0</v>
      </c>
      <c r="D128" s="300">
        <f t="shared" ref="D128:O128" si="159">SUM(D129)</f>
        <v>0</v>
      </c>
      <c r="E128" s="813">
        <f t="shared" si="159"/>
        <v>0</v>
      </c>
      <c r="F128" s="811">
        <f t="shared" si="159"/>
        <v>0</v>
      </c>
      <c r="G128" s="814">
        <f t="shared" si="159"/>
        <v>0</v>
      </c>
      <c r="H128" s="813">
        <f t="shared" si="159"/>
        <v>0</v>
      </c>
      <c r="I128" s="811">
        <f t="shared" si="159"/>
        <v>0</v>
      </c>
      <c r="J128" s="814">
        <f t="shared" si="159"/>
        <v>0</v>
      </c>
      <c r="K128" s="813">
        <f t="shared" si="159"/>
        <v>0</v>
      </c>
      <c r="L128" s="811">
        <f t="shared" si="159"/>
        <v>0</v>
      </c>
      <c r="M128" s="814">
        <f t="shared" si="159"/>
        <v>0</v>
      </c>
      <c r="N128" s="813">
        <f t="shared" si="159"/>
        <v>0</v>
      </c>
      <c r="O128" s="811">
        <f t="shared" si="159"/>
        <v>0</v>
      </c>
      <c r="P128" s="731"/>
    </row>
    <row r="129" spans="1:16" ht="21.75" hidden="1" customHeight="1" x14ac:dyDescent="0.25">
      <c r="A129" s="162">
        <v>2283</v>
      </c>
      <c r="B129" s="189" t="s">
        <v>310</v>
      </c>
      <c r="C129" s="190">
        <f t="shared" si="102"/>
        <v>0</v>
      </c>
      <c r="D129" s="302"/>
      <c r="E129" s="307"/>
      <c r="F129" s="294">
        <f>D129+E129</f>
        <v>0</v>
      </c>
      <c r="G129" s="292"/>
      <c r="H129" s="307"/>
      <c r="I129" s="294">
        <f>G129+H129</f>
        <v>0</v>
      </c>
      <c r="J129" s="292"/>
      <c r="K129" s="293"/>
      <c r="L129" s="294">
        <f>K129+J129</f>
        <v>0</v>
      </c>
      <c r="M129" s="292"/>
      <c r="N129" s="293"/>
      <c r="O129" s="294">
        <f>N129+M129</f>
        <v>0</v>
      </c>
      <c r="P129" s="308"/>
    </row>
    <row r="130" spans="1:16" ht="35.25" customHeight="1" x14ac:dyDescent="0.25">
      <c r="A130" s="169">
        <v>2300</v>
      </c>
      <c r="B130" s="283" t="s">
        <v>311</v>
      </c>
      <c r="C130" s="170">
        <f t="shared" si="102"/>
        <v>13526</v>
      </c>
      <c r="D130" s="284">
        <f>SUM(D131,D136,D140,D141,D144,D151,D159,D160,D163)</f>
        <v>12442</v>
      </c>
      <c r="E130" s="815">
        <f t="shared" ref="E130:F130" si="160">SUM(E131,E136,E140,E141,E144,E151,E159,E160,E163)</f>
        <v>0</v>
      </c>
      <c r="F130" s="816">
        <f t="shared" si="160"/>
        <v>12442</v>
      </c>
      <c r="G130" s="817">
        <f>SUM(G131,G136,G140,G141,G144,G151,G159,G160,G163)</f>
        <v>1084</v>
      </c>
      <c r="H130" s="815">
        <f t="shared" ref="H130:I130" si="161">SUM(H131,H136,H140,H141,H144,H151,H159,H160,H163)</f>
        <v>0</v>
      </c>
      <c r="I130" s="816">
        <f t="shared" si="161"/>
        <v>1084</v>
      </c>
      <c r="J130" s="817">
        <f>SUM(J131,J136,J140,J141,J144,J151,J159,J160,J163)</f>
        <v>0</v>
      </c>
      <c r="K130" s="815">
        <f t="shared" ref="K130:L130" si="162">SUM(K131,K136,K140,K141,K144,K151,K159,K160,K163)</f>
        <v>0</v>
      </c>
      <c r="L130" s="816">
        <f t="shared" si="162"/>
        <v>0</v>
      </c>
      <c r="M130" s="817">
        <f>SUM(M131,M136,M140,M141,M144,M151,M159,M160,M163)</f>
        <v>0</v>
      </c>
      <c r="N130" s="815">
        <f t="shared" ref="N130:O130" si="163">SUM(N131,N136,N140,N141,N144,N151,N159,N160,N163)</f>
        <v>0</v>
      </c>
      <c r="O130" s="816">
        <f t="shared" si="163"/>
        <v>0</v>
      </c>
      <c r="P130" s="818"/>
    </row>
    <row r="131" spans="1:16" ht="24" x14ac:dyDescent="0.25">
      <c r="A131" s="766">
        <v>2310</v>
      </c>
      <c r="B131" s="182" t="s">
        <v>312</v>
      </c>
      <c r="C131" s="183">
        <f t="shared" si="102"/>
        <v>4075</v>
      </c>
      <c r="D131" s="300">
        <f t="shared" ref="D131:O131" si="164">SUM(D132:D135)</f>
        <v>4075</v>
      </c>
      <c r="E131" s="813">
        <f t="shared" si="164"/>
        <v>0</v>
      </c>
      <c r="F131" s="811">
        <f t="shared" si="164"/>
        <v>4075</v>
      </c>
      <c r="G131" s="814">
        <f t="shared" si="164"/>
        <v>0</v>
      </c>
      <c r="H131" s="813">
        <f t="shared" si="164"/>
        <v>0</v>
      </c>
      <c r="I131" s="811">
        <f t="shared" si="164"/>
        <v>0</v>
      </c>
      <c r="J131" s="814">
        <f t="shared" si="164"/>
        <v>0</v>
      </c>
      <c r="K131" s="813">
        <f t="shared" si="164"/>
        <v>0</v>
      </c>
      <c r="L131" s="811">
        <f t="shared" si="164"/>
        <v>0</v>
      </c>
      <c r="M131" s="814">
        <f t="shared" si="164"/>
        <v>0</v>
      </c>
      <c r="N131" s="813">
        <f t="shared" si="164"/>
        <v>0</v>
      </c>
      <c r="O131" s="811">
        <f t="shared" si="164"/>
        <v>0</v>
      </c>
      <c r="P131" s="731"/>
    </row>
    <row r="132" spans="1:16" ht="12" customHeight="1" x14ac:dyDescent="0.25">
      <c r="A132" s="162">
        <v>2311</v>
      </c>
      <c r="B132" s="189" t="s">
        <v>313</v>
      </c>
      <c r="C132" s="190">
        <f t="shared" si="102"/>
        <v>700</v>
      </c>
      <c r="D132" s="302">
        <v>700</v>
      </c>
      <c r="E132" s="307"/>
      <c r="F132" s="294">
        <f t="shared" ref="F132:F135" si="165">D132+E132</f>
        <v>700</v>
      </c>
      <c r="G132" s="292"/>
      <c r="H132" s="307"/>
      <c r="I132" s="294">
        <f t="shared" ref="I132:I135" si="166">G132+H132</f>
        <v>0</v>
      </c>
      <c r="J132" s="292"/>
      <c r="K132" s="293"/>
      <c r="L132" s="294">
        <f t="shared" ref="L132:L135" si="167">K132+J132</f>
        <v>0</v>
      </c>
      <c r="M132" s="292"/>
      <c r="N132" s="293"/>
      <c r="O132" s="294">
        <f t="shared" ref="O132:O135" si="168">N132+M132</f>
        <v>0</v>
      </c>
      <c r="P132" s="308"/>
    </row>
    <row r="133" spans="1:16" ht="12" customHeight="1" x14ac:dyDescent="0.25">
      <c r="A133" s="162">
        <v>2312</v>
      </c>
      <c r="B133" s="189" t="s">
        <v>314</v>
      </c>
      <c r="C133" s="190">
        <f t="shared" si="102"/>
        <v>2870</v>
      </c>
      <c r="D133" s="302">
        <v>2870</v>
      </c>
      <c r="E133" s="307"/>
      <c r="F133" s="294">
        <f t="shared" si="165"/>
        <v>2870</v>
      </c>
      <c r="G133" s="292"/>
      <c r="H133" s="307"/>
      <c r="I133" s="294">
        <f t="shared" si="166"/>
        <v>0</v>
      </c>
      <c r="J133" s="292"/>
      <c r="K133" s="293"/>
      <c r="L133" s="294">
        <f t="shared" si="167"/>
        <v>0</v>
      </c>
      <c r="M133" s="292"/>
      <c r="N133" s="293"/>
      <c r="O133" s="294">
        <f t="shared" si="168"/>
        <v>0</v>
      </c>
      <c r="P133" s="308"/>
    </row>
    <row r="134" spans="1:16" ht="12" hidden="1" customHeight="1" x14ac:dyDescent="0.25">
      <c r="A134" s="162">
        <v>2313</v>
      </c>
      <c r="B134" s="189" t="s">
        <v>315</v>
      </c>
      <c r="C134" s="190">
        <f t="shared" si="102"/>
        <v>0</v>
      </c>
      <c r="D134" s="302"/>
      <c r="E134" s="307"/>
      <c r="F134" s="294">
        <f t="shared" si="165"/>
        <v>0</v>
      </c>
      <c r="G134" s="292"/>
      <c r="H134" s="307"/>
      <c r="I134" s="294">
        <f t="shared" si="166"/>
        <v>0</v>
      </c>
      <c r="J134" s="292"/>
      <c r="K134" s="293"/>
      <c r="L134" s="294">
        <f t="shared" si="167"/>
        <v>0</v>
      </c>
      <c r="M134" s="292"/>
      <c r="N134" s="293"/>
      <c r="O134" s="294">
        <f t="shared" si="168"/>
        <v>0</v>
      </c>
      <c r="P134" s="308"/>
    </row>
    <row r="135" spans="1:16" ht="46.5" customHeight="1" x14ac:dyDescent="0.25">
      <c r="A135" s="162">
        <v>2314</v>
      </c>
      <c r="B135" s="189" t="s">
        <v>316</v>
      </c>
      <c r="C135" s="190">
        <f t="shared" si="102"/>
        <v>505</v>
      </c>
      <c r="D135" s="302">
        <v>505</v>
      </c>
      <c r="E135" s="307"/>
      <c r="F135" s="294">
        <f t="shared" si="165"/>
        <v>505</v>
      </c>
      <c r="G135" s="292"/>
      <c r="H135" s="307"/>
      <c r="I135" s="294">
        <f t="shared" si="166"/>
        <v>0</v>
      </c>
      <c r="J135" s="292"/>
      <c r="K135" s="293"/>
      <c r="L135" s="294">
        <f t="shared" si="167"/>
        <v>0</v>
      </c>
      <c r="M135" s="292"/>
      <c r="N135" s="293"/>
      <c r="O135" s="294">
        <f t="shared" si="168"/>
        <v>0</v>
      </c>
      <c r="P135" s="308"/>
    </row>
    <row r="136" spans="1:16" x14ac:dyDescent="0.25">
      <c r="A136" s="296">
        <v>2320</v>
      </c>
      <c r="B136" s="189" t="s">
        <v>317</v>
      </c>
      <c r="C136" s="190">
        <f t="shared" si="102"/>
        <v>813</v>
      </c>
      <c r="D136" s="297">
        <f>SUM(D137:D139)</f>
        <v>813</v>
      </c>
      <c r="E136" s="387">
        <f t="shared" ref="E136:F136" si="169">SUM(E137:E139)</f>
        <v>0</v>
      </c>
      <c r="F136" s="294">
        <f t="shared" si="169"/>
        <v>813</v>
      </c>
      <c r="G136" s="812">
        <f>SUM(G137:G139)</f>
        <v>0</v>
      </c>
      <c r="H136" s="387">
        <f t="shared" ref="H136:I136" si="170">SUM(H137:H139)</f>
        <v>0</v>
      </c>
      <c r="I136" s="294">
        <f t="shared" si="170"/>
        <v>0</v>
      </c>
      <c r="J136" s="812">
        <f>SUM(J137:J139)</f>
        <v>0</v>
      </c>
      <c r="K136" s="387">
        <f t="shared" ref="K136:L136" si="171">SUM(K137:K139)</f>
        <v>0</v>
      </c>
      <c r="L136" s="294">
        <f t="shared" si="171"/>
        <v>0</v>
      </c>
      <c r="M136" s="812">
        <f>SUM(M137:M139)</f>
        <v>0</v>
      </c>
      <c r="N136" s="387">
        <f t="shared" ref="N136:O136" si="172">SUM(N137:N139)</f>
        <v>0</v>
      </c>
      <c r="O136" s="294">
        <f t="shared" si="172"/>
        <v>0</v>
      </c>
      <c r="P136" s="308"/>
    </row>
    <row r="137" spans="1:16" ht="12" hidden="1" customHeight="1" x14ac:dyDescent="0.25">
      <c r="A137" s="162">
        <v>2321</v>
      </c>
      <c r="B137" s="189" t="s">
        <v>318</v>
      </c>
      <c r="C137" s="190">
        <f t="shared" si="102"/>
        <v>0</v>
      </c>
      <c r="D137" s="302"/>
      <c r="E137" s="307"/>
      <c r="F137" s="294">
        <f t="shared" ref="F137:F140" si="173">D137+E137</f>
        <v>0</v>
      </c>
      <c r="G137" s="292"/>
      <c r="H137" s="307"/>
      <c r="I137" s="294">
        <f t="shared" ref="I137:I140" si="174">G137+H137</f>
        <v>0</v>
      </c>
      <c r="J137" s="292"/>
      <c r="K137" s="293"/>
      <c r="L137" s="294">
        <f t="shared" ref="L137:L140" si="175">K137+J137</f>
        <v>0</v>
      </c>
      <c r="M137" s="292"/>
      <c r="N137" s="293"/>
      <c r="O137" s="294">
        <f t="shared" ref="O137:O140" si="176">N137+M137</f>
        <v>0</v>
      </c>
      <c r="P137" s="308"/>
    </row>
    <row r="138" spans="1:16" ht="49.5" customHeight="1" x14ac:dyDescent="0.25">
      <c r="A138" s="162">
        <v>2322</v>
      </c>
      <c r="B138" s="189" t="s">
        <v>319</v>
      </c>
      <c r="C138" s="190">
        <f t="shared" si="102"/>
        <v>813</v>
      </c>
      <c r="D138" s="302">
        <v>813</v>
      </c>
      <c r="E138" s="805"/>
      <c r="F138" s="294">
        <f t="shared" si="173"/>
        <v>813</v>
      </c>
      <c r="G138" s="292"/>
      <c r="H138" s="307"/>
      <c r="I138" s="294">
        <f t="shared" si="174"/>
        <v>0</v>
      </c>
      <c r="J138" s="292"/>
      <c r="K138" s="293"/>
      <c r="L138" s="294">
        <f t="shared" si="175"/>
        <v>0</v>
      </c>
      <c r="M138" s="292"/>
      <c r="N138" s="293"/>
      <c r="O138" s="294">
        <f t="shared" si="176"/>
        <v>0</v>
      </c>
      <c r="P138" s="308"/>
    </row>
    <row r="139" spans="1:16" ht="13.5" hidden="1" customHeight="1" x14ac:dyDescent="0.25">
      <c r="A139" s="162">
        <v>2329</v>
      </c>
      <c r="B139" s="189" t="s">
        <v>320</v>
      </c>
      <c r="C139" s="190">
        <f t="shared" si="102"/>
        <v>0</v>
      </c>
      <c r="D139" s="302"/>
      <c r="E139" s="307"/>
      <c r="F139" s="294">
        <f t="shared" si="173"/>
        <v>0</v>
      </c>
      <c r="G139" s="292"/>
      <c r="H139" s="307"/>
      <c r="I139" s="294">
        <f t="shared" si="174"/>
        <v>0</v>
      </c>
      <c r="J139" s="292"/>
      <c r="K139" s="293"/>
      <c r="L139" s="294">
        <f t="shared" si="175"/>
        <v>0</v>
      </c>
      <c r="M139" s="292"/>
      <c r="N139" s="293"/>
      <c r="O139" s="294">
        <f t="shared" si="176"/>
        <v>0</v>
      </c>
      <c r="P139" s="308"/>
    </row>
    <row r="140" spans="1:16" ht="12.75" hidden="1" customHeight="1" x14ac:dyDescent="0.25">
      <c r="A140" s="296">
        <v>2330</v>
      </c>
      <c r="B140" s="189" t="s">
        <v>321</v>
      </c>
      <c r="C140" s="190">
        <f t="shared" si="102"/>
        <v>0</v>
      </c>
      <c r="D140" s="302"/>
      <c r="E140" s="307"/>
      <c r="F140" s="294">
        <f t="shared" si="173"/>
        <v>0</v>
      </c>
      <c r="G140" s="292"/>
      <c r="H140" s="307"/>
      <c r="I140" s="294">
        <f t="shared" si="174"/>
        <v>0</v>
      </c>
      <c r="J140" s="292"/>
      <c r="K140" s="293"/>
      <c r="L140" s="294">
        <f t="shared" si="175"/>
        <v>0</v>
      </c>
      <c r="M140" s="292"/>
      <c r="N140" s="293"/>
      <c r="O140" s="294">
        <f t="shared" si="176"/>
        <v>0</v>
      </c>
      <c r="P140" s="308"/>
    </row>
    <row r="141" spans="1:16" ht="48" x14ac:dyDescent="0.25">
      <c r="A141" s="296">
        <v>2340</v>
      </c>
      <c r="B141" s="189" t="s">
        <v>322</v>
      </c>
      <c r="C141" s="190">
        <f t="shared" si="102"/>
        <v>100</v>
      </c>
      <c r="D141" s="297">
        <f>SUM(D142:D143)</f>
        <v>100</v>
      </c>
      <c r="E141" s="387">
        <f t="shared" ref="E141:F141" si="177">SUM(E142:E143)</f>
        <v>0</v>
      </c>
      <c r="F141" s="294">
        <f t="shared" si="177"/>
        <v>100</v>
      </c>
      <c r="G141" s="812">
        <f>SUM(G142:G143)</f>
        <v>0</v>
      </c>
      <c r="H141" s="387">
        <f t="shared" ref="H141:I141" si="178">SUM(H142:H143)</f>
        <v>0</v>
      </c>
      <c r="I141" s="294">
        <f t="shared" si="178"/>
        <v>0</v>
      </c>
      <c r="J141" s="812">
        <f>SUM(J142:J143)</f>
        <v>0</v>
      </c>
      <c r="K141" s="387">
        <f t="shared" ref="K141:L141" si="179">SUM(K142:K143)</f>
        <v>0</v>
      </c>
      <c r="L141" s="294">
        <f t="shared" si="179"/>
        <v>0</v>
      </c>
      <c r="M141" s="812">
        <f>SUM(M142:M143)</f>
        <v>0</v>
      </c>
      <c r="N141" s="387">
        <f t="shared" ref="N141:O141" si="180">SUM(N142:N143)</f>
        <v>0</v>
      </c>
      <c r="O141" s="294">
        <f t="shared" si="180"/>
        <v>0</v>
      </c>
      <c r="P141" s="308"/>
    </row>
    <row r="142" spans="1:16" ht="12" customHeight="1" x14ac:dyDescent="0.25">
      <c r="A142" s="162">
        <v>2341</v>
      </c>
      <c r="B142" s="189" t="s">
        <v>323</v>
      </c>
      <c r="C142" s="190">
        <f t="shared" si="102"/>
        <v>100</v>
      </c>
      <c r="D142" s="302">
        <v>100</v>
      </c>
      <c r="E142" s="307"/>
      <c r="F142" s="294">
        <f t="shared" ref="F142:F143" si="181">D142+E142</f>
        <v>100</v>
      </c>
      <c r="G142" s="292"/>
      <c r="H142" s="307"/>
      <c r="I142" s="294">
        <f t="shared" ref="I142:I143" si="182">G142+H142</f>
        <v>0</v>
      </c>
      <c r="J142" s="292"/>
      <c r="K142" s="293"/>
      <c r="L142" s="294">
        <f t="shared" ref="L142:L143" si="183">K142+J142</f>
        <v>0</v>
      </c>
      <c r="M142" s="292"/>
      <c r="N142" s="293"/>
      <c r="O142" s="294">
        <f t="shared" ref="O142:O143" si="184">N142+M142</f>
        <v>0</v>
      </c>
      <c r="P142" s="308"/>
    </row>
    <row r="143" spans="1:16" ht="24" hidden="1" customHeight="1" x14ac:dyDescent="0.25">
      <c r="A143" s="162">
        <v>2344</v>
      </c>
      <c r="B143" s="189" t="s">
        <v>324</v>
      </c>
      <c r="C143" s="190">
        <f t="shared" si="102"/>
        <v>0</v>
      </c>
      <c r="D143" s="302"/>
      <c r="E143" s="307"/>
      <c r="F143" s="294">
        <f t="shared" si="181"/>
        <v>0</v>
      </c>
      <c r="G143" s="292"/>
      <c r="H143" s="307"/>
      <c r="I143" s="294">
        <f t="shared" si="182"/>
        <v>0</v>
      </c>
      <c r="J143" s="292"/>
      <c r="K143" s="293"/>
      <c r="L143" s="294">
        <f t="shared" si="183"/>
        <v>0</v>
      </c>
      <c r="M143" s="292"/>
      <c r="N143" s="293"/>
      <c r="O143" s="294">
        <f t="shared" si="184"/>
        <v>0</v>
      </c>
      <c r="P143" s="308"/>
    </row>
    <row r="144" spans="1:16" ht="24" x14ac:dyDescent="0.25">
      <c r="A144" s="286">
        <v>2350</v>
      </c>
      <c r="B144" s="238" t="s">
        <v>325</v>
      </c>
      <c r="C144" s="243">
        <f t="shared" si="102"/>
        <v>2979</v>
      </c>
      <c r="D144" s="287">
        <f>SUM(D145:D150)</f>
        <v>2979</v>
      </c>
      <c r="E144" s="819">
        <f t="shared" ref="E144:F144" si="185">SUM(E145:E150)</f>
        <v>0</v>
      </c>
      <c r="F144" s="782">
        <f t="shared" si="185"/>
        <v>2979</v>
      </c>
      <c r="G144" s="820">
        <f>SUM(G145:G150)</f>
        <v>0</v>
      </c>
      <c r="H144" s="819">
        <f t="shared" ref="H144:I144" si="186">SUM(H145:H150)</f>
        <v>0</v>
      </c>
      <c r="I144" s="782">
        <f t="shared" si="186"/>
        <v>0</v>
      </c>
      <c r="J144" s="820">
        <f>SUM(J145:J150)</f>
        <v>0</v>
      </c>
      <c r="K144" s="819">
        <f t="shared" ref="K144:L144" si="187">SUM(K145:K150)</f>
        <v>0</v>
      </c>
      <c r="L144" s="782">
        <f t="shared" si="187"/>
        <v>0</v>
      </c>
      <c r="M144" s="820">
        <f>SUM(M145:M150)</f>
        <v>0</v>
      </c>
      <c r="N144" s="819">
        <f t="shared" ref="N144:O144" si="188">SUM(N145:N150)</f>
        <v>0</v>
      </c>
      <c r="O144" s="782">
        <f t="shared" si="188"/>
        <v>0</v>
      </c>
      <c r="P144" s="821"/>
    </row>
    <row r="145" spans="1:16" ht="12" customHeight="1" x14ac:dyDescent="0.25">
      <c r="A145" s="155">
        <v>2351</v>
      </c>
      <c r="B145" s="182" t="s">
        <v>326</v>
      </c>
      <c r="C145" s="183">
        <f t="shared" si="102"/>
        <v>830</v>
      </c>
      <c r="D145" s="304">
        <v>830</v>
      </c>
      <c r="E145" s="810"/>
      <c r="F145" s="811">
        <f t="shared" ref="F145:F150" si="189">D145+E145</f>
        <v>830</v>
      </c>
      <c r="G145" s="809"/>
      <c r="H145" s="810"/>
      <c r="I145" s="811">
        <f t="shared" ref="I145:I150" si="190">G145+H145</f>
        <v>0</v>
      </c>
      <c r="J145" s="809"/>
      <c r="K145" s="662"/>
      <c r="L145" s="811">
        <f t="shared" ref="L145:L150" si="191">K145+J145</f>
        <v>0</v>
      </c>
      <c r="M145" s="809"/>
      <c r="N145" s="662"/>
      <c r="O145" s="811">
        <f t="shared" ref="O145:O150" si="192">N145+M145</f>
        <v>0</v>
      </c>
      <c r="P145" s="731"/>
    </row>
    <row r="146" spans="1:16" ht="12" customHeight="1" x14ac:dyDescent="0.25">
      <c r="A146" s="162">
        <v>2352</v>
      </c>
      <c r="B146" s="189" t="s">
        <v>327</v>
      </c>
      <c r="C146" s="190">
        <f t="shared" si="102"/>
        <v>1482</v>
      </c>
      <c r="D146" s="302">
        <v>1482</v>
      </c>
      <c r="E146" s="307"/>
      <c r="F146" s="294">
        <f t="shared" si="189"/>
        <v>1482</v>
      </c>
      <c r="G146" s="292"/>
      <c r="H146" s="307"/>
      <c r="I146" s="294">
        <f t="shared" si="190"/>
        <v>0</v>
      </c>
      <c r="J146" s="292"/>
      <c r="K146" s="293"/>
      <c r="L146" s="294">
        <f t="shared" si="191"/>
        <v>0</v>
      </c>
      <c r="M146" s="292"/>
      <c r="N146" s="293"/>
      <c r="O146" s="294">
        <f t="shared" si="192"/>
        <v>0</v>
      </c>
      <c r="P146" s="308"/>
    </row>
    <row r="147" spans="1:16" ht="24" hidden="1" customHeight="1" x14ac:dyDescent="0.25">
      <c r="A147" s="162">
        <v>2353</v>
      </c>
      <c r="B147" s="189" t="s">
        <v>328</v>
      </c>
      <c r="C147" s="190">
        <f t="shared" si="102"/>
        <v>0</v>
      </c>
      <c r="D147" s="302"/>
      <c r="E147" s="307"/>
      <c r="F147" s="294">
        <f t="shared" si="189"/>
        <v>0</v>
      </c>
      <c r="G147" s="292"/>
      <c r="H147" s="307"/>
      <c r="I147" s="294">
        <f t="shared" si="190"/>
        <v>0</v>
      </c>
      <c r="J147" s="292"/>
      <c r="K147" s="293"/>
      <c r="L147" s="294">
        <f t="shared" si="191"/>
        <v>0</v>
      </c>
      <c r="M147" s="292"/>
      <c r="N147" s="293"/>
      <c r="O147" s="294">
        <f t="shared" si="192"/>
        <v>0</v>
      </c>
      <c r="P147" s="308"/>
    </row>
    <row r="148" spans="1:16" ht="25.5" customHeight="1" x14ac:dyDescent="0.25">
      <c r="A148" s="162">
        <v>2354</v>
      </c>
      <c r="B148" s="189" t="s">
        <v>329</v>
      </c>
      <c r="C148" s="190">
        <f t="shared" ref="C148:C211" si="193">F148+I148+L148+O148</f>
        <v>287</v>
      </c>
      <c r="D148" s="302">
        <v>287</v>
      </c>
      <c r="E148" s="307"/>
      <c r="F148" s="294">
        <f t="shared" si="189"/>
        <v>287</v>
      </c>
      <c r="G148" s="292"/>
      <c r="H148" s="307"/>
      <c r="I148" s="294">
        <f t="shared" si="190"/>
        <v>0</v>
      </c>
      <c r="J148" s="292"/>
      <c r="K148" s="293"/>
      <c r="L148" s="294">
        <f t="shared" si="191"/>
        <v>0</v>
      </c>
      <c r="M148" s="292"/>
      <c r="N148" s="293"/>
      <c r="O148" s="294">
        <f t="shared" si="192"/>
        <v>0</v>
      </c>
      <c r="P148" s="308"/>
    </row>
    <row r="149" spans="1:16" ht="24" customHeight="1" x14ac:dyDescent="0.25">
      <c r="A149" s="162">
        <v>2355</v>
      </c>
      <c r="B149" s="189" t="s">
        <v>330</v>
      </c>
      <c r="C149" s="190">
        <f t="shared" si="193"/>
        <v>380</v>
      </c>
      <c r="D149" s="302">
        <v>380</v>
      </c>
      <c r="E149" s="307"/>
      <c r="F149" s="294">
        <f t="shared" si="189"/>
        <v>380</v>
      </c>
      <c r="G149" s="292"/>
      <c r="H149" s="307"/>
      <c r="I149" s="294">
        <f t="shared" si="190"/>
        <v>0</v>
      </c>
      <c r="J149" s="292"/>
      <c r="K149" s="293"/>
      <c r="L149" s="294">
        <f t="shared" si="191"/>
        <v>0</v>
      </c>
      <c r="M149" s="292"/>
      <c r="N149" s="293"/>
      <c r="O149" s="294">
        <f t="shared" si="192"/>
        <v>0</v>
      </c>
      <c r="P149" s="308"/>
    </row>
    <row r="150" spans="1:16" ht="24" hidden="1" customHeight="1" x14ac:dyDescent="0.25">
      <c r="A150" s="162">
        <v>2359</v>
      </c>
      <c r="B150" s="189" t="s">
        <v>331</v>
      </c>
      <c r="C150" s="190">
        <f t="shared" si="193"/>
        <v>0</v>
      </c>
      <c r="D150" s="302"/>
      <c r="E150" s="307"/>
      <c r="F150" s="294">
        <f t="shared" si="189"/>
        <v>0</v>
      </c>
      <c r="G150" s="292"/>
      <c r="H150" s="307"/>
      <c r="I150" s="294">
        <f t="shared" si="190"/>
        <v>0</v>
      </c>
      <c r="J150" s="292"/>
      <c r="K150" s="293"/>
      <c r="L150" s="294">
        <f t="shared" si="191"/>
        <v>0</v>
      </c>
      <c r="M150" s="292"/>
      <c r="N150" s="293"/>
      <c r="O150" s="294">
        <f t="shared" si="192"/>
        <v>0</v>
      </c>
      <c r="P150" s="308"/>
    </row>
    <row r="151" spans="1:16" ht="24.75" customHeight="1" x14ac:dyDescent="0.25">
      <c r="A151" s="296">
        <v>2360</v>
      </c>
      <c r="B151" s="189" t="s">
        <v>332</v>
      </c>
      <c r="C151" s="190">
        <f t="shared" si="193"/>
        <v>1750</v>
      </c>
      <c r="D151" s="297">
        <f>SUM(D152:D158)</f>
        <v>1750</v>
      </c>
      <c r="E151" s="387">
        <f t="shared" ref="E151:F151" si="194">SUM(E152:E158)</f>
        <v>0</v>
      </c>
      <c r="F151" s="294">
        <f t="shared" si="194"/>
        <v>1750</v>
      </c>
      <c r="G151" s="812">
        <f>SUM(G152:G158)</f>
        <v>0</v>
      </c>
      <c r="H151" s="387">
        <f t="shared" ref="H151:I151" si="195">SUM(H152:H158)</f>
        <v>0</v>
      </c>
      <c r="I151" s="294">
        <f t="shared" si="195"/>
        <v>0</v>
      </c>
      <c r="J151" s="812">
        <f>SUM(J152:J158)</f>
        <v>0</v>
      </c>
      <c r="K151" s="387">
        <f t="shared" ref="K151:L151" si="196">SUM(K152:K158)</f>
        <v>0</v>
      </c>
      <c r="L151" s="294">
        <f t="shared" si="196"/>
        <v>0</v>
      </c>
      <c r="M151" s="812">
        <f>SUM(M152:M158)</f>
        <v>0</v>
      </c>
      <c r="N151" s="387">
        <f t="shared" ref="N151:O151" si="197">SUM(N152:N158)</f>
        <v>0</v>
      </c>
      <c r="O151" s="294">
        <f t="shared" si="197"/>
        <v>0</v>
      </c>
      <c r="P151" s="308"/>
    </row>
    <row r="152" spans="1:16" ht="12" hidden="1" customHeight="1" x14ac:dyDescent="0.25">
      <c r="A152" s="161">
        <v>2361</v>
      </c>
      <c r="B152" s="189" t="s">
        <v>333</v>
      </c>
      <c r="C152" s="190">
        <f t="shared" si="193"/>
        <v>0</v>
      </c>
      <c r="D152" s="302"/>
      <c r="E152" s="307"/>
      <c r="F152" s="294">
        <f t="shared" ref="F152:F159" si="198">D152+E152</f>
        <v>0</v>
      </c>
      <c r="G152" s="292"/>
      <c r="H152" s="307"/>
      <c r="I152" s="294">
        <f t="shared" ref="I152:I159" si="199">G152+H152</f>
        <v>0</v>
      </c>
      <c r="J152" s="292"/>
      <c r="K152" s="293"/>
      <c r="L152" s="294">
        <f t="shared" ref="L152:L159" si="200">K152+J152</f>
        <v>0</v>
      </c>
      <c r="M152" s="292"/>
      <c r="N152" s="293"/>
      <c r="O152" s="294">
        <f t="shared" ref="O152:O159" si="201">N152+M152</f>
        <v>0</v>
      </c>
      <c r="P152" s="308"/>
    </row>
    <row r="153" spans="1:16" ht="24" hidden="1" customHeight="1" x14ac:dyDescent="0.25">
      <c r="A153" s="161">
        <v>2362</v>
      </c>
      <c r="B153" s="189" t="s">
        <v>334</v>
      </c>
      <c r="C153" s="190">
        <f t="shared" si="193"/>
        <v>0</v>
      </c>
      <c r="D153" s="302"/>
      <c r="E153" s="307"/>
      <c r="F153" s="294">
        <f t="shared" si="198"/>
        <v>0</v>
      </c>
      <c r="G153" s="292"/>
      <c r="H153" s="307"/>
      <c r="I153" s="294">
        <f t="shared" si="199"/>
        <v>0</v>
      </c>
      <c r="J153" s="292"/>
      <c r="K153" s="293"/>
      <c r="L153" s="294">
        <f t="shared" si="200"/>
        <v>0</v>
      </c>
      <c r="M153" s="292"/>
      <c r="N153" s="293"/>
      <c r="O153" s="294">
        <f t="shared" si="201"/>
        <v>0</v>
      </c>
      <c r="P153" s="308"/>
    </row>
    <row r="154" spans="1:16" ht="40.5" customHeight="1" x14ac:dyDescent="0.25">
      <c r="A154" s="161">
        <v>2363</v>
      </c>
      <c r="B154" s="189" t="s">
        <v>335</v>
      </c>
      <c r="C154" s="190">
        <f t="shared" si="193"/>
        <v>1750</v>
      </c>
      <c r="D154" s="302">
        <v>1750</v>
      </c>
      <c r="E154" s="307"/>
      <c r="F154" s="294">
        <f t="shared" si="198"/>
        <v>1750</v>
      </c>
      <c r="G154" s="292"/>
      <c r="H154" s="307"/>
      <c r="I154" s="294">
        <f t="shared" si="199"/>
        <v>0</v>
      </c>
      <c r="J154" s="292"/>
      <c r="K154" s="293"/>
      <c r="L154" s="294">
        <f t="shared" si="200"/>
        <v>0</v>
      </c>
      <c r="M154" s="292"/>
      <c r="N154" s="293"/>
      <c r="O154" s="294">
        <f t="shared" si="201"/>
        <v>0</v>
      </c>
      <c r="P154" s="308"/>
    </row>
    <row r="155" spans="1:16" ht="12" hidden="1" customHeight="1" x14ac:dyDescent="0.25">
      <c r="A155" s="161">
        <v>2364</v>
      </c>
      <c r="B155" s="189" t="s">
        <v>336</v>
      </c>
      <c r="C155" s="190">
        <f t="shared" si="193"/>
        <v>0</v>
      </c>
      <c r="D155" s="302"/>
      <c r="E155" s="303"/>
      <c r="F155" s="166">
        <f t="shared" si="198"/>
        <v>0</v>
      </c>
      <c r="G155" s="164"/>
      <c r="H155" s="303"/>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303"/>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303"/>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303"/>
      <c r="I158" s="166">
        <f t="shared" si="199"/>
        <v>0</v>
      </c>
      <c r="J158" s="164"/>
      <c r="K158" s="165"/>
      <c r="L158" s="166">
        <f t="shared" si="200"/>
        <v>0</v>
      </c>
      <c r="M158" s="164"/>
      <c r="N158" s="165"/>
      <c r="O158" s="166">
        <f t="shared" si="201"/>
        <v>0</v>
      </c>
      <c r="P158" s="168"/>
    </row>
    <row r="159" spans="1:16" ht="37.5" customHeight="1" x14ac:dyDescent="0.25">
      <c r="A159" s="286">
        <v>2370</v>
      </c>
      <c r="B159" s="238" t="s">
        <v>340</v>
      </c>
      <c r="C159" s="243">
        <f t="shared" si="193"/>
        <v>3609</v>
      </c>
      <c r="D159" s="313">
        <v>2525</v>
      </c>
      <c r="E159" s="314"/>
      <c r="F159" s="241">
        <f t="shared" si="198"/>
        <v>2525</v>
      </c>
      <c r="G159" s="244">
        <v>1084</v>
      </c>
      <c r="H159" s="314"/>
      <c r="I159" s="241">
        <f t="shared" si="199"/>
        <v>1084</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305"/>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303"/>
      <c r="I162" s="166">
        <f t="shared" si="207"/>
        <v>0</v>
      </c>
      <c r="J162" s="164"/>
      <c r="K162" s="165"/>
      <c r="L162" s="166">
        <f t="shared" si="208"/>
        <v>0</v>
      </c>
      <c r="M162" s="164"/>
      <c r="N162" s="165"/>
      <c r="O162" s="166">
        <f t="shared" si="209"/>
        <v>0</v>
      </c>
      <c r="P162" s="168"/>
    </row>
    <row r="163" spans="1:16" ht="12" customHeight="1" x14ac:dyDescent="0.25">
      <c r="A163" s="286">
        <v>2390</v>
      </c>
      <c r="B163" s="238" t="s">
        <v>344</v>
      </c>
      <c r="C163" s="243">
        <f t="shared" si="193"/>
        <v>200</v>
      </c>
      <c r="D163" s="313">
        <v>200</v>
      </c>
      <c r="E163" s="314"/>
      <c r="F163" s="241">
        <f t="shared" si="206"/>
        <v>200</v>
      </c>
      <c r="G163" s="244"/>
      <c r="H163" s="314"/>
      <c r="I163" s="241">
        <f t="shared" si="207"/>
        <v>0</v>
      </c>
      <c r="J163" s="244"/>
      <c r="K163" s="245"/>
      <c r="L163" s="241">
        <f t="shared" si="208"/>
        <v>0</v>
      </c>
      <c r="M163" s="244"/>
      <c r="N163" s="245"/>
      <c r="O163" s="241">
        <f t="shared" si="209"/>
        <v>0</v>
      </c>
      <c r="P163" s="229"/>
    </row>
    <row r="164" spans="1:16" ht="12" customHeight="1" x14ac:dyDescent="0.25">
      <c r="A164" s="169">
        <v>2400</v>
      </c>
      <c r="B164" s="283" t="s">
        <v>345</v>
      </c>
      <c r="C164" s="170">
        <f t="shared" si="193"/>
        <v>193</v>
      </c>
      <c r="D164" s="315">
        <v>193</v>
      </c>
      <c r="E164" s="316"/>
      <c r="F164" s="173">
        <f t="shared" si="206"/>
        <v>193</v>
      </c>
      <c r="G164" s="171"/>
      <c r="H164" s="316"/>
      <c r="I164" s="173">
        <f t="shared" si="207"/>
        <v>0</v>
      </c>
      <c r="J164" s="171"/>
      <c r="K164" s="172"/>
      <c r="L164" s="173">
        <f t="shared" si="208"/>
        <v>0</v>
      </c>
      <c r="M164" s="171"/>
      <c r="N164" s="172"/>
      <c r="O164" s="173">
        <f t="shared" si="209"/>
        <v>0</v>
      </c>
      <c r="P164" s="177"/>
    </row>
    <row r="165" spans="1:16" ht="24" x14ac:dyDescent="0.25">
      <c r="A165" s="169">
        <v>2500</v>
      </c>
      <c r="B165" s="283" t="s">
        <v>346</v>
      </c>
      <c r="C165" s="170">
        <f t="shared" si="193"/>
        <v>81</v>
      </c>
      <c r="D165" s="284">
        <f>SUM(D166,D171)</f>
        <v>81</v>
      </c>
      <c r="E165" s="285">
        <f t="shared" ref="E165:O165" si="210">SUM(E166,E171)</f>
        <v>0</v>
      </c>
      <c r="F165" s="173">
        <f t="shared" si="210"/>
        <v>81</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customHeight="1" x14ac:dyDescent="0.25">
      <c r="A166" s="766">
        <v>2510</v>
      </c>
      <c r="B166" s="182" t="s">
        <v>347</v>
      </c>
      <c r="C166" s="183">
        <f t="shared" si="193"/>
        <v>81</v>
      </c>
      <c r="D166" s="300">
        <f>SUM(D167:D170)</f>
        <v>81</v>
      </c>
      <c r="E166" s="301">
        <f t="shared" ref="E166:O166" si="211">SUM(E167:E170)</f>
        <v>0</v>
      </c>
      <c r="F166" s="234">
        <f t="shared" si="211"/>
        <v>81</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303"/>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303"/>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303"/>
      <c r="I169" s="166">
        <f t="shared" si="213"/>
        <v>0</v>
      </c>
      <c r="J169" s="164"/>
      <c r="K169" s="165"/>
      <c r="L169" s="166">
        <f t="shared" si="214"/>
        <v>0</v>
      </c>
      <c r="M169" s="164"/>
      <c r="N169" s="165"/>
      <c r="O169" s="166">
        <f t="shared" si="215"/>
        <v>0</v>
      </c>
      <c r="P169" s="168"/>
    </row>
    <row r="170" spans="1:16" ht="24" customHeight="1" x14ac:dyDescent="0.25">
      <c r="A170" s="162">
        <v>2519</v>
      </c>
      <c r="B170" s="189" t="s">
        <v>351</v>
      </c>
      <c r="C170" s="190">
        <f t="shared" si="193"/>
        <v>81</v>
      </c>
      <c r="D170" s="302">
        <v>81</v>
      </c>
      <c r="E170" s="303"/>
      <c r="F170" s="166">
        <f t="shared" si="212"/>
        <v>81</v>
      </c>
      <c r="G170" s="164"/>
      <c r="H170" s="303"/>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303"/>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305"/>
      <c r="F172" s="234">
        <f t="shared" si="212"/>
        <v>0</v>
      </c>
      <c r="G172" s="157"/>
      <c r="H172" s="305"/>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303"/>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303"/>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303"/>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303"/>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303"/>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303"/>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2"/>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314"/>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305"/>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c r="E189" s="305"/>
      <c r="F189" s="234">
        <f t="shared" ref="F189:F190" si="247">D189+E189</f>
        <v>0</v>
      </c>
      <c r="G189" s="157"/>
      <c r="H189" s="305"/>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303"/>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303"/>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4441</v>
      </c>
      <c r="D194" s="273">
        <f t="shared" ref="D194:O194" si="259">SUM(D195,D230,D269,D283)</f>
        <v>3441</v>
      </c>
      <c r="E194" s="274">
        <f t="shared" si="259"/>
        <v>0</v>
      </c>
      <c r="F194" s="275">
        <f t="shared" si="259"/>
        <v>3441</v>
      </c>
      <c r="G194" s="273">
        <f t="shared" si="259"/>
        <v>1000</v>
      </c>
      <c r="H194" s="274">
        <f t="shared" si="259"/>
        <v>0</v>
      </c>
      <c r="I194" s="275">
        <f t="shared" si="259"/>
        <v>1000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4441</v>
      </c>
      <c r="D195" s="279">
        <f>D196+D204</f>
        <v>3441</v>
      </c>
      <c r="E195" s="280">
        <f t="shared" ref="E195:F195" si="260">E196+E204</f>
        <v>0</v>
      </c>
      <c r="F195" s="281">
        <f t="shared" si="260"/>
        <v>3441</v>
      </c>
      <c r="G195" s="279">
        <f>G196+G204</f>
        <v>1000</v>
      </c>
      <c r="H195" s="280">
        <f t="shared" ref="H195:I195" si="261">H196+H204</f>
        <v>0</v>
      </c>
      <c r="I195" s="281">
        <f t="shared" si="261"/>
        <v>1000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c r="E197" s="305"/>
      <c r="F197" s="234">
        <f>D197+E197</f>
        <v>0</v>
      </c>
      <c r="G197" s="157"/>
      <c r="H197" s="305"/>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303"/>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303"/>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303"/>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303"/>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303"/>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4441</v>
      </c>
      <c r="D204" s="284">
        <f>D205+D215+D216+D225+D226+D227+D229</f>
        <v>3441</v>
      </c>
      <c r="E204" s="285">
        <f t="shared" ref="E204:F204" si="276">E205+E215+E216+E225+E226+E227+E229</f>
        <v>0</v>
      </c>
      <c r="F204" s="173">
        <f t="shared" si="276"/>
        <v>3441</v>
      </c>
      <c r="G204" s="284">
        <f>G205+G215+G216+G225+G226+G227+G229</f>
        <v>1000</v>
      </c>
      <c r="H204" s="285">
        <f t="shared" ref="H204:I204" si="277">H205+H215+H216+H225+H226+H227+H229</f>
        <v>0</v>
      </c>
      <c r="I204" s="173">
        <f t="shared" si="277"/>
        <v>1000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305"/>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303"/>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303"/>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303"/>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303"/>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303"/>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303"/>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303"/>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303"/>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303"/>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4441</v>
      </c>
      <c r="D216" s="297">
        <f>SUM(D217:D224)</f>
        <v>3441</v>
      </c>
      <c r="E216" s="298">
        <f t="shared" ref="E216:F216" si="289">SUM(E217:E224)</f>
        <v>0</v>
      </c>
      <c r="F216" s="166">
        <f t="shared" si="289"/>
        <v>3441</v>
      </c>
      <c r="G216" s="297">
        <f>SUM(G217:G224)</f>
        <v>1000</v>
      </c>
      <c r="H216" s="298">
        <f t="shared" ref="H216:I216" si="290">SUM(H217:H224)</f>
        <v>0</v>
      </c>
      <c r="I216" s="166">
        <f t="shared" si="290"/>
        <v>1000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303"/>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303"/>
      <c r="I218" s="166">
        <f t="shared" si="294"/>
        <v>0</v>
      </c>
      <c r="J218" s="164"/>
      <c r="K218" s="165"/>
      <c r="L218" s="166">
        <f t="shared" si="295"/>
        <v>0</v>
      </c>
      <c r="M218" s="164"/>
      <c r="N218" s="165"/>
      <c r="O218" s="166">
        <f t="shared" si="296"/>
        <v>0</v>
      </c>
      <c r="P218" s="168"/>
    </row>
    <row r="219" spans="1:16" ht="12" customHeight="1" x14ac:dyDescent="0.25">
      <c r="A219" s="162">
        <v>5233</v>
      </c>
      <c r="B219" s="189" t="s">
        <v>400</v>
      </c>
      <c r="C219" s="190">
        <f t="shared" si="288"/>
        <v>1841</v>
      </c>
      <c r="D219" s="302">
        <v>841</v>
      </c>
      <c r="E219" s="303"/>
      <c r="F219" s="166">
        <f t="shared" si="293"/>
        <v>841</v>
      </c>
      <c r="G219" s="164">
        <v>1000</v>
      </c>
      <c r="H219" s="303"/>
      <c r="I219" s="166">
        <f t="shared" si="294"/>
        <v>1000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303"/>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303"/>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303"/>
      <c r="I222" s="166">
        <f t="shared" si="294"/>
        <v>0</v>
      </c>
      <c r="J222" s="164"/>
      <c r="K222" s="165"/>
      <c r="L222" s="166">
        <f t="shared" si="295"/>
        <v>0</v>
      </c>
      <c r="M222" s="164"/>
      <c r="N222" s="165"/>
      <c r="O222" s="166">
        <f t="shared" si="296"/>
        <v>0</v>
      </c>
      <c r="P222" s="168"/>
    </row>
    <row r="223" spans="1:16" ht="31.5" customHeight="1" x14ac:dyDescent="0.25">
      <c r="A223" s="162">
        <v>5238</v>
      </c>
      <c r="B223" s="189" t="s">
        <v>404</v>
      </c>
      <c r="C223" s="190">
        <f t="shared" si="288"/>
        <v>2600</v>
      </c>
      <c r="D223" s="302">
        <v>2600</v>
      </c>
      <c r="E223" s="303"/>
      <c r="F223" s="166">
        <f t="shared" si="293"/>
        <v>2600</v>
      </c>
      <c r="G223" s="164"/>
      <c r="H223" s="303"/>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303"/>
      <c r="I224" s="166">
        <f t="shared" si="294"/>
        <v>0</v>
      </c>
      <c r="J224" s="164"/>
      <c r="K224" s="165"/>
      <c r="L224" s="166">
        <f t="shared" si="295"/>
        <v>0</v>
      </c>
      <c r="M224" s="164"/>
      <c r="N224" s="165"/>
      <c r="O224" s="166">
        <f t="shared" si="296"/>
        <v>0</v>
      </c>
      <c r="P224" s="168"/>
    </row>
    <row r="225" spans="1:16" ht="47.25" hidden="1" customHeight="1" x14ac:dyDescent="0.25">
      <c r="A225" s="296">
        <v>5240</v>
      </c>
      <c r="B225" s="189" t="s">
        <v>406</v>
      </c>
      <c r="C225" s="190">
        <f t="shared" si="288"/>
        <v>0</v>
      </c>
      <c r="D225" s="302"/>
      <c r="E225" s="805"/>
      <c r="F225" s="166">
        <f t="shared" si="293"/>
        <v>0</v>
      </c>
      <c r="G225" s="164"/>
      <c r="H225" s="303"/>
      <c r="I225" s="166">
        <f t="shared" si="294"/>
        <v>0</v>
      </c>
      <c r="J225" s="164"/>
      <c r="K225" s="165"/>
      <c r="L225" s="166">
        <f t="shared" si="295"/>
        <v>0</v>
      </c>
      <c r="M225" s="164"/>
      <c r="N225" s="165"/>
      <c r="O225" s="166">
        <f t="shared" si="296"/>
        <v>0</v>
      </c>
      <c r="P225" s="308"/>
    </row>
    <row r="226" spans="1:16" ht="12" hidden="1" customHeight="1" x14ac:dyDescent="0.25">
      <c r="A226" s="296">
        <v>5250</v>
      </c>
      <c r="B226" s="189" t="s">
        <v>407</v>
      </c>
      <c r="C226" s="190">
        <f t="shared" si="288"/>
        <v>0</v>
      </c>
      <c r="D226" s="302"/>
      <c r="E226" s="303"/>
      <c r="F226" s="166">
        <f t="shared" si="293"/>
        <v>0</v>
      </c>
      <c r="G226" s="164"/>
      <c r="H226" s="303"/>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303"/>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314"/>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c r="E232" s="305"/>
      <c r="F232" s="234">
        <f>D232+E232</f>
        <v>0</v>
      </c>
      <c r="G232" s="157"/>
      <c r="H232" s="305"/>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305"/>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303"/>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303"/>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303"/>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303"/>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303"/>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303"/>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303"/>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303"/>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303"/>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303"/>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303"/>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303"/>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303"/>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303"/>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303"/>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303"/>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305"/>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2"/>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303"/>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303"/>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303"/>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303"/>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303"/>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303"/>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303"/>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303"/>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c r="E271" s="305"/>
      <c r="F271" s="234">
        <f>D271+E271</f>
        <v>0</v>
      </c>
      <c r="G271" s="157"/>
      <c r="H271" s="305"/>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303"/>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303"/>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303"/>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303"/>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303"/>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303"/>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c r="E280" s="305"/>
      <c r="F280" s="234">
        <f t="shared" si="374"/>
        <v>0</v>
      </c>
      <c r="G280" s="157"/>
      <c r="H280" s="305"/>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348"/>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314"/>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303"/>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305"/>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439998</v>
      </c>
      <c r="D289" s="362">
        <f t="shared" ref="D289:O289" si="389">SUM(D286,D269,D230,D195,D187,D173,D75,D53,D283)</f>
        <v>289904</v>
      </c>
      <c r="E289" s="363">
        <f t="shared" si="389"/>
        <v>0</v>
      </c>
      <c r="F289" s="364">
        <f t="shared" si="389"/>
        <v>289904</v>
      </c>
      <c r="G289" s="362">
        <f t="shared" si="389"/>
        <v>141795</v>
      </c>
      <c r="H289" s="363">
        <f t="shared" si="389"/>
        <v>0</v>
      </c>
      <c r="I289" s="364">
        <f t="shared" si="389"/>
        <v>141795</v>
      </c>
      <c r="J289" s="362">
        <f t="shared" si="389"/>
        <v>8299</v>
      </c>
      <c r="K289" s="363">
        <f t="shared" si="389"/>
        <v>0</v>
      </c>
      <c r="L289" s="364">
        <f t="shared" si="389"/>
        <v>8299</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348"/>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303"/>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303"/>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303"/>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303"/>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2"/>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ywpbCJQJWmpcWhsuvgz1jmTYb9P7qiiqGRgOQ8vu9CO7/KNA+d8qM2QULQsHw/30HC0tdmvJHIxFKBabaPbByw==" saltValue="DBOp0jua3ZhG6OIpbqwmxg==" spinCount="100000" sheet="1" objects="1" scenarios="1" formatCells="0" formatColumns="0" formatRows="0" deleteColumns="0"/>
  <autoFilter ref="A18:P301">
    <filterColumn colId="2">
      <filters>
        <filter val="1 029"/>
        <filter val="1 042"/>
        <filter val="1 177"/>
        <filter val="1 318"/>
        <filter val="1 363"/>
        <filter val="1 482"/>
        <filter val="1 750"/>
        <filter val="1 780"/>
        <filter val="1 841"/>
        <filter val="1 900"/>
        <filter val="100"/>
        <filter val="102"/>
        <filter val="13 036"/>
        <filter val="13 526"/>
        <filter val="16 820"/>
        <filter val="193"/>
        <filter val="2 256"/>
        <filter val="2 290"/>
        <filter val="2 600"/>
        <filter val="2 870"/>
        <filter val="2 979"/>
        <filter val="20 580"/>
        <filter val="200"/>
        <filter val="240 196"/>
        <filter val="25 088"/>
        <filter val="26"/>
        <filter val="271 740"/>
        <filter val="287"/>
        <filter val="3 609"/>
        <filter val="31 640"/>
        <filter val="360 439"/>
        <filter val="380"/>
        <filter val="389"/>
        <filter val="4 026"/>
        <filter val="4 074"/>
        <filter val="4 075"/>
        <filter val="4 175"/>
        <filter val="4 441"/>
        <filter val="4 856"/>
        <filter val="40 593"/>
        <filter val="411"/>
        <filter val="431 699"/>
        <filter val="435 557"/>
        <filter val="439 998"/>
        <filter val="50"/>
        <filter val="500"/>
        <filter val="505"/>
        <filter val="531"/>
        <filter val="546"/>
        <filter val="6 074"/>
        <filter val="6 342"/>
        <filter val="6 399"/>
        <filter val="6 456"/>
        <filter val="61 268"/>
        <filter val="68 119"/>
        <filter val="687"/>
        <filter val="7 044"/>
        <filter val="7 246"/>
        <filter val="700"/>
        <filter val="75 118"/>
        <filter val="8 299"/>
        <filter val="808"/>
        <filter val="81"/>
        <filter val="813"/>
        <filter val="830"/>
        <filter val="84"/>
        <filter val="85"/>
        <filter val="88 69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46.pielikums Jūrmalas pilsētas domes
2019.gada 19.decembra saistošajiem noteikumiem Nr.56
(protokols Nr.16, 31.punkts)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S1" sqref="S1"/>
    </sheetView>
  </sheetViews>
  <sheetFormatPr defaultColWidth="9.140625"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771</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772</v>
      </c>
      <c r="D3" s="1075"/>
      <c r="E3" s="1075"/>
      <c r="F3" s="1075"/>
      <c r="G3" s="1075"/>
      <c r="H3" s="1075"/>
      <c r="I3" s="1075"/>
      <c r="J3" s="1075"/>
      <c r="K3" s="1075"/>
      <c r="L3" s="1075"/>
      <c r="M3" s="1075"/>
      <c r="N3" s="1075"/>
      <c r="O3" s="1075"/>
      <c r="P3" s="1076"/>
      <c r="Q3" s="460"/>
    </row>
    <row r="4" spans="1:17" ht="12.75" customHeight="1" x14ac:dyDescent="0.25">
      <c r="A4" s="116" t="s">
        <v>170</v>
      </c>
      <c r="B4" s="117"/>
      <c r="C4" s="1075" t="s">
        <v>773</v>
      </c>
      <c r="D4" s="1075"/>
      <c r="E4" s="1075"/>
      <c r="F4" s="1075"/>
      <c r="G4" s="1075"/>
      <c r="H4" s="1075"/>
      <c r="I4" s="1075"/>
      <c r="J4" s="1075"/>
      <c r="K4" s="1075"/>
      <c r="L4" s="1075"/>
      <c r="M4" s="1075"/>
      <c r="N4" s="1075"/>
      <c r="O4" s="1075"/>
      <c r="P4" s="1076"/>
      <c r="Q4" s="460"/>
    </row>
    <row r="5" spans="1:17" ht="12.75" customHeight="1" x14ac:dyDescent="0.25">
      <c r="A5" s="118" t="s">
        <v>172</v>
      </c>
      <c r="B5" s="119"/>
      <c r="C5" s="1070" t="s">
        <v>774</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762</v>
      </c>
      <c r="D6" s="1070"/>
      <c r="E6" s="1070"/>
      <c r="F6" s="1070"/>
      <c r="G6" s="1070"/>
      <c r="H6" s="1070"/>
      <c r="I6" s="1070"/>
      <c r="J6" s="1070"/>
      <c r="K6" s="1070"/>
      <c r="L6" s="1070"/>
      <c r="M6" s="1070"/>
      <c r="N6" s="1070"/>
      <c r="O6" s="1070"/>
      <c r="P6" s="1071"/>
      <c r="Q6" s="460"/>
    </row>
    <row r="7" spans="1:17" ht="24" customHeight="1" x14ac:dyDescent="0.25">
      <c r="A7" s="118" t="s">
        <v>176</v>
      </c>
      <c r="B7" s="119"/>
      <c r="C7" s="1075" t="s">
        <v>775</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776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t="s">
        <v>777</v>
      </c>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t="s">
        <v>778</v>
      </c>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779</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t="s">
        <v>780</v>
      </c>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c r="Q16" s="461"/>
    </row>
    <row r="17" spans="1:16" s="124" customFormat="1" ht="102.6"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997170</v>
      </c>
      <c r="D20" s="143">
        <f>SUM(D21,D24,D25,D41,D43)</f>
        <v>465505</v>
      </c>
      <c r="E20" s="144">
        <f t="shared" ref="E20:F20" si="1">SUM(E21,E24,E25,E41,E43)</f>
        <v>0</v>
      </c>
      <c r="F20" s="145">
        <f t="shared" si="1"/>
        <v>465505</v>
      </c>
      <c r="G20" s="143">
        <f>SUM(G21,G24,G43)</f>
        <v>511957</v>
      </c>
      <c r="H20" s="144">
        <f t="shared" ref="H20:I20" si="2">SUM(H21,H24,H43)</f>
        <v>0</v>
      </c>
      <c r="I20" s="145">
        <f t="shared" si="2"/>
        <v>511957</v>
      </c>
      <c r="J20" s="143">
        <f>SUM(J21,J26,J43)</f>
        <v>19708</v>
      </c>
      <c r="K20" s="144">
        <f t="shared" ref="K20:L20" si="3">SUM(K21,K26,K43)</f>
        <v>0</v>
      </c>
      <c r="L20" s="145">
        <f t="shared" si="3"/>
        <v>19708</v>
      </c>
      <c r="M20" s="143">
        <f>SUM(M21,M45)</f>
        <v>0</v>
      </c>
      <c r="N20" s="144">
        <f t="shared" ref="N20:O20" si="4">SUM(N21,N45)</f>
        <v>0</v>
      </c>
      <c r="O20" s="145">
        <f t="shared" si="4"/>
        <v>0</v>
      </c>
      <c r="P20" s="146"/>
    </row>
    <row r="21" spans="1:16" ht="12.75" thickTop="1" x14ac:dyDescent="0.25">
      <c r="A21" s="147"/>
      <c r="B21" s="148" t="s">
        <v>204</v>
      </c>
      <c r="C21" s="149">
        <f t="shared" si="0"/>
        <v>3608</v>
      </c>
      <c r="D21" s="150">
        <f>SUM(D22:D23)</f>
        <v>0</v>
      </c>
      <c r="E21" s="151">
        <f t="shared" ref="E21:F21" si="5">SUM(E22:E23)</f>
        <v>0</v>
      </c>
      <c r="F21" s="152">
        <f t="shared" si="5"/>
        <v>0</v>
      </c>
      <c r="G21" s="150">
        <f>SUM(G22:G23)</f>
        <v>0</v>
      </c>
      <c r="H21" s="151">
        <f t="shared" ref="H21:I21" si="6">SUM(H22:H23)</f>
        <v>0</v>
      </c>
      <c r="I21" s="152">
        <f t="shared" si="6"/>
        <v>0</v>
      </c>
      <c r="J21" s="150">
        <f>SUM(J22:J23)</f>
        <v>3608</v>
      </c>
      <c r="K21" s="151">
        <f t="shared" ref="K21:L21" si="7">SUM(K22:K23)</f>
        <v>0</v>
      </c>
      <c r="L21" s="152">
        <f t="shared" si="7"/>
        <v>3608</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x14ac:dyDescent="0.25">
      <c r="A23" s="161"/>
      <c r="B23" s="162" t="s">
        <v>206</v>
      </c>
      <c r="C23" s="163">
        <f t="shared" si="0"/>
        <v>3608</v>
      </c>
      <c r="D23" s="164"/>
      <c r="E23" s="165"/>
      <c r="F23" s="166">
        <f t="shared" ref="F23:F25" si="9">D23+E23</f>
        <v>0</v>
      </c>
      <c r="G23" s="164"/>
      <c r="H23" s="165"/>
      <c r="I23" s="166">
        <f t="shared" ref="I23:I24" si="10">G23+H23</f>
        <v>0</v>
      </c>
      <c r="J23" s="164">
        <v>3608</v>
      </c>
      <c r="K23" s="165"/>
      <c r="L23" s="167">
        <f>K23+J23</f>
        <v>3608</v>
      </c>
      <c r="M23" s="164"/>
      <c r="N23" s="165"/>
      <c r="O23" s="166">
        <f>N23+M23</f>
        <v>0</v>
      </c>
      <c r="P23" s="824"/>
    </row>
    <row r="24" spans="1:16" s="139" customFormat="1" ht="24.75" thickBot="1" x14ac:dyDescent="0.3">
      <c r="A24" s="449">
        <v>19300</v>
      </c>
      <c r="B24" s="449" t="s">
        <v>207</v>
      </c>
      <c r="C24" s="450">
        <f>F24+I24</f>
        <v>977462</v>
      </c>
      <c r="D24" s="451">
        <v>465505</v>
      </c>
      <c r="E24" s="452"/>
      <c r="F24" s="453">
        <f t="shared" si="9"/>
        <v>465505</v>
      </c>
      <c r="G24" s="451">
        <v>511957</v>
      </c>
      <c r="H24" s="452">
        <v>0</v>
      </c>
      <c r="I24" s="453">
        <f t="shared" si="10"/>
        <v>511957</v>
      </c>
      <c r="J24" s="454" t="s">
        <v>208</v>
      </c>
      <c r="K24" s="455" t="s">
        <v>208</v>
      </c>
      <c r="L24" s="456" t="s">
        <v>208</v>
      </c>
      <c r="M24" s="454" t="s">
        <v>208</v>
      </c>
      <c r="N24" s="455" t="s">
        <v>208</v>
      </c>
      <c r="O24" s="456" t="s">
        <v>208</v>
      </c>
      <c r="P24" s="780"/>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16050</v>
      </c>
      <c r="D26" s="174" t="s">
        <v>208</v>
      </c>
      <c r="E26" s="175" t="s">
        <v>208</v>
      </c>
      <c r="F26" s="176" t="s">
        <v>208</v>
      </c>
      <c r="G26" s="174" t="s">
        <v>208</v>
      </c>
      <c r="H26" s="175" t="s">
        <v>208</v>
      </c>
      <c r="I26" s="176" t="s">
        <v>208</v>
      </c>
      <c r="J26" s="178">
        <f>SUM(J27,J31,J33,J36)</f>
        <v>16050</v>
      </c>
      <c r="K26" s="179">
        <f t="shared" ref="K26:L26" si="11">SUM(K27,K31,K33,K36)</f>
        <v>0</v>
      </c>
      <c r="L26" s="180">
        <f t="shared" si="11"/>
        <v>16050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16"/>
        <v>11320</v>
      </c>
      <c r="D33" s="174" t="s">
        <v>208</v>
      </c>
      <c r="E33" s="175" t="s">
        <v>208</v>
      </c>
      <c r="F33" s="176" t="s">
        <v>208</v>
      </c>
      <c r="G33" s="174" t="s">
        <v>208</v>
      </c>
      <c r="H33" s="175" t="s">
        <v>208</v>
      </c>
      <c r="I33" s="176" t="s">
        <v>208</v>
      </c>
      <c r="J33" s="178">
        <f>SUM(J34:J35)</f>
        <v>11320</v>
      </c>
      <c r="K33" s="179">
        <f t="shared" ref="K33:L33" si="17">SUM(K34:K35)</f>
        <v>0</v>
      </c>
      <c r="L33" s="180">
        <f t="shared" si="17"/>
        <v>11320</v>
      </c>
      <c r="M33" s="178" t="s">
        <v>208</v>
      </c>
      <c r="N33" s="179" t="s">
        <v>208</v>
      </c>
      <c r="O33" s="180" t="s">
        <v>208</v>
      </c>
      <c r="P33" s="177"/>
    </row>
    <row r="34" spans="1:16" x14ac:dyDescent="0.25">
      <c r="A34" s="155">
        <v>21381</v>
      </c>
      <c r="B34" s="182" t="s">
        <v>218</v>
      </c>
      <c r="C34" s="183">
        <f t="shared" si="16"/>
        <v>11320</v>
      </c>
      <c r="D34" s="184" t="s">
        <v>208</v>
      </c>
      <c r="E34" s="185" t="s">
        <v>208</v>
      </c>
      <c r="F34" s="186" t="s">
        <v>208</v>
      </c>
      <c r="G34" s="184" t="s">
        <v>208</v>
      </c>
      <c r="H34" s="185" t="s">
        <v>208</v>
      </c>
      <c r="I34" s="186" t="s">
        <v>208</v>
      </c>
      <c r="J34" s="157">
        <v>11320</v>
      </c>
      <c r="K34" s="158">
        <v>0</v>
      </c>
      <c r="L34" s="159">
        <f t="shared" ref="L34:L35" si="18">K34+J34</f>
        <v>11320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customHeight="1" x14ac:dyDescent="0.25">
      <c r="A36" s="181">
        <v>21390</v>
      </c>
      <c r="B36" s="169" t="s">
        <v>220</v>
      </c>
      <c r="C36" s="170">
        <f t="shared" si="16"/>
        <v>4730</v>
      </c>
      <c r="D36" s="174" t="s">
        <v>208</v>
      </c>
      <c r="E36" s="175" t="s">
        <v>208</v>
      </c>
      <c r="F36" s="176" t="s">
        <v>208</v>
      </c>
      <c r="G36" s="174" t="s">
        <v>208</v>
      </c>
      <c r="H36" s="175" t="s">
        <v>208</v>
      </c>
      <c r="I36" s="176" t="s">
        <v>208</v>
      </c>
      <c r="J36" s="178">
        <f>SUM(J37:J40)</f>
        <v>4730</v>
      </c>
      <c r="K36" s="179">
        <f t="shared" ref="K36:L36" si="19">SUM(K37:K40)</f>
        <v>0</v>
      </c>
      <c r="L36" s="180">
        <f t="shared" si="19"/>
        <v>4730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customHeight="1" x14ac:dyDescent="0.25">
      <c r="A40" s="208">
        <v>21399</v>
      </c>
      <c r="B40" s="209" t="s">
        <v>224</v>
      </c>
      <c r="C40" s="210">
        <f t="shared" si="16"/>
        <v>4730</v>
      </c>
      <c r="D40" s="211" t="s">
        <v>208</v>
      </c>
      <c r="E40" s="212" t="s">
        <v>208</v>
      </c>
      <c r="F40" s="213" t="s">
        <v>208</v>
      </c>
      <c r="G40" s="211" t="s">
        <v>208</v>
      </c>
      <c r="H40" s="212" t="s">
        <v>208</v>
      </c>
      <c r="I40" s="213" t="s">
        <v>208</v>
      </c>
      <c r="J40" s="214">
        <v>4730</v>
      </c>
      <c r="K40" s="215"/>
      <c r="L40" s="216">
        <f t="shared" si="20"/>
        <v>4730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x14ac:dyDescent="0.25">
      <c r="A43" s="181">
        <v>21490</v>
      </c>
      <c r="B43" s="169" t="s">
        <v>227</v>
      </c>
      <c r="C43" s="232">
        <f>F43+I43+L43</f>
        <v>50</v>
      </c>
      <c r="D43" s="178">
        <f>D44</f>
        <v>0</v>
      </c>
      <c r="E43" s="179">
        <f t="shared" ref="E43:L43" si="22">E44</f>
        <v>0</v>
      </c>
      <c r="F43" s="180">
        <f t="shared" si="22"/>
        <v>0</v>
      </c>
      <c r="G43" s="178">
        <f t="shared" si="22"/>
        <v>0</v>
      </c>
      <c r="H43" s="179">
        <f t="shared" si="22"/>
        <v>0</v>
      </c>
      <c r="I43" s="180">
        <f t="shared" si="22"/>
        <v>0</v>
      </c>
      <c r="J43" s="178">
        <f t="shared" si="22"/>
        <v>50</v>
      </c>
      <c r="K43" s="179">
        <f t="shared" si="22"/>
        <v>0</v>
      </c>
      <c r="L43" s="180">
        <f t="shared" si="22"/>
        <v>50</v>
      </c>
      <c r="M43" s="178" t="s">
        <v>208</v>
      </c>
      <c r="N43" s="179" t="s">
        <v>208</v>
      </c>
      <c r="O43" s="180" t="s">
        <v>208</v>
      </c>
      <c r="P43" s="177"/>
    </row>
    <row r="44" spans="1:16" s="139" customFormat="1" ht="24" customHeight="1" x14ac:dyDescent="0.25">
      <c r="A44" s="162">
        <v>21499</v>
      </c>
      <c r="B44" s="189" t="s">
        <v>228</v>
      </c>
      <c r="C44" s="233">
        <f>F44+I44+L44</f>
        <v>50</v>
      </c>
      <c r="D44" s="157"/>
      <c r="E44" s="158"/>
      <c r="F44" s="234">
        <f>D44+E44</f>
        <v>0</v>
      </c>
      <c r="G44" s="157"/>
      <c r="H44" s="158"/>
      <c r="I44" s="234">
        <f>G44+H44</f>
        <v>0</v>
      </c>
      <c r="J44" s="157">
        <v>50</v>
      </c>
      <c r="K44" s="158"/>
      <c r="L44" s="159">
        <f>K44+J44</f>
        <v>50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997170</v>
      </c>
      <c r="D50" s="259">
        <f>SUM(D51,D286)</f>
        <v>465505</v>
      </c>
      <c r="E50" s="260">
        <f t="shared" ref="E50:F50" si="26">SUM(E51,E286)</f>
        <v>0</v>
      </c>
      <c r="F50" s="261">
        <f t="shared" si="26"/>
        <v>465505</v>
      </c>
      <c r="G50" s="259">
        <f>SUM(G51,G286)</f>
        <v>511957</v>
      </c>
      <c r="H50" s="260">
        <f>SUM(H51,H286)</f>
        <v>0</v>
      </c>
      <c r="I50" s="261">
        <f t="shared" ref="I50" si="27">SUM(I51,I286)</f>
        <v>511957</v>
      </c>
      <c r="J50" s="143">
        <f>SUM(J51,J286)</f>
        <v>19708</v>
      </c>
      <c r="K50" s="144">
        <f t="shared" ref="K50:L50" si="28">SUM(K51,K286)</f>
        <v>0</v>
      </c>
      <c r="L50" s="145">
        <f t="shared" si="28"/>
        <v>19708</v>
      </c>
      <c r="M50" s="143">
        <f>SUM(M51,M286)</f>
        <v>0</v>
      </c>
      <c r="N50" s="144">
        <f t="shared" ref="N50:O50" si="29">SUM(N51,N286)</f>
        <v>0</v>
      </c>
      <c r="O50" s="145">
        <f t="shared" si="29"/>
        <v>0</v>
      </c>
      <c r="P50" s="146"/>
    </row>
    <row r="51" spans="1:16" s="139" customFormat="1" ht="36.75" thickTop="1" x14ac:dyDescent="0.25">
      <c r="A51" s="262"/>
      <c r="B51" s="263" t="s">
        <v>234</v>
      </c>
      <c r="C51" s="264">
        <f t="shared" si="0"/>
        <v>997169</v>
      </c>
      <c r="D51" s="265">
        <f>SUM(D52,D194)</f>
        <v>465505</v>
      </c>
      <c r="E51" s="266">
        <f t="shared" ref="E51:F51" si="30">SUM(E52,E194)</f>
        <v>0</v>
      </c>
      <c r="F51" s="267">
        <f t="shared" si="30"/>
        <v>465505</v>
      </c>
      <c r="G51" s="265">
        <f>SUM(G52,G194)</f>
        <v>511956</v>
      </c>
      <c r="H51" s="266">
        <f t="shared" ref="H51:I51" si="31">SUM(H52,H194)</f>
        <v>0</v>
      </c>
      <c r="I51" s="267">
        <f t="shared" si="31"/>
        <v>511956</v>
      </c>
      <c r="J51" s="268">
        <f>SUM(J52,J194)</f>
        <v>19708</v>
      </c>
      <c r="K51" s="269">
        <f t="shared" ref="K51:L51" si="32">SUM(K52,K194)</f>
        <v>0</v>
      </c>
      <c r="L51" s="270">
        <f t="shared" si="32"/>
        <v>19708</v>
      </c>
      <c r="M51" s="268">
        <f>SUM(M52,M194)</f>
        <v>0</v>
      </c>
      <c r="N51" s="269">
        <f t="shared" ref="N51:O51" si="33">SUM(N52,N194)</f>
        <v>0</v>
      </c>
      <c r="O51" s="270">
        <f t="shared" si="33"/>
        <v>0</v>
      </c>
      <c r="P51" s="271"/>
    </row>
    <row r="52" spans="1:16" s="139" customFormat="1" ht="24" x14ac:dyDescent="0.25">
      <c r="A52" s="135"/>
      <c r="B52" s="133" t="s">
        <v>235</v>
      </c>
      <c r="C52" s="272">
        <f t="shared" si="0"/>
        <v>978757</v>
      </c>
      <c r="D52" s="273">
        <f>SUM(D53,D75,D173,D187)</f>
        <v>451796</v>
      </c>
      <c r="E52" s="274">
        <f t="shared" ref="E52:F52" si="34">SUM(E53,E75,E173,E187)</f>
        <v>0</v>
      </c>
      <c r="F52" s="275">
        <f t="shared" si="34"/>
        <v>451796</v>
      </c>
      <c r="G52" s="273">
        <f>SUM(G53,G75,G173,G187)</f>
        <v>507303</v>
      </c>
      <c r="H52" s="274">
        <f t="shared" ref="H52:I52" si="35">SUM(H53,H75,H173,H187)</f>
        <v>0</v>
      </c>
      <c r="I52" s="275">
        <f t="shared" si="35"/>
        <v>507303</v>
      </c>
      <c r="J52" s="273">
        <f>SUM(J53,J75,J173,J187)</f>
        <v>19658</v>
      </c>
      <c r="K52" s="274">
        <f t="shared" ref="K52:L52" si="36">SUM(K53,K75,K173,K187)</f>
        <v>0</v>
      </c>
      <c r="L52" s="275">
        <f t="shared" si="36"/>
        <v>19658</v>
      </c>
      <c r="M52" s="273">
        <f>SUM(M53,M75,M173,M187)</f>
        <v>0</v>
      </c>
      <c r="N52" s="274">
        <f t="shared" ref="N52:O52" si="37">SUM(N53,N75,N173,N187)</f>
        <v>0</v>
      </c>
      <c r="O52" s="275">
        <f t="shared" si="37"/>
        <v>0</v>
      </c>
      <c r="P52" s="276"/>
    </row>
    <row r="53" spans="1:16" s="139" customFormat="1" x14ac:dyDescent="0.25">
      <c r="A53" s="277">
        <v>1000</v>
      </c>
      <c r="B53" s="277" t="s">
        <v>236</v>
      </c>
      <c r="C53" s="278">
        <f t="shared" si="0"/>
        <v>846207</v>
      </c>
      <c r="D53" s="279">
        <f>SUM(D54,D67)</f>
        <v>351497</v>
      </c>
      <c r="E53" s="280">
        <f t="shared" ref="E53:F53" si="38">SUM(E54,E67)</f>
        <v>0</v>
      </c>
      <c r="F53" s="281">
        <f t="shared" si="38"/>
        <v>351497</v>
      </c>
      <c r="G53" s="279">
        <f>SUM(G54,G67)</f>
        <v>494710</v>
      </c>
      <c r="H53" s="280">
        <f t="shared" ref="H53:I53" si="39">SUM(H54,H67)</f>
        <v>0</v>
      </c>
      <c r="I53" s="281">
        <f t="shared" si="39"/>
        <v>494710</v>
      </c>
      <c r="J53" s="279">
        <f>SUM(J54,J67)</f>
        <v>0</v>
      </c>
      <c r="K53" s="280">
        <f t="shared" ref="K53:L53" si="40">SUM(K54,K67)</f>
        <v>0</v>
      </c>
      <c r="L53" s="281">
        <f t="shared" si="40"/>
        <v>0</v>
      </c>
      <c r="M53" s="279">
        <f>SUM(M54,M67)</f>
        <v>0</v>
      </c>
      <c r="N53" s="280">
        <f t="shared" ref="N53:O53" si="41">SUM(N54,N67)</f>
        <v>0</v>
      </c>
      <c r="O53" s="281">
        <f t="shared" si="41"/>
        <v>0</v>
      </c>
      <c r="P53" s="282"/>
    </row>
    <row r="54" spans="1:16" x14ac:dyDescent="0.25">
      <c r="A54" s="169">
        <v>1100</v>
      </c>
      <c r="B54" s="283" t="s">
        <v>237</v>
      </c>
      <c r="C54" s="170">
        <f t="shared" si="0"/>
        <v>638379</v>
      </c>
      <c r="D54" s="284">
        <f>SUM(D55,D58,D66)</f>
        <v>244066</v>
      </c>
      <c r="E54" s="285">
        <f t="shared" ref="E54:F54" si="42">SUM(E55,E58,E66)</f>
        <v>0</v>
      </c>
      <c r="F54" s="173">
        <f t="shared" si="42"/>
        <v>244066</v>
      </c>
      <c r="G54" s="284">
        <f>SUM(G55,G58,G66)</f>
        <v>394313</v>
      </c>
      <c r="H54" s="285">
        <f t="shared" ref="H54:I54" si="43">SUM(H55,H58,H66)</f>
        <v>0</v>
      </c>
      <c r="I54" s="173">
        <f t="shared" si="43"/>
        <v>394313</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x14ac:dyDescent="0.25">
      <c r="A55" s="286">
        <v>1110</v>
      </c>
      <c r="B55" s="238" t="s">
        <v>238</v>
      </c>
      <c r="C55" s="243">
        <f t="shared" si="0"/>
        <v>593623</v>
      </c>
      <c r="D55" s="287">
        <f>SUM(D56:D57)</f>
        <v>203201</v>
      </c>
      <c r="E55" s="288">
        <f t="shared" ref="E55:F55" si="46">SUM(E56:E57)</f>
        <v>0</v>
      </c>
      <c r="F55" s="241">
        <f t="shared" si="46"/>
        <v>203201</v>
      </c>
      <c r="G55" s="287">
        <f>SUM(G56:G57)</f>
        <v>390422</v>
      </c>
      <c r="H55" s="288">
        <f t="shared" ref="H55:I55" si="47">SUM(H56:H57)</f>
        <v>0</v>
      </c>
      <c r="I55" s="241">
        <f t="shared" si="47"/>
        <v>390422</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x14ac:dyDescent="0.25">
      <c r="A57" s="162">
        <v>1119</v>
      </c>
      <c r="B57" s="189" t="s">
        <v>240</v>
      </c>
      <c r="C57" s="190">
        <f t="shared" si="0"/>
        <v>593623</v>
      </c>
      <c r="D57" s="164">
        <v>203201</v>
      </c>
      <c r="E57" s="165">
        <v>0</v>
      </c>
      <c r="F57" s="166">
        <f t="shared" si="50"/>
        <v>203201</v>
      </c>
      <c r="G57" s="164">
        <v>390422</v>
      </c>
      <c r="H57" s="165">
        <v>0</v>
      </c>
      <c r="I57" s="166">
        <f t="shared" si="51"/>
        <v>390422</v>
      </c>
      <c r="J57" s="164"/>
      <c r="K57" s="165"/>
      <c r="L57" s="166">
        <f t="shared" si="52"/>
        <v>0</v>
      </c>
      <c r="M57" s="164"/>
      <c r="N57" s="165"/>
      <c r="O57" s="166">
        <f t="shared" si="53"/>
        <v>0</v>
      </c>
      <c r="P57" s="168"/>
    </row>
    <row r="58" spans="1:16" x14ac:dyDescent="0.25">
      <c r="A58" s="296">
        <v>1140</v>
      </c>
      <c r="B58" s="189" t="s">
        <v>241</v>
      </c>
      <c r="C58" s="190">
        <f t="shared" si="0"/>
        <v>40818</v>
      </c>
      <c r="D58" s="297">
        <f>SUM(D59:D65)</f>
        <v>36927</v>
      </c>
      <c r="E58" s="298">
        <f>SUM(E59:E65)</f>
        <v>0</v>
      </c>
      <c r="F58" s="166">
        <f t="shared" ref="F58" si="54">SUM(F59:F65)</f>
        <v>36927</v>
      </c>
      <c r="G58" s="297">
        <f>SUM(G59:G65)</f>
        <v>3891</v>
      </c>
      <c r="H58" s="298">
        <f t="shared" ref="H58:I58" si="55">SUM(H59:H65)</f>
        <v>0</v>
      </c>
      <c r="I58" s="166">
        <f t="shared" si="55"/>
        <v>3891</v>
      </c>
      <c r="J58" s="297">
        <f>SUM(J59:J65)</f>
        <v>0</v>
      </c>
      <c r="K58" s="298">
        <f t="shared" ref="K58:L58" si="56">SUM(K59:K65)</f>
        <v>0</v>
      </c>
      <c r="L58" s="166">
        <f t="shared" si="56"/>
        <v>0</v>
      </c>
      <c r="M58" s="297">
        <f>SUM(M59:M65)</f>
        <v>0</v>
      </c>
      <c r="N58" s="298">
        <f t="shared" ref="N58:O58" si="57">SUM(N59:N65)</f>
        <v>0</v>
      </c>
      <c r="O58" s="166">
        <f t="shared" si="57"/>
        <v>0</v>
      </c>
      <c r="P58" s="168"/>
    </row>
    <row r="59" spans="1:16" x14ac:dyDescent="0.25">
      <c r="A59" s="162">
        <v>1141</v>
      </c>
      <c r="B59" s="189" t="s">
        <v>242</v>
      </c>
      <c r="C59" s="190">
        <f t="shared" si="0"/>
        <v>4196</v>
      </c>
      <c r="D59" s="164">
        <v>4196</v>
      </c>
      <c r="E59" s="165"/>
      <c r="F59" s="166">
        <f t="shared" ref="F59:F66" si="58">D59+E59</f>
        <v>4196</v>
      </c>
      <c r="G59" s="164"/>
      <c r="H59" s="165"/>
      <c r="I59" s="166">
        <f t="shared" ref="I59:I66" si="59">G59+H59</f>
        <v>0</v>
      </c>
      <c r="J59" s="164"/>
      <c r="K59" s="165"/>
      <c r="L59" s="166">
        <f t="shared" ref="L59:L66" si="60">K59+J59</f>
        <v>0</v>
      </c>
      <c r="M59" s="164"/>
      <c r="N59" s="165"/>
      <c r="O59" s="166">
        <f t="shared" ref="O59:O66" si="61">N59+M59</f>
        <v>0</v>
      </c>
      <c r="P59" s="168"/>
    </row>
    <row r="60" spans="1:16" ht="55.15" customHeight="1" x14ac:dyDescent="0.25">
      <c r="A60" s="162">
        <v>1142</v>
      </c>
      <c r="B60" s="189" t="s">
        <v>243</v>
      </c>
      <c r="C60" s="190">
        <f t="shared" si="0"/>
        <v>1083</v>
      </c>
      <c r="D60" s="164">
        <v>1083</v>
      </c>
      <c r="E60" s="165"/>
      <c r="F60" s="166">
        <f t="shared" si="58"/>
        <v>1083</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12" customHeight="1" x14ac:dyDescent="0.25">
      <c r="A63" s="162">
        <v>1147</v>
      </c>
      <c r="B63" s="189" t="s">
        <v>246</v>
      </c>
      <c r="C63" s="190">
        <f t="shared" si="0"/>
        <v>3634</v>
      </c>
      <c r="D63" s="164">
        <v>3634</v>
      </c>
      <c r="E63" s="165"/>
      <c r="F63" s="166">
        <f t="shared" si="58"/>
        <v>3634</v>
      </c>
      <c r="G63" s="164"/>
      <c r="H63" s="165"/>
      <c r="I63" s="166">
        <f t="shared" si="59"/>
        <v>0</v>
      </c>
      <c r="J63" s="164"/>
      <c r="K63" s="165"/>
      <c r="L63" s="166">
        <f t="shared" si="60"/>
        <v>0</v>
      </c>
      <c r="M63" s="164"/>
      <c r="N63" s="165"/>
      <c r="O63" s="166">
        <f t="shared" si="61"/>
        <v>0</v>
      </c>
      <c r="P63" s="168"/>
    </row>
    <row r="64" spans="1:16" ht="12" customHeight="1" x14ac:dyDescent="0.25">
      <c r="A64" s="162">
        <v>1148</v>
      </c>
      <c r="B64" s="189" t="s">
        <v>247</v>
      </c>
      <c r="C64" s="190">
        <f t="shared" si="0"/>
        <v>28014</v>
      </c>
      <c r="D64" s="164">
        <v>28014</v>
      </c>
      <c r="E64" s="165"/>
      <c r="F64" s="166">
        <f t="shared" si="58"/>
        <v>28014</v>
      </c>
      <c r="G64" s="164"/>
      <c r="H64" s="165"/>
      <c r="I64" s="166">
        <f t="shared" si="59"/>
        <v>0</v>
      </c>
      <c r="J64" s="164"/>
      <c r="K64" s="165"/>
      <c r="L64" s="166">
        <f t="shared" si="60"/>
        <v>0</v>
      </c>
      <c r="M64" s="164"/>
      <c r="N64" s="165"/>
      <c r="O64" s="166">
        <f t="shared" si="61"/>
        <v>0</v>
      </c>
      <c r="P64" s="168"/>
    </row>
    <row r="65" spans="1:16" ht="36" x14ac:dyDescent="0.25">
      <c r="A65" s="162">
        <v>1149</v>
      </c>
      <c r="B65" s="189" t="s">
        <v>248</v>
      </c>
      <c r="C65" s="190">
        <f t="shared" si="0"/>
        <v>3891</v>
      </c>
      <c r="D65" s="164"/>
      <c r="E65" s="165"/>
      <c r="F65" s="166">
        <f t="shared" si="58"/>
        <v>0</v>
      </c>
      <c r="G65" s="164">
        <v>3891</v>
      </c>
      <c r="H65" s="165">
        <v>0</v>
      </c>
      <c r="I65" s="166">
        <f t="shared" si="59"/>
        <v>3891</v>
      </c>
      <c r="J65" s="164"/>
      <c r="K65" s="165"/>
      <c r="L65" s="166">
        <f t="shared" si="60"/>
        <v>0</v>
      </c>
      <c r="M65" s="164"/>
      <c r="N65" s="165"/>
      <c r="O65" s="166">
        <f t="shared" si="61"/>
        <v>0</v>
      </c>
      <c r="P65" s="168"/>
    </row>
    <row r="66" spans="1:16" ht="36" x14ac:dyDescent="0.25">
      <c r="A66" s="286">
        <v>1150</v>
      </c>
      <c r="B66" s="238" t="s">
        <v>249</v>
      </c>
      <c r="C66" s="243">
        <f t="shared" si="0"/>
        <v>3938</v>
      </c>
      <c r="D66" s="244">
        <v>3938</v>
      </c>
      <c r="E66" s="245">
        <v>0</v>
      </c>
      <c r="F66" s="241">
        <f t="shared" si="58"/>
        <v>3938</v>
      </c>
      <c r="G66" s="244"/>
      <c r="H66" s="245"/>
      <c r="I66" s="241">
        <f t="shared" si="59"/>
        <v>0</v>
      </c>
      <c r="J66" s="244"/>
      <c r="K66" s="245"/>
      <c r="L66" s="241">
        <f t="shared" si="60"/>
        <v>0</v>
      </c>
      <c r="M66" s="244"/>
      <c r="N66" s="245"/>
      <c r="O66" s="241">
        <f t="shared" si="61"/>
        <v>0</v>
      </c>
      <c r="P66" s="229"/>
    </row>
    <row r="67" spans="1:16" ht="24" x14ac:dyDescent="0.25">
      <c r="A67" s="169">
        <v>1200</v>
      </c>
      <c r="B67" s="283" t="s">
        <v>250</v>
      </c>
      <c r="C67" s="170">
        <f t="shared" si="0"/>
        <v>207828</v>
      </c>
      <c r="D67" s="284">
        <f>SUM(D68:D69)</f>
        <v>107431</v>
      </c>
      <c r="E67" s="285">
        <f t="shared" ref="E67:F67" si="62">SUM(E68:E69)</f>
        <v>0</v>
      </c>
      <c r="F67" s="173">
        <f t="shared" si="62"/>
        <v>107431</v>
      </c>
      <c r="G67" s="284">
        <f>SUM(G68:G69)</f>
        <v>100397</v>
      </c>
      <c r="H67" s="285">
        <f t="shared" ref="H67:I67" si="63">SUM(H68:H69)</f>
        <v>0</v>
      </c>
      <c r="I67" s="173">
        <f t="shared" si="63"/>
        <v>100397</v>
      </c>
      <c r="J67" s="284">
        <f>SUM(J68:J69)</f>
        <v>0</v>
      </c>
      <c r="K67" s="285">
        <f t="shared" ref="K67:L67" si="64">SUM(K68:K69)</f>
        <v>0</v>
      </c>
      <c r="L67" s="173">
        <f t="shared" si="64"/>
        <v>0</v>
      </c>
      <c r="M67" s="284">
        <f>SUM(M68:M69)</f>
        <v>0</v>
      </c>
      <c r="N67" s="285">
        <f t="shared" ref="N67:O67" si="65">SUM(N68:N69)</f>
        <v>0</v>
      </c>
      <c r="O67" s="173">
        <f t="shared" si="65"/>
        <v>0</v>
      </c>
      <c r="P67" s="177"/>
    </row>
    <row r="68" spans="1:16" ht="60" x14ac:dyDescent="0.25">
      <c r="A68" s="766">
        <v>1210</v>
      </c>
      <c r="B68" s="182" t="s">
        <v>251</v>
      </c>
      <c r="C68" s="183">
        <f t="shared" si="0"/>
        <v>160988</v>
      </c>
      <c r="D68" s="157">
        <v>64461</v>
      </c>
      <c r="E68" s="775">
        <v>-250</v>
      </c>
      <c r="F68" s="234">
        <f>D68+E68</f>
        <v>64211</v>
      </c>
      <c r="G68" s="157">
        <v>96777</v>
      </c>
      <c r="H68" s="158">
        <v>0</v>
      </c>
      <c r="I68" s="234">
        <f>G68+H68</f>
        <v>96777</v>
      </c>
      <c r="J68" s="157"/>
      <c r="K68" s="158"/>
      <c r="L68" s="234">
        <f>K68+J68</f>
        <v>0</v>
      </c>
      <c r="M68" s="157"/>
      <c r="N68" s="158"/>
      <c r="O68" s="234">
        <f>N68+M68</f>
        <v>0</v>
      </c>
      <c r="P68" s="168" t="s">
        <v>781</v>
      </c>
    </row>
    <row r="69" spans="1:16" ht="24" x14ac:dyDescent="0.25">
      <c r="A69" s="296">
        <v>1220</v>
      </c>
      <c r="B69" s="189" t="s">
        <v>252</v>
      </c>
      <c r="C69" s="190">
        <f t="shared" si="0"/>
        <v>46840</v>
      </c>
      <c r="D69" s="297">
        <f>SUM(D70:D74)</f>
        <v>42970</v>
      </c>
      <c r="E69" s="298">
        <f t="shared" ref="E69:F69" si="66">SUM(E70:E74)</f>
        <v>250</v>
      </c>
      <c r="F69" s="166">
        <f t="shared" si="66"/>
        <v>43220</v>
      </c>
      <c r="G69" s="297">
        <f>SUM(G70:G74)</f>
        <v>3620</v>
      </c>
      <c r="H69" s="298">
        <f t="shared" ref="H69:I69" si="67">SUM(H70:H74)</f>
        <v>0</v>
      </c>
      <c r="I69" s="166">
        <f t="shared" si="67"/>
        <v>3620</v>
      </c>
      <c r="J69" s="297">
        <f>SUM(J70:J74)</f>
        <v>0</v>
      </c>
      <c r="K69" s="298">
        <f t="shared" ref="K69:L69" si="68">SUM(K70:K74)</f>
        <v>0</v>
      </c>
      <c r="L69" s="166">
        <f t="shared" si="68"/>
        <v>0</v>
      </c>
      <c r="M69" s="297">
        <f>SUM(M70:M74)</f>
        <v>0</v>
      </c>
      <c r="N69" s="298">
        <f t="shared" ref="N69:O69" si="69">SUM(N70:N74)</f>
        <v>0</v>
      </c>
      <c r="O69" s="166">
        <f t="shared" si="69"/>
        <v>0</v>
      </c>
      <c r="P69" s="168"/>
    </row>
    <row r="70" spans="1:16" ht="48" customHeight="1" x14ac:dyDescent="0.25">
      <c r="A70" s="162">
        <v>1221</v>
      </c>
      <c r="B70" s="189" t="s">
        <v>253</v>
      </c>
      <c r="C70" s="190">
        <f t="shared" si="0"/>
        <v>30649</v>
      </c>
      <c r="D70" s="164">
        <v>27029</v>
      </c>
      <c r="E70" s="165"/>
      <c r="F70" s="166">
        <f t="shared" ref="F70:F74" si="70">D70+E70</f>
        <v>27029</v>
      </c>
      <c r="G70" s="164">
        <v>3620</v>
      </c>
      <c r="H70" s="165"/>
      <c r="I70" s="166">
        <f t="shared" ref="I70:I74" si="71">G70+H70</f>
        <v>3620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customHeight="1" x14ac:dyDescent="0.25">
      <c r="A73" s="162">
        <v>1227</v>
      </c>
      <c r="B73" s="189" t="s">
        <v>256</v>
      </c>
      <c r="C73" s="190">
        <f t="shared" si="0"/>
        <v>14941</v>
      </c>
      <c r="D73" s="164">
        <v>14941</v>
      </c>
      <c r="E73" s="165"/>
      <c r="F73" s="166">
        <f t="shared" si="70"/>
        <v>14941</v>
      </c>
      <c r="G73" s="164"/>
      <c r="H73" s="165"/>
      <c r="I73" s="166">
        <f t="shared" si="71"/>
        <v>0</v>
      </c>
      <c r="J73" s="164"/>
      <c r="K73" s="165"/>
      <c r="L73" s="166">
        <f t="shared" si="72"/>
        <v>0</v>
      </c>
      <c r="M73" s="164"/>
      <c r="N73" s="165"/>
      <c r="O73" s="166">
        <f t="shared" si="73"/>
        <v>0</v>
      </c>
      <c r="P73" s="168"/>
    </row>
    <row r="74" spans="1:16" ht="48" customHeight="1" x14ac:dyDescent="0.25">
      <c r="A74" s="162">
        <v>1228</v>
      </c>
      <c r="B74" s="189" t="s">
        <v>257</v>
      </c>
      <c r="C74" s="190">
        <f t="shared" si="0"/>
        <v>1250</v>
      </c>
      <c r="D74" s="164">
        <v>1000</v>
      </c>
      <c r="E74" s="654">
        <v>250</v>
      </c>
      <c r="F74" s="166">
        <f t="shared" si="70"/>
        <v>1250</v>
      </c>
      <c r="G74" s="164"/>
      <c r="H74" s="165"/>
      <c r="I74" s="166">
        <f t="shared" si="71"/>
        <v>0</v>
      </c>
      <c r="J74" s="164"/>
      <c r="K74" s="165"/>
      <c r="L74" s="166">
        <f t="shared" si="72"/>
        <v>0</v>
      </c>
      <c r="M74" s="164"/>
      <c r="N74" s="165"/>
      <c r="O74" s="166">
        <f t="shared" si="73"/>
        <v>0</v>
      </c>
      <c r="P74" s="168" t="s">
        <v>782</v>
      </c>
    </row>
    <row r="75" spans="1:16" x14ac:dyDescent="0.25">
      <c r="A75" s="277">
        <v>2000</v>
      </c>
      <c r="B75" s="277" t="s">
        <v>258</v>
      </c>
      <c r="C75" s="278">
        <f t="shared" si="0"/>
        <v>132550</v>
      </c>
      <c r="D75" s="279">
        <f>SUM(D76,D83,D130,D164,D165,D172)</f>
        <v>100299</v>
      </c>
      <c r="E75" s="280">
        <f t="shared" ref="E75:F75" si="74">SUM(E76,E83,E130,E164,E165,E172)</f>
        <v>0</v>
      </c>
      <c r="F75" s="281">
        <f t="shared" si="74"/>
        <v>100299</v>
      </c>
      <c r="G75" s="279">
        <f>SUM(G76,G83,G130,G164,G165,G172)</f>
        <v>12593</v>
      </c>
      <c r="H75" s="280">
        <f t="shared" ref="H75:I75" si="75">SUM(H76,H83,H130,H164,H165,H172)</f>
        <v>0</v>
      </c>
      <c r="I75" s="281">
        <f t="shared" si="75"/>
        <v>12593</v>
      </c>
      <c r="J75" s="279">
        <f>SUM(J76,J83,J130,J164,J165,J172)</f>
        <v>19658</v>
      </c>
      <c r="K75" s="280">
        <f t="shared" ref="K75:L75" si="76">SUM(K76,K83,K130,K164,K165,K172)</f>
        <v>0</v>
      </c>
      <c r="L75" s="281">
        <f t="shared" si="76"/>
        <v>19658</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idden="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98598</v>
      </c>
      <c r="D83" s="284">
        <f>SUM(D84,D89,D95,D103,D112,D116,D122,D128)</f>
        <v>72924</v>
      </c>
      <c r="E83" s="285">
        <f t="shared" ref="E83:F83" si="98">SUM(E84,E89,E95,E103,E112,E116,E122,E128)</f>
        <v>0</v>
      </c>
      <c r="F83" s="173">
        <f t="shared" si="98"/>
        <v>72924</v>
      </c>
      <c r="G83" s="284">
        <f>SUM(G84,G89,G95,G103,G112,G116,G122,G128)</f>
        <v>6146</v>
      </c>
      <c r="H83" s="285">
        <f t="shared" ref="H83:I83" si="99">SUM(H84,H89,H95,H103,H112,H116,H122,H128)</f>
        <v>0</v>
      </c>
      <c r="I83" s="173">
        <f t="shared" si="99"/>
        <v>6146</v>
      </c>
      <c r="J83" s="284">
        <f>SUM(J84,J89,J95,J103,J112,J116,J122,J128)</f>
        <v>19528</v>
      </c>
      <c r="K83" s="285">
        <f t="shared" ref="K83:L83" si="100">SUM(K84,K89,K95,K103,K112,K116,K122,K128)</f>
        <v>0</v>
      </c>
      <c r="L83" s="173">
        <f t="shared" si="100"/>
        <v>19528</v>
      </c>
      <c r="M83" s="284">
        <f>SUM(M84,M89,M95,M103,M112,M116,M122,M128)</f>
        <v>0</v>
      </c>
      <c r="N83" s="285">
        <f t="shared" ref="N83:O83" si="101">SUM(N84,N89,N95,N103,N112,N116,N122,N128)</f>
        <v>0</v>
      </c>
      <c r="O83" s="173">
        <f t="shared" si="101"/>
        <v>0</v>
      </c>
      <c r="P83" s="177"/>
    </row>
    <row r="84" spans="1:16" x14ac:dyDescent="0.25">
      <c r="A84" s="286">
        <v>2210</v>
      </c>
      <c r="B84" s="238" t="s">
        <v>265</v>
      </c>
      <c r="C84" s="243">
        <f t="shared" ref="C84:C147" si="102">F84+I84+L84+O84</f>
        <v>533</v>
      </c>
      <c r="D84" s="287">
        <f>SUM(D85:D88)</f>
        <v>433</v>
      </c>
      <c r="E84" s="288">
        <f t="shared" ref="E84:F84" si="103">SUM(E85:E88)</f>
        <v>0</v>
      </c>
      <c r="F84" s="241">
        <f t="shared" si="103"/>
        <v>433</v>
      </c>
      <c r="G84" s="287">
        <f>SUM(G85:G88)</f>
        <v>0</v>
      </c>
      <c r="H84" s="288">
        <f t="shared" ref="H84:I84" si="104">SUM(H85:H88)</f>
        <v>0</v>
      </c>
      <c r="I84" s="241">
        <f t="shared" si="104"/>
        <v>0</v>
      </c>
      <c r="J84" s="287">
        <f>SUM(J85:J88)</f>
        <v>100</v>
      </c>
      <c r="K84" s="288">
        <f t="shared" ref="K84:L84" si="105">SUM(K85:K88)</f>
        <v>0</v>
      </c>
      <c r="L84" s="241">
        <f t="shared" si="105"/>
        <v>100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customHeight="1" x14ac:dyDescent="0.25">
      <c r="A86" s="162">
        <v>2212</v>
      </c>
      <c r="B86" s="189" t="s">
        <v>267</v>
      </c>
      <c r="C86" s="190">
        <f t="shared" si="102"/>
        <v>382</v>
      </c>
      <c r="D86" s="302">
        <v>382</v>
      </c>
      <c r="E86" s="303"/>
      <c r="F86" s="166">
        <f t="shared" si="107"/>
        <v>382</v>
      </c>
      <c r="G86" s="164"/>
      <c r="H86" s="165"/>
      <c r="I86" s="166">
        <f t="shared" si="108"/>
        <v>0</v>
      </c>
      <c r="J86" s="164"/>
      <c r="K86" s="165"/>
      <c r="L86" s="166">
        <f t="shared" si="109"/>
        <v>0</v>
      </c>
      <c r="M86" s="164"/>
      <c r="N86" s="165"/>
      <c r="O86" s="166">
        <f t="shared" si="110"/>
        <v>0</v>
      </c>
      <c r="P86" s="168"/>
    </row>
    <row r="87" spans="1:16" ht="24" customHeight="1" x14ac:dyDescent="0.25">
      <c r="A87" s="162">
        <v>2214</v>
      </c>
      <c r="B87" s="189" t="s">
        <v>268</v>
      </c>
      <c r="C87" s="190">
        <f t="shared" si="102"/>
        <v>51</v>
      </c>
      <c r="D87" s="302">
        <v>51</v>
      </c>
      <c r="E87" s="303"/>
      <c r="F87" s="166">
        <f t="shared" si="107"/>
        <v>51</v>
      </c>
      <c r="G87" s="164"/>
      <c r="H87" s="165"/>
      <c r="I87" s="166">
        <f t="shared" si="108"/>
        <v>0</v>
      </c>
      <c r="J87" s="164"/>
      <c r="K87" s="165"/>
      <c r="L87" s="166">
        <f t="shared" si="109"/>
        <v>0</v>
      </c>
      <c r="M87" s="164"/>
      <c r="N87" s="165"/>
      <c r="O87" s="166">
        <f t="shared" si="110"/>
        <v>0</v>
      </c>
      <c r="P87" s="168"/>
    </row>
    <row r="88" spans="1:16" ht="12.6" customHeight="1" x14ac:dyDescent="0.25">
      <c r="A88" s="162">
        <v>2219</v>
      </c>
      <c r="B88" s="189" t="s">
        <v>269</v>
      </c>
      <c r="C88" s="190">
        <f t="shared" si="102"/>
        <v>100</v>
      </c>
      <c r="D88" s="302"/>
      <c r="E88" s="303"/>
      <c r="F88" s="166">
        <f t="shared" si="107"/>
        <v>0</v>
      </c>
      <c r="G88" s="164"/>
      <c r="H88" s="165"/>
      <c r="I88" s="166">
        <f t="shared" si="108"/>
        <v>0</v>
      </c>
      <c r="J88" s="164">
        <v>100</v>
      </c>
      <c r="K88" s="165"/>
      <c r="L88" s="166">
        <f t="shared" si="109"/>
        <v>100</v>
      </c>
      <c r="M88" s="164"/>
      <c r="N88" s="165"/>
      <c r="O88" s="166">
        <f t="shared" si="110"/>
        <v>0</v>
      </c>
      <c r="P88" s="168"/>
    </row>
    <row r="89" spans="1:16" ht="24" x14ac:dyDescent="0.25">
      <c r="A89" s="296">
        <v>2220</v>
      </c>
      <c r="B89" s="189" t="s">
        <v>270</v>
      </c>
      <c r="C89" s="190">
        <f t="shared" si="102"/>
        <v>79378</v>
      </c>
      <c r="D89" s="297">
        <f>SUM(D90:D94)</f>
        <v>61818</v>
      </c>
      <c r="E89" s="298">
        <f t="shared" ref="E89:F89" si="111">SUM(E90:E94)</f>
        <v>0</v>
      </c>
      <c r="F89" s="166">
        <f t="shared" si="111"/>
        <v>61818</v>
      </c>
      <c r="G89" s="297">
        <f>SUM(G90:G94)</f>
        <v>0</v>
      </c>
      <c r="H89" s="298">
        <f t="shared" ref="H89:I89" si="112">SUM(H90:H94)</f>
        <v>0</v>
      </c>
      <c r="I89" s="166">
        <f t="shared" si="112"/>
        <v>0</v>
      </c>
      <c r="J89" s="297">
        <f>SUM(J90:J94)</f>
        <v>17560</v>
      </c>
      <c r="K89" s="298">
        <f t="shared" ref="K89:L89" si="113">SUM(K90:K94)</f>
        <v>0</v>
      </c>
      <c r="L89" s="166">
        <f t="shared" si="113"/>
        <v>17560</v>
      </c>
      <c r="M89" s="297">
        <f>SUM(M90:M94)</f>
        <v>0</v>
      </c>
      <c r="N89" s="298">
        <f t="shared" ref="N89:O89" si="114">SUM(N90:N94)</f>
        <v>0</v>
      </c>
      <c r="O89" s="166">
        <f t="shared" si="114"/>
        <v>0</v>
      </c>
      <c r="P89" s="168"/>
    </row>
    <row r="90" spans="1:16" ht="24" x14ac:dyDescent="0.25">
      <c r="A90" s="162">
        <v>2221</v>
      </c>
      <c r="B90" s="189" t="s">
        <v>271</v>
      </c>
      <c r="C90" s="190">
        <f t="shared" si="102"/>
        <v>43228</v>
      </c>
      <c r="D90" s="302">
        <v>34310</v>
      </c>
      <c r="E90" s="303"/>
      <c r="F90" s="166">
        <f t="shared" ref="F90:F94" si="115">D90+E90</f>
        <v>34310</v>
      </c>
      <c r="G90" s="164"/>
      <c r="H90" s="165"/>
      <c r="I90" s="166">
        <f t="shared" ref="I90:I94" si="116">G90+H90</f>
        <v>0</v>
      </c>
      <c r="J90" s="164">
        <v>8918</v>
      </c>
      <c r="K90" s="165">
        <v>0</v>
      </c>
      <c r="L90" s="166">
        <f t="shared" ref="L90:L94" si="117">K90+J90</f>
        <v>8918</v>
      </c>
      <c r="M90" s="164"/>
      <c r="N90" s="165"/>
      <c r="O90" s="166">
        <f t="shared" ref="O90:O94" si="118">N90+M90</f>
        <v>0</v>
      </c>
      <c r="P90" s="168"/>
    </row>
    <row r="91" spans="1:16" ht="12" customHeight="1" x14ac:dyDescent="0.25">
      <c r="A91" s="162">
        <v>2222</v>
      </c>
      <c r="B91" s="189" t="s">
        <v>272</v>
      </c>
      <c r="C91" s="190">
        <f t="shared" si="102"/>
        <v>6320</v>
      </c>
      <c r="D91" s="302">
        <v>2320</v>
      </c>
      <c r="E91" s="303"/>
      <c r="F91" s="166">
        <f t="shared" si="115"/>
        <v>2320</v>
      </c>
      <c r="G91" s="164"/>
      <c r="H91" s="165"/>
      <c r="I91" s="166">
        <f t="shared" si="116"/>
        <v>0</v>
      </c>
      <c r="J91" s="164">
        <v>4000</v>
      </c>
      <c r="K91" s="165"/>
      <c r="L91" s="166">
        <f t="shared" si="117"/>
        <v>4000</v>
      </c>
      <c r="M91" s="164"/>
      <c r="N91" s="165"/>
      <c r="O91" s="166">
        <f t="shared" si="118"/>
        <v>0</v>
      </c>
      <c r="P91" s="168"/>
    </row>
    <row r="92" spans="1:16" ht="12" customHeight="1" x14ac:dyDescent="0.25">
      <c r="A92" s="162">
        <v>2223</v>
      </c>
      <c r="B92" s="189" t="s">
        <v>273</v>
      </c>
      <c r="C92" s="190">
        <f t="shared" si="102"/>
        <v>28932</v>
      </c>
      <c r="D92" s="302">
        <v>24932</v>
      </c>
      <c r="E92" s="303"/>
      <c r="F92" s="166">
        <f t="shared" si="115"/>
        <v>24932</v>
      </c>
      <c r="G92" s="164"/>
      <c r="H92" s="165"/>
      <c r="I92" s="166">
        <f t="shared" si="116"/>
        <v>0</v>
      </c>
      <c r="J92" s="164">
        <v>4000</v>
      </c>
      <c r="K92" s="165"/>
      <c r="L92" s="166">
        <f t="shared" si="117"/>
        <v>4000</v>
      </c>
      <c r="M92" s="164"/>
      <c r="N92" s="165"/>
      <c r="O92" s="166">
        <f t="shared" si="118"/>
        <v>0</v>
      </c>
      <c r="P92" s="168"/>
    </row>
    <row r="93" spans="1:16" ht="48" customHeight="1" x14ac:dyDescent="0.25">
      <c r="A93" s="162">
        <v>2224</v>
      </c>
      <c r="B93" s="189" t="s">
        <v>274</v>
      </c>
      <c r="C93" s="190">
        <f t="shared" si="102"/>
        <v>898</v>
      </c>
      <c r="D93" s="302">
        <v>256</v>
      </c>
      <c r="E93" s="303"/>
      <c r="F93" s="166">
        <f t="shared" si="115"/>
        <v>256</v>
      </c>
      <c r="G93" s="164"/>
      <c r="H93" s="165"/>
      <c r="I93" s="166">
        <f t="shared" si="116"/>
        <v>0</v>
      </c>
      <c r="J93" s="164">
        <v>642</v>
      </c>
      <c r="K93" s="165"/>
      <c r="L93" s="166">
        <f t="shared" si="117"/>
        <v>642</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x14ac:dyDescent="0.25">
      <c r="A95" s="296">
        <v>2230</v>
      </c>
      <c r="B95" s="189" t="s">
        <v>276</v>
      </c>
      <c r="C95" s="190">
        <f t="shared" si="102"/>
        <v>2174</v>
      </c>
      <c r="D95" s="297">
        <f>SUM(D96:D102)</f>
        <v>2174</v>
      </c>
      <c r="E95" s="298">
        <f t="shared" ref="E95:F95" si="119">SUM(E96:E102)</f>
        <v>0</v>
      </c>
      <c r="F95" s="166">
        <f t="shared" si="119"/>
        <v>2174</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customHeight="1" x14ac:dyDescent="0.25">
      <c r="A99" s="162">
        <v>2234</v>
      </c>
      <c r="B99" s="189" t="s">
        <v>280</v>
      </c>
      <c r="C99" s="190">
        <f t="shared" si="102"/>
        <v>28</v>
      </c>
      <c r="D99" s="302">
        <v>28</v>
      </c>
      <c r="E99" s="303"/>
      <c r="F99" s="166">
        <f t="shared" si="123"/>
        <v>28</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6" ht="36" customHeight="1" x14ac:dyDescent="0.25">
      <c r="A102" s="162">
        <v>2239</v>
      </c>
      <c r="B102" s="189" t="s">
        <v>283</v>
      </c>
      <c r="C102" s="190">
        <f t="shared" si="102"/>
        <v>2146</v>
      </c>
      <c r="D102" s="302">
        <v>2146</v>
      </c>
      <c r="E102" s="303"/>
      <c r="F102" s="166">
        <f t="shared" si="123"/>
        <v>2146</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7568</v>
      </c>
      <c r="D103" s="297">
        <f>SUM(D104:D111)</f>
        <v>5700</v>
      </c>
      <c r="E103" s="298">
        <f t="shared" ref="E103:F103" si="127">SUM(E104:E111)</f>
        <v>0</v>
      </c>
      <c r="F103" s="166">
        <f t="shared" si="127"/>
        <v>5700</v>
      </c>
      <c r="G103" s="297">
        <f>SUM(G104:G111)</f>
        <v>0</v>
      </c>
      <c r="H103" s="298">
        <f t="shared" ref="H103:I103" si="128">SUM(H104:H111)</f>
        <v>0</v>
      </c>
      <c r="I103" s="166">
        <f t="shared" si="128"/>
        <v>0</v>
      </c>
      <c r="J103" s="297">
        <f>SUM(J104:J111)</f>
        <v>1868</v>
      </c>
      <c r="K103" s="298">
        <f t="shared" ref="K103:L103" si="129">SUM(K104:K111)</f>
        <v>0</v>
      </c>
      <c r="L103" s="166">
        <f t="shared" si="129"/>
        <v>1868</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x14ac:dyDescent="0.25">
      <c r="A106" s="162">
        <v>2243</v>
      </c>
      <c r="B106" s="189" t="s">
        <v>287</v>
      </c>
      <c r="C106" s="190">
        <f t="shared" si="102"/>
        <v>3415</v>
      </c>
      <c r="D106" s="302">
        <v>1547</v>
      </c>
      <c r="E106" s="303"/>
      <c r="F106" s="166">
        <f t="shared" si="131"/>
        <v>1547</v>
      </c>
      <c r="G106" s="164"/>
      <c r="H106" s="165"/>
      <c r="I106" s="166">
        <f t="shared" si="132"/>
        <v>0</v>
      </c>
      <c r="J106" s="164">
        <v>1868</v>
      </c>
      <c r="K106" s="165"/>
      <c r="L106" s="166">
        <f t="shared" si="133"/>
        <v>1868</v>
      </c>
      <c r="M106" s="164"/>
      <c r="N106" s="165"/>
      <c r="O106" s="166">
        <f t="shared" si="134"/>
        <v>0</v>
      </c>
      <c r="P106" s="168"/>
    </row>
    <row r="107" spans="1:16" ht="12" customHeight="1" x14ac:dyDescent="0.25">
      <c r="A107" s="162">
        <v>2244</v>
      </c>
      <c r="B107" s="189" t="s">
        <v>288</v>
      </c>
      <c r="C107" s="190">
        <f t="shared" si="102"/>
        <v>3845</v>
      </c>
      <c r="D107" s="302">
        <v>3845</v>
      </c>
      <c r="E107" s="303"/>
      <c r="F107" s="166">
        <f t="shared" si="131"/>
        <v>3845</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customHeight="1" x14ac:dyDescent="0.25">
      <c r="A111" s="162">
        <v>2249</v>
      </c>
      <c r="B111" s="189" t="s">
        <v>292</v>
      </c>
      <c r="C111" s="190">
        <f t="shared" si="102"/>
        <v>308</v>
      </c>
      <c r="D111" s="302">
        <v>308</v>
      </c>
      <c r="E111" s="303"/>
      <c r="F111" s="166">
        <f t="shared" si="131"/>
        <v>308</v>
      </c>
      <c r="G111" s="164"/>
      <c r="H111" s="165"/>
      <c r="I111" s="166">
        <f t="shared" si="132"/>
        <v>0</v>
      </c>
      <c r="J111" s="164"/>
      <c r="K111" s="165"/>
      <c r="L111" s="166">
        <f t="shared" si="133"/>
        <v>0</v>
      </c>
      <c r="M111" s="164"/>
      <c r="N111" s="165"/>
      <c r="O111" s="166">
        <f t="shared" si="134"/>
        <v>0</v>
      </c>
      <c r="P111" s="168"/>
    </row>
    <row r="112" spans="1:16" x14ac:dyDescent="0.25">
      <c r="A112" s="296">
        <v>2250</v>
      </c>
      <c r="B112" s="189" t="s">
        <v>293</v>
      </c>
      <c r="C112" s="190">
        <f t="shared" si="102"/>
        <v>2710</v>
      </c>
      <c r="D112" s="297">
        <f>SUM(D113:D115)</f>
        <v>2710</v>
      </c>
      <c r="E112" s="298">
        <f t="shared" ref="E112:F112" si="135">SUM(E113:E115)</f>
        <v>0</v>
      </c>
      <c r="F112" s="166">
        <f t="shared" si="135"/>
        <v>2710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customHeight="1" x14ac:dyDescent="0.25">
      <c r="A113" s="162">
        <v>2251</v>
      </c>
      <c r="B113" s="189" t="s">
        <v>294</v>
      </c>
      <c r="C113" s="190">
        <f t="shared" si="102"/>
        <v>85</v>
      </c>
      <c r="D113" s="302">
        <v>85</v>
      </c>
      <c r="E113" s="303"/>
      <c r="F113" s="166">
        <f t="shared" ref="F113:F115" si="139">D113+E113</f>
        <v>85</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customHeight="1" x14ac:dyDescent="0.25">
      <c r="A114" s="162">
        <v>2252</v>
      </c>
      <c r="B114" s="189" t="s">
        <v>295</v>
      </c>
      <c r="C114" s="190">
        <f t="shared" si="102"/>
        <v>2176</v>
      </c>
      <c r="D114" s="302">
        <v>2176</v>
      </c>
      <c r="E114" s="303"/>
      <c r="F114" s="166">
        <f t="shared" si="139"/>
        <v>2176</v>
      </c>
      <c r="G114" s="164"/>
      <c r="H114" s="165"/>
      <c r="I114" s="166">
        <f t="shared" si="140"/>
        <v>0</v>
      </c>
      <c r="J114" s="164"/>
      <c r="K114" s="165"/>
      <c r="L114" s="166">
        <f t="shared" si="141"/>
        <v>0</v>
      </c>
      <c r="M114" s="164"/>
      <c r="N114" s="165"/>
      <c r="O114" s="166">
        <f t="shared" si="142"/>
        <v>0</v>
      </c>
      <c r="P114" s="168"/>
    </row>
    <row r="115" spans="1:16" ht="24" customHeight="1" x14ac:dyDescent="0.25">
      <c r="A115" s="162">
        <v>2259</v>
      </c>
      <c r="B115" s="189" t="s">
        <v>296</v>
      </c>
      <c r="C115" s="190">
        <f t="shared" si="102"/>
        <v>449</v>
      </c>
      <c r="D115" s="302">
        <v>449</v>
      </c>
      <c r="E115" s="303"/>
      <c r="F115" s="166">
        <f t="shared" si="139"/>
        <v>449</v>
      </c>
      <c r="G115" s="164"/>
      <c r="H115" s="165"/>
      <c r="I115" s="166">
        <f t="shared" si="140"/>
        <v>0</v>
      </c>
      <c r="J115" s="164"/>
      <c r="K115" s="165"/>
      <c r="L115" s="166">
        <f t="shared" si="141"/>
        <v>0</v>
      </c>
      <c r="M115" s="164"/>
      <c r="N115" s="165"/>
      <c r="O115" s="166">
        <f t="shared" si="142"/>
        <v>0</v>
      </c>
      <c r="P115" s="168"/>
    </row>
    <row r="116" spans="1:16" x14ac:dyDescent="0.25">
      <c r="A116" s="296">
        <v>2260</v>
      </c>
      <c r="B116" s="189" t="s">
        <v>297</v>
      </c>
      <c r="C116" s="190">
        <f t="shared" si="102"/>
        <v>52</v>
      </c>
      <c r="D116" s="297">
        <f>SUM(D117:D121)</f>
        <v>52</v>
      </c>
      <c r="E116" s="298">
        <f t="shared" ref="E116:F116" si="143">SUM(E117:E121)</f>
        <v>0</v>
      </c>
      <c r="F116" s="166">
        <f t="shared" si="143"/>
        <v>52</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6" ht="12" customHeight="1" x14ac:dyDescent="0.25">
      <c r="A121" s="162">
        <v>2269</v>
      </c>
      <c r="B121" s="189" t="s">
        <v>302</v>
      </c>
      <c r="C121" s="190">
        <f t="shared" si="102"/>
        <v>52</v>
      </c>
      <c r="D121" s="302">
        <v>52</v>
      </c>
      <c r="E121" s="303"/>
      <c r="F121" s="166">
        <f t="shared" si="147"/>
        <v>52</v>
      </c>
      <c r="G121" s="164"/>
      <c r="H121" s="165"/>
      <c r="I121" s="166">
        <f t="shared" si="148"/>
        <v>0</v>
      </c>
      <c r="J121" s="164"/>
      <c r="K121" s="165"/>
      <c r="L121" s="166">
        <f t="shared" si="149"/>
        <v>0</v>
      </c>
      <c r="M121" s="164"/>
      <c r="N121" s="165"/>
      <c r="O121" s="166">
        <f t="shared" si="150"/>
        <v>0</v>
      </c>
      <c r="P121" s="168"/>
    </row>
    <row r="122" spans="1:16" x14ac:dyDescent="0.25">
      <c r="A122" s="296">
        <v>2270</v>
      </c>
      <c r="B122" s="189" t="s">
        <v>303</v>
      </c>
      <c r="C122" s="190">
        <f t="shared" si="102"/>
        <v>6183</v>
      </c>
      <c r="D122" s="297">
        <f>SUM(D123:D127)</f>
        <v>37</v>
      </c>
      <c r="E122" s="298">
        <f t="shared" ref="E122:F122" si="151">SUM(E123:E127)</f>
        <v>0</v>
      </c>
      <c r="F122" s="166">
        <f t="shared" si="151"/>
        <v>37</v>
      </c>
      <c r="G122" s="297">
        <f>SUM(G123:G127)</f>
        <v>6146</v>
      </c>
      <c r="H122" s="298">
        <f t="shared" ref="H122:I122" si="152">SUM(H123:H127)</f>
        <v>0</v>
      </c>
      <c r="I122" s="166">
        <f t="shared" si="152"/>
        <v>6146</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x14ac:dyDescent="0.25">
      <c r="A127" s="162">
        <v>2279</v>
      </c>
      <c r="B127" s="189" t="s">
        <v>308</v>
      </c>
      <c r="C127" s="190">
        <f t="shared" si="102"/>
        <v>6183</v>
      </c>
      <c r="D127" s="302">
        <v>37</v>
      </c>
      <c r="E127" s="303"/>
      <c r="F127" s="166">
        <f t="shared" si="155"/>
        <v>37</v>
      </c>
      <c r="G127" s="164">
        <v>6146</v>
      </c>
      <c r="H127" s="165">
        <v>0</v>
      </c>
      <c r="I127" s="166">
        <f t="shared" si="156"/>
        <v>6146</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33952</v>
      </c>
      <c r="D130" s="284">
        <f>SUM(D131,D136,D140,D141,D144,D151,D159,D160,D163)</f>
        <v>27375</v>
      </c>
      <c r="E130" s="285">
        <f t="shared" ref="E130:F130" si="160">SUM(E131,E136,E140,E141,E144,E151,E159,E160,E163)</f>
        <v>0</v>
      </c>
      <c r="F130" s="173">
        <f t="shared" si="160"/>
        <v>27375</v>
      </c>
      <c r="G130" s="284">
        <f>SUM(G131,G136,G140,G141,G144,G151,G159,G160,G163)</f>
        <v>6447</v>
      </c>
      <c r="H130" s="285">
        <f t="shared" ref="H130:I130" si="161">SUM(H131,H136,H140,H141,H144,H151,H159,H160,H163)</f>
        <v>0</v>
      </c>
      <c r="I130" s="173">
        <f t="shared" si="161"/>
        <v>6447</v>
      </c>
      <c r="J130" s="284">
        <f>SUM(J131,J136,J140,J141,J144,J151,J159,J160,J163)</f>
        <v>130</v>
      </c>
      <c r="K130" s="285">
        <f t="shared" ref="K130:L130" si="162">SUM(K131,K136,K140,K141,K144,K151,K159,K160,K163)</f>
        <v>0</v>
      </c>
      <c r="L130" s="173">
        <f t="shared" si="162"/>
        <v>130</v>
      </c>
      <c r="M130" s="284">
        <f>SUM(M131,M136,M140,M141,M144,M151,M159,M160,M163)</f>
        <v>0</v>
      </c>
      <c r="N130" s="285">
        <f t="shared" ref="N130:O130" si="163">SUM(N131,N136,N140,N141,N144,N151,N159,N160,N163)</f>
        <v>0</v>
      </c>
      <c r="O130" s="173">
        <f t="shared" si="163"/>
        <v>0</v>
      </c>
      <c r="P130" s="177"/>
    </row>
    <row r="131" spans="1:16" ht="24" x14ac:dyDescent="0.25">
      <c r="A131" s="766">
        <v>2310</v>
      </c>
      <c r="B131" s="182" t="s">
        <v>312</v>
      </c>
      <c r="C131" s="183">
        <f t="shared" si="102"/>
        <v>15130</v>
      </c>
      <c r="D131" s="300">
        <f t="shared" ref="D131:O131" si="164">SUM(D132:D135)</f>
        <v>15000</v>
      </c>
      <c r="E131" s="301">
        <f t="shared" si="164"/>
        <v>0</v>
      </c>
      <c r="F131" s="234">
        <f t="shared" si="164"/>
        <v>15000</v>
      </c>
      <c r="G131" s="300">
        <f t="shared" si="164"/>
        <v>0</v>
      </c>
      <c r="H131" s="301">
        <f t="shared" si="164"/>
        <v>0</v>
      </c>
      <c r="I131" s="234">
        <f t="shared" si="164"/>
        <v>0</v>
      </c>
      <c r="J131" s="300">
        <f t="shared" si="164"/>
        <v>130</v>
      </c>
      <c r="K131" s="301">
        <f t="shared" si="164"/>
        <v>0</v>
      </c>
      <c r="L131" s="234">
        <f t="shared" si="164"/>
        <v>130</v>
      </c>
      <c r="M131" s="300">
        <f t="shared" si="164"/>
        <v>0</v>
      </c>
      <c r="N131" s="301">
        <f t="shared" si="164"/>
        <v>0</v>
      </c>
      <c r="O131" s="234">
        <f t="shared" si="164"/>
        <v>0</v>
      </c>
      <c r="P131" s="160"/>
    </row>
    <row r="132" spans="1:16" ht="12" customHeight="1" x14ac:dyDescent="0.25">
      <c r="A132" s="162">
        <v>2311</v>
      </c>
      <c r="B132" s="189" t="s">
        <v>313</v>
      </c>
      <c r="C132" s="190">
        <f t="shared" si="102"/>
        <v>3187</v>
      </c>
      <c r="D132" s="302">
        <v>3187</v>
      </c>
      <c r="E132" s="303"/>
      <c r="F132" s="166">
        <f t="shared" ref="F132:F135" si="165">D132+E132</f>
        <v>3187</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x14ac:dyDescent="0.25">
      <c r="A133" s="162">
        <v>2312</v>
      </c>
      <c r="B133" s="189" t="s">
        <v>314</v>
      </c>
      <c r="C133" s="190">
        <f t="shared" si="102"/>
        <v>11553</v>
      </c>
      <c r="D133" s="302">
        <v>11423</v>
      </c>
      <c r="E133" s="303"/>
      <c r="F133" s="166">
        <f t="shared" si="165"/>
        <v>11423</v>
      </c>
      <c r="G133" s="164"/>
      <c r="H133" s="165"/>
      <c r="I133" s="166">
        <f t="shared" si="166"/>
        <v>0</v>
      </c>
      <c r="J133" s="164">
        <v>130</v>
      </c>
      <c r="K133" s="165"/>
      <c r="L133" s="166">
        <f t="shared" si="167"/>
        <v>130</v>
      </c>
      <c r="M133" s="164"/>
      <c r="N133" s="165"/>
      <c r="O133" s="166">
        <f t="shared" si="168"/>
        <v>0</v>
      </c>
      <c r="P133" s="168"/>
    </row>
    <row r="134" spans="1:16" ht="12" hidden="1" customHeight="1" x14ac:dyDescent="0.25">
      <c r="A134" s="162">
        <v>2313</v>
      </c>
      <c r="B134" s="189" t="s">
        <v>315</v>
      </c>
      <c r="C134" s="190">
        <f t="shared" si="102"/>
        <v>0</v>
      </c>
      <c r="D134" s="302"/>
      <c r="E134" s="303"/>
      <c r="F134" s="166">
        <f t="shared" si="165"/>
        <v>0</v>
      </c>
      <c r="G134" s="164"/>
      <c r="H134" s="165"/>
      <c r="I134" s="166">
        <f t="shared" si="166"/>
        <v>0</v>
      </c>
      <c r="J134" s="164"/>
      <c r="K134" s="165"/>
      <c r="L134" s="166">
        <f t="shared" si="167"/>
        <v>0</v>
      </c>
      <c r="M134" s="164"/>
      <c r="N134" s="165"/>
      <c r="O134" s="166">
        <f t="shared" si="168"/>
        <v>0</v>
      </c>
      <c r="P134" s="168"/>
    </row>
    <row r="135" spans="1:16" ht="36" customHeight="1" x14ac:dyDescent="0.25">
      <c r="A135" s="162">
        <v>2314</v>
      </c>
      <c r="B135" s="189" t="s">
        <v>316</v>
      </c>
      <c r="C135" s="190">
        <f t="shared" si="102"/>
        <v>390</v>
      </c>
      <c r="D135" s="302">
        <v>390</v>
      </c>
      <c r="E135" s="303"/>
      <c r="F135" s="166">
        <f t="shared" si="165"/>
        <v>390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x14ac:dyDescent="0.25">
      <c r="A141" s="296">
        <v>2340</v>
      </c>
      <c r="B141" s="189" t="s">
        <v>322</v>
      </c>
      <c r="C141" s="190">
        <f t="shared" si="102"/>
        <v>250</v>
      </c>
      <c r="D141" s="297">
        <f>SUM(D142:D143)</f>
        <v>250</v>
      </c>
      <c r="E141" s="298">
        <f t="shared" ref="E141:F141" si="177">SUM(E142:E143)</f>
        <v>0</v>
      </c>
      <c r="F141" s="166">
        <f t="shared" si="177"/>
        <v>250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customHeight="1" x14ac:dyDescent="0.25">
      <c r="A142" s="162">
        <v>2341</v>
      </c>
      <c r="B142" s="189" t="s">
        <v>323</v>
      </c>
      <c r="C142" s="190">
        <f t="shared" si="102"/>
        <v>250</v>
      </c>
      <c r="D142" s="302">
        <v>250</v>
      </c>
      <c r="E142" s="303"/>
      <c r="F142" s="166">
        <f t="shared" ref="F142:F143" si="181">D142+E142</f>
        <v>250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x14ac:dyDescent="0.25">
      <c r="A144" s="286">
        <v>2350</v>
      </c>
      <c r="B144" s="238" t="s">
        <v>325</v>
      </c>
      <c r="C144" s="243">
        <f t="shared" si="102"/>
        <v>4637</v>
      </c>
      <c r="D144" s="287">
        <f>SUM(D145:D150)</f>
        <v>4637</v>
      </c>
      <c r="E144" s="288">
        <f t="shared" ref="E144:F144" si="185">SUM(E145:E150)</f>
        <v>0</v>
      </c>
      <c r="F144" s="241">
        <f t="shared" si="185"/>
        <v>4637</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customHeight="1" x14ac:dyDescent="0.25">
      <c r="A145" s="155">
        <v>2351</v>
      </c>
      <c r="B145" s="182" t="s">
        <v>326</v>
      </c>
      <c r="C145" s="183">
        <f t="shared" si="102"/>
        <v>1352</v>
      </c>
      <c r="D145" s="304">
        <v>1352</v>
      </c>
      <c r="E145" s="305"/>
      <c r="F145" s="234">
        <f t="shared" ref="F145:F150" si="189">D145+E145</f>
        <v>1352</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customHeight="1" x14ac:dyDescent="0.25">
      <c r="A146" s="162">
        <v>2352</v>
      </c>
      <c r="B146" s="189" t="s">
        <v>327</v>
      </c>
      <c r="C146" s="190">
        <f t="shared" si="102"/>
        <v>3185</v>
      </c>
      <c r="D146" s="302">
        <v>3185</v>
      </c>
      <c r="E146" s="303"/>
      <c r="F146" s="166">
        <f t="shared" si="189"/>
        <v>3185</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customHeight="1" x14ac:dyDescent="0.25">
      <c r="A149" s="162">
        <v>2355</v>
      </c>
      <c r="B149" s="189" t="s">
        <v>330</v>
      </c>
      <c r="C149" s="190">
        <f t="shared" si="193"/>
        <v>100</v>
      </c>
      <c r="D149" s="302">
        <v>100</v>
      </c>
      <c r="E149" s="303"/>
      <c r="F149" s="166">
        <f t="shared" si="189"/>
        <v>100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customHeight="1" x14ac:dyDescent="0.25">
      <c r="A151" s="296">
        <v>2360</v>
      </c>
      <c r="B151" s="189" t="s">
        <v>332</v>
      </c>
      <c r="C151" s="190">
        <f t="shared" si="193"/>
        <v>1328</v>
      </c>
      <c r="D151" s="297">
        <f>SUM(D152:D158)</f>
        <v>1328</v>
      </c>
      <c r="E151" s="298">
        <f t="shared" ref="E151:F151" si="194">SUM(E152:E158)</f>
        <v>0</v>
      </c>
      <c r="F151" s="166">
        <f t="shared" si="194"/>
        <v>1328</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customHeight="1" x14ac:dyDescent="0.25">
      <c r="A152" s="161">
        <v>2361</v>
      </c>
      <c r="B152" s="189" t="s">
        <v>333</v>
      </c>
      <c r="C152" s="190">
        <f t="shared" si="193"/>
        <v>558</v>
      </c>
      <c r="D152" s="302">
        <v>558</v>
      </c>
      <c r="E152" s="303"/>
      <c r="F152" s="166">
        <f t="shared" ref="F152:F159" si="198">D152+E152</f>
        <v>558</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c r="E153" s="303"/>
      <c r="F153" s="166">
        <f t="shared" si="198"/>
        <v>0</v>
      </c>
      <c r="G153" s="164"/>
      <c r="H153" s="165"/>
      <c r="I153" s="166">
        <f t="shared" si="199"/>
        <v>0</v>
      </c>
      <c r="J153" s="164"/>
      <c r="K153" s="165"/>
      <c r="L153" s="166">
        <f t="shared" si="200"/>
        <v>0</v>
      </c>
      <c r="M153" s="164"/>
      <c r="N153" s="165"/>
      <c r="O153" s="166">
        <f t="shared" si="201"/>
        <v>0</v>
      </c>
      <c r="P153" s="168"/>
    </row>
    <row r="154" spans="1:16" ht="12" customHeight="1" x14ac:dyDescent="0.25">
      <c r="A154" s="161">
        <v>2363</v>
      </c>
      <c r="B154" s="189" t="s">
        <v>335</v>
      </c>
      <c r="C154" s="190">
        <f t="shared" si="193"/>
        <v>770</v>
      </c>
      <c r="D154" s="302">
        <v>770</v>
      </c>
      <c r="E154" s="303"/>
      <c r="F154" s="166">
        <f t="shared" si="198"/>
        <v>770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customHeight="1" x14ac:dyDescent="0.25">
      <c r="A159" s="286">
        <v>2370</v>
      </c>
      <c r="B159" s="238" t="s">
        <v>340</v>
      </c>
      <c r="C159" s="243">
        <f t="shared" si="193"/>
        <v>12607</v>
      </c>
      <c r="D159" s="313">
        <v>6160</v>
      </c>
      <c r="E159" s="314"/>
      <c r="F159" s="241">
        <f t="shared" si="198"/>
        <v>6160</v>
      </c>
      <c r="G159" s="244">
        <v>6447</v>
      </c>
      <c r="H159" s="245"/>
      <c r="I159" s="241">
        <f t="shared" si="199"/>
        <v>6447</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18412</v>
      </c>
      <c r="D194" s="273">
        <f t="shared" ref="D194:O194" si="259">SUM(D195,D230,D269,D283)</f>
        <v>13709</v>
      </c>
      <c r="E194" s="274">
        <f t="shared" si="259"/>
        <v>0</v>
      </c>
      <c r="F194" s="275">
        <f t="shared" si="259"/>
        <v>13709</v>
      </c>
      <c r="G194" s="273">
        <f t="shared" si="259"/>
        <v>4653</v>
      </c>
      <c r="H194" s="274">
        <f t="shared" si="259"/>
        <v>0</v>
      </c>
      <c r="I194" s="275">
        <f t="shared" si="259"/>
        <v>4653</v>
      </c>
      <c r="J194" s="273">
        <f t="shared" si="259"/>
        <v>50</v>
      </c>
      <c r="K194" s="274">
        <f t="shared" si="259"/>
        <v>0</v>
      </c>
      <c r="L194" s="275">
        <f t="shared" si="259"/>
        <v>50</v>
      </c>
      <c r="M194" s="273">
        <f t="shared" si="259"/>
        <v>0</v>
      </c>
      <c r="N194" s="274">
        <f t="shared" si="259"/>
        <v>0</v>
      </c>
      <c r="O194" s="275">
        <f t="shared" si="259"/>
        <v>0</v>
      </c>
      <c r="P194" s="276"/>
    </row>
    <row r="195" spans="1:16" x14ac:dyDescent="0.25">
      <c r="A195" s="277">
        <v>5000</v>
      </c>
      <c r="B195" s="277" t="s">
        <v>376</v>
      </c>
      <c r="C195" s="278">
        <f t="shared" si="193"/>
        <v>18362</v>
      </c>
      <c r="D195" s="279">
        <f>D196+D204</f>
        <v>13709</v>
      </c>
      <c r="E195" s="280">
        <f t="shared" ref="E195:F195" si="260">E196+E204</f>
        <v>0</v>
      </c>
      <c r="F195" s="281">
        <f t="shared" si="260"/>
        <v>13709</v>
      </c>
      <c r="G195" s="279">
        <f>G196+G204</f>
        <v>4653</v>
      </c>
      <c r="H195" s="280">
        <f t="shared" ref="H195:I195" si="261">H196+H204</f>
        <v>0</v>
      </c>
      <c r="I195" s="281">
        <f t="shared" si="261"/>
        <v>4653</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18362</v>
      </c>
      <c r="D204" s="284">
        <f>D205+D215+D216+D225+D226+D227+D229</f>
        <v>13709</v>
      </c>
      <c r="E204" s="285">
        <f t="shared" ref="E204:F204" si="276">E205+E215+E216+E225+E226+E227+E229</f>
        <v>0</v>
      </c>
      <c r="F204" s="173">
        <f t="shared" si="276"/>
        <v>13709</v>
      </c>
      <c r="G204" s="284">
        <f>G205+G215+G216+G225+G226+G227+G229</f>
        <v>4653</v>
      </c>
      <c r="H204" s="285">
        <f t="shared" ref="H204:I204" si="277">H205+H215+H216+H225+H226+H227+H229</f>
        <v>0</v>
      </c>
      <c r="I204" s="173">
        <f t="shared" si="277"/>
        <v>4653</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18362</v>
      </c>
      <c r="D216" s="297">
        <f>SUM(D217:D224)</f>
        <v>13709</v>
      </c>
      <c r="E216" s="298">
        <f t="shared" ref="E216:F216" si="289">SUM(E217:E224)</f>
        <v>0</v>
      </c>
      <c r="F216" s="166">
        <f t="shared" si="289"/>
        <v>13709</v>
      </c>
      <c r="G216" s="297">
        <f>SUM(G217:G224)</f>
        <v>4653</v>
      </c>
      <c r="H216" s="298">
        <f t="shared" ref="H216:I216" si="290">SUM(H217:H224)</f>
        <v>0</v>
      </c>
      <c r="I216" s="166">
        <f t="shared" si="290"/>
        <v>4653</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customHeight="1" x14ac:dyDescent="0.25">
      <c r="A219" s="162">
        <v>5233</v>
      </c>
      <c r="B219" s="189" t="s">
        <v>400</v>
      </c>
      <c r="C219" s="190">
        <f t="shared" si="288"/>
        <v>7862</v>
      </c>
      <c r="D219" s="302">
        <v>3209</v>
      </c>
      <c r="E219" s="303"/>
      <c r="F219" s="166">
        <f t="shared" si="293"/>
        <v>3209</v>
      </c>
      <c r="G219" s="164">
        <v>4653</v>
      </c>
      <c r="H219" s="165"/>
      <c r="I219" s="166">
        <f t="shared" si="294"/>
        <v>4653</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customHeight="1" x14ac:dyDescent="0.25">
      <c r="A223" s="162">
        <v>5238</v>
      </c>
      <c r="B223" s="189" t="s">
        <v>404</v>
      </c>
      <c r="C223" s="190">
        <f t="shared" si="288"/>
        <v>10500</v>
      </c>
      <c r="D223" s="302">
        <v>10500</v>
      </c>
      <c r="E223" s="303"/>
      <c r="F223" s="166">
        <f t="shared" si="293"/>
        <v>10500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x14ac:dyDescent="0.25">
      <c r="A269" s="338">
        <v>7000</v>
      </c>
      <c r="B269" s="338" t="s">
        <v>450</v>
      </c>
      <c r="C269" s="339">
        <f t="shared" si="288"/>
        <v>50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50</v>
      </c>
      <c r="K269" s="341">
        <f t="shared" ref="K269:L269" si="357">SUM(K270,K281)</f>
        <v>0</v>
      </c>
      <c r="L269" s="342">
        <f t="shared" si="357"/>
        <v>50</v>
      </c>
      <c r="M269" s="340">
        <f>SUM(M270,M281)</f>
        <v>0</v>
      </c>
      <c r="N269" s="341">
        <f t="shared" ref="N269:O269" si="358">SUM(N270,N281)</f>
        <v>0</v>
      </c>
      <c r="O269" s="342">
        <f t="shared" si="358"/>
        <v>0</v>
      </c>
      <c r="P269" s="343"/>
    </row>
    <row r="270" spans="1:16" ht="24" x14ac:dyDescent="0.25">
      <c r="A270" s="169">
        <v>7200</v>
      </c>
      <c r="B270" s="283" t="s">
        <v>451</v>
      </c>
      <c r="C270" s="170">
        <f t="shared" si="288"/>
        <v>50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50</v>
      </c>
      <c r="K270" s="285">
        <f t="shared" ref="K270:L270" si="361">SUM(K271,K272,K275,K276,K280)</f>
        <v>0</v>
      </c>
      <c r="L270" s="173">
        <f t="shared" si="361"/>
        <v>50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customHeight="1" x14ac:dyDescent="0.25">
      <c r="A275" s="296">
        <v>7230</v>
      </c>
      <c r="B275" s="189" t="s">
        <v>456</v>
      </c>
      <c r="C275" s="190">
        <f t="shared" si="288"/>
        <v>50</v>
      </c>
      <c r="D275" s="302"/>
      <c r="E275" s="303"/>
      <c r="F275" s="166">
        <f t="shared" si="367"/>
        <v>0</v>
      </c>
      <c r="G275" s="164"/>
      <c r="H275" s="165"/>
      <c r="I275" s="166">
        <f t="shared" si="368"/>
        <v>0</v>
      </c>
      <c r="J275" s="164">
        <v>50</v>
      </c>
      <c r="K275" s="165"/>
      <c r="L275" s="166">
        <f t="shared" si="369"/>
        <v>50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x14ac:dyDescent="0.25">
      <c r="A286" s="309"/>
      <c r="B286" s="189" t="s">
        <v>467</v>
      </c>
      <c r="C286" s="190">
        <f t="shared" si="371"/>
        <v>1</v>
      </c>
      <c r="D286" s="297">
        <f>SUM(D287:D288)</f>
        <v>0</v>
      </c>
      <c r="E286" s="298">
        <f t="shared" ref="E286:F286" si="381">SUM(E287:E288)</f>
        <v>0</v>
      </c>
      <c r="F286" s="166">
        <f t="shared" si="381"/>
        <v>0</v>
      </c>
      <c r="G286" s="297">
        <f>SUM(G287:G288)</f>
        <v>1</v>
      </c>
      <c r="H286" s="298">
        <f t="shared" ref="H286:I286" si="382">SUM(H287:H288)</f>
        <v>0</v>
      </c>
      <c r="I286" s="166">
        <f t="shared" si="382"/>
        <v>1</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customHeight="1" x14ac:dyDescent="0.25">
      <c r="A288" s="309" t="s">
        <v>470</v>
      </c>
      <c r="B288" s="359" t="s">
        <v>471</v>
      </c>
      <c r="C288" s="183">
        <f t="shared" si="371"/>
        <v>1</v>
      </c>
      <c r="D288" s="304"/>
      <c r="E288" s="305"/>
      <c r="F288" s="234">
        <f t="shared" si="385"/>
        <v>0</v>
      </c>
      <c r="G288" s="157">
        <v>1</v>
      </c>
      <c r="H288" s="158"/>
      <c r="I288" s="234">
        <f t="shared" si="386"/>
        <v>1</v>
      </c>
      <c r="J288" s="157"/>
      <c r="K288" s="158"/>
      <c r="L288" s="234">
        <f t="shared" si="387"/>
        <v>0</v>
      </c>
      <c r="M288" s="157"/>
      <c r="N288" s="158"/>
      <c r="O288" s="234">
        <f t="shared" si="388"/>
        <v>0</v>
      </c>
      <c r="P288" s="160"/>
    </row>
    <row r="289" spans="1:16" ht="12.75" thickBot="1" x14ac:dyDescent="0.3">
      <c r="A289" s="360"/>
      <c r="B289" s="360" t="s">
        <v>472</v>
      </c>
      <c r="C289" s="361">
        <f t="shared" si="371"/>
        <v>997170</v>
      </c>
      <c r="D289" s="362">
        <f t="shared" ref="D289:O289" si="389">SUM(D286,D269,D230,D195,D187,D173,D75,D53,D283)</f>
        <v>465505</v>
      </c>
      <c r="E289" s="363">
        <f t="shared" si="389"/>
        <v>0</v>
      </c>
      <c r="F289" s="364">
        <f t="shared" si="389"/>
        <v>465505</v>
      </c>
      <c r="G289" s="362">
        <f t="shared" si="389"/>
        <v>511957</v>
      </c>
      <c r="H289" s="363">
        <f t="shared" si="389"/>
        <v>0</v>
      </c>
      <c r="I289" s="364">
        <f t="shared" si="389"/>
        <v>511957</v>
      </c>
      <c r="J289" s="362">
        <f t="shared" si="389"/>
        <v>19708</v>
      </c>
      <c r="K289" s="363">
        <f t="shared" si="389"/>
        <v>0</v>
      </c>
      <c r="L289" s="364">
        <f t="shared" si="389"/>
        <v>19708</v>
      </c>
      <c r="M289" s="362">
        <f t="shared" si="389"/>
        <v>0</v>
      </c>
      <c r="N289" s="363">
        <f t="shared" si="389"/>
        <v>0</v>
      </c>
      <c r="O289" s="364">
        <f t="shared" si="389"/>
        <v>0</v>
      </c>
      <c r="P289" s="365"/>
    </row>
    <row r="290" spans="1:16" s="139" customFormat="1" ht="13.5" thickTop="1" thickBot="1" x14ac:dyDescent="0.3">
      <c r="A290" s="1043" t="s">
        <v>473</v>
      </c>
      <c r="B290" s="1044"/>
      <c r="C290" s="366">
        <f t="shared" si="371"/>
        <v>-3607</v>
      </c>
      <c r="D290" s="367">
        <f>SUM(D24,D25,D41)-D51</f>
        <v>0</v>
      </c>
      <c r="E290" s="368">
        <f t="shared" ref="E290:F290" si="390">SUM(E24,E25,E41)-E51</f>
        <v>0</v>
      </c>
      <c r="F290" s="369">
        <f t="shared" si="390"/>
        <v>0</v>
      </c>
      <c r="G290" s="367">
        <f>SUM(G24,G25,G41)-G51</f>
        <v>1</v>
      </c>
      <c r="H290" s="368">
        <f t="shared" ref="H290:I290" si="391">SUM(H24,H25,H41)-H51</f>
        <v>0</v>
      </c>
      <c r="I290" s="369">
        <f t="shared" si="391"/>
        <v>1</v>
      </c>
      <c r="J290" s="367">
        <f>(J26+J43)-J51</f>
        <v>-3608</v>
      </c>
      <c r="K290" s="368">
        <f t="shared" ref="K290:L290" si="392">(K26+K43)-K51</f>
        <v>0</v>
      </c>
      <c r="L290" s="369">
        <f t="shared" si="392"/>
        <v>-3608</v>
      </c>
      <c r="M290" s="367">
        <f>M45-M51</f>
        <v>0</v>
      </c>
      <c r="N290" s="368">
        <f t="shared" ref="N290:O290" si="393">N45-N51</f>
        <v>0</v>
      </c>
      <c r="O290" s="369">
        <f t="shared" si="393"/>
        <v>0</v>
      </c>
      <c r="P290" s="370"/>
    </row>
    <row r="291" spans="1:16" s="139" customFormat="1" ht="12.75" thickTop="1" x14ac:dyDescent="0.25">
      <c r="A291" s="1045" t="s">
        <v>474</v>
      </c>
      <c r="B291" s="1046"/>
      <c r="C291" s="371">
        <f t="shared" si="371"/>
        <v>3607</v>
      </c>
      <c r="D291" s="372">
        <f t="shared" ref="D291:O291" si="394">SUM(D292,D293)-D300+D301</f>
        <v>0</v>
      </c>
      <c r="E291" s="373">
        <f t="shared" si="394"/>
        <v>0</v>
      </c>
      <c r="F291" s="374">
        <f t="shared" si="394"/>
        <v>0</v>
      </c>
      <c r="G291" s="372">
        <f t="shared" si="394"/>
        <v>-1</v>
      </c>
      <c r="H291" s="373">
        <f t="shared" si="394"/>
        <v>0</v>
      </c>
      <c r="I291" s="374">
        <f t="shared" si="394"/>
        <v>-1</v>
      </c>
      <c r="J291" s="372">
        <f t="shared" si="394"/>
        <v>3608</v>
      </c>
      <c r="K291" s="373">
        <f t="shared" si="394"/>
        <v>0</v>
      </c>
      <c r="L291" s="374">
        <f t="shared" si="394"/>
        <v>3608</v>
      </c>
      <c r="M291" s="372">
        <f t="shared" si="394"/>
        <v>0</v>
      </c>
      <c r="N291" s="373">
        <f t="shared" si="394"/>
        <v>0</v>
      </c>
      <c r="O291" s="374">
        <f t="shared" si="394"/>
        <v>0</v>
      </c>
      <c r="P291" s="375"/>
    </row>
    <row r="292" spans="1:16" s="139" customFormat="1" ht="12.75" thickBot="1" x14ac:dyDescent="0.3">
      <c r="A292" s="257" t="s">
        <v>475</v>
      </c>
      <c r="B292" s="257" t="s">
        <v>476</v>
      </c>
      <c r="C292" s="258">
        <f t="shared" si="371"/>
        <v>3607</v>
      </c>
      <c r="D292" s="259">
        <f t="shared" ref="D292:O292" si="395">D21-D286</f>
        <v>0</v>
      </c>
      <c r="E292" s="260">
        <f t="shared" si="395"/>
        <v>0</v>
      </c>
      <c r="F292" s="261">
        <f t="shared" si="395"/>
        <v>0</v>
      </c>
      <c r="G292" s="259">
        <f t="shared" si="395"/>
        <v>-1</v>
      </c>
      <c r="H292" s="260">
        <f t="shared" si="395"/>
        <v>0</v>
      </c>
      <c r="I292" s="261">
        <f t="shared" si="395"/>
        <v>-1</v>
      </c>
      <c r="J292" s="259">
        <f t="shared" si="395"/>
        <v>3608</v>
      </c>
      <c r="K292" s="260">
        <f t="shared" si="395"/>
        <v>0</v>
      </c>
      <c r="L292" s="261">
        <f t="shared" si="395"/>
        <v>3608</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IENvb1Q/ENRd/mK7ph/F8VUoKQzhwOHsNyfzClCwXUHIBKzbzr5cRD0v61XYOUdhYhEXg+9apt8CeTMGmDzN7Q==" saltValue="vv4TjRbWvCSnH4naIee7UA==" spinCount="100000" sheet="1" objects="1" scenarios="1" formatCells="0" formatColumns="0" formatRows="0" deleteColumns="0"/>
  <autoFilter ref="A18:P301">
    <filterColumn colId="2">
      <filters>
        <filter val="1"/>
        <filter val="1 083"/>
        <filter val="1 250"/>
        <filter val="1 328"/>
        <filter val="1 352"/>
        <filter val="10 500"/>
        <filter val="100"/>
        <filter val="11 320"/>
        <filter val="11 553"/>
        <filter val="12 607"/>
        <filter val="132 550"/>
        <filter val="14 941"/>
        <filter val="15 130"/>
        <filter val="16 050"/>
        <filter val="160 988"/>
        <filter val="18 362"/>
        <filter val="18 412"/>
        <filter val="2 146"/>
        <filter val="2 174"/>
        <filter val="2 176"/>
        <filter val="2 710"/>
        <filter val="207 828"/>
        <filter val="250"/>
        <filter val="28"/>
        <filter val="28 014"/>
        <filter val="28 932"/>
        <filter val="3 185"/>
        <filter val="3 187"/>
        <filter val="3 415"/>
        <filter val="3 607"/>
        <filter val="-3 607"/>
        <filter val="3 608"/>
        <filter val="3 634"/>
        <filter val="3 845"/>
        <filter val="3 891"/>
        <filter val="3 938"/>
        <filter val="30 649"/>
        <filter val="308"/>
        <filter val="33 952"/>
        <filter val="382"/>
        <filter val="390"/>
        <filter val="4 196"/>
        <filter val="4 637"/>
        <filter val="4 730"/>
        <filter val="40 818"/>
        <filter val="43 228"/>
        <filter val="449"/>
        <filter val="46 840"/>
        <filter val="50"/>
        <filter val="51"/>
        <filter val="52"/>
        <filter val="533"/>
        <filter val="558"/>
        <filter val="593 623"/>
        <filter val="6 183"/>
        <filter val="6 320"/>
        <filter val="638 379"/>
        <filter val="7 568"/>
        <filter val="7 862"/>
        <filter val="770"/>
        <filter val="79 378"/>
        <filter val="846 207"/>
        <filter val="85"/>
        <filter val="898"/>
        <filter val="977 462"/>
        <filter val="978 757"/>
        <filter val="98 598"/>
        <filter val="997 169"/>
        <filter val="997 17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47.pielikums Jūrmalas pilsētas domes
2019.gada 19.decembra saistošajiem noteikumiem Nr.56
(protokols Nr.16, 31.punkts)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0"/>
  <sheetViews>
    <sheetView showGridLines="0" view="pageLayout" zoomScaleNormal="100" workbookViewId="0">
      <selection activeCell="S5" sqref="S5"/>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495</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173</v>
      </c>
      <c r="D5" s="1070"/>
      <c r="E5" s="1070"/>
      <c r="F5" s="1070"/>
      <c r="G5" s="1070"/>
      <c r="H5" s="1070"/>
      <c r="I5" s="1070"/>
      <c r="J5" s="1070"/>
      <c r="K5" s="1070"/>
      <c r="L5" s="1070"/>
      <c r="M5" s="1070"/>
      <c r="N5" s="1070"/>
      <c r="O5" s="1070"/>
      <c r="P5" s="1071"/>
      <c r="Q5" s="460"/>
    </row>
    <row r="6" spans="1:17" ht="12.75" customHeight="1" x14ac:dyDescent="0.25">
      <c r="A6" s="118" t="s">
        <v>174</v>
      </c>
      <c r="B6" s="119"/>
      <c r="C6" s="1070" t="s">
        <v>175</v>
      </c>
      <c r="D6" s="1070"/>
      <c r="E6" s="1070"/>
      <c r="F6" s="1070"/>
      <c r="G6" s="1070"/>
      <c r="H6" s="1070"/>
      <c r="I6" s="1070"/>
      <c r="J6" s="1070"/>
      <c r="K6" s="1070"/>
      <c r="L6" s="1070"/>
      <c r="M6" s="1070"/>
      <c r="N6" s="1070"/>
      <c r="O6" s="1070"/>
      <c r="P6" s="1071"/>
      <c r="Q6" s="460"/>
    </row>
    <row r="7" spans="1:17" ht="24.75" customHeight="1" x14ac:dyDescent="0.25">
      <c r="A7" s="118" t="s">
        <v>176</v>
      </c>
      <c r="B7" s="119"/>
      <c r="C7" s="1075" t="s">
        <v>496</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180</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399444</v>
      </c>
      <c r="D20" s="143">
        <f>SUM(D21,D24,D25,D41,D43)</f>
        <v>388209</v>
      </c>
      <c r="E20" s="144">
        <f t="shared" ref="E20:F20" si="1">SUM(E21,E24,E25,E41,E43)</f>
        <v>11235</v>
      </c>
      <c r="F20" s="145">
        <f t="shared" si="1"/>
        <v>399444</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399444</v>
      </c>
      <c r="D24" s="451">
        <v>388209</v>
      </c>
      <c r="E24" s="458">
        <v>11235</v>
      </c>
      <c r="F24" s="453">
        <f t="shared" si="9"/>
        <v>399444</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75" hidden="1" thickTop="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3.5" thickTop="1" thickBot="1" x14ac:dyDescent="0.3">
      <c r="A50" s="257"/>
      <c r="B50" s="140" t="s">
        <v>233</v>
      </c>
      <c r="C50" s="258">
        <f t="shared" si="0"/>
        <v>399444</v>
      </c>
      <c r="D50" s="259">
        <f>SUM(D51,D286)</f>
        <v>388209</v>
      </c>
      <c r="E50" s="260">
        <f t="shared" ref="E50:F50" si="26">SUM(E51,E286)</f>
        <v>11235</v>
      </c>
      <c r="F50" s="261">
        <f t="shared" si="26"/>
        <v>399444</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399444</v>
      </c>
      <c r="D51" s="265">
        <f>SUM(D52,D194)</f>
        <v>388209</v>
      </c>
      <c r="E51" s="266">
        <f t="shared" ref="E51:F51" si="30">SUM(E52,E194)</f>
        <v>11235</v>
      </c>
      <c r="F51" s="267">
        <f t="shared" si="30"/>
        <v>399444</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358160</v>
      </c>
      <c r="D52" s="273">
        <f>SUM(D53,D75,D173,D187)</f>
        <v>358160</v>
      </c>
      <c r="E52" s="274">
        <f t="shared" ref="E52:F52" si="34">SUM(E53,E75,E173,E187)</f>
        <v>0</v>
      </c>
      <c r="F52" s="275">
        <f t="shared" si="34"/>
        <v>358160</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39.75" hidden="1" customHeight="1" x14ac:dyDescent="0.25">
      <c r="A57" s="289">
        <v>1119</v>
      </c>
      <c r="B57" s="290" t="s">
        <v>240</v>
      </c>
      <c r="C57" s="291">
        <f t="shared" si="0"/>
        <v>0</v>
      </c>
      <c r="D57" s="292"/>
      <c r="E57" s="293"/>
      <c r="F57" s="294">
        <f t="shared" si="50"/>
        <v>0</v>
      </c>
      <c r="G57" s="292"/>
      <c r="H57" s="293"/>
      <c r="I57" s="294">
        <f t="shared" si="51"/>
        <v>0</v>
      </c>
      <c r="J57" s="292"/>
      <c r="K57" s="293"/>
      <c r="L57" s="294">
        <f t="shared" si="52"/>
        <v>0</v>
      </c>
      <c r="M57" s="292"/>
      <c r="N57" s="293"/>
      <c r="O57" s="294">
        <f t="shared" si="53"/>
        <v>0</v>
      </c>
      <c r="P57" s="295"/>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c r="E63" s="165"/>
      <c r="F63" s="166">
        <f t="shared" si="58"/>
        <v>0</v>
      </c>
      <c r="G63" s="164"/>
      <c r="H63" s="165"/>
      <c r="I63" s="166">
        <f t="shared" si="59"/>
        <v>0</v>
      </c>
      <c r="J63" s="164"/>
      <c r="K63" s="165"/>
      <c r="L63" s="166">
        <f t="shared" si="60"/>
        <v>0</v>
      </c>
      <c r="M63" s="164"/>
      <c r="N63" s="165"/>
      <c r="O63" s="166">
        <f t="shared" si="61"/>
        <v>0</v>
      </c>
      <c r="P63" s="168"/>
    </row>
    <row r="64" spans="1:16" ht="11.25" hidden="1" customHeight="1" x14ac:dyDescent="0.25">
      <c r="A64" s="289">
        <v>1148</v>
      </c>
      <c r="B64" s="290" t="s">
        <v>247</v>
      </c>
      <c r="C64" s="291">
        <f t="shared" si="0"/>
        <v>0</v>
      </c>
      <c r="D64" s="292"/>
      <c r="E64" s="293"/>
      <c r="F64" s="294">
        <f t="shared" si="58"/>
        <v>0</v>
      </c>
      <c r="G64" s="292"/>
      <c r="H64" s="293"/>
      <c r="I64" s="294">
        <f t="shared" si="59"/>
        <v>0</v>
      </c>
      <c r="J64" s="292"/>
      <c r="K64" s="293"/>
      <c r="L64" s="294">
        <f t="shared" si="60"/>
        <v>0</v>
      </c>
      <c r="M64" s="292"/>
      <c r="N64" s="293"/>
      <c r="O64" s="294">
        <f t="shared" si="61"/>
        <v>0</v>
      </c>
      <c r="P64" s="295"/>
    </row>
    <row r="65" spans="1:16" ht="24" hidden="1" customHeight="1" x14ac:dyDescent="0.25">
      <c r="A65" s="162">
        <v>1149</v>
      </c>
      <c r="B65" s="189" t="s">
        <v>248</v>
      </c>
      <c r="C65" s="190">
        <f t="shared" si="0"/>
        <v>0</v>
      </c>
      <c r="D65" s="164"/>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299">
        <v>1210</v>
      </c>
      <c r="B68" s="182" t="s">
        <v>251</v>
      </c>
      <c r="C68" s="183">
        <f t="shared" si="0"/>
        <v>0</v>
      </c>
      <c r="D68" s="157"/>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30611</v>
      </c>
      <c r="D75" s="279">
        <f>SUM(D76,D83,D130,D164,D165,D172)</f>
        <v>30611</v>
      </c>
      <c r="E75" s="280">
        <f t="shared" ref="E75:F75" si="74">SUM(E76,E83,E130,E164,E165,E172)</f>
        <v>0</v>
      </c>
      <c r="F75" s="281">
        <f t="shared" si="74"/>
        <v>30611</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299">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6914</v>
      </c>
      <c r="D83" s="284">
        <f>SUM(D84,D89,D95,D103,D112,D116,D122,D128)</f>
        <v>6914</v>
      </c>
      <c r="E83" s="285">
        <f t="shared" ref="E83:F83" si="98">SUM(E84,E89,E95,E103,E112,E116,E122,E128)</f>
        <v>0</v>
      </c>
      <c r="F83" s="173">
        <f t="shared" si="98"/>
        <v>6914</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c r="E91" s="303"/>
      <c r="F91" s="166">
        <f t="shared" si="115"/>
        <v>0</v>
      </c>
      <c r="G91" s="164"/>
      <c r="H91" s="165"/>
      <c r="I91" s="166">
        <f t="shared" si="116"/>
        <v>0</v>
      </c>
      <c r="J91" s="164"/>
      <c r="K91" s="165"/>
      <c r="L91" s="166">
        <f t="shared" si="117"/>
        <v>0</v>
      </c>
      <c r="M91" s="164"/>
      <c r="N91" s="165"/>
      <c r="O91" s="166">
        <f t="shared" si="118"/>
        <v>0</v>
      </c>
      <c r="P91" s="168"/>
    </row>
    <row r="92" spans="1:16" ht="26.25" hidden="1" customHeight="1" x14ac:dyDescent="0.25">
      <c r="A92" s="162">
        <v>2223</v>
      </c>
      <c r="B92" s="189" t="s">
        <v>273</v>
      </c>
      <c r="C92" s="190">
        <f t="shared" si="102"/>
        <v>0</v>
      </c>
      <c r="D92" s="302"/>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c r="E102" s="303"/>
      <c r="F102" s="166">
        <f t="shared" si="123"/>
        <v>0</v>
      </c>
      <c r="G102" s="164"/>
      <c r="H102" s="165"/>
      <c r="I102" s="166">
        <f t="shared" si="124"/>
        <v>0</v>
      </c>
      <c r="J102" s="164"/>
      <c r="K102" s="165"/>
      <c r="L102" s="166">
        <f t="shared" si="125"/>
        <v>0</v>
      </c>
      <c r="M102" s="164"/>
      <c r="N102" s="165"/>
      <c r="O102" s="166">
        <f t="shared" si="126"/>
        <v>0</v>
      </c>
      <c r="P102" s="168"/>
    </row>
    <row r="103" spans="1:16" ht="36" hidden="1" x14ac:dyDescent="0.25">
      <c r="A103" s="296">
        <v>2240</v>
      </c>
      <c r="B103" s="189" t="s">
        <v>284</v>
      </c>
      <c r="C103" s="190">
        <f t="shared" si="102"/>
        <v>0</v>
      </c>
      <c r="D103" s="297">
        <f>SUM(D104:D111)</f>
        <v>0</v>
      </c>
      <c r="E103" s="298">
        <f t="shared" ref="E103:F103" si="127">SUM(E104:E111)</f>
        <v>0</v>
      </c>
      <c r="F103" s="166">
        <f t="shared" si="127"/>
        <v>0</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c r="E106" s="303"/>
      <c r="F106" s="166">
        <f t="shared" si="131"/>
        <v>0</v>
      </c>
      <c r="G106" s="164"/>
      <c r="H106" s="165"/>
      <c r="I106" s="166">
        <f t="shared" si="132"/>
        <v>0</v>
      </c>
      <c r="J106" s="164"/>
      <c r="K106" s="165"/>
      <c r="L106" s="166">
        <f t="shared" si="133"/>
        <v>0</v>
      </c>
      <c r="M106" s="164"/>
      <c r="N106" s="165"/>
      <c r="O106" s="166">
        <f t="shared" si="134"/>
        <v>0</v>
      </c>
      <c r="P106" s="168"/>
    </row>
    <row r="107" spans="1:16" ht="12" hidden="1" customHeight="1" x14ac:dyDescent="0.25">
      <c r="A107" s="162">
        <v>2244</v>
      </c>
      <c r="B107" s="189" t="s">
        <v>288</v>
      </c>
      <c r="C107" s="190">
        <f t="shared" si="102"/>
        <v>0</v>
      </c>
      <c r="D107" s="302"/>
      <c r="E107" s="303"/>
      <c r="F107" s="166">
        <f t="shared" si="131"/>
        <v>0</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c r="E115" s="303"/>
      <c r="F115" s="166">
        <f t="shared" si="139"/>
        <v>0</v>
      </c>
      <c r="G115" s="164"/>
      <c r="H115" s="165"/>
      <c r="I115" s="166">
        <f t="shared" si="140"/>
        <v>0</v>
      </c>
      <c r="J115" s="164"/>
      <c r="K115" s="165"/>
      <c r="L115" s="166">
        <f t="shared" si="141"/>
        <v>0</v>
      </c>
      <c r="M115" s="164"/>
      <c r="N115" s="165"/>
      <c r="O115" s="166">
        <f t="shared" si="142"/>
        <v>0</v>
      </c>
      <c r="P115" s="168"/>
    </row>
    <row r="116" spans="1:16" x14ac:dyDescent="0.25">
      <c r="A116" s="296">
        <v>2260</v>
      </c>
      <c r="B116" s="189" t="s">
        <v>297</v>
      </c>
      <c r="C116" s="190">
        <f t="shared" si="102"/>
        <v>6414</v>
      </c>
      <c r="D116" s="297">
        <f>SUM(D117:D121)</f>
        <v>6414</v>
      </c>
      <c r="E116" s="387">
        <f t="shared" ref="E116:F116" si="143">SUM(E117:E121)</f>
        <v>0</v>
      </c>
      <c r="F116" s="166">
        <f t="shared" si="143"/>
        <v>6414</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customHeight="1" x14ac:dyDescent="0.25">
      <c r="A117" s="289">
        <v>2261</v>
      </c>
      <c r="B117" s="290" t="s">
        <v>298</v>
      </c>
      <c r="C117" s="291">
        <f t="shared" si="102"/>
        <v>577</v>
      </c>
      <c r="D117" s="306">
        <v>577</v>
      </c>
      <c r="E117" s="307"/>
      <c r="F117" s="294">
        <f t="shared" ref="F117:F121" si="147">D117+E117</f>
        <v>577</v>
      </c>
      <c r="G117" s="292"/>
      <c r="H117" s="293"/>
      <c r="I117" s="294">
        <f t="shared" ref="I117:I121" si="148">G117+H117</f>
        <v>0</v>
      </c>
      <c r="J117" s="292"/>
      <c r="K117" s="293"/>
      <c r="L117" s="294">
        <f t="shared" ref="L117:L121" si="149">K117+J117</f>
        <v>0</v>
      </c>
      <c r="M117" s="292"/>
      <c r="N117" s="293"/>
      <c r="O117" s="294">
        <f t="shared" ref="O117:O121" si="150">N117+M117</f>
        <v>0</v>
      </c>
      <c r="P117" s="308"/>
    </row>
    <row r="118" spans="1:16" ht="12" customHeight="1" x14ac:dyDescent="0.25">
      <c r="A118" s="289">
        <v>2262</v>
      </c>
      <c r="B118" s="290" t="s">
        <v>299</v>
      </c>
      <c r="C118" s="291">
        <f t="shared" si="102"/>
        <v>5837</v>
      </c>
      <c r="D118" s="306">
        <v>5837</v>
      </c>
      <c r="E118" s="307"/>
      <c r="F118" s="294">
        <f t="shared" si="147"/>
        <v>5837</v>
      </c>
      <c r="G118" s="292"/>
      <c r="H118" s="293"/>
      <c r="I118" s="294">
        <f t="shared" si="148"/>
        <v>0</v>
      </c>
      <c r="J118" s="292"/>
      <c r="K118" s="293"/>
      <c r="L118" s="294">
        <f t="shared" si="149"/>
        <v>0</v>
      </c>
      <c r="M118" s="292"/>
      <c r="N118" s="293"/>
      <c r="O118" s="294">
        <f t="shared" si="150"/>
        <v>0</v>
      </c>
      <c r="P118" s="308"/>
    </row>
    <row r="119" spans="1:16" ht="12" hidden="1" customHeight="1" x14ac:dyDescent="0.25">
      <c r="A119" s="162">
        <v>2263</v>
      </c>
      <c r="B119" s="189" t="s">
        <v>300</v>
      </c>
      <c r="C119" s="190">
        <f t="shared" si="102"/>
        <v>0</v>
      </c>
      <c r="D119" s="302"/>
      <c r="E119" s="307"/>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7"/>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c r="E121" s="307"/>
      <c r="F121" s="166">
        <f t="shared" si="147"/>
        <v>0</v>
      </c>
      <c r="G121" s="164"/>
      <c r="H121" s="165"/>
      <c r="I121" s="166">
        <f t="shared" si="148"/>
        <v>0</v>
      </c>
      <c r="J121" s="164"/>
      <c r="K121" s="165"/>
      <c r="L121" s="166">
        <f t="shared" si="149"/>
        <v>0</v>
      </c>
      <c r="M121" s="164"/>
      <c r="N121" s="165"/>
      <c r="O121" s="166">
        <f t="shared" si="150"/>
        <v>0</v>
      </c>
      <c r="P121" s="168"/>
    </row>
    <row r="122" spans="1:16" x14ac:dyDescent="0.25">
      <c r="A122" s="296">
        <v>2270</v>
      </c>
      <c r="B122" s="189" t="s">
        <v>303</v>
      </c>
      <c r="C122" s="190">
        <f t="shared" si="102"/>
        <v>500</v>
      </c>
      <c r="D122" s="297">
        <f>SUM(D123:D127)</f>
        <v>500</v>
      </c>
      <c r="E122" s="387">
        <f t="shared" ref="E122:F122" si="151">SUM(E123:E127)</f>
        <v>0</v>
      </c>
      <c r="F122" s="166">
        <f t="shared" si="151"/>
        <v>500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customHeight="1" x14ac:dyDescent="0.25">
      <c r="A127" s="162">
        <v>2279</v>
      </c>
      <c r="B127" s="189" t="s">
        <v>308</v>
      </c>
      <c r="C127" s="190">
        <f t="shared" si="102"/>
        <v>500</v>
      </c>
      <c r="D127" s="302">
        <f>500</f>
        <v>500</v>
      </c>
      <c r="E127" s="303"/>
      <c r="F127" s="166">
        <f t="shared" si="155"/>
        <v>500</v>
      </c>
      <c r="G127" s="164"/>
      <c r="H127" s="165"/>
      <c r="I127" s="166">
        <f t="shared" si="156"/>
        <v>0</v>
      </c>
      <c r="J127" s="164"/>
      <c r="K127" s="165"/>
      <c r="L127" s="166">
        <f t="shared" si="157"/>
        <v>0</v>
      </c>
      <c r="M127" s="164"/>
      <c r="N127" s="165"/>
      <c r="O127" s="166">
        <f t="shared" si="158"/>
        <v>0</v>
      </c>
      <c r="P127" s="168"/>
    </row>
    <row r="128" spans="1:16" ht="40.5" hidden="1" customHeight="1" x14ac:dyDescent="0.25">
      <c r="A128" s="299">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23697</v>
      </c>
      <c r="D130" s="284">
        <f>SUM(D131,D136,D140,D141,D144,D151,D159,D160,D163)</f>
        <v>23697</v>
      </c>
      <c r="E130" s="285">
        <f t="shared" ref="E130:F130" si="160">SUM(E131,E136,E140,E141,E144,E151,E159,E160,E163)</f>
        <v>0</v>
      </c>
      <c r="F130" s="173">
        <f t="shared" si="160"/>
        <v>23697</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hidden="1" x14ac:dyDescent="0.25">
      <c r="A131" s="299">
        <v>2310</v>
      </c>
      <c r="B131" s="182" t="s">
        <v>312</v>
      </c>
      <c r="C131" s="183">
        <f t="shared" si="102"/>
        <v>0</v>
      </c>
      <c r="D131" s="300">
        <f t="shared" ref="D131:O131" si="164">SUM(D132:D135)</f>
        <v>0</v>
      </c>
      <c r="E131" s="301">
        <f t="shared" si="164"/>
        <v>0</v>
      </c>
      <c r="F131" s="234">
        <f t="shared" si="164"/>
        <v>0</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26.25" hidden="1" customHeight="1" x14ac:dyDescent="0.25">
      <c r="A132" s="162">
        <v>2311</v>
      </c>
      <c r="B132" s="189" t="s">
        <v>313</v>
      </c>
      <c r="C132" s="190">
        <f t="shared" si="102"/>
        <v>0</v>
      </c>
      <c r="D132" s="302"/>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12" hidden="1" customHeight="1" x14ac:dyDescent="0.25">
      <c r="A133" s="162">
        <v>2312</v>
      </c>
      <c r="B133" s="189" t="s">
        <v>314</v>
      </c>
      <c r="C133" s="190">
        <f t="shared" si="102"/>
        <v>0</v>
      </c>
      <c r="D133" s="302"/>
      <c r="E133" s="303"/>
      <c r="F133" s="166">
        <f t="shared" si="165"/>
        <v>0</v>
      </c>
      <c r="G133" s="164"/>
      <c r="H133" s="165"/>
      <c r="I133" s="166">
        <f t="shared" si="166"/>
        <v>0</v>
      </c>
      <c r="J133" s="164"/>
      <c r="K133" s="311"/>
      <c r="L133" s="166">
        <f t="shared" si="167"/>
        <v>0</v>
      </c>
      <c r="M133" s="164"/>
      <c r="N133" s="165"/>
      <c r="O133" s="166">
        <f t="shared" si="168"/>
        <v>0</v>
      </c>
      <c r="P133" s="312"/>
    </row>
    <row r="134" spans="1:16" ht="12" hidden="1" customHeight="1" x14ac:dyDescent="0.25">
      <c r="A134" s="162">
        <v>2313</v>
      </c>
      <c r="B134" s="189" t="s">
        <v>315</v>
      </c>
      <c r="C134" s="190">
        <f t="shared" si="102"/>
        <v>0</v>
      </c>
      <c r="D134" s="302"/>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c r="E135" s="303"/>
      <c r="F135" s="166">
        <f t="shared" si="165"/>
        <v>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customHeight="1" x14ac:dyDescent="0.25">
      <c r="A151" s="296">
        <v>2360</v>
      </c>
      <c r="B151" s="189" t="s">
        <v>332</v>
      </c>
      <c r="C151" s="190">
        <f t="shared" si="193"/>
        <v>23697</v>
      </c>
      <c r="D151" s="297">
        <f>SUM(D152:D158)</f>
        <v>23697</v>
      </c>
      <c r="E151" s="298">
        <f t="shared" ref="E151:F151" si="194">SUM(E152:E158)</f>
        <v>0</v>
      </c>
      <c r="F151" s="166">
        <f t="shared" si="194"/>
        <v>23697</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customHeight="1" x14ac:dyDescent="0.25">
      <c r="A152" s="388">
        <v>2361</v>
      </c>
      <c r="B152" s="290" t="s">
        <v>333</v>
      </c>
      <c r="C152" s="291">
        <f t="shared" si="193"/>
        <v>20284</v>
      </c>
      <c r="D152" s="306">
        <v>20284</v>
      </c>
      <c r="E152" s="307"/>
      <c r="F152" s="294">
        <f t="shared" ref="F152:F159" si="198">D152+E152</f>
        <v>20284</v>
      </c>
      <c r="G152" s="292"/>
      <c r="H152" s="293"/>
      <c r="I152" s="294">
        <f t="shared" ref="I152:I159" si="199">G152+H152</f>
        <v>0</v>
      </c>
      <c r="J152" s="292"/>
      <c r="K152" s="293"/>
      <c r="L152" s="294">
        <f t="shared" ref="L152:L159" si="200">K152+J152</f>
        <v>0</v>
      </c>
      <c r="M152" s="292"/>
      <c r="N152" s="293"/>
      <c r="O152" s="294">
        <f t="shared" ref="O152:O159" si="201">N152+M152</f>
        <v>0</v>
      </c>
      <c r="P152" s="308"/>
    </row>
    <row r="153" spans="1:16" ht="24" hidden="1" customHeight="1" x14ac:dyDescent="0.25">
      <c r="A153" s="388">
        <v>2362</v>
      </c>
      <c r="B153" s="290" t="s">
        <v>334</v>
      </c>
      <c r="C153" s="291">
        <f t="shared" si="193"/>
        <v>0</v>
      </c>
      <c r="D153" s="306"/>
      <c r="E153" s="307"/>
      <c r="F153" s="294">
        <f t="shared" si="198"/>
        <v>0</v>
      </c>
      <c r="G153" s="292"/>
      <c r="H153" s="293"/>
      <c r="I153" s="294">
        <f t="shared" si="199"/>
        <v>0</v>
      </c>
      <c r="J153" s="292"/>
      <c r="K153" s="293"/>
      <c r="L153" s="294">
        <f t="shared" si="200"/>
        <v>0</v>
      </c>
      <c r="M153" s="292"/>
      <c r="N153" s="293"/>
      <c r="O153" s="294">
        <f t="shared" si="201"/>
        <v>0</v>
      </c>
      <c r="P153" s="308"/>
    </row>
    <row r="154" spans="1:16" ht="12.75" customHeight="1" x14ac:dyDescent="0.25">
      <c r="A154" s="388">
        <v>2363</v>
      </c>
      <c r="B154" s="290" t="s">
        <v>335</v>
      </c>
      <c r="C154" s="291">
        <f t="shared" si="193"/>
        <v>3413</v>
      </c>
      <c r="D154" s="306">
        <v>3413</v>
      </c>
      <c r="E154" s="307"/>
      <c r="F154" s="294">
        <f t="shared" si="198"/>
        <v>3413</v>
      </c>
      <c r="G154" s="292"/>
      <c r="H154" s="293"/>
      <c r="I154" s="294">
        <f t="shared" si="199"/>
        <v>0</v>
      </c>
      <c r="J154" s="292"/>
      <c r="K154" s="293"/>
      <c r="L154" s="294">
        <f t="shared" si="200"/>
        <v>0</v>
      </c>
      <c r="M154" s="292"/>
      <c r="N154" s="293"/>
      <c r="O154" s="294">
        <f t="shared" si="201"/>
        <v>0</v>
      </c>
      <c r="P154" s="30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24" hidden="1" customHeight="1" x14ac:dyDescent="0.25">
      <c r="A159" s="286">
        <v>2370</v>
      </c>
      <c r="B159" s="238" t="s">
        <v>340</v>
      </c>
      <c r="C159" s="243">
        <f t="shared" si="193"/>
        <v>0</v>
      </c>
      <c r="D159" s="313"/>
      <c r="E159" s="314"/>
      <c r="F159" s="241">
        <f t="shared" si="198"/>
        <v>0</v>
      </c>
      <c r="G159" s="244"/>
      <c r="H159" s="245"/>
      <c r="I159" s="241">
        <f t="shared" si="199"/>
        <v>0</v>
      </c>
      <c r="J159" s="244"/>
      <c r="K159" s="245"/>
      <c r="L159" s="241">
        <f t="shared" si="200"/>
        <v>0</v>
      </c>
      <c r="M159" s="244"/>
      <c r="N159" s="245"/>
      <c r="O159" s="241">
        <f t="shared" si="201"/>
        <v>0</v>
      </c>
      <c r="P159" s="168"/>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299">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x14ac:dyDescent="0.25">
      <c r="A173" s="277">
        <v>3000</v>
      </c>
      <c r="B173" s="277" t="s">
        <v>354</v>
      </c>
      <c r="C173" s="278">
        <f t="shared" si="193"/>
        <v>327549</v>
      </c>
      <c r="D173" s="279">
        <f>SUM(D174,D184)</f>
        <v>327549</v>
      </c>
      <c r="E173" s="280">
        <f t="shared" ref="E173:F173" si="216">SUM(E174,E184)</f>
        <v>0</v>
      </c>
      <c r="F173" s="281">
        <f t="shared" si="216"/>
        <v>327549</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x14ac:dyDescent="0.25">
      <c r="A174" s="169">
        <v>3200</v>
      </c>
      <c r="B174" s="318" t="s">
        <v>355</v>
      </c>
      <c r="C174" s="170">
        <f t="shared" si="193"/>
        <v>327549</v>
      </c>
      <c r="D174" s="284">
        <f>SUM(D175,D179)</f>
        <v>327549</v>
      </c>
      <c r="E174" s="285">
        <f t="shared" ref="E174:O174" si="220">SUM(E175,E179)</f>
        <v>0</v>
      </c>
      <c r="F174" s="173">
        <f t="shared" si="220"/>
        <v>327549</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x14ac:dyDescent="0.25">
      <c r="A175" s="299">
        <v>3260</v>
      </c>
      <c r="B175" s="182" t="s">
        <v>356</v>
      </c>
      <c r="C175" s="183">
        <f t="shared" si="193"/>
        <v>327549</v>
      </c>
      <c r="D175" s="300">
        <f>SUM(D176:D178)</f>
        <v>327549</v>
      </c>
      <c r="E175" s="301">
        <f t="shared" ref="E175:F175" si="221">SUM(E176:E178)</f>
        <v>0</v>
      </c>
      <c r="F175" s="234">
        <f t="shared" si="221"/>
        <v>327549</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customHeight="1" x14ac:dyDescent="0.25">
      <c r="A178" s="162">
        <v>3263</v>
      </c>
      <c r="B178" s="189" t="s">
        <v>359</v>
      </c>
      <c r="C178" s="190">
        <f t="shared" si="193"/>
        <v>327549</v>
      </c>
      <c r="D178" s="302">
        <v>327549</v>
      </c>
      <c r="E178" s="303"/>
      <c r="F178" s="166">
        <f t="shared" si="225"/>
        <v>327549</v>
      </c>
      <c r="G178" s="164"/>
      <c r="H178" s="165"/>
      <c r="I178" s="166">
        <f t="shared" si="226"/>
        <v>0</v>
      </c>
      <c r="J178" s="164"/>
      <c r="K178" s="165"/>
      <c r="L178" s="166">
        <f t="shared" si="227"/>
        <v>0</v>
      </c>
      <c r="M178" s="164"/>
      <c r="N178" s="165"/>
      <c r="O178" s="166">
        <f t="shared" si="228"/>
        <v>0</v>
      </c>
      <c r="P178" s="168"/>
    </row>
    <row r="179" spans="1:16" ht="84" hidden="1" x14ac:dyDescent="0.25">
      <c r="A179" s="299">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299">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299">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41284</v>
      </c>
      <c r="D194" s="273">
        <f t="shared" ref="D194:O194" si="259">SUM(D195,D230,D269,D283)</f>
        <v>30049</v>
      </c>
      <c r="E194" s="274">
        <f t="shared" si="259"/>
        <v>11235</v>
      </c>
      <c r="F194" s="275">
        <f t="shared" si="259"/>
        <v>41284</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hidden="1" x14ac:dyDescent="0.25">
      <c r="A195" s="277">
        <v>5000</v>
      </c>
      <c r="B195" s="277" t="s">
        <v>376</v>
      </c>
      <c r="C195" s="278">
        <f t="shared" si="193"/>
        <v>0</v>
      </c>
      <c r="D195" s="279">
        <f>D196+D204</f>
        <v>0</v>
      </c>
      <c r="E195" s="280">
        <f t="shared" ref="E195:F195" si="260">E196+E204</f>
        <v>0</v>
      </c>
      <c r="F195" s="281">
        <f t="shared" si="260"/>
        <v>0</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299">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hidden="1" x14ac:dyDescent="0.25">
      <c r="A204" s="169">
        <v>5200</v>
      </c>
      <c r="B204" s="283" t="s">
        <v>385</v>
      </c>
      <c r="C204" s="170">
        <f t="shared" si="193"/>
        <v>0</v>
      </c>
      <c r="D204" s="284">
        <f>D205+D215+D216+D225+D226+D227+D229</f>
        <v>0</v>
      </c>
      <c r="E204" s="285">
        <f t="shared" ref="E204:F204" si="276">E205+E215+E216+E225+E226+E227+E229</f>
        <v>0</v>
      </c>
      <c r="F204" s="173">
        <f t="shared" si="276"/>
        <v>0</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hidden="1" x14ac:dyDescent="0.25">
      <c r="A216" s="296">
        <v>5230</v>
      </c>
      <c r="B216" s="189" t="s">
        <v>397</v>
      </c>
      <c r="C216" s="190">
        <f t="shared" si="288"/>
        <v>0</v>
      </c>
      <c r="D216" s="297">
        <f>SUM(D217:D224)</f>
        <v>0</v>
      </c>
      <c r="E216" s="298">
        <f t="shared" ref="E216:F216" si="289">SUM(E217:E224)</f>
        <v>0</v>
      </c>
      <c r="F216" s="166">
        <f t="shared" si="289"/>
        <v>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c r="E223" s="303"/>
      <c r="F223" s="166">
        <f t="shared" si="293"/>
        <v>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x14ac:dyDescent="0.25">
      <c r="A230" s="277">
        <v>6000</v>
      </c>
      <c r="B230" s="277" t="s">
        <v>411</v>
      </c>
      <c r="C230" s="278">
        <f t="shared" si="288"/>
        <v>41284</v>
      </c>
      <c r="D230" s="279">
        <f>D231+D251+D259</f>
        <v>30049</v>
      </c>
      <c r="E230" s="280">
        <f t="shared" ref="E230:F230" si="305">E231+E251+E259</f>
        <v>11235</v>
      </c>
      <c r="F230" s="281">
        <f t="shared" si="305"/>
        <v>41284</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299">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299">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299">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x14ac:dyDescent="0.25">
      <c r="A259" s="169">
        <v>6400</v>
      </c>
      <c r="B259" s="283" t="s">
        <v>440</v>
      </c>
      <c r="C259" s="170">
        <f t="shared" si="288"/>
        <v>41284</v>
      </c>
      <c r="D259" s="284">
        <f>SUM(D260,D264)</f>
        <v>30049</v>
      </c>
      <c r="E259" s="285">
        <f t="shared" ref="E259:O259" si="341">SUM(E260,E264)</f>
        <v>11235</v>
      </c>
      <c r="F259" s="173">
        <f t="shared" si="341"/>
        <v>41284</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299">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x14ac:dyDescent="0.25">
      <c r="A264" s="296">
        <v>6420</v>
      </c>
      <c r="B264" s="189" t="s">
        <v>445</v>
      </c>
      <c r="C264" s="190">
        <f t="shared" si="288"/>
        <v>41284</v>
      </c>
      <c r="D264" s="297">
        <f>SUM(D265:D268)</f>
        <v>30049</v>
      </c>
      <c r="E264" s="298">
        <f t="shared" ref="E264:F264" si="347">SUM(E265:E268)</f>
        <v>11235</v>
      </c>
      <c r="F264" s="166">
        <f t="shared" si="347"/>
        <v>41284</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customHeight="1" x14ac:dyDescent="0.25">
      <c r="A266" s="162">
        <v>6422</v>
      </c>
      <c r="B266" s="189" t="s">
        <v>447</v>
      </c>
      <c r="C266" s="190">
        <f t="shared" si="288"/>
        <v>41284</v>
      </c>
      <c r="D266" s="302">
        <v>30049</v>
      </c>
      <c r="E266" s="459">
        <v>11235</v>
      </c>
      <c r="F266" s="166">
        <f t="shared" si="351"/>
        <v>41284</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289">
        <v>6424</v>
      </c>
      <c r="B268" s="290" t="s">
        <v>449</v>
      </c>
      <c r="C268" s="291">
        <f t="shared" si="288"/>
        <v>0</v>
      </c>
      <c r="D268" s="306">
        <v>0</v>
      </c>
      <c r="E268" s="307"/>
      <c r="F268" s="294">
        <f t="shared" si="351"/>
        <v>0</v>
      </c>
      <c r="G268" s="292"/>
      <c r="H268" s="293"/>
      <c r="I268" s="294">
        <f t="shared" si="352"/>
        <v>0</v>
      </c>
      <c r="J268" s="292"/>
      <c r="K268" s="293"/>
      <c r="L268" s="294">
        <f t="shared" si="353"/>
        <v>0</v>
      </c>
      <c r="M268" s="292"/>
      <c r="N268" s="293"/>
      <c r="O268" s="294">
        <f t="shared" si="354"/>
        <v>0</v>
      </c>
      <c r="P268" s="30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299">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299">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399444</v>
      </c>
      <c r="D289" s="362">
        <f t="shared" ref="D289:O289" si="389">SUM(D286,D269,D230,D195,D187,D173,D75,D53,D283)</f>
        <v>388209</v>
      </c>
      <c r="E289" s="363">
        <f t="shared" si="389"/>
        <v>11235</v>
      </c>
      <c r="F289" s="364">
        <f t="shared" si="389"/>
        <v>399444</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25">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b+xIXJqMGTbiANxa7R6lTFKaCIweDwoolBOVPVfYEOjMF1FknUJ1FpsbMkfOiHbz+IgI+KeQ6WlYgpVdCT9dig==" saltValue="8w4nhmdOUEMH07b3N3g9IA==" spinCount="100000" sheet="1" objects="1" scenarios="1" formatCells="0" formatColumns="0" formatRows="0" deleteColumns="0"/>
  <autoFilter ref="A18:P301">
    <filterColumn colId="2">
      <filters>
        <filter val="20 284"/>
        <filter val="23 697"/>
        <filter val="3 413"/>
        <filter val="30 611"/>
        <filter val="327 549"/>
        <filter val="358 160"/>
        <filter val="399 444"/>
        <filter val="41 284"/>
        <filter val="5 837"/>
        <filter val="500"/>
        <filter val="577"/>
        <filter val="6 414"/>
        <filter val="6 91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2019.gada 19.decembra saistošajiem noteikumiem Nr.56
(protokols Nr.16, 31.punkts)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S1" sqref="S1"/>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737</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738</v>
      </c>
      <c r="D3" s="1075"/>
      <c r="E3" s="1075"/>
      <c r="F3" s="1075"/>
      <c r="G3" s="1075"/>
      <c r="H3" s="1075"/>
      <c r="I3" s="1075"/>
      <c r="J3" s="1075"/>
      <c r="K3" s="1075"/>
      <c r="L3" s="1075"/>
      <c r="M3" s="1075"/>
      <c r="N3" s="1075"/>
      <c r="O3" s="1075"/>
      <c r="P3" s="1076"/>
      <c r="Q3" s="460"/>
    </row>
    <row r="4" spans="1:17" ht="12.75" customHeight="1" x14ac:dyDescent="0.25">
      <c r="A4" s="116" t="s">
        <v>170</v>
      </c>
      <c r="B4" s="117"/>
      <c r="C4" s="1075" t="s">
        <v>739</v>
      </c>
      <c r="D4" s="1075"/>
      <c r="E4" s="1075"/>
      <c r="F4" s="1075"/>
      <c r="G4" s="1075"/>
      <c r="H4" s="1075"/>
      <c r="I4" s="1075"/>
      <c r="J4" s="1075"/>
      <c r="K4" s="1075"/>
      <c r="L4" s="1075"/>
      <c r="M4" s="1075"/>
      <c r="N4" s="1075"/>
      <c r="O4" s="1075"/>
      <c r="P4" s="1076"/>
      <c r="Q4" s="460"/>
    </row>
    <row r="5" spans="1:17" ht="12.75" customHeight="1" x14ac:dyDescent="0.25">
      <c r="A5" s="118" t="s">
        <v>172</v>
      </c>
      <c r="B5" s="119"/>
      <c r="C5" s="1070" t="s">
        <v>740</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730</v>
      </c>
      <c r="D6" s="1070"/>
      <c r="E6" s="1070"/>
      <c r="F6" s="1070"/>
      <c r="G6" s="1070"/>
      <c r="H6" s="1070"/>
      <c r="I6" s="1070"/>
      <c r="J6" s="1070"/>
      <c r="K6" s="1070"/>
      <c r="L6" s="1070"/>
      <c r="M6" s="1070"/>
      <c r="N6" s="1070"/>
      <c r="O6" s="1070"/>
      <c r="P6" s="1071"/>
      <c r="Q6" s="460"/>
    </row>
    <row r="7" spans="1:17" ht="25.5" customHeight="1" x14ac:dyDescent="0.25">
      <c r="A7" s="118" t="s">
        <v>176</v>
      </c>
      <c r="B7" s="119"/>
      <c r="C7" s="1075" t="s">
        <v>731</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741</v>
      </c>
      <c r="D9" s="1070"/>
      <c r="E9" s="1070"/>
      <c r="F9" s="1070"/>
      <c r="G9" s="1070"/>
      <c r="H9" s="1070"/>
      <c r="I9" s="1070"/>
      <c r="J9" s="1070"/>
      <c r="K9" s="1070"/>
      <c r="L9" s="1070"/>
      <c r="M9" s="1070"/>
      <c r="N9" s="1070"/>
      <c r="O9" s="1070"/>
      <c r="P9" s="1071"/>
      <c r="Q9" s="460"/>
    </row>
    <row r="10" spans="1:17" ht="12.75" customHeight="1" x14ac:dyDescent="0.25">
      <c r="A10" s="118"/>
      <c r="B10" s="119" t="s">
        <v>181</v>
      </c>
      <c r="C10" s="1070" t="s">
        <v>742</v>
      </c>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743</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679776</v>
      </c>
      <c r="D20" s="143">
        <f>SUM(D21,D24,D25,D41,D43)</f>
        <v>580135</v>
      </c>
      <c r="E20" s="144">
        <f t="shared" ref="E20:F20" si="1">SUM(E21,E24,E25,E41,E43)</f>
        <v>0</v>
      </c>
      <c r="F20" s="145">
        <f t="shared" si="1"/>
        <v>580135</v>
      </c>
      <c r="G20" s="143">
        <f>SUM(G21,G24,G43)</f>
        <v>91593</v>
      </c>
      <c r="H20" s="144">
        <f t="shared" ref="H20:I20" si="2">SUM(H21,H24,H43)</f>
        <v>0</v>
      </c>
      <c r="I20" s="145">
        <f t="shared" si="2"/>
        <v>91593</v>
      </c>
      <c r="J20" s="143">
        <f>SUM(J21,J26,J43)</f>
        <v>8048</v>
      </c>
      <c r="K20" s="144">
        <f t="shared" ref="K20:L20" si="3">SUM(K21,K26,K43)</f>
        <v>0</v>
      </c>
      <c r="L20" s="145">
        <f t="shared" si="3"/>
        <v>8048</v>
      </c>
      <c r="M20" s="143">
        <f>SUM(M21,M45)</f>
        <v>0</v>
      </c>
      <c r="N20" s="144">
        <f t="shared" ref="N20:O20" si="4">SUM(N21,N45)</f>
        <v>0</v>
      </c>
      <c r="O20" s="145">
        <f t="shared" si="4"/>
        <v>0</v>
      </c>
      <c r="P20" s="146"/>
    </row>
    <row r="21" spans="1:16" ht="12.75" thickTop="1" x14ac:dyDescent="0.25">
      <c r="A21" s="147"/>
      <c r="B21" s="148" t="s">
        <v>204</v>
      </c>
      <c r="C21" s="149">
        <f t="shared" si="0"/>
        <v>81</v>
      </c>
      <c r="D21" s="150">
        <f>SUM(D22:D23)</f>
        <v>0</v>
      </c>
      <c r="E21" s="151">
        <f t="shared" ref="E21:F21" si="5">SUM(E22:E23)</f>
        <v>0</v>
      </c>
      <c r="F21" s="152">
        <f t="shared" si="5"/>
        <v>0</v>
      </c>
      <c r="G21" s="150">
        <f>SUM(G22:G23)</f>
        <v>0</v>
      </c>
      <c r="H21" s="151">
        <f t="shared" ref="H21:I21" si="6">SUM(H22:H23)</f>
        <v>0</v>
      </c>
      <c r="I21" s="152">
        <f t="shared" si="6"/>
        <v>0</v>
      </c>
      <c r="J21" s="150">
        <f>SUM(J22:J23)</f>
        <v>81</v>
      </c>
      <c r="K21" s="151">
        <f t="shared" ref="K21:L21" si="7">SUM(K22:K23)</f>
        <v>0</v>
      </c>
      <c r="L21" s="152">
        <f t="shared" si="7"/>
        <v>81</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32.25" customHeight="1" x14ac:dyDescent="0.25">
      <c r="A23" s="388"/>
      <c r="B23" s="289" t="s">
        <v>206</v>
      </c>
      <c r="C23" s="771">
        <f t="shared" si="0"/>
        <v>81</v>
      </c>
      <c r="D23" s="292"/>
      <c r="E23" s="293"/>
      <c r="F23" s="294">
        <f t="shared" ref="F23:F25" si="9">D23+E23</f>
        <v>0</v>
      </c>
      <c r="G23" s="292"/>
      <c r="H23" s="293"/>
      <c r="I23" s="294">
        <f t="shared" ref="I23:I24" si="10">G23+H23</f>
        <v>0</v>
      </c>
      <c r="J23" s="292">
        <v>81</v>
      </c>
      <c r="K23" s="293"/>
      <c r="L23" s="772">
        <f>K23+J23</f>
        <v>81</v>
      </c>
      <c r="M23" s="292"/>
      <c r="N23" s="293"/>
      <c r="O23" s="294">
        <f>N23+M23</f>
        <v>0</v>
      </c>
      <c r="P23" s="773"/>
    </row>
    <row r="24" spans="1:16" s="139" customFormat="1" ht="24.75" customHeight="1" thickBot="1" x14ac:dyDescent="0.3">
      <c r="A24" s="449">
        <v>19300</v>
      </c>
      <c r="B24" s="449" t="s">
        <v>207</v>
      </c>
      <c r="C24" s="450">
        <f>F24+I24</f>
        <v>671728</v>
      </c>
      <c r="D24" s="451">
        <v>580135</v>
      </c>
      <c r="E24" s="452"/>
      <c r="F24" s="453">
        <f t="shared" si="9"/>
        <v>580135</v>
      </c>
      <c r="G24" s="451">
        <v>91593</v>
      </c>
      <c r="H24" s="452"/>
      <c r="I24" s="453">
        <f t="shared" si="10"/>
        <v>91593</v>
      </c>
      <c r="J24" s="454" t="s">
        <v>208</v>
      </c>
      <c r="K24" s="455" t="s">
        <v>208</v>
      </c>
      <c r="L24" s="456" t="s">
        <v>208</v>
      </c>
      <c r="M24" s="454" t="s">
        <v>208</v>
      </c>
      <c r="N24" s="455" t="s">
        <v>208</v>
      </c>
      <c r="O24" s="456" t="s">
        <v>208</v>
      </c>
      <c r="P24" s="774"/>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7967</v>
      </c>
      <c r="D26" s="174" t="s">
        <v>208</v>
      </c>
      <c r="E26" s="175" t="s">
        <v>208</v>
      </c>
      <c r="F26" s="176" t="s">
        <v>208</v>
      </c>
      <c r="G26" s="174" t="s">
        <v>208</v>
      </c>
      <c r="H26" s="175" t="s">
        <v>208</v>
      </c>
      <c r="I26" s="176" t="s">
        <v>208</v>
      </c>
      <c r="J26" s="178">
        <f>SUM(J27,J31,J33,J36)</f>
        <v>7967</v>
      </c>
      <c r="K26" s="179">
        <f t="shared" ref="K26:L26" si="11">SUM(K27,K31,K33,K36)</f>
        <v>0</v>
      </c>
      <c r="L26" s="180">
        <f t="shared" si="11"/>
        <v>7967</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16"/>
        <v>1065</v>
      </c>
      <c r="D33" s="174" t="s">
        <v>208</v>
      </c>
      <c r="E33" s="175" t="s">
        <v>208</v>
      </c>
      <c r="F33" s="176" t="s">
        <v>208</v>
      </c>
      <c r="G33" s="174" t="s">
        <v>208</v>
      </c>
      <c r="H33" s="175" t="s">
        <v>208</v>
      </c>
      <c r="I33" s="176" t="s">
        <v>208</v>
      </c>
      <c r="J33" s="178">
        <f>SUM(J34:J35)</f>
        <v>1065</v>
      </c>
      <c r="K33" s="179">
        <f t="shared" ref="K33:L33" si="17">SUM(K34:K35)</f>
        <v>0</v>
      </c>
      <c r="L33" s="180">
        <f t="shared" si="17"/>
        <v>1065</v>
      </c>
      <c r="M33" s="178" t="s">
        <v>208</v>
      </c>
      <c r="N33" s="179" t="s">
        <v>208</v>
      </c>
      <c r="O33" s="180" t="s">
        <v>208</v>
      </c>
      <c r="P33" s="177"/>
    </row>
    <row r="34" spans="1:16" ht="12" customHeight="1" x14ac:dyDescent="0.25">
      <c r="A34" s="155">
        <v>21381</v>
      </c>
      <c r="B34" s="182" t="s">
        <v>218</v>
      </c>
      <c r="C34" s="183">
        <f t="shared" si="16"/>
        <v>1065</v>
      </c>
      <c r="D34" s="184" t="s">
        <v>208</v>
      </c>
      <c r="E34" s="185" t="s">
        <v>208</v>
      </c>
      <c r="F34" s="186" t="s">
        <v>208</v>
      </c>
      <c r="G34" s="184" t="s">
        <v>208</v>
      </c>
      <c r="H34" s="185" t="s">
        <v>208</v>
      </c>
      <c r="I34" s="186" t="s">
        <v>208</v>
      </c>
      <c r="J34" s="157">
        <v>1065</v>
      </c>
      <c r="K34" s="158"/>
      <c r="L34" s="159">
        <f t="shared" ref="L34:L35" si="18">K34+J34</f>
        <v>1065</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customHeight="1" x14ac:dyDescent="0.25">
      <c r="A36" s="181">
        <v>21390</v>
      </c>
      <c r="B36" s="169" t="s">
        <v>220</v>
      </c>
      <c r="C36" s="170">
        <f t="shared" si="16"/>
        <v>6902</v>
      </c>
      <c r="D36" s="174" t="s">
        <v>208</v>
      </c>
      <c r="E36" s="175" t="s">
        <v>208</v>
      </c>
      <c r="F36" s="176" t="s">
        <v>208</v>
      </c>
      <c r="G36" s="174" t="s">
        <v>208</v>
      </c>
      <c r="H36" s="175" t="s">
        <v>208</v>
      </c>
      <c r="I36" s="176" t="s">
        <v>208</v>
      </c>
      <c r="J36" s="178">
        <f>SUM(J37:J40)</f>
        <v>6902</v>
      </c>
      <c r="K36" s="179">
        <f t="shared" ref="K36:L36" si="19">SUM(K37:K40)</f>
        <v>0</v>
      </c>
      <c r="L36" s="180">
        <f t="shared" si="19"/>
        <v>6902</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customHeight="1" x14ac:dyDescent="0.25">
      <c r="A40" s="208">
        <v>21399</v>
      </c>
      <c r="B40" s="209" t="s">
        <v>224</v>
      </c>
      <c r="C40" s="210">
        <f t="shared" si="16"/>
        <v>6902</v>
      </c>
      <c r="D40" s="211" t="s">
        <v>208</v>
      </c>
      <c r="E40" s="212" t="s">
        <v>208</v>
      </c>
      <c r="F40" s="213" t="s">
        <v>208</v>
      </c>
      <c r="G40" s="211" t="s">
        <v>208</v>
      </c>
      <c r="H40" s="212" t="s">
        <v>208</v>
      </c>
      <c r="I40" s="213" t="s">
        <v>208</v>
      </c>
      <c r="J40" s="214">
        <v>6902</v>
      </c>
      <c r="K40" s="215"/>
      <c r="L40" s="216">
        <f t="shared" si="20"/>
        <v>6902</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hidden="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679776</v>
      </c>
      <c r="D50" s="259">
        <f>SUM(D51,D286)</f>
        <v>580135</v>
      </c>
      <c r="E50" s="260">
        <f t="shared" ref="E50:F50" si="26">SUM(E51,E286)</f>
        <v>0</v>
      </c>
      <c r="F50" s="261">
        <f t="shared" si="26"/>
        <v>580135</v>
      </c>
      <c r="G50" s="259">
        <f>SUM(G51,G286)</f>
        <v>91593</v>
      </c>
      <c r="H50" s="260">
        <f>SUM(H51,H286)</f>
        <v>0</v>
      </c>
      <c r="I50" s="261">
        <f t="shared" ref="I50" si="27">SUM(I51,I286)</f>
        <v>91593</v>
      </c>
      <c r="J50" s="143">
        <f>SUM(J51,J286)</f>
        <v>8048</v>
      </c>
      <c r="K50" s="144">
        <f t="shared" ref="K50:L50" si="28">SUM(K51,K286)</f>
        <v>0</v>
      </c>
      <c r="L50" s="145">
        <f t="shared" si="28"/>
        <v>8048</v>
      </c>
      <c r="M50" s="143">
        <f>SUM(M51,M286)</f>
        <v>0</v>
      </c>
      <c r="N50" s="144">
        <f t="shared" ref="N50:O50" si="29">SUM(N51,N286)</f>
        <v>0</v>
      </c>
      <c r="O50" s="145">
        <f t="shared" si="29"/>
        <v>0</v>
      </c>
      <c r="P50" s="146"/>
    </row>
    <row r="51" spans="1:16" s="139" customFormat="1" ht="36.75" thickTop="1" x14ac:dyDescent="0.25">
      <c r="A51" s="262"/>
      <c r="B51" s="263" t="s">
        <v>234</v>
      </c>
      <c r="C51" s="264">
        <f t="shared" si="0"/>
        <v>679776</v>
      </c>
      <c r="D51" s="265">
        <f>SUM(D52,D194)</f>
        <v>580135</v>
      </c>
      <c r="E51" s="266">
        <f t="shared" ref="E51:F51" si="30">SUM(E52,E194)</f>
        <v>0</v>
      </c>
      <c r="F51" s="267">
        <f t="shared" si="30"/>
        <v>580135</v>
      </c>
      <c r="G51" s="265">
        <f>SUM(G52,G194)</f>
        <v>91593</v>
      </c>
      <c r="H51" s="266">
        <f t="shared" ref="H51:I51" si="31">SUM(H52,H194)</f>
        <v>0</v>
      </c>
      <c r="I51" s="267">
        <f t="shared" si="31"/>
        <v>91593</v>
      </c>
      <c r="J51" s="268">
        <f>SUM(J52,J194)</f>
        <v>8048</v>
      </c>
      <c r="K51" s="269">
        <f t="shared" ref="K51:L51" si="32">SUM(K52,K194)</f>
        <v>0</v>
      </c>
      <c r="L51" s="270">
        <f t="shared" si="32"/>
        <v>8048</v>
      </c>
      <c r="M51" s="268">
        <f>SUM(M52,M194)</f>
        <v>0</v>
      </c>
      <c r="N51" s="269">
        <f t="shared" ref="N51:O51" si="33">SUM(N52,N194)</f>
        <v>0</v>
      </c>
      <c r="O51" s="270">
        <f t="shared" si="33"/>
        <v>0</v>
      </c>
      <c r="P51" s="271"/>
    </row>
    <row r="52" spans="1:16" s="139" customFormat="1" ht="24" x14ac:dyDescent="0.25">
      <c r="A52" s="135"/>
      <c r="B52" s="133" t="s">
        <v>235</v>
      </c>
      <c r="C52" s="272">
        <f t="shared" si="0"/>
        <v>677055</v>
      </c>
      <c r="D52" s="273">
        <f>SUM(D53,D75,D173,D187)</f>
        <v>577914</v>
      </c>
      <c r="E52" s="274">
        <f t="shared" ref="E52:F52" si="34">SUM(E53,E75,E173,E187)</f>
        <v>0</v>
      </c>
      <c r="F52" s="275">
        <f t="shared" si="34"/>
        <v>577914</v>
      </c>
      <c r="G52" s="273">
        <f>SUM(G53,G75,G173,G187)</f>
        <v>91093</v>
      </c>
      <c r="H52" s="274">
        <f t="shared" ref="H52:I52" si="35">SUM(H53,H75,H173,H187)</f>
        <v>0</v>
      </c>
      <c r="I52" s="275">
        <f t="shared" si="35"/>
        <v>91093</v>
      </c>
      <c r="J52" s="273">
        <f>SUM(J53,J75,J173,J187)</f>
        <v>8048</v>
      </c>
      <c r="K52" s="274">
        <f t="shared" ref="K52:L52" si="36">SUM(K53,K75,K173,K187)</f>
        <v>0</v>
      </c>
      <c r="L52" s="275">
        <f t="shared" si="36"/>
        <v>8048</v>
      </c>
      <c r="M52" s="273">
        <f>SUM(M53,M75,M173,M187)</f>
        <v>0</v>
      </c>
      <c r="N52" s="274">
        <f t="shared" ref="N52:O52" si="37">SUM(N53,N75,N173,N187)</f>
        <v>0</v>
      </c>
      <c r="O52" s="275">
        <f t="shared" si="37"/>
        <v>0</v>
      </c>
      <c r="P52" s="276"/>
    </row>
    <row r="53" spans="1:16" s="139" customFormat="1" x14ac:dyDescent="0.25">
      <c r="A53" s="277">
        <v>1000</v>
      </c>
      <c r="B53" s="277" t="s">
        <v>236</v>
      </c>
      <c r="C53" s="278">
        <f t="shared" si="0"/>
        <v>604639</v>
      </c>
      <c r="D53" s="279">
        <f>SUM(D54,D67)</f>
        <v>514687</v>
      </c>
      <c r="E53" s="280">
        <f t="shared" ref="E53:F53" si="38">SUM(E54,E67)</f>
        <v>0</v>
      </c>
      <c r="F53" s="281">
        <f t="shared" si="38"/>
        <v>514687</v>
      </c>
      <c r="G53" s="279">
        <f>SUM(G54,G67)</f>
        <v>89952</v>
      </c>
      <c r="H53" s="280">
        <f t="shared" ref="H53:I53" si="39">SUM(H54,H67)</f>
        <v>0</v>
      </c>
      <c r="I53" s="281">
        <f t="shared" si="39"/>
        <v>89952</v>
      </c>
      <c r="J53" s="279">
        <f>SUM(J54,J67)</f>
        <v>0</v>
      </c>
      <c r="K53" s="280">
        <f t="shared" ref="K53:L53" si="40">SUM(K54,K67)</f>
        <v>0</v>
      </c>
      <c r="L53" s="281">
        <f t="shared" si="40"/>
        <v>0</v>
      </c>
      <c r="M53" s="279">
        <f>SUM(M54,M67)</f>
        <v>0</v>
      </c>
      <c r="N53" s="280">
        <f t="shared" ref="N53:O53" si="41">SUM(N54,N67)</f>
        <v>0</v>
      </c>
      <c r="O53" s="281">
        <f t="shared" si="41"/>
        <v>0</v>
      </c>
      <c r="P53" s="282"/>
    </row>
    <row r="54" spans="1:16" x14ac:dyDescent="0.25">
      <c r="A54" s="169">
        <v>1100</v>
      </c>
      <c r="B54" s="283" t="s">
        <v>237</v>
      </c>
      <c r="C54" s="170">
        <f t="shared" si="0"/>
        <v>456689</v>
      </c>
      <c r="D54" s="284">
        <f>SUM(D55,D58,D66)</f>
        <v>384579</v>
      </c>
      <c r="E54" s="285">
        <f t="shared" ref="E54:F54" si="42">SUM(E55,E58,E66)</f>
        <v>0</v>
      </c>
      <c r="F54" s="173">
        <f t="shared" si="42"/>
        <v>384579</v>
      </c>
      <c r="G54" s="284">
        <f>SUM(G55,G58,G66)</f>
        <v>71988</v>
      </c>
      <c r="H54" s="285">
        <f t="shared" ref="H54:I54" si="43">SUM(H55,H58,H66)</f>
        <v>122</v>
      </c>
      <c r="I54" s="173">
        <f t="shared" si="43"/>
        <v>72110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x14ac:dyDescent="0.25">
      <c r="A55" s="286">
        <v>1110</v>
      </c>
      <c r="B55" s="238" t="s">
        <v>238</v>
      </c>
      <c r="C55" s="243">
        <f t="shared" si="0"/>
        <v>414326</v>
      </c>
      <c r="D55" s="287">
        <f>SUM(D56:D57)</f>
        <v>343401</v>
      </c>
      <c r="E55" s="288">
        <f t="shared" ref="E55:F55" si="46">SUM(E56:E57)</f>
        <v>0</v>
      </c>
      <c r="F55" s="241">
        <f t="shared" si="46"/>
        <v>343401</v>
      </c>
      <c r="G55" s="287">
        <f>SUM(G56:G57)</f>
        <v>70803</v>
      </c>
      <c r="H55" s="288">
        <f t="shared" ref="H55:I55" si="47">SUM(H56:H57)</f>
        <v>122</v>
      </c>
      <c r="I55" s="241">
        <f t="shared" si="47"/>
        <v>70925</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72" x14ac:dyDescent="0.25">
      <c r="A57" s="162">
        <v>1119</v>
      </c>
      <c r="B57" s="189" t="s">
        <v>240</v>
      </c>
      <c r="C57" s="190">
        <f t="shared" si="0"/>
        <v>414326</v>
      </c>
      <c r="D57" s="164">
        <v>343401</v>
      </c>
      <c r="E57" s="165"/>
      <c r="F57" s="166">
        <f t="shared" si="50"/>
        <v>343401</v>
      </c>
      <c r="G57" s="164">
        <v>70803</v>
      </c>
      <c r="H57" s="654">
        <v>122</v>
      </c>
      <c r="I57" s="166">
        <f t="shared" si="51"/>
        <v>70925</v>
      </c>
      <c r="J57" s="164"/>
      <c r="K57" s="165"/>
      <c r="L57" s="166">
        <f t="shared" si="52"/>
        <v>0</v>
      </c>
      <c r="M57" s="164"/>
      <c r="N57" s="165"/>
      <c r="O57" s="166">
        <f t="shared" si="53"/>
        <v>0</v>
      </c>
      <c r="P57" s="168" t="s">
        <v>744</v>
      </c>
    </row>
    <row r="58" spans="1:16" x14ac:dyDescent="0.25">
      <c r="A58" s="296">
        <v>1140</v>
      </c>
      <c r="B58" s="189" t="s">
        <v>241</v>
      </c>
      <c r="C58" s="190">
        <f t="shared" si="0"/>
        <v>38995</v>
      </c>
      <c r="D58" s="297">
        <f>SUM(D59:D65)</f>
        <v>37810</v>
      </c>
      <c r="E58" s="298">
        <f>SUM(E59:E65)</f>
        <v>0</v>
      </c>
      <c r="F58" s="166">
        <f t="shared" ref="F58" si="54">SUM(F59:F65)</f>
        <v>37810</v>
      </c>
      <c r="G58" s="297">
        <f>SUM(G59:G65)</f>
        <v>1185</v>
      </c>
      <c r="H58" s="298">
        <f t="shared" ref="H58:I58" si="55">SUM(H59:H65)</f>
        <v>0</v>
      </c>
      <c r="I58" s="166">
        <f t="shared" si="55"/>
        <v>1185</v>
      </c>
      <c r="J58" s="297">
        <f>SUM(J59:J65)</f>
        <v>0</v>
      </c>
      <c r="K58" s="298">
        <f t="shared" ref="K58:L58" si="56">SUM(K59:K65)</f>
        <v>0</v>
      </c>
      <c r="L58" s="166">
        <f t="shared" si="56"/>
        <v>0</v>
      </c>
      <c r="M58" s="297">
        <f>SUM(M59:M65)</f>
        <v>0</v>
      </c>
      <c r="N58" s="298">
        <f t="shared" ref="N58:O58" si="57">SUM(N59:N65)</f>
        <v>0</v>
      </c>
      <c r="O58" s="166">
        <f t="shared" si="57"/>
        <v>0</v>
      </c>
      <c r="P58" s="168"/>
    </row>
    <row r="59" spans="1:16" ht="12" customHeight="1" x14ac:dyDescent="0.25">
      <c r="A59" s="162">
        <v>1141</v>
      </c>
      <c r="B59" s="189" t="s">
        <v>242</v>
      </c>
      <c r="C59" s="190">
        <f t="shared" si="0"/>
        <v>4172</v>
      </c>
      <c r="D59" s="164">
        <v>4172</v>
      </c>
      <c r="E59" s="165"/>
      <c r="F59" s="166">
        <f t="shared" ref="F59:F66" si="58">D59+E59</f>
        <v>4172</v>
      </c>
      <c r="G59" s="164"/>
      <c r="H59" s="165"/>
      <c r="I59" s="166">
        <f t="shared" ref="I59:I66" si="59">G59+H59</f>
        <v>0</v>
      </c>
      <c r="J59" s="164"/>
      <c r="K59" s="165"/>
      <c r="L59" s="166">
        <f t="shared" ref="L59:L66" si="60">K59+J59</f>
        <v>0</v>
      </c>
      <c r="M59" s="164"/>
      <c r="N59" s="165"/>
      <c r="O59" s="166">
        <f t="shared" ref="O59:O66" si="61">N59+M59</f>
        <v>0</v>
      </c>
      <c r="P59" s="168"/>
    </row>
    <row r="60" spans="1:16" ht="24.75" customHeight="1" x14ac:dyDescent="0.25">
      <c r="A60" s="162">
        <v>1142</v>
      </c>
      <c r="B60" s="189" t="s">
        <v>243</v>
      </c>
      <c r="C60" s="190">
        <f t="shared" si="0"/>
        <v>1029</v>
      </c>
      <c r="D60" s="164">
        <v>1029</v>
      </c>
      <c r="E60" s="165"/>
      <c r="F60" s="166">
        <f t="shared" si="58"/>
        <v>1029</v>
      </c>
      <c r="G60" s="164"/>
      <c r="H60" s="165"/>
      <c r="I60" s="166">
        <f t="shared" si="59"/>
        <v>0</v>
      </c>
      <c r="J60" s="164"/>
      <c r="K60" s="165"/>
      <c r="L60" s="166">
        <f t="shared" si="60"/>
        <v>0</v>
      </c>
      <c r="M60" s="164"/>
      <c r="N60" s="165"/>
      <c r="O60" s="166">
        <f t="shared" si="61"/>
        <v>0</v>
      </c>
      <c r="P60" s="168"/>
    </row>
    <row r="61" spans="1:16" ht="24" x14ac:dyDescent="0.25">
      <c r="A61" s="162">
        <v>1145</v>
      </c>
      <c r="B61" s="189" t="s">
        <v>244</v>
      </c>
      <c r="C61" s="190">
        <f t="shared" si="0"/>
        <v>1680</v>
      </c>
      <c r="D61" s="164">
        <v>1364</v>
      </c>
      <c r="E61" s="165"/>
      <c r="F61" s="166">
        <f t="shared" si="58"/>
        <v>1364</v>
      </c>
      <c r="G61" s="164">
        <v>316</v>
      </c>
      <c r="H61" s="165"/>
      <c r="I61" s="166">
        <f t="shared" si="59"/>
        <v>316</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12" customHeight="1" x14ac:dyDescent="0.25">
      <c r="A63" s="162">
        <v>1147</v>
      </c>
      <c r="B63" s="189" t="s">
        <v>246</v>
      </c>
      <c r="C63" s="190">
        <f t="shared" si="0"/>
        <v>4202</v>
      </c>
      <c r="D63" s="164">
        <v>4202</v>
      </c>
      <c r="E63" s="165"/>
      <c r="F63" s="166">
        <f t="shared" si="58"/>
        <v>4202</v>
      </c>
      <c r="G63" s="164"/>
      <c r="H63" s="165"/>
      <c r="I63" s="166">
        <f t="shared" si="59"/>
        <v>0</v>
      </c>
      <c r="J63" s="164"/>
      <c r="K63" s="165"/>
      <c r="L63" s="166">
        <f t="shared" si="60"/>
        <v>0</v>
      </c>
      <c r="M63" s="164"/>
      <c r="N63" s="165"/>
      <c r="O63" s="166">
        <f t="shared" si="61"/>
        <v>0</v>
      </c>
      <c r="P63" s="168"/>
    </row>
    <row r="64" spans="1:16" x14ac:dyDescent="0.25">
      <c r="A64" s="162">
        <v>1148</v>
      </c>
      <c r="B64" s="189" t="s">
        <v>247</v>
      </c>
      <c r="C64" s="190">
        <f t="shared" si="0"/>
        <v>24965</v>
      </c>
      <c r="D64" s="164">
        <v>24965</v>
      </c>
      <c r="E64" s="165"/>
      <c r="F64" s="166">
        <f t="shared" si="58"/>
        <v>24965</v>
      </c>
      <c r="G64" s="164"/>
      <c r="H64" s="165"/>
      <c r="I64" s="166">
        <f t="shared" si="59"/>
        <v>0</v>
      </c>
      <c r="J64" s="164"/>
      <c r="K64" s="165"/>
      <c r="L64" s="166">
        <f t="shared" si="60"/>
        <v>0</v>
      </c>
      <c r="M64" s="164"/>
      <c r="N64" s="165"/>
      <c r="O64" s="166">
        <f t="shared" si="61"/>
        <v>0</v>
      </c>
      <c r="P64" s="168"/>
    </row>
    <row r="65" spans="1:16" ht="36" x14ac:dyDescent="0.25">
      <c r="A65" s="162">
        <v>1149</v>
      </c>
      <c r="B65" s="189" t="s">
        <v>248</v>
      </c>
      <c r="C65" s="190">
        <f t="shared" si="0"/>
        <v>2947</v>
      </c>
      <c r="D65" s="164">
        <v>2078</v>
      </c>
      <c r="E65" s="165"/>
      <c r="F65" s="166">
        <f t="shared" si="58"/>
        <v>2078</v>
      </c>
      <c r="G65" s="164">
        <v>869</v>
      </c>
      <c r="H65" s="165"/>
      <c r="I65" s="166">
        <f t="shared" si="59"/>
        <v>869</v>
      </c>
      <c r="J65" s="164"/>
      <c r="K65" s="165"/>
      <c r="L65" s="166">
        <f t="shared" si="60"/>
        <v>0</v>
      </c>
      <c r="M65" s="164"/>
      <c r="N65" s="165"/>
      <c r="O65" s="166">
        <f t="shared" si="61"/>
        <v>0</v>
      </c>
      <c r="P65" s="168"/>
    </row>
    <row r="66" spans="1:16" ht="36" x14ac:dyDescent="0.25">
      <c r="A66" s="286">
        <v>1150</v>
      </c>
      <c r="B66" s="238" t="s">
        <v>249</v>
      </c>
      <c r="C66" s="243">
        <f t="shared" si="0"/>
        <v>3368</v>
      </c>
      <c r="D66" s="244">
        <v>3368</v>
      </c>
      <c r="E66" s="245"/>
      <c r="F66" s="241">
        <f t="shared" si="58"/>
        <v>3368</v>
      </c>
      <c r="G66" s="244"/>
      <c r="H66" s="245"/>
      <c r="I66" s="241">
        <f t="shared" si="59"/>
        <v>0</v>
      </c>
      <c r="J66" s="244"/>
      <c r="K66" s="245"/>
      <c r="L66" s="241">
        <f t="shared" si="60"/>
        <v>0</v>
      </c>
      <c r="M66" s="244"/>
      <c r="N66" s="245"/>
      <c r="O66" s="241">
        <f t="shared" si="61"/>
        <v>0</v>
      </c>
      <c r="P66" s="229"/>
    </row>
    <row r="67" spans="1:16" ht="24" x14ac:dyDescent="0.25">
      <c r="A67" s="169">
        <v>1200</v>
      </c>
      <c r="B67" s="283" t="s">
        <v>250</v>
      </c>
      <c r="C67" s="170">
        <f t="shared" si="0"/>
        <v>147950</v>
      </c>
      <c r="D67" s="284">
        <f>SUM(D68:D69)</f>
        <v>130108</v>
      </c>
      <c r="E67" s="285">
        <f t="shared" ref="E67:F67" si="62">SUM(E68:E69)</f>
        <v>0</v>
      </c>
      <c r="F67" s="173">
        <f t="shared" si="62"/>
        <v>130108</v>
      </c>
      <c r="G67" s="284">
        <f>SUM(G68:G69)</f>
        <v>17964</v>
      </c>
      <c r="H67" s="285">
        <f t="shared" ref="H67:I67" si="63">SUM(H68:H69)</f>
        <v>-122</v>
      </c>
      <c r="I67" s="173">
        <f t="shared" si="63"/>
        <v>17842</v>
      </c>
      <c r="J67" s="284">
        <f>SUM(J68:J69)</f>
        <v>0</v>
      </c>
      <c r="K67" s="285">
        <f t="shared" ref="K67:L67" si="64">SUM(K68:K69)</f>
        <v>0</v>
      </c>
      <c r="L67" s="173">
        <f t="shared" si="64"/>
        <v>0</v>
      </c>
      <c r="M67" s="284">
        <f>SUM(M68:M69)</f>
        <v>0</v>
      </c>
      <c r="N67" s="285">
        <f t="shared" ref="N67:O67" si="65">SUM(N68:N69)</f>
        <v>0</v>
      </c>
      <c r="O67" s="173">
        <f t="shared" si="65"/>
        <v>0</v>
      </c>
      <c r="P67" s="177"/>
    </row>
    <row r="68" spans="1:16" ht="72" x14ac:dyDescent="0.25">
      <c r="A68" s="766">
        <v>1210</v>
      </c>
      <c r="B68" s="182" t="s">
        <v>251</v>
      </c>
      <c r="C68" s="183">
        <f t="shared" si="0"/>
        <v>114793</v>
      </c>
      <c r="D68" s="157">
        <v>97451</v>
      </c>
      <c r="E68" s="158"/>
      <c r="F68" s="234">
        <f>D68+E68</f>
        <v>97451</v>
      </c>
      <c r="G68" s="157">
        <v>17464</v>
      </c>
      <c r="H68" s="775">
        <f>-122</f>
        <v>-122</v>
      </c>
      <c r="I68" s="234">
        <f>G68+H68</f>
        <v>17342</v>
      </c>
      <c r="J68" s="157"/>
      <c r="K68" s="158"/>
      <c r="L68" s="234">
        <f>K68+J68</f>
        <v>0</v>
      </c>
      <c r="M68" s="157"/>
      <c r="N68" s="158"/>
      <c r="O68" s="234">
        <f>N68+M68</f>
        <v>0</v>
      </c>
      <c r="P68" s="168" t="s">
        <v>745</v>
      </c>
    </row>
    <row r="69" spans="1:16" ht="24" x14ac:dyDescent="0.25">
      <c r="A69" s="296">
        <v>1220</v>
      </c>
      <c r="B69" s="189" t="s">
        <v>252</v>
      </c>
      <c r="C69" s="190">
        <f t="shared" si="0"/>
        <v>33157</v>
      </c>
      <c r="D69" s="297">
        <f>SUM(D70:D74)</f>
        <v>32657</v>
      </c>
      <c r="E69" s="298">
        <f t="shared" ref="E69:F69" si="66">SUM(E70:E74)</f>
        <v>0</v>
      </c>
      <c r="F69" s="166">
        <f t="shared" si="66"/>
        <v>32657</v>
      </c>
      <c r="G69" s="297">
        <f>SUM(G70:G74)</f>
        <v>500</v>
      </c>
      <c r="H69" s="298">
        <f t="shared" ref="H69:I69" si="67">SUM(H70:H74)</f>
        <v>0</v>
      </c>
      <c r="I69" s="166">
        <f t="shared" si="67"/>
        <v>500</v>
      </c>
      <c r="J69" s="297">
        <f>SUM(J70:J74)</f>
        <v>0</v>
      </c>
      <c r="K69" s="298">
        <f t="shared" ref="K69:L69" si="68">SUM(K70:K74)</f>
        <v>0</v>
      </c>
      <c r="L69" s="166">
        <f t="shared" si="68"/>
        <v>0</v>
      </c>
      <c r="M69" s="297">
        <f>SUM(M70:M74)</f>
        <v>0</v>
      </c>
      <c r="N69" s="298">
        <f t="shared" ref="N69:O69" si="69">SUM(N70:N74)</f>
        <v>0</v>
      </c>
      <c r="O69" s="166">
        <f t="shared" si="69"/>
        <v>0</v>
      </c>
      <c r="P69" s="168"/>
    </row>
    <row r="70" spans="1:16" ht="48" customHeight="1" x14ac:dyDescent="0.25">
      <c r="A70" s="289">
        <v>1221</v>
      </c>
      <c r="B70" s="290" t="s">
        <v>253</v>
      </c>
      <c r="C70" s="291">
        <f t="shared" si="0"/>
        <v>20454</v>
      </c>
      <c r="D70" s="292">
        <v>19954</v>
      </c>
      <c r="E70" s="293"/>
      <c r="F70" s="294">
        <f t="shared" ref="F70:F74" si="70">D70+E70</f>
        <v>19954</v>
      </c>
      <c r="G70" s="292">
        <v>500</v>
      </c>
      <c r="H70" s="293"/>
      <c r="I70" s="294">
        <f t="shared" ref="I70:I74" si="71">G70+H70</f>
        <v>500</v>
      </c>
      <c r="J70" s="292"/>
      <c r="K70" s="293"/>
      <c r="L70" s="294">
        <f t="shared" ref="L70:L74" si="72">K70+J70</f>
        <v>0</v>
      </c>
      <c r="M70" s="292"/>
      <c r="N70" s="293"/>
      <c r="O70" s="294">
        <f t="shared" ref="O70:O74" si="73">N70+M70</f>
        <v>0</v>
      </c>
      <c r="P70" s="308"/>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customHeight="1" x14ac:dyDescent="0.25">
      <c r="A73" s="162">
        <v>1227</v>
      </c>
      <c r="B73" s="189" t="s">
        <v>256</v>
      </c>
      <c r="C73" s="190">
        <f t="shared" si="0"/>
        <v>11953</v>
      </c>
      <c r="D73" s="164">
        <v>11953</v>
      </c>
      <c r="E73" s="165"/>
      <c r="F73" s="166">
        <f t="shared" si="70"/>
        <v>11953</v>
      </c>
      <c r="G73" s="164"/>
      <c r="H73" s="165"/>
      <c r="I73" s="166">
        <f t="shared" si="71"/>
        <v>0</v>
      </c>
      <c r="J73" s="164"/>
      <c r="K73" s="165"/>
      <c r="L73" s="166">
        <f t="shared" si="72"/>
        <v>0</v>
      </c>
      <c r="M73" s="164"/>
      <c r="N73" s="165"/>
      <c r="O73" s="166">
        <f t="shared" si="73"/>
        <v>0</v>
      </c>
      <c r="P73" s="168"/>
    </row>
    <row r="74" spans="1:16" ht="48" customHeight="1" x14ac:dyDescent="0.25">
      <c r="A74" s="162">
        <v>1228</v>
      </c>
      <c r="B74" s="189" t="s">
        <v>257</v>
      </c>
      <c r="C74" s="190">
        <f t="shared" si="0"/>
        <v>750</v>
      </c>
      <c r="D74" s="164">
        <v>750</v>
      </c>
      <c r="E74" s="165"/>
      <c r="F74" s="166">
        <f t="shared" si="70"/>
        <v>750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72416</v>
      </c>
      <c r="D75" s="279">
        <f>SUM(D76,D83,D130,D164,D165,D172)</f>
        <v>63227</v>
      </c>
      <c r="E75" s="280">
        <f t="shared" ref="E75:F75" si="74">SUM(E76,E83,E130,E164,E165,E172)</f>
        <v>0</v>
      </c>
      <c r="F75" s="281">
        <f t="shared" si="74"/>
        <v>63227</v>
      </c>
      <c r="G75" s="279">
        <f>SUM(G76,G83,G130,G164,G165,G172)</f>
        <v>1141</v>
      </c>
      <c r="H75" s="280">
        <f t="shared" ref="H75:I75" si="75">SUM(H76,H83,H130,H164,H165,H172)</f>
        <v>0</v>
      </c>
      <c r="I75" s="281">
        <f t="shared" si="75"/>
        <v>1141</v>
      </c>
      <c r="J75" s="279">
        <f>SUM(J76,J83,J130,J164,J165,J172)</f>
        <v>8048</v>
      </c>
      <c r="K75" s="280">
        <f t="shared" ref="K75:L75" si="76">SUM(K76,K83,K130,K164,K165,K172)</f>
        <v>0</v>
      </c>
      <c r="L75" s="281">
        <f t="shared" si="76"/>
        <v>8048</v>
      </c>
      <c r="M75" s="279">
        <f>SUM(M76,M83,M130,M164,M165,M172)</f>
        <v>0</v>
      </c>
      <c r="N75" s="280">
        <f t="shared" ref="N75:O75" si="77">SUM(N76,N83,N130,N164,N165,N172)</f>
        <v>0</v>
      </c>
      <c r="O75" s="281">
        <f t="shared" si="77"/>
        <v>0</v>
      </c>
      <c r="P75" s="282"/>
    </row>
    <row r="76" spans="1:16" ht="24" x14ac:dyDescent="0.25">
      <c r="A76" s="169">
        <v>2100</v>
      </c>
      <c r="B76" s="283" t="s">
        <v>259</v>
      </c>
      <c r="C76" s="170">
        <f t="shared" si="0"/>
        <v>70</v>
      </c>
      <c r="D76" s="284">
        <f>SUM(D77,D80)</f>
        <v>70</v>
      </c>
      <c r="E76" s="285">
        <f t="shared" ref="E76:F76" si="78">SUM(E77,E80)</f>
        <v>0</v>
      </c>
      <c r="F76" s="173">
        <f t="shared" si="78"/>
        <v>70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x14ac:dyDescent="0.25">
      <c r="A77" s="766">
        <v>2110</v>
      </c>
      <c r="B77" s="182" t="s">
        <v>260</v>
      </c>
      <c r="C77" s="183">
        <f t="shared" si="0"/>
        <v>70</v>
      </c>
      <c r="D77" s="300">
        <f>SUM(D78:D79)</f>
        <v>70</v>
      </c>
      <c r="E77" s="301">
        <f t="shared" ref="E77:F77" si="82">SUM(E78:E79)</f>
        <v>0</v>
      </c>
      <c r="F77" s="234">
        <f t="shared" si="82"/>
        <v>70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customHeight="1" x14ac:dyDescent="0.25">
      <c r="A79" s="162">
        <v>2112</v>
      </c>
      <c r="B79" s="189" t="s">
        <v>262</v>
      </c>
      <c r="C79" s="190">
        <f t="shared" si="0"/>
        <v>70</v>
      </c>
      <c r="D79" s="302">
        <v>70</v>
      </c>
      <c r="E79" s="303"/>
      <c r="F79" s="166">
        <f t="shared" si="86"/>
        <v>70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53118</v>
      </c>
      <c r="D83" s="284">
        <f>SUM(D84,D89,D95,D103,D112,D116,D122,D128)</f>
        <v>52053</v>
      </c>
      <c r="E83" s="285">
        <f t="shared" ref="E83:F83" si="98">SUM(E84,E89,E95,E103,E112,E116,E122,E128)</f>
        <v>0</v>
      </c>
      <c r="F83" s="173">
        <f t="shared" si="98"/>
        <v>52053</v>
      </c>
      <c r="G83" s="284">
        <f>SUM(G84,G89,G95,G103,G112,G116,G122,G128)</f>
        <v>0</v>
      </c>
      <c r="H83" s="285">
        <f t="shared" ref="H83:I83" si="99">SUM(H84,H89,H95,H103,H112,H116,H122,H128)</f>
        <v>0</v>
      </c>
      <c r="I83" s="173">
        <f t="shared" si="99"/>
        <v>0</v>
      </c>
      <c r="J83" s="284">
        <f>SUM(J84,J89,J95,J103,J112,J116,J122,J128)</f>
        <v>1065</v>
      </c>
      <c r="K83" s="285">
        <f t="shared" ref="K83:L83" si="100">SUM(K84,K89,K95,K103,K112,K116,K122,K128)</f>
        <v>0</v>
      </c>
      <c r="L83" s="173">
        <f t="shared" si="100"/>
        <v>1065</v>
      </c>
      <c r="M83" s="284">
        <f>SUM(M84,M89,M95,M103,M112,M116,M122,M128)</f>
        <v>0</v>
      </c>
      <c r="N83" s="285">
        <f t="shared" ref="N83:O83" si="101">SUM(N84,N89,N95,N103,N112,N116,N122,N128)</f>
        <v>0</v>
      </c>
      <c r="O83" s="173">
        <f t="shared" si="101"/>
        <v>0</v>
      </c>
      <c r="P83" s="177"/>
    </row>
    <row r="84" spans="1:16" x14ac:dyDescent="0.25">
      <c r="A84" s="286">
        <v>2210</v>
      </c>
      <c r="B84" s="238" t="s">
        <v>265</v>
      </c>
      <c r="C84" s="243">
        <f t="shared" ref="C84:C147" si="102">F84+I84+L84+O84</f>
        <v>635</v>
      </c>
      <c r="D84" s="287">
        <f>SUM(D85:D88)</f>
        <v>635</v>
      </c>
      <c r="E84" s="288">
        <f t="shared" ref="E84:F84" si="103">SUM(E85:E88)</f>
        <v>0</v>
      </c>
      <c r="F84" s="241">
        <f t="shared" si="103"/>
        <v>635</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customHeight="1" x14ac:dyDescent="0.25">
      <c r="A86" s="162">
        <v>2212</v>
      </c>
      <c r="B86" s="189" t="s">
        <v>267</v>
      </c>
      <c r="C86" s="190">
        <f t="shared" si="102"/>
        <v>514</v>
      </c>
      <c r="D86" s="302">
        <v>514</v>
      </c>
      <c r="E86" s="303"/>
      <c r="F86" s="166">
        <f t="shared" si="107"/>
        <v>514</v>
      </c>
      <c r="G86" s="164"/>
      <c r="H86" s="165"/>
      <c r="I86" s="166">
        <f t="shared" si="108"/>
        <v>0</v>
      </c>
      <c r="J86" s="164"/>
      <c r="K86" s="165"/>
      <c r="L86" s="166">
        <f t="shared" si="109"/>
        <v>0</v>
      </c>
      <c r="M86" s="164"/>
      <c r="N86" s="165"/>
      <c r="O86" s="166">
        <f t="shared" si="110"/>
        <v>0</v>
      </c>
      <c r="P86" s="168"/>
    </row>
    <row r="87" spans="1:16" ht="24" customHeight="1" x14ac:dyDescent="0.25">
      <c r="A87" s="162">
        <v>2214</v>
      </c>
      <c r="B87" s="189" t="s">
        <v>268</v>
      </c>
      <c r="C87" s="190">
        <f t="shared" si="102"/>
        <v>51</v>
      </c>
      <c r="D87" s="302">
        <v>51</v>
      </c>
      <c r="E87" s="303"/>
      <c r="F87" s="166">
        <f t="shared" si="107"/>
        <v>51</v>
      </c>
      <c r="G87" s="164"/>
      <c r="H87" s="165"/>
      <c r="I87" s="166">
        <f t="shared" si="108"/>
        <v>0</v>
      </c>
      <c r="J87" s="164"/>
      <c r="K87" s="165"/>
      <c r="L87" s="166">
        <f t="shared" si="109"/>
        <v>0</v>
      </c>
      <c r="M87" s="164"/>
      <c r="N87" s="165"/>
      <c r="O87" s="166">
        <f t="shared" si="110"/>
        <v>0</v>
      </c>
      <c r="P87" s="168"/>
    </row>
    <row r="88" spans="1:16" ht="12" customHeight="1" x14ac:dyDescent="0.25">
      <c r="A88" s="162">
        <v>2219</v>
      </c>
      <c r="B88" s="189" t="s">
        <v>269</v>
      </c>
      <c r="C88" s="190">
        <f t="shared" si="102"/>
        <v>70</v>
      </c>
      <c r="D88" s="302">
        <v>70</v>
      </c>
      <c r="E88" s="303"/>
      <c r="F88" s="166">
        <f t="shared" si="107"/>
        <v>70</v>
      </c>
      <c r="G88" s="164"/>
      <c r="H88" s="165"/>
      <c r="I88" s="166">
        <f t="shared" si="108"/>
        <v>0</v>
      </c>
      <c r="J88" s="164"/>
      <c r="K88" s="165"/>
      <c r="L88" s="166">
        <f t="shared" si="109"/>
        <v>0</v>
      </c>
      <c r="M88" s="164"/>
      <c r="N88" s="165"/>
      <c r="O88" s="166">
        <f t="shared" si="110"/>
        <v>0</v>
      </c>
      <c r="P88" s="168"/>
    </row>
    <row r="89" spans="1:16" ht="24" x14ac:dyDescent="0.25">
      <c r="A89" s="296">
        <v>2220</v>
      </c>
      <c r="B89" s="189" t="s">
        <v>270</v>
      </c>
      <c r="C89" s="190">
        <f t="shared" si="102"/>
        <v>47820</v>
      </c>
      <c r="D89" s="297">
        <f>SUM(D90:D94)</f>
        <v>46755</v>
      </c>
      <c r="E89" s="298">
        <f t="shared" ref="E89:F89" si="111">SUM(E90:E94)</f>
        <v>0</v>
      </c>
      <c r="F89" s="166">
        <f t="shared" si="111"/>
        <v>46755</v>
      </c>
      <c r="G89" s="297">
        <f>SUM(G90:G94)</f>
        <v>0</v>
      </c>
      <c r="H89" s="298">
        <f t="shared" ref="H89:I89" si="112">SUM(H90:H94)</f>
        <v>0</v>
      </c>
      <c r="I89" s="166">
        <f t="shared" si="112"/>
        <v>0</v>
      </c>
      <c r="J89" s="297">
        <f>SUM(J90:J94)</f>
        <v>1065</v>
      </c>
      <c r="K89" s="298">
        <f t="shared" ref="K89:L89" si="113">SUM(K90:K94)</f>
        <v>0</v>
      </c>
      <c r="L89" s="166">
        <f t="shared" si="113"/>
        <v>1065</v>
      </c>
      <c r="M89" s="297">
        <f>SUM(M90:M94)</f>
        <v>0</v>
      </c>
      <c r="N89" s="298">
        <f t="shared" ref="N89:O89" si="114">SUM(N90:N94)</f>
        <v>0</v>
      </c>
      <c r="O89" s="166">
        <f t="shared" si="114"/>
        <v>0</v>
      </c>
      <c r="P89" s="168"/>
    </row>
    <row r="90" spans="1:16" ht="24" x14ac:dyDescent="0.25">
      <c r="A90" s="162">
        <v>2221</v>
      </c>
      <c r="B90" s="189" t="s">
        <v>271</v>
      </c>
      <c r="C90" s="190">
        <f t="shared" si="102"/>
        <v>28471</v>
      </c>
      <c r="D90" s="302">
        <v>28264</v>
      </c>
      <c r="E90" s="303"/>
      <c r="F90" s="166">
        <f t="shared" ref="F90:F94" si="115">D90+E90</f>
        <v>28264</v>
      </c>
      <c r="G90" s="164"/>
      <c r="H90" s="165"/>
      <c r="I90" s="166">
        <f t="shared" ref="I90:I94" si="116">G90+H90</f>
        <v>0</v>
      </c>
      <c r="J90" s="164">
        <v>207</v>
      </c>
      <c r="K90" s="165"/>
      <c r="L90" s="166">
        <f t="shared" ref="L90:L94" si="117">K90+J90</f>
        <v>207</v>
      </c>
      <c r="M90" s="164"/>
      <c r="N90" s="165"/>
      <c r="O90" s="166">
        <f t="shared" ref="O90:O94" si="118">N90+M90</f>
        <v>0</v>
      </c>
      <c r="P90" s="656"/>
    </row>
    <row r="91" spans="1:16" x14ac:dyDescent="0.25">
      <c r="A91" s="162">
        <v>2222</v>
      </c>
      <c r="B91" s="189" t="s">
        <v>272</v>
      </c>
      <c r="C91" s="190">
        <f t="shared" si="102"/>
        <v>6763</v>
      </c>
      <c r="D91" s="302">
        <v>6763</v>
      </c>
      <c r="E91" s="303"/>
      <c r="F91" s="166">
        <f t="shared" si="115"/>
        <v>6763</v>
      </c>
      <c r="G91" s="164"/>
      <c r="H91" s="165"/>
      <c r="I91" s="166">
        <f t="shared" si="116"/>
        <v>0</v>
      </c>
      <c r="J91" s="164"/>
      <c r="K91" s="165"/>
      <c r="L91" s="166">
        <f t="shared" si="117"/>
        <v>0</v>
      </c>
      <c r="M91" s="164"/>
      <c r="N91" s="165"/>
      <c r="O91" s="166">
        <f t="shared" si="118"/>
        <v>0</v>
      </c>
      <c r="P91" s="168"/>
    </row>
    <row r="92" spans="1:16" x14ac:dyDescent="0.25">
      <c r="A92" s="162">
        <v>2223</v>
      </c>
      <c r="B92" s="189" t="s">
        <v>273</v>
      </c>
      <c r="C92" s="190">
        <f t="shared" si="102"/>
        <v>11074</v>
      </c>
      <c r="D92" s="302">
        <v>10388</v>
      </c>
      <c r="E92" s="303"/>
      <c r="F92" s="166">
        <f t="shared" si="115"/>
        <v>10388</v>
      </c>
      <c r="G92" s="164"/>
      <c r="H92" s="165"/>
      <c r="I92" s="166">
        <f t="shared" si="116"/>
        <v>0</v>
      </c>
      <c r="J92" s="164">
        <v>686</v>
      </c>
      <c r="K92" s="165"/>
      <c r="L92" s="166">
        <f t="shared" si="117"/>
        <v>686</v>
      </c>
      <c r="M92" s="164"/>
      <c r="N92" s="165"/>
      <c r="O92" s="166">
        <f t="shared" si="118"/>
        <v>0</v>
      </c>
      <c r="P92" s="168"/>
    </row>
    <row r="93" spans="1:16" ht="48" customHeight="1" x14ac:dyDescent="0.25">
      <c r="A93" s="162">
        <v>2224</v>
      </c>
      <c r="B93" s="189" t="s">
        <v>274</v>
      </c>
      <c r="C93" s="190">
        <f t="shared" si="102"/>
        <v>1512</v>
      </c>
      <c r="D93" s="302">
        <v>1340</v>
      </c>
      <c r="E93" s="303"/>
      <c r="F93" s="166">
        <f t="shared" si="115"/>
        <v>1340</v>
      </c>
      <c r="G93" s="164"/>
      <c r="H93" s="165"/>
      <c r="I93" s="166">
        <f t="shared" si="116"/>
        <v>0</v>
      </c>
      <c r="J93" s="164">
        <v>172</v>
      </c>
      <c r="K93" s="165"/>
      <c r="L93" s="166">
        <f t="shared" si="117"/>
        <v>172</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x14ac:dyDescent="0.25">
      <c r="A95" s="296">
        <v>2230</v>
      </c>
      <c r="B95" s="189" t="s">
        <v>276</v>
      </c>
      <c r="C95" s="190">
        <f t="shared" si="102"/>
        <v>1359</v>
      </c>
      <c r="D95" s="297">
        <f>SUM(D96:D102)</f>
        <v>1359</v>
      </c>
      <c r="E95" s="298">
        <f t="shared" ref="E95:F95" si="119">SUM(E96:E102)</f>
        <v>0</v>
      </c>
      <c r="F95" s="166">
        <f t="shared" si="119"/>
        <v>1359</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6" ht="33" customHeight="1" x14ac:dyDescent="0.25">
      <c r="A102" s="162">
        <v>2239</v>
      </c>
      <c r="B102" s="189" t="s">
        <v>283</v>
      </c>
      <c r="C102" s="190">
        <f t="shared" si="102"/>
        <v>1359</v>
      </c>
      <c r="D102" s="302">
        <v>1359</v>
      </c>
      <c r="E102" s="303"/>
      <c r="F102" s="166">
        <f t="shared" si="123"/>
        <v>1359</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2947</v>
      </c>
      <c r="D103" s="297">
        <f>SUM(D104:D111)</f>
        <v>2947</v>
      </c>
      <c r="E103" s="298">
        <f t="shared" ref="E103:F103" si="127">SUM(E104:E111)</f>
        <v>0</v>
      </c>
      <c r="F103" s="166">
        <f t="shared" si="127"/>
        <v>2947</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customHeight="1" x14ac:dyDescent="0.25">
      <c r="A106" s="162">
        <v>2243</v>
      </c>
      <c r="B106" s="189" t="s">
        <v>287</v>
      </c>
      <c r="C106" s="190">
        <f t="shared" si="102"/>
        <v>778</v>
      </c>
      <c r="D106" s="302">
        <v>778</v>
      </c>
      <c r="E106" s="303"/>
      <c r="F106" s="166">
        <f t="shared" si="131"/>
        <v>778</v>
      </c>
      <c r="G106" s="164"/>
      <c r="H106" s="165"/>
      <c r="I106" s="166">
        <f t="shared" si="132"/>
        <v>0</v>
      </c>
      <c r="J106" s="164"/>
      <c r="K106" s="165"/>
      <c r="L106" s="166">
        <f t="shared" si="133"/>
        <v>0</v>
      </c>
      <c r="M106" s="164"/>
      <c r="N106" s="165"/>
      <c r="O106" s="166">
        <f t="shared" si="134"/>
        <v>0</v>
      </c>
      <c r="P106" s="168"/>
    </row>
    <row r="107" spans="1:16" ht="46.5" customHeight="1" x14ac:dyDescent="0.25">
      <c r="A107" s="162">
        <v>2244</v>
      </c>
      <c r="B107" s="189" t="s">
        <v>288</v>
      </c>
      <c r="C107" s="190">
        <f t="shared" si="102"/>
        <v>2024</v>
      </c>
      <c r="D107" s="302">
        <v>2024</v>
      </c>
      <c r="E107" s="303"/>
      <c r="F107" s="166">
        <f t="shared" si="131"/>
        <v>2024</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customHeight="1" x14ac:dyDescent="0.25">
      <c r="A111" s="162">
        <v>2249</v>
      </c>
      <c r="B111" s="189" t="s">
        <v>292</v>
      </c>
      <c r="C111" s="190">
        <f t="shared" si="102"/>
        <v>145</v>
      </c>
      <c r="D111" s="302">
        <v>145</v>
      </c>
      <c r="E111" s="303"/>
      <c r="F111" s="166">
        <f t="shared" si="131"/>
        <v>145</v>
      </c>
      <c r="G111" s="164"/>
      <c r="H111" s="165"/>
      <c r="I111" s="166">
        <f t="shared" si="132"/>
        <v>0</v>
      </c>
      <c r="J111" s="164"/>
      <c r="K111" s="165"/>
      <c r="L111" s="166">
        <f t="shared" si="133"/>
        <v>0</v>
      </c>
      <c r="M111" s="164"/>
      <c r="N111" s="165"/>
      <c r="O111" s="166">
        <f t="shared" si="134"/>
        <v>0</v>
      </c>
      <c r="P111" s="168"/>
    </row>
    <row r="112" spans="1:16" x14ac:dyDescent="0.25">
      <c r="A112" s="296">
        <v>2250</v>
      </c>
      <c r="B112" s="189" t="s">
        <v>293</v>
      </c>
      <c r="C112" s="190">
        <f t="shared" si="102"/>
        <v>331</v>
      </c>
      <c r="D112" s="297">
        <f>SUM(D113:D115)</f>
        <v>331</v>
      </c>
      <c r="E112" s="298">
        <f t="shared" ref="E112:F112" si="135">SUM(E113:E115)</f>
        <v>0</v>
      </c>
      <c r="F112" s="166">
        <f t="shared" si="135"/>
        <v>331</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customHeight="1" x14ac:dyDescent="0.25">
      <c r="A113" s="162">
        <v>2251</v>
      </c>
      <c r="B113" s="189" t="s">
        <v>294</v>
      </c>
      <c r="C113" s="190">
        <f t="shared" si="102"/>
        <v>166</v>
      </c>
      <c r="D113" s="302">
        <v>166</v>
      </c>
      <c r="E113" s="303"/>
      <c r="F113" s="166">
        <f t="shared" ref="F113:F115" si="139">D113+E113</f>
        <v>166</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customHeight="1" x14ac:dyDescent="0.25">
      <c r="A114" s="162">
        <v>2252</v>
      </c>
      <c r="B114" s="189" t="s">
        <v>295</v>
      </c>
      <c r="C114" s="190">
        <f t="shared" si="102"/>
        <v>165</v>
      </c>
      <c r="D114" s="302">
        <v>165</v>
      </c>
      <c r="E114" s="303"/>
      <c r="F114" s="166">
        <f t="shared" si="139"/>
        <v>165</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c r="E115" s="303"/>
      <c r="F115" s="166">
        <f t="shared" si="139"/>
        <v>0</v>
      </c>
      <c r="G115" s="164"/>
      <c r="H115" s="165"/>
      <c r="I115" s="166">
        <f t="shared" si="140"/>
        <v>0</v>
      </c>
      <c r="J115" s="164"/>
      <c r="K115" s="165"/>
      <c r="L115" s="166">
        <f t="shared" si="141"/>
        <v>0</v>
      </c>
      <c r="M115" s="164"/>
      <c r="N115" s="165"/>
      <c r="O115" s="166">
        <f t="shared" si="142"/>
        <v>0</v>
      </c>
      <c r="P115" s="168"/>
    </row>
    <row r="116" spans="1:16" x14ac:dyDescent="0.25">
      <c r="A116" s="296">
        <v>2260</v>
      </c>
      <c r="B116" s="189" t="s">
        <v>297</v>
      </c>
      <c r="C116" s="190">
        <f t="shared" si="102"/>
        <v>26</v>
      </c>
      <c r="D116" s="297">
        <f>SUM(D117:D121)</f>
        <v>26</v>
      </c>
      <c r="E116" s="298">
        <f t="shared" ref="E116:F116" si="143">SUM(E117:E121)</f>
        <v>0</v>
      </c>
      <c r="F116" s="166">
        <f t="shared" si="143"/>
        <v>26</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6" ht="12" customHeight="1" x14ac:dyDescent="0.25">
      <c r="A121" s="162">
        <v>2269</v>
      </c>
      <c r="B121" s="189" t="s">
        <v>302</v>
      </c>
      <c r="C121" s="190">
        <f t="shared" si="102"/>
        <v>26</v>
      </c>
      <c r="D121" s="302">
        <v>26</v>
      </c>
      <c r="E121" s="303"/>
      <c r="F121" s="166">
        <f t="shared" si="147"/>
        <v>26</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19228</v>
      </c>
      <c r="D130" s="284">
        <f>SUM(D131,D136,D140,D141,D144,D151,D159,D160,D163)</f>
        <v>11104</v>
      </c>
      <c r="E130" s="285">
        <f t="shared" ref="E130:F130" si="160">SUM(E131,E136,E140,E141,E144,E151,E159,E160,E163)</f>
        <v>0</v>
      </c>
      <c r="F130" s="173">
        <f t="shared" si="160"/>
        <v>11104</v>
      </c>
      <c r="G130" s="284">
        <f>SUM(G131,G136,G140,G141,G144,G151,G159,G160,G163)</f>
        <v>1141</v>
      </c>
      <c r="H130" s="285">
        <f t="shared" ref="H130:I130" si="161">SUM(H131,H136,H140,H141,H144,H151,H159,H160,H163)</f>
        <v>0</v>
      </c>
      <c r="I130" s="173">
        <f t="shared" si="161"/>
        <v>1141</v>
      </c>
      <c r="J130" s="284">
        <f>SUM(J131,J136,J140,J141,J144,J151,J159,J160,J163)</f>
        <v>6983</v>
      </c>
      <c r="K130" s="285">
        <f t="shared" ref="K130:L130" si="162">SUM(K131,K136,K140,K141,K144,K151,K159,K160,K163)</f>
        <v>0</v>
      </c>
      <c r="L130" s="173">
        <f t="shared" si="162"/>
        <v>6983</v>
      </c>
      <c r="M130" s="284">
        <f>SUM(M131,M136,M140,M141,M144,M151,M159,M160,M163)</f>
        <v>0</v>
      </c>
      <c r="N130" s="285">
        <f t="shared" ref="N130:O130" si="163">SUM(N131,N136,N140,N141,N144,N151,N159,N160,N163)</f>
        <v>0</v>
      </c>
      <c r="O130" s="173">
        <f t="shared" si="163"/>
        <v>0</v>
      </c>
      <c r="P130" s="177"/>
    </row>
    <row r="131" spans="1:16" ht="24" x14ac:dyDescent="0.25">
      <c r="A131" s="766">
        <v>2310</v>
      </c>
      <c r="B131" s="182" t="s">
        <v>312</v>
      </c>
      <c r="C131" s="183">
        <f t="shared" si="102"/>
        <v>4383</v>
      </c>
      <c r="D131" s="300">
        <f t="shared" ref="D131:O131" si="164">SUM(D132:D135)</f>
        <v>4383</v>
      </c>
      <c r="E131" s="301">
        <f t="shared" si="164"/>
        <v>0</v>
      </c>
      <c r="F131" s="234">
        <f t="shared" si="164"/>
        <v>4383</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customHeight="1" x14ac:dyDescent="0.25">
      <c r="A132" s="162">
        <v>2311</v>
      </c>
      <c r="B132" s="189" t="s">
        <v>313</v>
      </c>
      <c r="C132" s="190">
        <f t="shared" si="102"/>
        <v>585</v>
      </c>
      <c r="D132" s="302">
        <v>585</v>
      </c>
      <c r="E132" s="303"/>
      <c r="F132" s="166">
        <f t="shared" ref="F132:F135" si="165">D132+E132</f>
        <v>585</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55.5" customHeight="1" x14ac:dyDescent="0.25">
      <c r="A133" s="162">
        <v>2312</v>
      </c>
      <c r="B133" s="189" t="s">
        <v>314</v>
      </c>
      <c r="C133" s="190">
        <f t="shared" si="102"/>
        <v>3688</v>
      </c>
      <c r="D133" s="302">
        <v>3688</v>
      </c>
      <c r="E133" s="303"/>
      <c r="F133" s="166">
        <f t="shared" si="165"/>
        <v>3688</v>
      </c>
      <c r="G133" s="164"/>
      <c r="H133" s="165"/>
      <c r="I133" s="166">
        <f t="shared" si="166"/>
        <v>0</v>
      </c>
      <c r="J133" s="164"/>
      <c r="K133" s="165"/>
      <c r="L133" s="166">
        <f t="shared" si="167"/>
        <v>0</v>
      </c>
      <c r="M133" s="164"/>
      <c r="N133" s="165"/>
      <c r="O133" s="166">
        <f t="shared" si="168"/>
        <v>0</v>
      </c>
      <c r="P133" s="168"/>
    </row>
    <row r="134" spans="1:16" ht="12" customHeight="1" x14ac:dyDescent="0.25">
      <c r="A134" s="162">
        <v>2313</v>
      </c>
      <c r="B134" s="189" t="s">
        <v>315</v>
      </c>
      <c r="C134" s="190">
        <f t="shared" si="102"/>
        <v>60</v>
      </c>
      <c r="D134" s="302">
        <v>60</v>
      </c>
      <c r="E134" s="303"/>
      <c r="F134" s="166">
        <f t="shared" si="165"/>
        <v>60</v>
      </c>
      <c r="G134" s="164"/>
      <c r="H134" s="165"/>
      <c r="I134" s="166">
        <f t="shared" si="166"/>
        <v>0</v>
      </c>
      <c r="J134" s="164"/>
      <c r="K134" s="165"/>
      <c r="L134" s="166">
        <f t="shared" si="167"/>
        <v>0</v>
      </c>
      <c r="M134" s="164"/>
      <c r="N134" s="165"/>
      <c r="O134" s="166">
        <f t="shared" si="168"/>
        <v>0</v>
      </c>
      <c r="P134" s="168"/>
    </row>
    <row r="135" spans="1:16" ht="36" customHeight="1" x14ac:dyDescent="0.25">
      <c r="A135" s="162">
        <v>2314</v>
      </c>
      <c r="B135" s="189" t="s">
        <v>316</v>
      </c>
      <c r="C135" s="190">
        <f t="shared" si="102"/>
        <v>50</v>
      </c>
      <c r="D135" s="302">
        <v>50</v>
      </c>
      <c r="E135" s="303"/>
      <c r="F135" s="166">
        <f t="shared" si="165"/>
        <v>50</v>
      </c>
      <c r="G135" s="164"/>
      <c r="H135" s="165"/>
      <c r="I135" s="166">
        <f t="shared" si="166"/>
        <v>0</v>
      </c>
      <c r="J135" s="164"/>
      <c r="K135" s="165"/>
      <c r="L135" s="166">
        <f t="shared" si="167"/>
        <v>0</v>
      </c>
      <c r="M135" s="164"/>
      <c r="N135" s="165"/>
      <c r="O135" s="166">
        <f t="shared" si="168"/>
        <v>0</v>
      </c>
      <c r="P135" s="168"/>
    </row>
    <row r="136" spans="1:16" x14ac:dyDescent="0.25">
      <c r="A136" s="296">
        <v>2320</v>
      </c>
      <c r="B136" s="189" t="s">
        <v>317</v>
      </c>
      <c r="C136" s="190">
        <f t="shared" si="102"/>
        <v>54</v>
      </c>
      <c r="D136" s="297">
        <f>SUM(D137:D139)</f>
        <v>54</v>
      </c>
      <c r="E136" s="298">
        <f t="shared" ref="E136:F136" si="169">SUM(E137:E139)</f>
        <v>0</v>
      </c>
      <c r="F136" s="166">
        <f t="shared" si="169"/>
        <v>54</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customHeight="1" x14ac:dyDescent="0.25">
      <c r="A138" s="162">
        <v>2322</v>
      </c>
      <c r="B138" s="189" t="s">
        <v>319</v>
      </c>
      <c r="C138" s="190">
        <f t="shared" si="102"/>
        <v>54</v>
      </c>
      <c r="D138" s="302">
        <v>54</v>
      </c>
      <c r="E138" s="303"/>
      <c r="F138" s="166">
        <f t="shared" si="173"/>
        <v>54</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x14ac:dyDescent="0.25">
      <c r="A141" s="296">
        <v>2340</v>
      </c>
      <c r="B141" s="189" t="s">
        <v>322</v>
      </c>
      <c r="C141" s="190">
        <f t="shared" si="102"/>
        <v>160</v>
      </c>
      <c r="D141" s="297">
        <f>SUM(D142:D143)</f>
        <v>160</v>
      </c>
      <c r="E141" s="298">
        <f t="shared" ref="E141:F141" si="177">SUM(E142:E143)</f>
        <v>0</v>
      </c>
      <c r="F141" s="166">
        <f t="shared" si="177"/>
        <v>160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customHeight="1" x14ac:dyDescent="0.25">
      <c r="A142" s="162">
        <v>2341</v>
      </c>
      <c r="B142" s="189" t="s">
        <v>323</v>
      </c>
      <c r="C142" s="190">
        <f t="shared" si="102"/>
        <v>160</v>
      </c>
      <c r="D142" s="302">
        <v>160</v>
      </c>
      <c r="E142" s="303"/>
      <c r="F142" s="166">
        <f t="shared" ref="F142:F143" si="181">D142+E142</f>
        <v>160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x14ac:dyDescent="0.25">
      <c r="A144" s="286">
        <v>2350</v>
      </c>
      <c r="B144" s="238" t="s">
        <v>325</v>
      </c>
      <c r="C144" s="243">
        <f t="shared" si="102"/>
        <v>3710</v>
      </c>
      <c r="D144" s="287">
        <f>SUM(D145:D150)</f>
        <v>3710</v>
      </c>
      <c r="E144" s="288">
        <f t="shared" ref="E144:F144" si="185">SUM(E145:E150)</f>
        <v>0</v>
      </c>
      <c r="F144" s="241">
        <f t="shared" si="185"/>
        <v>3710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customHeight="1" x14ac:dyDescent="0.25">
      <c r="A145" s="155">
        <v>2351</v>
      </c>
      <c r="B145" s="182" t="s">
        <v>326</v>
      </c>
      <c r="C145" s="183">
        <f t="shared" si="102"/>
        <v>555</v>
      </c>
      <c r="D145" s="304">
        <v>555</v>
      </c>
      <c r="E145" s="305"/>
      <c r="F145" s="234">
        <f t="shared" ref="F145:F150" si="189">D145+E145</f>
        <v>555</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customHeight="1" x14ac:dyDescent="0.25">
      <c r="A146" s="162">
        <v>2352</v>
      </c>
      <c r="B146" s="189" t="s">
        <v>327</v>
      </c>
      <c r="C146" s="190">
        <f t="shared" si="102"/>
        <v>3155</v>
      </c>
      <c r="D146" s="302">
        <v>3155</v>
      </c>
      <c r="E146" s="303"/>
      <c r="F146" s="166">
        <f t="shared" si="189"/>
        <v>3155</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customHeight="1" x14ac:dyDescent="0.25">
      <c r="A151" s="296">
        <v>2360</v>
      </c>
      <c r="B151" s="189" t="s">
        <v>332</v>
      </c>
      <c r="C151" s="190">
        <f t="shared" si="193"/>
        <v>7200</v>
      </c>
      <c r="D151" s="297">
        <f>SUM(D152:D158)</f>
        <v>217</v>
      </c>
      <c r="E151" s="298">
        <f t="shared" ref="E151:F151" si="194">SUM(E152:E158)</f>
        <v>0</v>
      </c>
      <c r="F151" s="166">
        <f t="shared" si="194"/>
        <v>217</v>
      </c>
      <c r="G151" s="297">
        <f>SUM(G152:G158)</f>
        <v>0</v>
      </c>
      <c r="H151" s="298">
        <f t="shared" ref="H151:I151" si="195">SUM(H152:H158)</f>
        <v>0</v>
      </c>
      <c r="I151" s="166">
        <f t="shared" si="195"/>
        <v>0</v>
      </c>
      <c r="J151" s="297">
        <f>SUM(J152:J158)</f>
        <v>6983</v>
      </c>
      <c r="K151" s="298">
        <f t="shared" ref="K151:L151" si="196">SUM(K152:K158)</f>
        <v>0</v>
      </c>
      <c r="L151" s="166">
        <f t="shared" si="196"/>
        <v>6983</v>
      </c>
      <c r="M151" s="297">
        <f>SUM(M152:M158)</f>
        <v>0</v>
      </c>
      <c r="N151" s="298">
        <f t="shared" ref="N151:O151" si="197">SUM(N152:N158)</f>
        <v>0</v>
      </c>
      <c r="O151" s="166">
        <f t="shared" si="197"/>
        <v>0</v>
      </c>
      <c r="P151" s="168"/>
    </row>
    <row r="152" spans="1:16" ht="12" customHeight="1" x14ac:dyDescent="0.25">
      <c r="A152" s="161">
        <v>2361</v>
      </c>
      <c r="B152" s="189" t="s">
        <v>333</v>
      </c>
      <c r="C152" s="190">
        <f t="shared" si="193"/>
        <v>115</v>
      </c>
      <c r="D152" s="302">
        <v>115</v>
      </c>
      <c r="E152" s="303"/>
      <c r="F152" s="166">
        <f t="shared" ref="F152:F159" si="198">D152+E152</f>
        <v>115</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customHeight="1" x14ac:dyDescent="0.25">
      <c r="A153" s="161">
        <v>2362</v>
      </c>
      <c r="B153" s="189" t="s">
        <v>334</v>
      </c>
      <c r="C153" s="190">
        <f t="shared" si="193"/>
        <v>102</v>
      </c>
      <c r="D153" s="302">
        <v>102</v>
      </c>
      <c r="E153" s="303"/>
      <c r="F153" s="166">
        <f t="shared" si="198"/>
        <v>102</v>
      </c>
      <c r="G153" s="164"/>
      <c r="H153" s="165"/>
      <c r="I153" s="166">
        <f t="shared" si="199"/>
        <v>0</v>
      </c>
      <c r="J153" s="164"/>
      <c r="K153" s="165"/>
      <c r="L153" s="166">
        <f t="shared" si="200"/>
        <v>0</v>
      </c>
      <c r="M153" s="164"/>
      <c r="N153" s="165"/>
      <c r="O153" s="166">
        <f t="shared" si="201"/>
        <v>0</v>
      </c>
      <c r="P153" s="168"/>
    </row>
    <row r="154" spans="1:16" ht="42" customHeight="1" x14ac:dyDescent="0.25">
      <c r="A154" s="388">
        <v>2363</v>
      </c>
      <c r="B154" s="290" t="s">
        <v>335</v>
      </c>
      <c r="C154" s="291">
        <f t="shared" si="193"/>
        <v>6983</v>
      </c>
      <c r="D154" s="306"/>
      <c r="E154" s="307"/>
      <c r="F154" s="294">
        <f t="shared" si="198"/>
        <v>0</v>
      </c>
      <c r="G154" s="292"/>
      <c r="H154" s="293"/>
      <c r="I154" s="294">
        <f t="shared" si="199"/>
        <v>0</v>
      </c>
      <c r="J154" s="292">
        <v>6983</v>
      </c>
      <c r="K154" s="293"/>
      <c r="L154" s="294">
        <f t="shared" si="200"/>
        <v>6983</v>
      </c>
      <c r="M154" s="292"/>
      <c r="N154" s="293"/>
      <c r="O154" s="294">
        <f t="shared" si="201"/>
        <v>0</v>
      </c>
      <c r="P154" s="295"/>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customHeight="1" x14ac:dyDescent="0.25">
      <c r="A159" s="286">
        <v>2370</v>
      </c>
      <c r="B159" s="238" t="s">
        <v>340</v>
      </c>
      <c r="C159" s="243">
        <f t="shared" si="193"/>
        <v>3671</v>
      </c>
      <c r="D159" s="313">
        <v>2530</v>
      </c>
      <c r="E159" s="314"/>
      <c r="F159" s="241">
        <f t="shared" si="198"/>
        <v>2530</v>
      </c>
      <c r="G159" s="244">
        <v>1141</v>
      </c>
      <c r="H159" s="245"/>
      <c r="I159" s="241">
        <f t="shared" si="199"/>
        <v>1141</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customHeight="1" x14ac:dyDescent="0.25">
      <c r="A163" s="286">
        <v>2390</v>
      </c>
      <c r="B163" s="238" t="s">
        <v>344</v>
      </c>
      <c r="C163" s="243">
        <f t="shared" si="193"/>
        <v>50</v>
      </c>
      <c r="D163" s="313">
        <v>50</v>
      </c>
      <c r="E163" s="314"/>
      <c r="F163" s="241">
        <f t="shared" si="206"/>
        <v>50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2721</v>
      </c>
      <c r="D194" s="273">
        <f t="shared" ref="D194:O194" si="259">SUM(D195,D230,D269,D283)</f>
        <v>2221</v>
      </c>
      <c r="E194" s="274">
        <f t="shared" si="259"/>
        <v>0</v>
      </c>
      <c r="F194" s="275">
        <f t="shared" si="259"/>
        <v>2221</v>
      </c>
      <c r="G194" s="273">
        <f t="shared" si="259"/>
        <v>500</v>
      </c>
      <c r="H194" s="274">
        <f t="shared" si="259"/>
        <v>0</v>
      </c>
      <c r="I194" s="275">
        <f t="shared" si="259"/>
        <v>500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2721</v>
      </c>
      <c r="D195" s="279">
        <f>D196+D204</f>
        <v>2221</v>
      </c>
      <c r="E195" s="280">
        <f t="shared" ref="E195:F195" si="260">E196+E204</f>
        <v>0</v>
      </c>
      <c r="F195" s="281">
        <f t="shared" si="260"/>
        <v>2221</v>
      </c>
      <c r="G195" s="279">
        <f>G196+G204</f>
        <v>500</v>
      </c>
      <c r="H195" s="280">
        <f t="shared" ref="H195:I195" si="261">H196+H204</f>
        <v>0</v>
      </c>
      <c r="I195" s="281">
        <f t="shared" si="261"/>
        <v>500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2721</v>
      </c>
      <c r="D204" s="284">
        <f>D205+D215+D216+D225+D226+D227+D229</f>
        <v>2221</v>
      </c>
      <c r="E204" s="285">
        <f t="shared" ref="E204:F204" si="276">E205+E215+E216+E225+E226+E227+E229</f>
        <v>0</v>
      </c>
      <c r="F204" s="173">
        <f t="shared" si="276"/>
        <v>2221</v>
      </c>
      <c r="G204" s="284">
        <f>G205+G215+G216+G225+G226+G227+G229</f>
        <v>500</v>
      </c>
      <c r="H204" s="285">
        <f t="shared" ref="H204:I204" si="277">H205+H215+H216+H225+H226+H227+H229</f>
        <v>0</v>
      </c>
      <c r="I204" s="173">
        <f t="shared" si="277"/>
        <v>500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2721</v>
      </c>
      <c r="D216" s="297">
        <f>SUM(D217:D224)</f>
        <v>2221</v>
      </c>
      <c r="E216" s="298">
        <f t="shared" ref="E216:F216" si="289">SUM(E217:E224)</f>
        <v>0</v>
      </c>
      <c r="F216" s="166">
        <f t="shared" si="289"/>
        <v>2221</v>
      </c>
      <c r="G216" s="297">
        <f>SUM(G217:G224)</f>
        <v>500</v>
      </c>
      <c r="H216" s="298">
        <f t="shared" ref="H216:I216" si="290">SUM(H217:H224)</f>
        <v>0</v>
      </c>
      <c r="I216" s="166">
        <f t="shared" si="290"/>
        <v>500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customHeight="1" x14ac:dyDescent="0.25">
      <c r="A219" s="162">
        <v>5233</v>
      </c>
      <c r="B219" s="189" t="s">
        <v>400</v>
      </c>
      <c r="C219" s="190">
        <f t="shared" si="288"/>
        <v>700</v>
      </c>
      <c r="D219" s="302">
        <v>200</v>
      </c>
      <c r="E219" s="303"/>
      <c r="F219" s="166">
        <f t="shared" si="293"/>
        <v>200</v>
      </c>
      <c r="G219" s="164">
        <v>500</v>
      </c>
      <c r="H219" s="165"/>
      <c r="I219" s="166">
        <f t="shared" si="294"/>
        <v>500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59.25" customHeight="1" x14ac:dyDescent="0.25">
      <c r="A223" s="162">
        <v>5238</v>
      </c>
      <c r="B223" s="189" t="s">
        <v>404</v>
      </c>
      <c r="C223" s="190">
        <f t="shared" si="288"/>
        <v>2021</v>
      </c>
      <c r="D223" s="302">
        <v>2021</v>
      </c>
      <c r="E223" s="303"/>
      <c r="F223" s="166">
        <f t="shared" si="293"/>
        <v>2021</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679776</v>
      </c>
      <c r="D289" s="362">
        <f t="shared" ref="D289:O289" si="389">SUM(D286,D269,D230,D195,D187,D173,D75,D53,D283)</f>
        <v>580135</v>
      </c>
      <c r="E289" s="363">
        <f t="shared" si="389"/>
        <v>0</v>
      </c>
      <c r="F289" s="364">
        <f t="shared" si="389"/>
        <v>580135</v>
      </c>
      <c r="G289" s="362">
        <f t="shared" si="389"/>
        <v>91593</v>
      </c>
      <c r="H289" s="363">
        <f t="shared" si="389"/>
        <v>0</v>
      </c>
      <c r="I289" s="364">
        <f t="shared" si="389"/>
        <v>91593</v>
      </c>
      <c r="J289" s="362">
        <f t="shared" si="389"/>
        <v>8048</v>
      </c>
      <c r="K289" s="363">
        <f t="shared" si="389"/>
        <v>0</v>
      </c>
      <c r="L289" s="364">
        <f t="shared" si="389"/>
        <v>8048</v>
      </c>
      <c r="M289" s="362">
        <f t="shared" si="389"/>
        <v>0</v>
      </c>
      <c r="N289" s="363">
        <f t="shared" si="389"/>
        <v>0</v>
      </c>
      <c r="O289" s="364">
        <f t="shared" si="389"/>
        <v>0</v>
      </c>
      <c r="P289" s="365"/>
    </row>
    <row r="290" spans="1:16" s="139" customFormat="1" ht="13.5" thickTop="1" thickBot="1" x14ac:dyDescent="0.3">
      <c r="A290" s="1043" t="s">
        <v>473</v>
      </c>
      <c r="B290" s="1044"/>
      <c r="C290" s="366">
        <f t="shared" si="371"/>
        <v>-81</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-81</v>
      </c>
      <c r="K290" s="368">
        <f t="shared" ref="K290:L290" si="392">(K26+K43)-K51</f>
        <v>0</v>
      </c>
      <c r="L290" s="369">
        <f t="shared" si="392"/>
        <v>-81</v>
      </c>
      <c r="M290" s="367">
        <f>M45-M51</f>
        <v>0</v>
      </c>
      <c r="N290" s="368">
        <f t="shared" ref="N290:O290" si="393">N45-N51</f>
        <v>0</v>
      </c>
      <c r="O290" s="369">
        <f t="shared" si="393"/>
        <v>0</v>
      </c>
      <c r="P290" s="370"/>
    </row>
    <row r="291" spans="1:16" s="139" customFormat="1" ht="12.75" thickTop="1" x14ac:dyDescent="0.25">
      <c r="A291" s="1045" t="s">
        <v>474</v>
      </c>
      <c r="B291" s="1046"/>
      <c r="C291" s="371">
        <f t="shared" si="371"/>
        <v>81</v>
      </c>
      <c r="D291" s="372">
        <f t="shared" ref="D291:O291" si="394">SUM(D292,D293)-D300+D301</f>
        <v>0</v>
      </c>
      <c r="E291" s="373">
        <f t="shared" si="394"/>
        <v>0</v>
      </c>
      <c r="F291" s="374">
        <f t="shared" si="394"/>
        <v>0</v>
      </c>
      <c r="G291" s="372">
        <f t="shared" si="394"/>
        <v>0</v>
      </c>
      <c r="H291" s="373">
        <f t="shared" si="394"/>
        <v>0</v>
      </c>
      <c r="I291" s="374">
        <f t="shared" si="394"/>
        <v>0</v>
      </c>
      <c r="J291" s="372">
        <f t="shared" si="394"/>
        <v>81</v>
      </c>
      <c r="K291" s="373">
        <f t="shared" si="394"/>
        <v>0</v>
      </c>
      <c r="L291" s="374">
        <f t="shared" si="394"/>
        <v>81</v>
      </c>
      <c r="M291" s="372">
        <f t="shared" si="394"/>
        <v>0</v>
      </c>
      <c r="N291" s="373">
        <f t="shared" si="394"/>
        <v>0</v>
      </c>
      <c r="O291" s="374">
        <f t="shared" si="394"/>
        <v>0</v>
      </c>
      <c r="P291" s="375"/>
    </row>
    <row r="292" spans="1:16" s="139" customFormat="1" ht="12.75" thickBot="1" x14ac:dyDescent="0.3">
      <c r="A292" s="257" t="s">
        <v>475</v>
      </c>
      <c r="B292" s="257" t="s">
        <v>476</v>
      </c>
      <c r="C292" s="258">
        <f t="shared" si="371"/>
        <v>81</v>
      </c>
      <c r="D292" s="259">
        <f t="shared" ref="D292:O292" si="395">D21-D286</f>
        <v>0</v>
      </c>
      <c r="E292" s="260">
        <f t="shared" si="395"/>
        <v>0</v>
      </c>
      <c r="F292" s="261">
        <f t="shared" si="395"/>
        <v>0</v>
      </c>
      <c r="G292" s="259">
        <f t="shared" si="395"/>
        <v>0</v>
      </c>
      <c r="H292" s="260">
        <f t="shared" si="395"/>
        <v>0</v>
      </c>
      <c r="I292" s="261">
        <f t="shared" si="395"/>
        <v>0</v>
      </c>
      <c r="J292" s="259">
        <f t="shared" si="395"/>
        <v>81</v>
      </c>
      <c r="K292" s="260">
        <f t="shared" si="395"/>
        <v>0</v>
      </c>
      <c r="L292" s="261">
        <f t="shared" si="395"/>
        <v>81</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MAFizCbmyBnH3IBD3s5uVoj6/b1EBiVlyuxBtohlCQurPML2b3tQpKP99IPjT5RRWdyM/2jl9Sa+ajld6JTVbg==" saltValue="8aLJUKkmaYYP6900sYYQ4Q==" spinCount="100000" sheet="1" objects="1" scenarios="1" formatCells="0" formatColumns="0" formatRows="0" deleteColumns="0"/>
  <autoFilter ref="A18:P301">
    <filterColumn colId="2">
      <filters>
        <filter val="1 029"/>
        <filter val="1 065"/>
        <filter val="1 359"/>
        <filter val="1 512"/>
        <filter val="1 680"/>
        <filter val="102"/>
        <filter val="11 074"/>
        <filter val="11 953"/>
        <filter val="114 793"/>
        <filter val="115"/>
        <filter val="145"/>
        <filter val="147 950"/>
        <filter val="160"/>
        <filter val="165"/>
        <filter val="166"/>
        <filter val="19 228"/>
        <filter val="2 021"/>
        <filter val="2 024"/>
        <filter val="2 721"/>
        <filter val="2 947"/>
        <filter val="20 454"/>
        <filter val="24 965"/>
        <filter val="26"/>
        <filter val="28 471"/>
        <filter val="3 155"/>
        <filter val="3 368"/>
        <filter val="3 671"/>
        <filter val="3 688"/>
        <filter val="3 710"/>
        <filter val="33 157"/>
        <filter val="331"/>
        <filter val="38 995"/>
        <filter val="4 172"/>
        <filter val="4 202"/>
        <filter val="4 383"/>
        <filter val="414 326"/>
        <filter val="456 689"/>
        <filter val="47 820"/>
        <filter val="50"/>
        <filter val="51"/>
        <filter val="514"/>
        <filter val="53 118"/>
        <filter val="54"/>
        <filter val="555"/>
        <filter val="585"/>
        <filter val="6 763"/>
        <filter val="6 902"/>
        <filter val="6 983"/>
        <filter val="60"/>
        <filter val="604 639"/>
        <filter val="635"/>
        <filter val="671 728"/>
        <filter val="677 055"/>
        <filter val="679 776"/>
        <filter val="7 200"/>
        <filter val="7 967"/>
        <filter val="70"/>
        <filter val="700"/>
        <filter val="72 416"/>
        <filter val="750"/>
        <filter val="778"/>
        <filter val="81"/>
        <filter val="-81"/>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39370078740157483" bottom="0.19685039370078741"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48.pielikums Jūrmalas pilsētas domes
2019.gada 19.decembra saistošajiem noteikumiem Nr.56
(protokols Nr.16, 31.punkts)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S16" sqref="S16"/>
    </sheetView>
  </sheetViews>
  <sheetFormatPr defaultRowHeight="15"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collapsed="1"/>
    <col min="18" max="16384" width="9.140625" style="115"/>
  </cols>
  <sheetData>
    <row r="1" spans="1:17" x14ac:dyDescent="0.25">
      <c r="A1" s="112"/>
      <c r="B1" s="112"/>
      <c r="C1" s="112"/>
      <c r="D1" s="112"/>
      <c r="E1" s="112"/>
      <c r="F1" s="112"/>
      <c r="G1" s="112"/>
      <c r="H1" s="112"/>
      <c r="I1" s="112"/>
      <c r="J1" s="112"/>
      <c r="K1" s="112"/>
      <c r="L1" s="112"/>
      <c r="M1" s="112"/>
      <c r="N1" s="113"/>
      <c r="O1" s="114" t="s">
        <v>746</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783"/>
    </row>
    <row r="3" spans="1:17" ht="12.75" customHeight="1" x14ac:dyDescent="0.25">
      <c r="A3" s="116" t="s">
        <v>168</v>
      </c>
      <c r="B3" s="117"/>
      <c r="C3" s="1075" t="s">
        <v>747</v>
      </c>
      <c r="D3" s="1075"/>
      <c r="E3" s="1075"/>
      <c r="F3" s="1075"/>
      <c r="G3" s="1075"/>
      <c r="H3" s="1075"/>
      <c r="I3" s="1075"/>
      <c r="J3" s="1075"/>
      <c r="K3" s="1075"/>
      <c r="L3" s="1075"/>
      <c r="M3" s="1075"/>
      <c r="N3" s="1075"/>
      <c r="O3" s="1075"/>
      <c r="P3" s="1076"/>
      <c r="Q3" s="783"/>
    </row>
    <row r="4" spans="1:17" ht="12.75" customHeight="1" x14ac:dyDescent="0.25">
      <c r="A4" s="116" t="s">
        <v>170</v>
      </c>
      <c r="B4" s="117"/>
      <c r="C4" s="1075" t="s">
        <v>748</v>
      </c>
      <c r="D4" s="1075"/>
      <c r="E4" s="1075"/>
      <c r="F4" s="1075"/>
      <c r="G4" s="1075"/>
      <c r="H4" s="1075"/>
      <c r="I4" s="1075"/>
      <c r="J4" s="1075"/>
      <c r="K4" s="1075"/>
      <c r="L4" s="1075"/>
      <c r="M4" s="1075"/>
      <c r="N4" s="1075"/>
      <c r="O4" s="1075"/>
      <c r="P4" s="1076"/>
      <c r="Q4" s="783"/>
    </row>
    <row r="5" spans="1:17" ht="12.75" customHeight="1" x14ac:dyDescent="0.25">
      <c r="A5" s="118" t="s">
        <v>172</v>
      </c>
      <c r="B5" s="119"/>
      <c r="C5" s="1070" t="s">
        <v>749</v>
      </c>
      <c r="D5" s="1070"/>
      <c r="E5" s="1070"/>
      <c r="F5" s="1070"/>
      <c r="G5" s="1070"/>
      <c r="H5" s="1070"/>
      <c r="I5" s="1070"/>
      <c r="J5" s="1070"/>
      <c r="K5" s="1070"/>
      <c r="L5" s="1070"/>
      <c r="M5" s="1070"/>
      <c r="N5" s="1070"/>
      <c r="O5" s="1070"/>
      <c r="P5" s="1071"/>
      <c r="Q5" s="783"/>
    </row>
    <row r="6" spans="1:17" ht="12.75" customHeight="1" x14ac:dyDescent="0.25">
      <c r="A6" s="118" t="s">
        <v>174</v>
      </c>
      <c r="B6" s="119"/>
      <c r="C6" s="1070" t="s">
        <v>730</v>
      </c>
      <c r="D6" s="1070"/>
      <c r="E6" s="1070"/>
      <c r="F6" s="1070"/>
      <c r="G6" s="1070"/>
      <c r="H6" s="1070"/>
      <c r="I6" s="1070"/>
      <c r="J6" s="1070"/>
      <c r="K6" s="1070"/>
      <c r="L6" s="1070"/>
      <c r="M6" s="1070"/>
      <c r="N6" s="1070"/>
      <c r="O6" s="1070"/>
      <c r="P6" s="1071"/>
      <c r="Q6" s="783"/>
    </row>
    <row r="7" spans="1:17" ht="24.75" customHeight="1" x14ac:dyDescent="0.25">
      <c r="A7" s="118" t="s">
        <v>176</v>
      </c>
      <c r="B7" s="119"/>
      <c r="C7" s="1075" t="s">
        <v>750</v>
      </c>
      <c r="D7" s="1075"/>
      <c r="E7" s="1075"/>
      <c r="F7" s="1075"/>
      <c r="G7" s="1075"/>
      <c r="H7" s="1075"/>
      <c r="I7" s="1075"/>
      <c r="J7" s="1075"/>
      <c r="K7" s="1075"/>
      <c r="L7" s="1075"/>
      <c r="M7" s="1075"/>
      <c r="N7" s="1075"/>
      <c r="O7" s="1075"/>
      <c r="P7" s="1076"/>
      <c r="Q7" s="783"/>
    </row>
    <row r="8" spans="1:17" ht="12.75" customHeight="1" x14ac:dyDescent="0.25">
      <c r="A8" s="120" t="s">
        <v>178</v>
      </c>
      <c r="B8" s="119"/>
      <c r="C8" s="1077"/>
      <c r="D8" s="1077"/>
      <c r="E8" s="1077"/>
      <c r="F8" s="1077"/>
      <c r="G8" s="1077"/>
      <c r="H8" s="1077"/>
      <c r="I8" s="1077"/>
      <c r="J8" s="1077"/>
      <c r="K8" s="1077"/>
      <c r="L8" s="1077"/>
      <c r="M8" s="1077"/>
      <c r="N8" s="1077"/>
      <c r="O8" s="1077"/>
      <c r="P8" s="1078"/>
      <c r="Q8" s="783"/>
    </row>
    <row r="9" spans="1:17" ht="12.75" customHeight="1" x14ac:dyDescent="0.25">
      <c r="A9" s="118"/>
      <c r="B9" s="119" t="s">
        <v>179</v>
      </c>
      <c r="C9" s="1070" t="s">
        <v>751</v>
      </c>
      <c r="D9" s="1070"/>
      <c r="E9" s="1070"/>
      <c r="F9" s="1070"/>
      <c r="G9" s="1070"/>
      <c r="H9" s="1070"/>
      <c r="I9" s="1070"/>
      <c r="J9" s="1070"/>
      <c r="K9" s="1070"/>
      <c r="L9" s="1070"/>
      <c r="M9" s="1070"/>
      <c r="N9" s="1070"/>
      <c r="O9" s="1070"/>
      <c r="P9" s="1071"/>
      <c r="Q9" s="783"/>
    </row>
    <row r="10" spans="1:17" ht="12.75" customHeight="1" x14ac:dyDescent="0.25">
      <c r="A10" s="118"/>
      <c r="B10" s="119" t="s">
        <v>181</v>
      </c>
      <c r="C10" s="1070" t="s">
        <v>752</v>
      </c>
      <c r="D10" s="1070"/>
      <c r="E10" s="1070"/>
      <c r="F10" s="1070"/>
      <c r="G10" s="1070"/>
      <c r="H10" s="1070"/>
      <c r="I10" s="1070"/>
      <c r="J10" s="1070"/>
      <c r="K10" s="1070"/>
      <c r="L10" s="1070"/>
      <c r="M10" s="1070"/>
      <c r="N10" s="1070"/>
      <c r="O10" s="1070"/>
      <c r="P10" s="1071"/>
      <c r="Q10" s="783"/>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783"/>
    </row>
    <row r="12" spans="1:17" ht="12.75" customHeight="1" x14ac:dyDescent="0.25">
      <c r="A12" s="118"/>
      <c r="B12" s="119" t="s">
        <v>183</v>
      </c>
      <c r="C12" s="1070" t="s">
        <v>753</v>
      </c>
      <c r="D12" s="1070"/>
      <c r="E12" s="1070"/>
      <c r="F12" s="1070"/>
      <c r="G12" s="1070"/>
      <c r="H12" s="1070"/>
      <c r="I12" s="1070"/>
      <c r="J12" s="1070"/>
      <c r="K12" s="1070"/>
      <c r="L12" s="1070"/>
      <c r="M12" s="1070"/>
      <c r="N12" s="1070"/>
      <c r="O12" s="1070"/>
      <c r="P12" s="1071"/>
      <c r="Q12" s="783"/>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783"/>
    </row>
    <row r="14" spans="1:17" ht="12.75" customHeight="1" x14ac:dyDescent="0.25">
      <c r="A14" s="121"/>
      <c r="B14" s="122"/>
      <c r="C14" s="1050"/>
      <c r="D14" s="1050"/>
      <c r="E14" s="1050"/>
      <c r="F14" s="1050"/>
      <c r="G14" s="1050"/>
      <c r="H14" s="1050"/>
      <c r="I14" s="1050"/>
      <c r="J14" s="1050"/>
      <c r="K14" s="1050"/>
      <c r="L14" s="1050"/>
      <c r="M14" s="1050"/>
      <c r="N14" s="1050"/>
      <c r="O14" s="1050"/>
      <c r="P14" s="1051"/>
      <c r="Q14" s="783"/>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672585</v>
      </c>
      <c r="D20" s="143">
        <f>SUM(D21,D24,D25,D41,D43)</f>
        <v>613625</v>
      </c>
      <c r="E20" s="144">
        <f t="shared" ref="E20:F20" si="1">SUM(E21,E24,E25,E41,E43)</f>
        <v>0</v>
      </c>
      <c r="F20" s="145">
        <f t="shared" si="1"/>
        <v>613625</v>
      </c>
      <c r="G20" s="143">
        <f>SUM(G21,G24,G43)</f>
        <v>52599</v>
      </c>
      <c r="H20" s="144">
        <f t="shared" ref="H20:I20" si="2">SUM(H21,H24,H43)</f>
        <v>0</v>
      </c>
      <c r="I20" s="145">
        <f t="shared" si="2"/>
        <v>52599</v>
      </c>
      <c r="J20" s="143">
        <f>SUM(J21,J26,J43)</f>
        <v>6361</v>
      </c>
      <c r="K20" s="144">
        <f t="shared" ref="K20:L20" si="3">SUM(K21,K26,K43)</f>
        <v>0</v>
      </c>
      <c r="L20" s="145">
        <f t="shared" si="3"/>
        <v>6361</v>
      </c>
      <c r="M20" s="143">
        <f>SUM(M21,M45)</f>
        <v>0</v>
      </c>
      <c r="N20" s="144">
        <f t="shared" ref="N20:O20" si="4">SUM(N21,N45)</f>
        <v>0</v>
      </c>
      <c r="O20" s="145">
        <f t="shared" si="4"/>
        <v>0</v>
      </c>
      <c r="P20" s="146"/>
    </row>
    <row r="21" spans="1:16" ht="15.75" thickTop="1" x14ac:dyDescent="0.25">
      <c r="A21" s="147"/>
      <c r="B21" s="148" t="s">
        <v>204</v>
      </c>
      <c r="C21" s="149">
        <f t="shared" si="0"/>
        <v>160</v>
      </c>
      <c r="D21" s="150">
        <f>SUM(D22:D23)</f>
        <v>0</v>
      </c>
      <c r="E21" s="151">
        <f t="shared" ref="E21:F21" si="5">SUM(E22:E23)</f>
        <v>0</v>
      </c>
      <c r="F21" s="152">
        <f t="shared" si="5"/>
        <v>0</v>
      </c>
      <c r="G21" s="150">
        <f>SUM(G22:G23)</f>
        <v>0</v>
      </c>
      <c r="H21" s="151">
        <f t="shared" ref="H21:I21" si="6">SUM(H22:H23)</f>
        <v>0</v>
      </c>
      <c r="I21" s="152">
        <f t="shared" si="6"/>
        <v>0</v>
      </c>
      <c r="J21" s="150">
        <f>SUM(J22:J23)</f>
        <v>160</v>
      </c>
      <c r="K21" s="151">
        <f t="shared" ref="K21:L21" si="7">SUM(K22:K23)</f>
        <v>0</v>
      </c>
      <c r="L21" s="152">
        <f t="shared" si="7"/>
        <v>160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25.5" customHeight="1" x14ac:dyDescent="0.25">
      <c r="A23" s="388"/>
      <c r="B23" s="289" t="s">
        <v>206</v>
      </c>
      <c r="C23" s="771">
        <f t="shared" si="0"/>
        <v>160</v>
      </c>
      <c r="D23" s="292"/>
      <c r="E23" s="293"/>
      <c r="F23" s="294">
        <f t="shared" ref="F23:F25" si="9">D23+E23</f>
        <v>0</v>
      </c>
      <c r="G23" s="292"/>
      <c r="H23" s="293"/>
      <c r="I23" s="294">
        <f t="shared" ref="I23:I24" si="10">G23+H23</f>
        <v>0</v>
      </c>
      <c r="J23" s="292">
        <v>160</v>
      </c>
      <c r="K23" s="293"/>
      <c r="L23" s="772">
        <f>K23+J23</f>
        <v>160</v>
      </c>
      <c r="M23" s="292"/>
      <c r="N23" s="293"/>
      <c r="O23" s="294">
        <f>N23+M23</f>
        <v>0</v>
      </c>
      <c r="P23" s="308"/>
    </row>
    <row r="24" spans="1:16" s="139" customFormat="1" ht="24.75" thickBot="1" x14ac:dyDescent="0.3">
      <c r="A24" s="449">
        <v>19300</v>
      </c>
      <c r="B24" s="449" t="s">
        <v>207</v>
      </c>
      <c r="C24" s="450">
        <f>F24+I24</f>
        <v>666224</v>
      </c>
      <c r="D24" s="451">
        <v>613625</v>
      </c>
      <c r="E24" s="452"/>
      <c r="F24" s="453">
        <f t="shared" si="9"/>
        <v>613625</v>
      </c>
      <c r="G24" s="451">
        <v>52599</v>
      </c>
      <c r="H24" s="452"/>
      <c r="I24" s="453">
        <f t="shared" si="10"/>
        <v>52599</v>
      </c>
      <c r="J24" s="454" t="s">
        <v>208</v>
      </c>
      <c r="K24" s="455" t="s">
        <v>208</v>
      </c>
      <c r="L24" s="456" t="s">
        <v>208</v>
      </c>
      <c r="M24" s="454" t="s">
        <v>208</v>
      </c>
      <c r="N24" s="455" t="s">
        <v>208</v>
      </c>
      <c r="O24" s="456" t="s">
        <v>208</v>
      </c>
      <c r="P24" s="780"/>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6201</v>
      </c>
      <c r="D26" s="174" t="s">
        <v>208</v>
      </c>
      <c r="E26" s="175" t="s">
        <v>208</v>
      </c>
      <c r="F26" s="176" t="s">
        <v>208</v>
      </c>
      <c r="G26" s="174" t="s">
        <v>208</v>
      </c>
      <c r="H26" s="175" t="s">
        <v>208</v>
      </c>
      <c r="I26" s="176" t="s">
        <v>208</v>
      </c>
      <c r="J26" s="178">
        <f>SUM(J27,J31,J33,J36)</f>
        <v>6201</v>
      </c>
      <c r="K26" s="179">
        <f t="shared" ref="K26:L26" si="11">SUM(K27,K31,K33,K36)</f>
        <v>0</v>
      </c>
      <c r="L26" s="180">
        <f t="shared" si="11"/>
        <v>6201</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16"/>
        <v>1000</v>
      </c>
      <c r="D33" s="174" t="s">
        <v>208</v>
      </c>
      <c r="E33" s="175" t="s">
        <v>208</v>
      </c>
      <c r="F33" s="176" t="s">
        <v>208</v>
      </c>
      <c r="G33" s="174" t="s">
        <v>208</v>
      </c>
      <c r="H33" s="175" t="s">
        <v>208</v>
      </c>
      <c r="I33" s="176" t="s">
        <v>208</v>
      </c>
      <c r="J33" s="178">
        <f>SUM(J34:J35)</f>
        <v>1000</v>
      </c>
      <c r="K33" s="179">
        <f t="shared" ref="K33:L33" si="17">SUM(K34:K35)</f>
        <v>0</v>
      </c>
      <c r="L33" s="180">
        <f t="shared" si="17"/>
        <v>1000</v>
      </c>
      <c r="M33" s="178" t="s">
        <v>208</v>
      </c>
      <c r="N33" s="179" t="s">
        <v>208</v>
      </c>
      <c r="O33" s="180" t="s">
        <v>208</v>
      </c>
      <c r="P33" s="177"/>
    </row>
    <row r="34" spans="1:16" ht="12" customHeight="1" x14ac:dyDescent="0.25">
      <c r="A34" s="155">
        <v>21381</v>
      </c>
      <c r="B34" s="182" t="s">
        <v>218</v>
      </c>
      <c r="C34" s="183">
        <f t="shared" si="16"/>
        <v>1000</v>
      </c>
      <c r="D34" s="184" t="s">
        <v>208</v>
      </c>
      <c r="E34" s="185" t="s">
        <v>208</v>
      </c>
      <c r="F34" s="186" t="s">
        <v>208</v>
      </c>
      <c r="G34" s="184" t="s">
        <v>208</v>
      </c>
      <c r="H34" s="185" t="s">
        <v>208</v>
      </c>
      <c r="I34" s="186" t="s">
        <v>208</v>
      </c>
      <c r="J34" s="157">
        <v>1000</v>
      </c>
      <c r="K34" s="158"/>
      <c r="L34" s="159">
        <f t="shared" ref="L34:L35" si="18">K34+J34</f>
        <v>1000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customHeight="1" x14ac:dyDescent="0.25">
      <c r="A36" s="181">
        <v>21390</v>
      </c>
      <c r="B36" s="169" t="s">
        <v>220</v>
      </c>
      <c r="C36" s="170">
        <f t="shared" si="16"/>
        <v>5201</v>
      </c>
      <c r="D36" s="174" t="s">
        <v>208</v>
      </c>
      <c r="E36" s="175" t="s">
        <v>208</v>
      </c>
      <c r="F36" s="176" t="s">
        <v>208</v>
      </c>
      <c r="G36" s="174" t="s">
        <v>208</v>
      </c>
      <c r="H36" s="175" t="s">
        <v>208</v>
      </c>
      <c r="I36" s="176" t="s">
        <v>208</v>
      </c>
      <c r="J36" s="178">
        <f>SUM(J37:J40)</f>
        <v>5201</v>
      </c>
      <c r="K36" s="179">
        <f t="shared" ref="K36:L36" si="19">SUM(K37:K40)</f>
        <v>0</v>
      </c>
      <c r="L36" s="180">
        <f t="shared" si="19"/>
        <v>5201</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customHeight="1" x14ac:dyDescent="0.25">
      <c r="A40" s="208">
        <v>21399</v>
      </c>
      <c r="B40" s="209" t="s">
        <v>224</v>
      </c>
      <c r="C40" s="210">
        <f t="shared" si="16"/>
        <v>5201</v>
      </c>
      <c r="D40" s="211" t="s">
        <v>208</v>
      </c>
      <c r="E40" s="212" t="s">
        <v>208</v>
      </c>
      <c r="F40" s="213" t="s">
        <v>208</v>
      </c>
      <c r="G40" s="211" t="s">
        <v>208</v>
      </c>
      <c r="H40" s="212" t="s">
        <v>208</v>
      </c>
      <c r="I40" s="213" t="s">
        <v>208</v>
      </c>
      <c r="J40" s="214">
        <v>5201</v>
      </c>
      <c r="K40" s="215"/>
      <c r="L40" s="216">
        <f t="shared" si="20"/>
        <v>5201</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hidden="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7"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7" s="139" customFormat="1" ht="12.75" thickBot="1" x14ac:dyDescent="0.3">
      <c r="A50" s="257"/>
      <c r="B50" s="140" t="s">
        <v>233</v>
      </c>
      <c r="C50" s="258">
        <f t="shared" si="0"/>
        <v>672585</v>
      </c>
      <c r="D50" s="259">
        <f>SUM(D51,D286)</f>
        <v>613625</v>
      </c>
      <c r="E50" s="260">
        <f t="shared" ref="E50:F50" si="26">SUM(E51,E286)</f>
        <v>0</v>
      </c>
      <c r="F50" s="261">
        <f t="shared" si="26"/>
        <v>613625</v>
      </c>
      <c r="G50" s="259">
        <f>SUM(G51,G286)</f>
        <v>52599</v>
      </c>
      <c r="H50" s="260">
        <f>SUM(H51,H286)</f>
        <v>0</v>
      </c>
      <c r="I50" s="261">
        <f t="shared" ref="I50" si="27">SUM(I51,I286)</f>
        <v>52599</v>
      </c>
      <c r="J50" s="143">
        <f>SUM(J51,J286)</f>
        <v>6361</v>
      </c>
      <c r="K50" s="144">
        <f t="shared" ref="K50:L50" si="28">SUM(K51,K286)</f>
        <v>0</v>
      </c>
      <c r="L50" s="145">
        <f t="shared" si="28"/>
        <v>6361</v>
      </c>
      <c r="M50" s="143">
        <f>SUM(M51,M286)</f>
        <v>0</v>
      </c>
      <c r="N50" s="144">
        <f t="shared" ref="N50:O50" si="29">SUM(N51,N286)</f>
        <v>0</v>
      </c>
      <c r="O50" s="145">
        <f t="shared" si="29"/>
        <v>0</v>
      </c>
      <c r="P50" s="146"/>
    </row>
    <row r="51" spans="1:17" s="139" customFormat="1" ht="36.75" thickTop="1" x14ac:dyDescent="0.25">
      <c r="A51" s="262"/>
      <c r="B51" s="263" t="s">
        <v>234</v>
      </c>
      <c r="C51" s="264">
        <f t="shared" si="0"/>
        <v>672585</v>
      </c>
      <c r="D51" s="265">
        <f>SUM(D52,D194)</f>
        <v>613625</v>
      </c>
      <c r="E51" s="266">
        <f t="shared" ref="E51:F51" si="30">SUM(E52,E194)</f>
        <v>0</v>
      </c>
      <c r="F51" s="267">
        <f t="shared" si="30"/>
        <v>613625</v>
      </c>
      <c r="G51" s="265">
        <f>SUM(G52,G194)</f>
        <v>52599</v>
      </c>
      <c r="H51" s="266">
        <f t="shared" ref="H51:I51" si="31">SUM(H52,H194)</f>
        <v>0</v>
      </c>
      <c r="I51" s="267">
        <f t="shared" si="31"/>
        <v>52599</v>
      </c>
      <c r="J51" s="268">
        <f>SUM(J52,J194)</f>
        <v>6361</v>
      </c>
      <c r="K51" s="269">
        <f t="shared" ref="K51:L51" si="32">SUM(K52,K194)</f>
        <v>0</v>
      </c>
      <c r="L51" s="270">
        <f t="shared" si="32"/>
        <v>6361</v>
      </c>
      <c r="M51" s="268">
        <f>SUM(M52,M194)</f>
        <v>0</v>
      </c>
      <c r="N51" s="269">
        <f t="shared" ref="N51:O51" si="33">SUM(N52,N194)</f>
        <v>0</v>
      </c>
      <c r="O51" s="270">
        <f t="shared" si="33"/>
        <v>0</v>
      </c>
      <c r="P51" s="271"/>
    </row>
    <row r="52" spans="1:17" s="139" customFormat="1" ht="24" x14ac:dyDescent="0.25">
      <c r="A52" s="135"/>
      <c r="B52" s="133" t="s">
        <v>235</v>
      </c>
      <c r="C52" s="272">
        <f t="shared" si="0"/>
        <v>667893</v>
      </c>
      <c r="D52" s="273">
        <f>SUM(D53,D75,D173,D187)</f>
        <v>609133</v>
      </c>
      <c r="E52" s="274">
        <f t="shared" ref="E52:F52" si="34">SUM(E53,E75,E173,E187)</f>
        <v>0</v>
      </c>
      <c r="F52" s="275">
        <f t="shared" si="34"/>
        <v>609133</v>
      </c>
      <c r="G52" s="273">
        <f>SUM(G53,G75,G173,G187)</f>
        <v>52399</v>
      </c>
      <c r="H52" s="274">
        <f t="shared" ref="H52:I52" si="35">SUM(H53,H75,H173,H187)</f>
        <v>0</v>
      </c>
      <c r="I52" s="275">
        <f t="shared" si="35"/>
        <v>52399</v>
      </c>
      <c r="J52" s="273">
        <f>SUM(J53,J75,J173,J187)</f>
        <v>6361</v>
      </c>
      <c r="K52" s="274">
        <f t="shared" ref="K52:L52" si="36">SUM(K53,K75,K173,K187)</f>
        <v>0</v>
      </c>
      <c r="L52" s="275">
        <f t="shared" si="36"/>
        <v>6361</v>
      </c>
      <c r="M52" s="273">
        <f>SUM(M53,M75,M173,M187)</f>
        <v>0</v>
      </c>
      <c r="N52" s="274">
        <f t="shared" ref="N52:O52" si="37">SUM(N53,N75,N173,N187)</f>
        <v>0</v>
      </c>
      <c r="O52" s="275">
        <f t="shared" si="37"/>
        <v>0</v>
      </c>
      <c r="P52" s="276"/>
    </row>
    <row r="53" spans="1:17" s="139" customFormat="1" ht="12" x14ac:dyDescent="0.25">
      <c r="A53" s="277">
        <v>1000</v>
      </c>
      <c r="B53" s="277" t="s">
        <v>236</v>
      </c>
      <c r="C53" s="278">
        <f t="shared" si="0"/>
        <v>595244</v>
      </c>
      <c r="D53" s="279">
        <f>SUM(D54,D67)</f>
        <v>543696</v>
      </c>
      <c r="E53" s="280">
        <f t="shared" ref="E53:F53" si="38">SUM(E54,E67)</f>
        <v>0</v>
      </c>
      <c r="F53" s="281">
        <f t="shared" si="38"/>
        <v>543696</v>
      </c>
      <c r="G53" s="279">
        <f>SUM(G54,G67)</f>
        <v>51548</v>
      </c>
      <c r="H53" s="280">
        <f t="shared" ref="H53:I53" si="39">SUM(H54,H67)</f>
        <v>0</v>
      </c>
      <c r="I53" s="281">
        <f t="shared" si="39"/>
        <v>51548</v>
      </c>
      <c r="J53" s="279">
        <f>SUM(J54,J67)</f>
        <v>0</v>
      </c>
      <c r="K53" s="280">
        <f t="shared" ref="K53:L53" si="40">SUM(K54,K67)</f>
        <v>0</v>
      </c>
      <c r="L53" s="281">
        <f t="shared" si="40"/>
        <v>0</v>
      </c>
      <c r="M53" s="279">
        <f>SUM(M54,M67)</f>
        <v>0</v>
      </c>
      <c r="N53" s="280">
        <f t="shared" ref="N53:O53" si="41">SUM(N54,N67)</f>
        <v>0</v>
      </c>
      <c r="O53" s="281">
        <f t="shared" si="41"/>
        <v>0</v>
      </c>
      <c r="P53" s="282"/>
    </row>
    <row r="54" spans="1:17" x14ac:dyDescent="0.25">
      <c r="A54" s="169">
        <v>1100</v>
      </c>
      <c r="B54" s="283" t="s">
        <v>237</v>
      </c>
      <c r="C54" s="170">
        <f t="shared" si="0"/>
        <v>447253</v>
      </c>
      <c r="D54" s="284">
        <f>SUM(D55,D58,D66)</f>
        <v>406449</v>
      </c>
      <c r="E54" s="285">
        <f t="shared" ref="E54:F54" si="42">SUM(E55,E58,E66)</f>
        <v>0</v>
      </c>
      <c r="F54" s="173">
        <f t="shared" si="42"/>
        <v>406449</v>
      </c>
      <c r="G54" s="284">
        <f>SUM(G55,G58,G66)</f>
        <v>40944</v>
      </c>
      <c r="H54" s="285">
        <f t="shared" ref="H54:I54" si="43">SUM(H55,H58,H66)</f>
        <v>-140</v>
      </c>
      <c r="I54" s="173">
        <f t="shared" si="43"/>
        <v>40804</v>
      </c>
      <c r="J54" s="284">
        <f>SUM(J55,J58,J66)</f>
        <v>0</v>
      </c>
      <c r="K54" s="285">
        <f t="shared" ref="K54:L54" si="44">SUM(K55,K58,K66)</f>
        <v>0</v>
      </c>
      <c r="L54" s="173">
        <f t="shared" si="44"/>
        <v>0</v>
      </c>
      <c r="M54" s="284">
        <f>SUM(M55,M58,M66)</f>
        <v>0</v>
      </c>
      <c r="N54" s="285">
        <f t="shared" ref="N54:O54" si="45">SUM(N55,N58,N66)</f>
        <v>0</v>
      </c>
      <c r="O54" s="173">
        <f t="shared" si="45"/>
        <v>0</v>
      </c>
      <c r="P54" s="177"/>
    </row>
    <row r="55" spans="1:17" x14ac:dyDescent="0.25">
      <c r="A55" s="286">
        <v>1110</v>
      </c>
      <c r="B55" s="238" t="s">
        <v>238</v>
      </c>
      <c r="C55" s="243">
        <f t="shared" si="0"/>
        <v>407117</v>
      </c>
      <c r="D55" s="287">
        <f>SUM(D56:D57)</f>
        <v>367247</v>
      </c>
      <c r="E55" s="288">
        <f t="shared" ref="E55:F55" si="46">SUM(E56:E57)</f>
        <v>0</v>
      </c>
      <c r="F55" s="241">
        <f t="shared" si="46"/>
        <v>367247</v>
      </c>
      <c r="G55" s="287">
        <f>SUM(G56:G57)</f>
        <v>40010</v>
      </c>
      <c r="H55" s="288">
        <f t="shared" ref="H55:I55" si="47">SUM(H56:H57)</f>
        <v>-140</v>
      </c>
      <c r="I55" s="241">
        <f t="shared" si="47"/>
        <v>39870</v>
      </c>
      <c r="J55" s="287">
        <f>SUM(J56:J57)</f>
        <v>0</v>
      </c>
      <c r="K55" s="288">
        <f t="shared" ref="K55:L55" si="48">SUM(K56:K57)</f>
        <v>0</v>
      </c>
      <c r="L55" s="241">
        <f t="shared" si="48"/>
        <v>0</v>
      </c>
      <c r="M55" s="287">
        <f>SUM(M56:M57)</f>
        <v>0</v>
      </c>
      <c r="N55" s="288">
        <f t="shared" ref="N55:O55" si="49">SUM(N56:N57)</f>
        <v>0</v>
      </c>
      <c r="O55" s="241">
        <f t="shared" si="49"/>
        <v>0</v>
      </c>
      <c r="P55" s="229"/>
    </row>
    <row r="56" spans="1:17"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7" ht="48" x14ac:dyDescent="0.25">
      <c r="A57" s="162">
        <v>1119</v>
      </c>
      <c r="B57" s="189" t="s">
        <v>240</v>
      </c>
      <c r="C57" s="190">
        <f t="shared" si="0"/>
        <v>407117</v>
      </c>
      <c r="D57" s="164">
        <v>367247</v>
      </c>
      <c r="E57" s="165"/>
      <c r="F57" s="166">
        <f t="shared" si="50"/>
        <v>367247</v>
      </c>
      <c r="G57" s="164">
        <v>40010</v>
      </c>
      <c r="H57" s="654">
        <v>-140</v>
      </c>
      <c r="I57" s="166">
        <f t="shared" si="51"/>
        <v>39870</v>
      </c>
      <c r="J57" s="164"/>
      <c r="K57" s="165"/>
      <c r="L57" s="166">
        <f t="shared" si="52"/>
        <v>0</v>
      </c>
      <c r="M57" s="164"/>
      <c r="N57" s="165"/>
      <c r="O57" s="166">
        <f t="shared" si="53"/>
        <v>0</v>
      </c>
      <c r="P57" s="168" t="s">
        <v>754</v>
      </c>
      <c r="Q57" s="777"/>
    </row>
    <row r="58" spans="1:17" x14ac:dyDescent="0.25">
      <c r="A58" s="296">
        <v>1140</v>
      </c>
      <c r="B58" s="189" t="s">
        <v>241</v>
      </c>
      <c r="C58" s="190">
        <f t="shared" si="0"/>
        <v>35253</v>
      </c>
      <c r="D58" s="297">
        <f>SUM(D59:D65)</f>
        <v>34284</v>
      </c>
      <c r="E58" s="298">
        <f>SUM(E59:E65)</f>
        <v>35</v>
      </c>
      <c r="F58" s="166">
        <f t="shared" ref="F58" si="54">SUM(F59:F65)</f>
        <v>34319</v>
      </c>
      <c r="G58" s="297">
        <f>SUM(G59:G65)</f>
        <v>934</v>
      </c>
      <c r="H58" s="298">
        <f t="shared" ref="H58:I58" si="55">SUM(H59:H65)</f>
        <v>0</v>
      </c>
      <c r="I58" s="166">
        <f t="shared" si="55"/>
        <v>934</v>
      </c>
      <c r="J58" s="297">
        <f>SUM(J59:J65)</f>
        <v>0</v>
      </c>
      <c r="K58" s="298">
        <f t="shared" ref="K58:L58" si="56">SUM(K59:K65)</f>
        <v>0</v>
      </c>
      <c r="L58" s="166">
        <f t="shared" si="56"/>
        <v>0</v>
      </c>
      <c r="M58" s="297">
        <f>SUM(M59:M65)</f>
        <v>0</v>
      </c>
      <c r="N58" s="298">
        <f t="shared" ref="N58:O58" si="57">SUM(N59:N65)</f>
        <v>0</v>
      </c>
      <c r="O58" s="166">
        <f t="shared" si="57"/>
        <v>0</v>
      </c>
      <c r="P58" s="168"/>
    </row>
    <row r="59" spans="1:17" ht="48" x14ac:dyDescent="0.25">
      <c r="A59" s="162">
        <v>1141</v>
      </c>
      <c r="B59" s="189" t="s">
        <v>242</v>
      </c>
      <c r="C59" s="190">
        <f t="shared" si="0"/>
        <v>4208</v>
      </c>
      <c r="D59" s="164">
        <v>4173</v>
      </c>
      <c r="E59" s="654">
        <v>35</v>
      </c>
      <c r="F59" s="166">
        <f t="shared" ref="F59:F66" si="58">D59+E59</f>
        <v>4208</v>
      </c>
      <c r="G59" s="164"/>
      <c r="H59" s="165"/>
      <c r="I59" s="166">
        <f t="shared" ref="I59:I66" si="59">G59+H59</f>
        <v>0</v>
      </c>
      <c r="J59" s="164"/>
      <c r="K59" s="165"/>
      <c r="L59" s="166">
        <f t="shared" ref="L59:L66" si="60">K59+J59</f>
        <v>0</v>
      </c>
      <c r="M59" s="164"/>
      <c r="N59" s="165"/>
      <c r="O59" s="166">
        <f t="shared" ref="O59:O66" si="61">N59+M59</f>
        <v>0</v>
      </c>
      <c r="P59" s="229" t="s">
        <v>755</v>
      </c>
      <c r="Q59" s="777"/>
    </row>
    <row r="60" spans="1:17" ht="24.75" customHeight="1" x14ac:dyDescent="0.25">
      <c r="A60" s="162">
        <v>1142</v>
      </c>
      <c r="B60" s="189" t="s">
        <v>243</v>
      </c>
      <c r="C60" s="190">
        <f t="shared" si="0"/>
        <v>1029</v>
      </c>
      <c r="D60" s="164">
        <v>1029</v>
      </c>
      <c r="E60" s="165"/>
      <c r="F60" s="166">
        <f t="shared" si="58"/>
        <v>1029</v>
      </c>
      <c r="G60" s="164"/>
      <c r="H60" s="165"/>
      <c r="I60" s="166">
        <f t="shared" si="59"/>
        <v>0</v>
      </c>
      <c r="J60" s="164"/>
      <c r="K60" s="165"/>
      <c r="L60" s="166">
        <f t="shared" si="60"/>
        <v>0</v>
      </c>
      <c r="M60" s="164"/>
      <c r="N60" s="165"/>
      <c r="O60" s="166">
        <f t="shared" si="61"/>
        <v>0</v>
      </c>
      <c r="P60" s="168"/>
    </row>
    <row r="61" spans="1:17"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7"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7" x14ac:dyDescent="0.25">
      <c r="A63" s="162">
        <v>1147</v>
      </c>
      <c r="B63" s="189" t="s">
        <v>246</v>
      </c>
      <c r="C63" s="190">
        <f t="shared" si="0"/>
        <v>4894</v>
      </c>
      <c r="D63" s="164">
        <v>4122</v>
      </c>
      <c r="E63" s="165"/>
      <c r="F63" s="166">
        <f t="shared" si="58"/>
        <v>4122</v>
      </c>
      <c r="G63" s="164">
        <v>772</v>
      </c>
      <c r="H63" s="165"/>
      <c r="I63" s="166">
        <f t="shared" si="59"/>
        <v>772</v>
      </c>
      <c r="J63" s="164"/>
      <c r="K63" s="165"/>
      <c r="L63" s="166">
        <f t="shared" si="60"/>
        <v>0</v>
      </c>
      <c r="M63" s="164"/>
      <c r="N63" s="165"/>
      <c r="O63" s="166">
        <f t="shared" si="61"/>
        <v>0</v>
      </c>
      <c r="P63" s="168"/>
      <c r="Q63" s="777"/>
    </row>
    <row r="64" spans="1:17" ht="96" customHeight="1" x14ac:dyDescent="0.25">
      <c r="A64" s="162">
        <v>1148</v>
      </c>
      <c r="B64" s="189" t="s">
        <v>247</v>
      </c>
      <c r="C64" s="190">
        <f t="shared" si="0"/>
        <v>24960</v>
      </c>
      <c r="D64" s="164">
        <v>24960</v>
      </c>
      <c r="E64" s="165"/>
      <c r="F64" s="166">
        <f t="shared" si="58"/>
        <v>24960</v>
      </c>
      <c r="G64" s="164"/>
      <c r="H64" s="165"/>
      <c r="I64" s="166">
        <f t="shared" si="59"/>
        <v>0</v>
      </c>
      <c r="J64" s="164"/>
      <c r="K64" s="165"/>
      <c r="L64" s="166">
        <f t="shared" si="60"/>
        <v>0</v>
      </c>
      <c r="M64" s="164"/>
      <c r="N64" s="165"/>
      <c r="O64" s="166">
        <f t="shared" si="61"/>
        <v>0</v>
      </c>
      <c r="P64" s="168"/>
      <c r="Q64" s="777"/>
    </row>
    <row r="65" spans="1:17" ht="36" x14ac:dyDescent="0.25">
      <c r="A65" s="162">
        <v>1149</v>
      </c>
      <c r="B65" s="189" t="s">
        <v>248</v>
      </c>
      <c r="C65" s="190">
        <f t="shared" si="0"/>
        <v>162</v>
      </c>
      <c r="D65" s="164"/>
      <c r="E65" s="165"/>
      <c r="F65" s="166">
        <f t="shared" si="58"/>
        <v>0</v>
      </c>
      <c r="G65" s="164">
        <v>162</v>
      </c>
      <c r="H65" s="165"/>
      <c r="I65" s="166">
        <f t="shared" si="59"/>
        <v>162</v>
      </c>
      <c r="J65" s="164"/>
      <c r="K65" s="165"/>
      <c r="L65" s="166">
        <f t="shared" si="60"/>
        <v>0</v>
      </c>
      <c r="M65" s="164"/>
      <c r="N65" s="165"/>
      <c r="O65" s="166">
        <f t="shared" si="61"/>
        <v>0</v>
      </c>
      <c r="P65" s="168"/>
      <c r="Q65" s="777"/>
    </row>
    <row r="66" spans="1:17" ht="60" customHeight="1" x14ac:dyDescent="0.25">
      <c r="A66" s="286">
        <v>1150</v>
      </c>
      <c r="B66" s="238" t="s">
        <v>249</v>
      </c>
      <c r="C66" s="243">
        <f t="shared" si="0"/>
        <v>4883</v>
      </c>
      <c r="D66" s="244">
        <v>4918</v>
      </c>
      <c r="E66" s="657">
        <v>-35</v>
      </c>
      <c r="F66" s="241">
        <f t="shared" si="58"/>
        <v>4883</v>
      </c>
      <c r="G66" s="244"/>
      <c r="H66" s="245"/>
      <c r="I66" s="241">
        <f t="shared" si="59"/>
        <v>0</v>
      </c>
      <c r="J66" s="244"/>
      <c r="K66" s="245"/>
      <c r="L66" s="241">
        <f t="shared" si="60"/>
        <v>0</v>
      </c>
      <c r="M66" s="244"/>
      <c r="N66" s="245"/>
      <c r="O66" s="241">
        <f t="shared" si="61"/>
        <v>0</v>
      </c>
      <c r="P66" s="168" t="s">
        <v>756</v>
      </c>
      <c r="Q66" s="777"/>
    </row>
    <row r="67" spans="1:17" ht="24" x14ac:dyDescent="0.25">
      <c r="A67" s="169">
        <v>1200</v>
      </c>
      <c r="B67" s="283" t="s">
        <v>250</v>
      </c>
      <c r="C67" s="170">
        <f t="shared" si="0"/>
        <v>147991</v>
      </c>
      <c r="D67" s="284">
        <f>SUM(D68:D69)</f>
        <v>137247</v>
      </c>
      <c r="E67" s="285">
        <f t="shared" ref="E67:F67" si="62">SUM(E68:E69)</f>
        <v>0</v>
      </c>
      <c r="F67" s="173">
        <f t="shared" si="62"/>
        <v>137247</v>
      </c>
      <c r="G67" s="284">
        <f>SUM(G68:G69)</f>
        <v>10604</v>
      </c>
      <c r="H67" s="285">
        <f t="shared" ref="H67:I67" si="63">SUM(H68:H69)</f>
        <v>140</v>
      </c>
      <c r="I67" s="173">
        <f t="shared" si="63"/>
        <v>10744</v>
      </c>
      <c r="J67" s="284">
        <f>SUM(J68:J69)</f>
        <v>0</v>
      </c>
      <c r="K67" s="285">
        <f t="shared" ref="K67:L67" si="64">SUM(K68:K69)</f>
        <v>0</v>
      </c>
      <c r="L67" s="173">
        <f t="shared" si="64"/>
        <v>0</v>
      </c>
      <c r="M67" s="284">
        <f>SUM(M68:M69)</f>
        <v>0</v>
      </c>
      <c r="N67" s="285">
        <f t="shared" ref="N67:O67" si="65">SUM(N68:N69)</f>
        <v>0</v>
      </c>
      <c r="O67" s="173">
        <f t="shared" si="65"/>
        <v>0</v>
      </c>
      <c r="P67" s="177"/>
    </row>
    <row r="68" spans="1:17" ht="24" x14ac:dyDescent="0.25">
      <c r="A68" s="766">
        <v>1210</v>
      </c>
      <c r="B68" s="182" t="s">
        <v>251</v>
      </c>
      <c r="C68" s="183">
        <f t="shared" si="0"/>
        <v>112448</v>
      </c>
      <c r="D68" s="157">
        <v>102344</v>
      </c>
      <c r="E68" s="158"/>
      <c r="F68" s="234">
        <f>D68+E68</f>
        <v>102344</v>
      </c>
      <c r="G68" s="157">
        <v>10104</v>
      </c>
      <c r="H68" s="158"/>
      <c r="I68" s="234">
        <f>G68+H68</f>
        <v>10104</v>
      </c>
      <c r="J68" s="157"/>
      <c r="K68" s="158"/>
      <c r="L68" s="234">
        <f>K68+J68</f>
        <v>0</v>
      </c>
      <c r="M68" s="157"/>
      <c r="N68" s="158"/>
      <c r="O68" s="234">
        <f>N68+M68</f>
        <v>0</v>
      </c>
      <c r="P68" s="168"/>
      <c r="Q68" s="777"/>
    </row>
    <row r="69" spans="1:17" ht="24" x14ac:dyDescent="0.25">
      <c r="A69" s="296">
        <v>1220</v>
      </c>
      <c r="B69" s="189" t="s">
        <v>252</v>
      </c>
      <c r="C69" s="190">
        <f t="shared" si="0"/>
        <v>35543</v>
      </c>
      <c r="D69" s="297">
        <f>SUM(D70:D74)</f>
        <v>34903</v>
      </c>
      <c r="E69" s="298">
        <f t="shared" ref="E69:F69" si="66">SUM(E70:E74)</f>
        <v>0</v>
      </c>
      <c r="F69" s="166">
        <f t="shared" si="66"/>
        <v>34903</v>
      </c>
      <c r="G69" s="297">
        <f>SUM(G70:G74)</f>
        <v>500</v>
      </c>
      <c r="H69" s="298">
        <f t="shared" ref="H69:I69" si="67">SUM(H70:H74)</f>
        <v>140</v>
      </c>
      <c r="I69" s="166">
        <f t="shared" si="67"/>
        <v>640</v>
      </c>
      <c r="J69" s="297">
        <f>SUM(J70:J74)</f>
        <v>0</v>
      </c>
      <c r="K69" s="298">
        <f t="shared" ref="K69:L69" si="68">SUM(K70:K74)</f>
        <v>0</v>
      </c>
      <c r="L69" s="166">
        <f t="shared" si="68"/>
        <v>0</v>
      </c>
      <c r="M69" s="297">
        <f>SUM(M70:M74)</f>
        <v>0</v>
      </c>
      <c r="N69" s="298">
        <f t="shared" ref="N69:O69" si="69">SUM(N70:N74)</f>
        <v>0</v>
      </c>
      <c r="O69" s="166">
        <f t="shared" si="69"/>
        <v>0</v>
      </c>
      <c r="P69" s="168"/>
    </row>
    <row r="70" spans="1:17" ht="48" x14ac:dyDescent="0.25">
      <c r="A70" s="162">
        <v>1221</v>
      </c>
      <c r="B70" s="189" t="s">
        <v>253</v>
      </c>
      <c r="C70" s="190">
        <f t="shared" si="0"/>
        <v>21523</v>
      </c>
      <c r="D70" s="164">
        <v>20883</v>
      </c>
      <c r="E70" s="165"/>
      <c r="F70" s="166">
        <f t="shared" ref="F70:F74" si="70">D70+E70</f>
        <v>20883</v>
      </c>
      <c r="G70" s="164">
        <v>500</v>
      </c>
      <c r="H70" s="654">
        <v>140</v>
      </c>
      <c r="I70" s="166">
        <f t="shared" ref="I70:I74" si="71">G70+H70</f>
        <v>640</v>
      </c>
      <c r="J70" s="164"/>
      <c r="K70" s="165"/>
      <c r="L70" s="166">
        <f t="shared" ref="L70:L74" si="72">K70+J70</f>
        <v>0</v>
      </c>
      <c r="M70" s="164"/>
      <c r="N70" s="165"/>
      <c r="O70" s="166">
        <f t="shared" ref="O70:O74" si="73">N70+M70</f>
        <v>0</v>
      </c>
      <c r="P70" s="229" t="s">
        <v>757</v>
      </c>
      <c r="Q70" s="777"/>
    </row>
    <row r="71" spans="1:17"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7"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7" ht="36" customHeight="1" x14ac:dyDescent="0.25">
      <c r="A73" s="162">
        <v>1227</v>
      </c>
      <c r="B73" s="189" t="s">
        <v>256</v>
      </c>
      <c r="C73" s="190">
        <f t="shared" si="0"/>
        <v>13020</v>
      </c>
      <c r="D73" s="164">
        <v>13020</v>
      </c>
      <c r="E73" s="165"/>
      <c r="F73" s="166">
        <f t="shared" si="70"/>
        <v>13020</v>
      </c>
      <c r="G73" s="164"/>
      <c r="H73" s="165"/>
      <c r="I73" s="166">
        <f t="shared" si="71"/>
        <v>0</v>
      </c>
      <c r="J73" s="164"/>
      <c r="K73" s="165"/>
      <c r="L73" s="166">
        <f t="shared" si="72"/>
        <v>0</v>
      </c>
      <c r="M73" s="164"/>
      <c r="N73" s="165"/>
      <c r="O73" s="166">
        <f t="shared" si="73"/>
        <v>0</v>
      </c>
      <c r="P73" s="168"/>
    </row>
    <row r="74" spans="1:17" ht="48" x14ac:dyDescent="0.25">
      <c r="A74" s="162">
        <v>1228</v>
      </c>
      <c r="B74" s="189" t="s">
        <v>257</v>
      </c>
      <c r="C74" s="190">
        <f t="shared" si="0"/>
        <v>1000</v>
      </c>
      <c r="D74" s="164">
        <v>1000</v>
      </c>
      <c r="E74" s="165"/>
      <c r="F74" s="166">
        <f t="shared" si="70"/>
        <v>1000</v>
      </c>
      <c r="G74" s="164"/>
      <c r="H74" s="165"/>
      <c r="I74" s="166">
        <f t="shared" si="71"/>
        <v>0</v>
      </c>
      <c r="J74" s="164"/>
      <c r="K74" s="165"/>
      <c r="L74" s="166">
        <f t="shared" si="72"/>
        <v>0</v>
      </c>
      <c r="M74" s="164"/>
      <c r="N74" s="165"/>
      <c r="O74" s="166">
        <f t="shared" si="73"/>
        <v>0</v>
      </c>
      <c r="P74" s="168"/>
      <c r="Q74" s="777"/>
    </row>
    <row r="75" spans="1:17" x14ac:dyDescent="0.25">
      <c r="A75" s="277">
        <v>2000</v>
      </c>
      <c r="B75" s="277" t="s">
        <v>258</v>
      </c>
      <c r="C75" s="278">
        <f t="shared" si="0"/>
        <v>72649</v>
      </c>
      <c r="D75" s="279">
        <f>SUM(D76,D83,D130,D164,D165,D172)</f>
        <v>65437</v>
      </c>
      <c r="E75" s="280">
        <f t="shared" ref="E75:F75" si="74">SUM(E76,E83,E130,E164,E165,E172)</f>
        <v>0</v>
      </c>
      <c r="F75" s="281">
        <f t="shared" si="74"/>
        <v>65437</v>
      </c>
      <c r="G75" s="279">
        <f>SUM(G76,G83,G130,G164,G165,G172)</f>
        <v>851</v>
      </c>
      <c r="H75" s="280">
        <f t="shared" ref="H75:I75" si="75">SUM(H76,H83,H130,H164,H165,H172)</f>
        <v>0</v>
      </c>
      <c r="I75" s="281">
        <f t="shared" si="75"/>
        <v>851</v>
      </c>
      <c r="J75" s="279">
        <f>SUM(J76,J83,J130,J164,J165,J172)</f>
        <v>6361</v>
      </c>
      <c r="K75" s="280">
        <f t="shared" ref="K75:L75" si="76">SUM(K76,K83,K130,K164,K165,K172)</f>
        <v>0</v>
      </c>
      <c r="L75" s="281">
        <f t="shared" si="76"/>
        <v>6361</v>
      </c>
      <c r="M75" s="279">
        <f>SUM(M76,M83,M130,M164,M165,M172)</f>
        <v>0</v>
      </c>
      <c r="N75" s="280">
        <f t="shared" ref="N75:O75" si="77">SUM(N76,N83,N130,N164,N165,N172)</f>
        <v>0</v>
      </c>
      <c r="O75" s="281">
        <f t="shared" si="77"/>
        <v>0</v>
      </c>
      <c r="P75" s="282"/>
    </row>
    <row r="76" spans="1:17"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7"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7"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7"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7"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7"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7"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7" x14ac:dyDescent="0.25">
      <c r="A83" s="169">
        <v>2200</v>
      </c>
      <c r="B83" s="283" t="s">
        <v>264</v>
      </c>
      <c r="C83" s="170">
        <f t="shared" si="0"/>
        <v>54938</v>
      </c>
      <c r="D83" s="284">
        <f>SUM(D84,D89,D95,D103,D112,D116,D122,D128)</f>
        <v>53778</v>
      </c>
      <c r="E83" s="285">
        <f t="shared" ref="E83:F83" si="98">SUM(E84,E89,E95,E103,E112,E116,E122,E128)</f>
        <v>0</v>
      </c>
      <c r="F83" s="173">
        <f t="shared" si="98"/>
        <v>53778</v>
      </c>
      <c r="G83" s="284">
        <f>SUM(G84,G89,G95,G103,G112,G116,G122,G128)</f>
        <v>0</v>
      </c>
      <c r="H83" s="285">
        <f t="shared" ref="H83:I83" si="99">SUM(H84,H89,H95,H103,H112,H116,H122,H128)</f>
        <v>0</v>
      </c>
      <c r="I83" s="173">
        <f t="shared" si="99"/>
        <v>0</v>
      </c>
      <c r="J83" s="284">
        <f>SUM(J84,J89,J95,J103,J112,J116,J122,J128)</f>
        <v>1160</v>
      </c>
      <c r="K83" s="285">
        <f t="shared" ref="K83:L83" si="100">SUM(K84,K89,K95,K103,K112,K116,K122,K128)</f>
        <v>0</v>
      </c>
      <c r="L83" s="173">
        <f t="shared" si="100"/>
        <v>1160</v>
      </c>
      <c r="M83" s="284">
        <f>SUM(M84,M89,M95,M103,M112,M116,M122,M128)</f>
        <v>0</v>
      </c>
      <c r="N83" s="285">
        <f t="shared" ref="N83:O83" si="101">SUM(N84,N89,N95,N103,N112,N116,N122,N128)</f>
        <v>0</v>
      </c>
      <c r="O83" s="173">
        <f t="shared" si="101"/>
        <v>0</v>
      </c>
      <c r="P83" s="177"/>
    </row>
    <row r="84" spans="1:17" x14ac:dyDescent="0.25">
      <c r="A84" s="286">
        <v>2210</v>
      </c>
      <c r="B84" s="238" t="s">
        <v>265</v>
      </c>
      <c r="C84" s="243">
        <f t="shared" ref="C84:C147" si="102">F84+I84+L84+O84</f>
        <v>728</v>
      </c>
      <c r="D84" s="287">
        <f>SUM(D85:D88)</f>
        <v>728</v>
      </c>
      <c r="E84" s="288">
        <f t="shared" ref="E84:F84" si="103">SUM(E85:E88)</f>
        <v>0</v>
      </c>
      <c r="F84" s="241">
        <f t="shared" si="103"/>
        <v>728</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7"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7" ht="36" customHeight="1" x14ac:dyDescent="0.25">
      <c r="A86" s="162">
        <v>2212</v>
      </c>
      <c r="B86" s="189" t="s">
        <v>267</v>
      </c>
      <c r="C86" s="190">
        <f t="shared" si="102"/>
        <v>586</v>
      </c>
      <c r="D86" s="302">
        <v>586</v>
      </c>
      <c r="E86" s="303"/>
      <c r="F86" s="166">
        <f t="shared" si="107"/>
        <v>586</v>
      </c>
      <c r="G86" s="164"/>
      <c r="H86" s="165"/>
      <c r="I86" s="166">
        <f t="shared" si="108"/>
        <v>0</v>
      </c>
      <c r="J86" s="164"/>
      <c r="K86" s="165"/>
      <c r="L86" s="166">
        <f t="shared" si="109"/>
        <v>0</v>
      </c>
      <c r="M86" s="164"/>
      <c r="N86" s="165"/>
      <c r="O86" s="166">
        <f t="shared" si="110"/>
        <v>0</v>
      </c>
      <c r="P86" s="168"/>
    </row>
    <row r="87" spans="1:17" ht="24" customHeight="1" x14ac:dyDescent="0.25">
      <c r="A87" s="162">
        <v>2214</v>
      </c>
      <c r="B87" s="189" t="s">
        <v>268</v>
      </c>
      <c r="C87" s="190">
        <f t="shared" si="102"/>
        <v>102</v>
      </c>
      <c r="D87" s="302">
        <v>102</v>
      </c>
      <c r="E87" s="303"/>
      <c r="F87" s="166">
        <f t="shared" si="107"/>
        <v>102</v>
      </c>
      <c r="G87" s="164"/>
      <c r="H87" s="165"/>
      <c r="I87" s="166">
        <f t="shared" si="108"/>
        <v>0</v>
      </c>
      <c r="J87" s="164"/>
      <c r="K87" s="165"/>
      <c r="L87" s="166">
        <f t="shared" si="109"/>
        <v>0</v>
      </c>
      <c r="M87" s="164"/>
      <c r="N87" s="165"/>
      <c r="O87" s="166">
        <f t="shared" si="110"/>
        <v>0</v>
      </c>
      <c r="P87" s="168"/>
    </row>
    <row r="88" spans="1:17" ht="12" customHeight="1" x14ac:dyDescent="0.25">
      <c r="A88" s="162">
        <v>2219</v>
      </c>
      <c r="B88" s="189" t="s">
        <v>269</v>
      </c>
      <c r="C88" s="190">
        <f t="shared" si="102"/>
        <v>40</v>
      </c>
      <c r="D88" s="302">
        <v>40</v>
      </c>
      <c r="E88" s="303"/>
      <c r="F88" s="166">
        <f t="shared" si="107"/>
        <v>40</v>
      </c>
      <c r="G88" s="164"/>
      <c r="H88" s="165"/>
      <c r="I88" s="166">
        <f t="shared" si="108"/>
        <v>0</v>
      </c>
      <c r="J88" s="164"/>
      <c r="K88" s="165"/>
      <c r="L88" s="166">
        <f t="shared" si="109"/>
        <v>0</v>
      </c>
      <c r="M88" s="164"/>
      <c r="N88" s="165"/>
      <c r="O88" s="166">
        <f t="shared" si="110"/>
        <v>0</v>
      </c>
      <c r="P88" s="168"/>
    </row>
    <row r="89" spans="1:17" ht="24" x14ac:dyDescent="0.25">
      <c r="A89" s="296">
        <v>2220</v>
      </c>
      <c r="B89" s="189" t="s">
        <v>270</v>
      </c>
      <c r="C89" s="190">
        <f t="shared" si="102"/>
        <v>36938</v>
      </c>
      <c r="D89" s="297">
        <f>SUM(D90:D94)</f>
        <v>35778</v>
      </c>
      <c r="E89" s="298">
        <f t="shared" ref="E89:F89" si="111">SUM(E90:E94)</f>
        <v>0</v>
      </c>
      <c r="F89" s="166">
        <f t="shared" si="111"/>
        <v>35778</v>
      </c>
      <c r="G89" s="297">
        <f>SUM(G90:G94)</f>
        <v>0</v>
      </c>
      <c r="H89" s="298">
        <f t="shared" ref="H89:I89" si="112">SUM(H90:H94)</f>
        <v>0</v>
      </c>
      <c r="I89" s="166">
        <f t="shared" si="112"/>
        <v>0</v>
      </c>
      <c r="J89" s="297">
        <f>SUM(J90:J94)</f>
        <v>1160</v>
      </c>
      <c r="K89" s="298">
        <f t="shared" ref="K89:L89" si="113">SUM(K90:K94)</f>
        <v>0</v>
      </c>
      <c r="L89" s="166">
        <f t="shared" si="113"/>
        <v>1160</v>
      </c>
      <c r="M89" s="297">
        <f>SUM(M90:M94)</f>
        <v>0</v>
      </c>
      <c r="N89" s="298">
        <f t="shared" ref="N89:O89" si="114">SUM(N90:N94)</f>
        <v>0</v>
      </c>
      <c r="O89" s="166">
        <f t="shared" si="114"/>
        <v>0</v>
      </c>
      <c r="P89" s="168"/>
    </row>
    <row r="90" spans="1:17" ht="24" customHeight="1" x14ac:dyDescent="0.25">
      <c r="A90" s="162">
        <v>2221</v>
      </c>
      <c r="B90" s="189" t="s">
        <v>271</v>
      </c>
      <c r="C90" s="190">
        <f t="shared" si="102"/>
        <v>18161</v>
      </c>
      <c r="D90" s="302">
        <v>18161</v>
      </c>
      <c r="E90" s="303"/>
      <c r="F90" s="166">
        <f t="shared" ref="F90:F94" si="115">D90+E90</f>
        <v>18161</v>
      </c>
      <c r="G90" s="164"/>
      <c r="H90" s="165"/>
      <c r="I90" s="166">
        <f t="shared" ref="I90:I94" si="116">G90+H90</f>
        <v>0</v>
      </c>
      <c r="J90" s="164"/>
      <c r="K90" s="165"/>
      <c r="L90" s="166">
        <f t="shared" ref="L90:L94" si="117">K90+J90</f>
        <v>0</v>
      </c>
      <c r="M90" s="164"/>
      <c r="N90" s="165"/>
      <c r="O90" s="166">
        <f t="shared" ref="O90:O94" si="118">N90+M90</f>
        <v>0</v>
      </c>
      <c r="P90" s="168"/>
    </row>
    <row r="91" spans="1:17" ht="113.25" customHeight="1" x14ac:dyDescent="0.25">
      <c r="A91" s="162">
        <v>2222</v>
      </c>
      <c r="B91" s="189" t="s">
        <v>272</v>
      </c>
      <c r="C91" s="190">
        <f t="shared" si="102"/>
        <v>5913</v>
      </c>
      <c r="D91" s="302">
        <v>5533</v>
      </c>
      <c r="E91" s="303"/>
      <c r="F91" s="166">
        <f t="shared" si="115"/>
        <v>5533</v>
      </c>
      <c r="G91" s="164"/>
      <c r="H91" s="165"/>
      <c r="I91" s="166">
        <f t="shared" si="116"/>
        <v>0</v>
      </c>
      <c r="J91" s="164">
        <v>380</v>
      </c>
      <c r="K91" s="165"/>
      <c r="L91" s="166">
        <f t="shared" si="117"/>
        <v>380</v>
      </c>
      <c r="M91" s="164"/>
      <c r="N91" s="165"/>
      <c r="O91" s="166">
        <f t="shared" si="118"/>
        <v>0</v>
      </c>
      <c r="P91" s="778"/>
      <c r="Q91" s="777"/>
    </row>
    <row r="92" spans="1:17" ht="39" customHeight="1" x14ac:dyDescent="0.25">
      <c r="A92" s="162">
        <v>2223</v>
      </c>
      <c r="B92" s="189" t="s">
        <v>273</v>
      </c>
      <c r="C92" s="190">
        <f t="shared" si="102"/>
        <v>10381</v>
      </c>
      <c r="D92" s="302">
        <v>9781</v>
      </c>
      <c r="E92" s="303"/>
      <c r="F92" s="166">
        <f t="shared" si="115"/>
        <v>9781</v>
      </c>
      <c r="G92" s="164"/>
      <c r="H92" s="165"/>
      <c r="I92" s="166">
        <f t="shared" si="116"/>
        <v>0</v>
      </c>
      <c r="J92" s="164">
        <v>600</v>
      </c>
      <c r="K92" s="165"/>
      <c r="L92" s="166">
        <f t="shared" si="117"/>
        <v>600</v>
      </c>
      <c r="M92" s="164"/>
      <c r="N92" s="165"/>
      <c r="O92" s="166">
        <f t="shared" si="118"/>
        <v>0</v>
      </c>
      <c r="P92" s="778"/>
      <c r="Q92" s="777"/>
    </row>
    <row r="93" spans="1:17" ht="54.75" customHeight="1" x14ac:dyDescent="0.25">
      <c r="A93" s="289">
        <v>2224</v>
      </c>
      <c r="B93" s="290" t="s">
        <v>274</v>
      </c>
      <c r="C93" s="291">
        <f t="shared" si="102"/>
        <v>2483</v>
      </c>
      <c r="D93" s="306">
        <v>2303</v>
      </c>
      <c r="E93" s="307"/>
      <c r="F93" s="294">
        <f t="shared" si="115"/>
        <v>2303</v>
      </c>
      <c r="G93" s="292"/>
      <c r="H93" s="293"/>
      <c r="I93" s="294">
        <f t="shared" si="116"/>
        <v>0</v>
      </c>
      <c r="J93" s="292">
        <v>180</v>
      </c>
      <c r="K93" s="293"/>
      <c r="L93" s="294">
        <f t="shared" si="117"/>
        <v>180</v>
      </c>
      <c r="M93" s="292"/>
      <c r="N93" s="293"/>
      <c r="O93" s="294">
        <f t="shared" si="118"/>
        <v>0</v>
      </c>
      <c r="P93" s="779"/>
    </row>
    <row r="94" spans="1:17"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7" ht="36" x14ac:dyDescent="0.25">
      <c r="A95" s="296">
        <v>2230</v>
      </c>
      <c r="B95" s="189" t="s">
        <v>276</v>
      </c>
      <c r="C95" s="190">
        <f t="shared" si="102"/>
        <v>1942</v>
      </c>
      <c r="D95" s="297">
        <f>SUM(D96:D102)</f>
        <v>1942</v>
      </c>
      <c r="E95" s="298">
        <f t="shared" ref="E95:F95" si="119">SUM(E96:E102)</f>
        <v>0</v>
      </c>
      <c r="F95" s="166">
        <f t="shared" si="119"/>
        <v>1942</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7"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7"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7"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7"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7"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7"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7" ht="24" customHeight="1" x14ac:dyDescent="0.25">
      <c r="A102" s="162">
        <v>2239</v>
      </c>
      <c r="B102" s="189" t="s">
        <v>283</v>
      </c>
      <c r="C102" s="190">
        <f t="shared" si="102"/>
        <v>1942</v>
      </c>
      <c r="D102" s="302">
        <v>1942</v>
      </c>
      <c r="E102" s="303"/>
      <c r="F102" s="166">
        <f t="shared" si="123"/>
        <v>1942</v>
      </c>
      <c r="G102" s="164"/>
      <c r="H102" s="165"/>
      <c r="I102" s="166">
        <f t="shared" si="124"/>
        <v>0</v>
      </c>
      <c r="J102" s="164"/>
      <c r="K102" s="165"/>
      <c r="L102" s="166">
        <f t="shared" si="125"/>
        <v>0</v>
      </c>
      <c r="M102" s="164"/>
      <c r="N102" s="165"/>
      <c r="O102" s="166">
        <f t="shared" si="126"/>
        <v>0</v>
      </c>
      <c r="P102" s="168"/>
    </row>
    <row r="103" spans="1:17" ht="36" x14ac:dyDescent="0.25">
      <c r="A103" s="296">
        <v>2240</v>
      </c>
      <c r="B103" s="189" t="s">
        <v>284</v>
      </c>
      <c r="C103" s="190">
        <f t="shared" si="102"/>
        <v>7329</v>
      </c>
      <c r="D103" s="297">
        <f>SUM(D104:D111)</f>
        <v>7329</v>
      </c>
      <c r="E103" s="298">
        <f t="shared" ref="E103:F103" si="127">SUM(E104:E111)</f>
        <v>0</v>
      </c>
      <c r="F103" s="166">
        <f t="shared" si="127"/>
        <v>7329</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7"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7"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7" ht="24" customHeight="1" x14ac:dyDescent="0.25">
      <c r="A106" s="162">
        <v>2243</v>
      </c>
      <c r="B106" s="189" t="s">
        <v>287</v>
      </c>
      <c r="C106" s="190">
        <f t="shared" si="102"/>
        <v>1017</v>
      </c>
      <c r="D106" s="302">
        <v>1017</v>
      </c>
      <c r="E106" s="303"/>
      <c r="F106" s="166">
        <f t="shared" si="131"/>
        <v>1017</v>
      </c>
      <c r="G106" s="164"/>
      <c r="H106" s="165"/>
      <c r="I106" s="166">
        <f t="shared" si="132"/>
        <v>0</v>
      </c>
      <c r="J106" s="164"/>
      <c r="K106" s="165"/>
      <c r="L106" s="166">
        <f t="shared" si="133"/>
        <v>0</v>
      </c>
      <c r="M106" s="164"/>
      <c r="N106" s="165"/>
      <c r="O106" s="166">
        <f t="shared" si="134"/>
        <v>0</v>
      </c>
      <c r="P106" s="168"/>
    </row>
    <row r="107" spans="1:17" ht="46.5" customHeight="1" x14ac:dyDescent="0.25">
      <c r="A107" s="162">
        <v>2244</v>
      </c>
      <c r="B107" s="189" t="s">
        <v>288</v>
      </c>
      <c r="C107" s="190">
        <f t="shared" si="102"/>
        <v>3167</v>
      </c>
      <c r="D107" s="302">
        <v>3167</v>
      </c>
      <c r="E107" s="303"/>
      <c r="F107" s="166">
        <f t="shared" si="131"/>
        <v>3167</v>
      </c>
      <c r="G107" s="164"/>
      <c r="H107" s="165"/>
      <c r="I107" s="166">
        <f t="shared" si="132"/>
        <v>0</v>
      </c>
      <c r="J107" s="164"/>
      <c r="K107" s="165"/>
      <c r="L107" s="166">
        <f t="shared" si="133"/>
        <v>0</v>
      </c>
      <c r="M107" s="164"/>
      <c r="N107" s="165"/>
      <c r="O107" s="166">
        <f t="shared" si="134"/>
        <v>0</v>
      </c>
      <c r="P107" s="168"/>
      <c r="Q107" s="777"/>
    </row>
    <row r="108" spans="1:17"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7"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7"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7" ht="24" customHeight="1" x14ac:dyDescent="0.25">
      <c r="A111" s="162">
        <v>2249</v>
      </c>
      <c r="B111" s="189" t="s">
        <v>292</v>
      </c>
      <c r="C111" s="190">
        <f t="shared" si="102"/>
        <v>3145</v>
      </c>
      <c r="D111" s="302">
        <v>3145</v>
      </c>
      <c r="E111" s="303"/>
      <c r="F111" s="166">
        <f t="shared" si="131"/>
        <v>3145</v>
      </c>
      <c r="G111" s="164"/>
      <c r="H111" s="165"/>
      <c r="I111" s="166">
        <f t="shared" si="132"/>
        <v>0</v>
      </c>
      <c r="J111" s="164"/>
      <c r="K111" s="165"/>
      <c r="L111" s="166">
        <f t="shared" si="133"/>
        <v>0</v>
      </c>
      <c r="M111" s="164"/>
      <c r="N111" s="165"/>
      <c r="O111" s="166">
        <f t="shared" si="134"/>
        <v>0</v>
      </c>
      <c r="P111" s="168"/>
    </row>
    <row r="112" spans="1:17" x14ac:dyDescent="0.25">
      <c r="A112" s="296">
        <v>2250</v>
      </c>
      <c r="B112" s="189" t="s">
        <v>293</v>
      </c>
      <c r="C112" s="190">
        <f t="shared" si="102"/>
        <v>331</v>
      </c>
      <c r="D112" s="297">
        <f>SUM(D113:D115)</f>
        <v>331</v>
      </c>
      <c r="E112" s="298">
        <f t="shared" ref="E112:F112" si="135">SUM(E113:E115)</f>
        <v>0</v>
      </c>
      <c r="F112" s="166">
        <f t="shared" si="135"/>
        <v>331</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customHeight="1" x14ac:dyDescent="0.25">
      <c r="A113" s="162">
        <v>2251</v>
      </c>
      <c r="B113" s="189" t="s">
        <v>294</v>
      </c>
      <c r="C113" s="190">
        <f t="shared" si="102"/>
        <v>166</v>
      </c>
      <c r="D113" s="302">
        <v>166</v>
      </c>
      <c r="E113" s="303"/>
      <c r="F113" s="166">
        <f t="shared" ref="F113:F115" si="139">D113+E113</f>
        <v>166</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customHeight="1" x14ac:dyDescent="0.25">
      <c r="A114" s="162">
        <v>2252</v>
      </c>
      <c r="B114" s="189" t="s">
        <v>295</v>
      </c>
      <c r="C114" s="190">
        <f t="shared" si="102"/>
        <v>165</v>
      </c>
      <c r="D114" s="302">
        <v>165</v>
      </c>
      <c r="E114" s="303"/>
      <c r="F114" s="166">
        <f t="shared" si="139"/>
        <v>165</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c r="E115" s="303"/>
      <c r="F115" s="166">
        <f t="shared" si="139"/>
        <v>0</v>
      </c>
      <c r="G115" s="164"/>
      <c r="H115" s="165"/>
      <c r="I115" s="166">
        <f t="shared" si="140"/>
        <v>0</v>
      </c>
      <c r="J115" s="164"/>
      <c r="K115" s="165"/>
      <c r="L115" s="166">
        <f t="shared" si="141"/>
        <v>0</v>
      </c>
      <c r="M115" s="164"/>
      <c r="N115" s="165"/>
      <c r="O115" s="166">
        <f t="shared" si="142"/>
        <v>0</v>
      </c>
      <c r="P115" s="168"/>
    </row>
    <row r="116" spans="1:16" x14ac:dyDescent="0.25">
      <c r="A116" s="296">
        <v>2260</v>
      </c>
      <c r="B116" s="189" t="s">
        <v>297</v>
      </c>
      <c r="C116" s="190">
        <f t="shared" si="102"/>
        <v>7670</v>
      </c>
      <c r="D116" s="297">
        <f>SUM(D117:D121)</f>
        <v>7670</v>
      </c>
      <c r="E116" s="298">
        <f t="shared" ref="E116:F116" si="143">SUM(E117:E121)</f>
        <v>0</v>
      </c>
      <c r="F116" s="166">
        <f t="shared" si="143"/>
        <v>7670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6" ht="12" customHeight="1" x14ac:dyDescent="0.25">
      <c r="A119" s="162">
        <v>2263</v>
      </c>
      <c r="B119" s="189" t="s">
        <v>300</v>
      </c>
      <c r="C119" s="190">
        <f t="shared" si="102"/>
        <v>7618</v>
      </c>
      <c r="D119" s="302">
        <v>7618</v>
      </c>
      <c r="E119" s="303"/>
      <c r="F119" s="166">
        <f t="shared" si="147"/>
        <v>7618</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6" ht="12" customHeight="1" x14ac:dyDescent="0.25">
      <c r="A121" s="162">
        <v>2269</v>
      </c>
      <c r="B121" s="189" t="s">
        <v>302</v>
      </c>
      <c r="C121" s="190">
        <f t="shared" si="102"/>
        <v>52</v>
      </c>
      <c r="D121" s="302">
        <v>52</v>
      </c>
      <c r="E121" s="303"/>
      <c r="F121" s="166">
        <f t="shared" si="147"/>
        <v>52</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7"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7" ht="38.25" customHeight="1" x14ac:dyDescent="0.25">
      <c r="A130" s="169">
        <v>2300</v>
      </c>
      <c r="B130" s="283" t="s">
        <v>311</v>
      </c>
      <c r="C130" s="170">
        <f t="shared" si="102"/>
        <v>17711</v>
      </c>
      <c r="D130" s="284">
        <f>SUM(D131,D136,D140,D141,D144,D151,D159,D160,D163)</f>
        <v>11659</v>
      </c>
      <c r="E130" s="285">
        <f t="shared" ref="E130:F130" si="160">SUM(E131,E136,E140,E141,E144,E151,E159,E160,E163)</f>
        <v>0</v>
      </c>
      <c r="F130" s="173">
        <f t="shared" si="160"/>
        <v>11659</v>
      </c>
      <c r="G130" s="284">
        <f>SUM(G131,G136,G140,G141,G144,G151,G159,G160,G163)</f>
        <v>851</v>
      </c>
      <c r="H130" s="285">
        <f t="shared" ref="H130:I130" si="161">SUM(H131,H136,H140,H141,H144,H151,H159,H160,H163)</f>
        <v>0</v>
      </c>
      <c r="I130" s="173">
        <f t="shared" si="161"/>
        <v>851</v>
      </c>
      <c r="J130" s="284">
        <f>SUM(J131,J136,J140,J141,J144,J151,J159,J160,J163)</f>
        <v>5201</v>
      </c>
      <c r="K130" s="285">
        <f t="shared" ref="K130:L130" si="162">SUM(K131,K136,K140,K141,K144,K151,K159,K160,K163)</f>
        <v>0</v>
      </c>
      <c r="L130" s="173">
        <f t="shared" si="162"/>
        <v>5201</v>
      </c>
      <c r="M130" s="284">
        <f>SUM(M131,M136,M140,M141,M144,M151,M159,M160,M163)</f>
        <v>0</v>
      </c>
      <c r="N130" s="285">
        <f t="shared" ref="N130:O130" si="163">SUM(N131,N136,N140,N141,N144,N151,N159,N160,N163)</f>
        <v>0</v>
      </c>
      <c r="O130" s="173">
        <f t="shared" si="163"/>
        <v>0</v>
      </c>
      <c r="P130" s="177"/>
    </row>
    <row r="131" spans="1:17" ht="24" x14ac:dyDescent="0.25">
      <c r="A131" s="766">
        <v>2310</v>
      </c>
      <c r="B131" s="182" t="s">
        <v>312</v>
      </c>
      <c r="C131" s="183">
        <f t="shared" si="102"/>
        <v>4731</v>
      </c>
      <c r="D131" s="300">
        <f t="shared" ref="D131:O131" si="164">SUM(D132:D135)</f>
        <v>4731</v>
      </c>
      <c r="E131" s="301">
        <f t="shared" si="164"/>
        <v>0</v>
      </c>
      <c r="F131" s="234">
        <f t="shared" si="164"/>
        <v>4731</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7" ht="39.75" customHeight="1" x14ac:dyDescent="0.25">
      <c r="A132" s="162">
        <v>2311</v>
      </c>
      <c r="B132" s="189" t="s">
        <v>313</v>
      </c>
      <c r="C132" s="190">
        <f t="shared" si="102"/>
        <v>434</v>
      </c>
      <c r="D132" s="302">
        <v>434</v>
      </c>
      <c r="E132" s="303"/>
      <c r="F132" s="166">
        <f t="shared" ref="F132:F135" si="165">D132+E132</f>
        <v>434</v>
      </c>
      <c r="G132" s="164"/>
      <c r="H132" s="165"/>
      <c r="I132" s="166">
        <f t="shared" ref="I132:I135" si="166">G132+H132</f>
        <v>0</v>
      </c>
      <c r="J132" s="164"/>
      <c r="K132" s="165"/>
      <c r="L132" s="166">
        <f t="shared" ref="L132:L135" si="167">K132+J132</f>
        <v>0</v>
      </c>
      <c r="M132" s="164"/>
      <c r="N132" s="165"/>
      <c r="O132" s="166">
        <f t="shared" ref="O132:O135" si="168">N132+M132</f>
        <v>0</v>
      </c>
      <c r="P132" s="168"/>
      <c r="Q132" s="777"/>
    </row>
    <row r="133" spans="1:17" ht="42" customHeight="1" x14ac:dyDescent="0.25">
      <c r="A133" s="162">
        <v>2312</v>
      </c>
      <c r="B133" s="189" t="s">
        <v>314</v>
      </c>
      <c r="C133" s="190">
        <f t="shared" si="102"/>
        <v>3912</v>
      </c>
      <c r="D133" s="302">
        <v>3912</v>
      </c>
      <c r="E133" s="303"/>
      <c r="F133" s="166">
        <f t="shared" si="165"/>
        <v>3912</v>
      </c>
      <c r="G133" s="164"/>
      <c r="H133" s="165"/>
      <c r="I133" s="166">
        <f t="shared" si="166"/>
        <v>0</v>
      </c>
      <c r="J133" s="164"/>
      <c r="K133" s="165"/>
      <c r="L133" s="166">
        <f t="shared" si="167"/>
        <v>0</v>
      </c>
      <c r="M133" s="164"/>
      <c r="N133" s="165"/>
      <c r="O133" s="166">
        <f t="shared" si="168"/>
        <v>0</v>
      </c>
      <c r="P133" s="168"/>
      <c r="Q133" s="777"/>
    </row>
    <row r="134" spans="1:17" ht="12" customHeight="1" x14ac:dyDescent="0.25">
      <c r="A134" s="162">
        <v>2313</v>
      </c>
      <c r="B134" s="189" t="s">
        <v>315</v>
      </c>
      <c r="C134" s="190">
        <f t="shared" si="102"/>
        <v>385</v>
      </c>
      <c r="D134" s="302">
        <v>385</v>
      </c>
      <c r="E134" s="303"/>
      <c r="F134" s="166">
        <f t="shared" si="165"/>
        <v>385</v>
      </c>
      <c r="G134" s="164"/>
      <c r="H134" s="165"/>
      <c r="I134" s="166">
        <f t="shared" si="166"/>
        <v>0</v>
      </c>
      <c r="J134" s="164"/>
      <c r="K134" s="165"/>
      <c r="L134" s="166">
        <f t="shared" si="167"/>
        <v>0</v>
      </c>
      <c r="M134" s="164"/>
      <c r="N134" s="165"/>
      <c r="O134" s="166">
        <f t="shared" si="168"/>
        <v>0</v>
      </c>
      <c r="P134" s="168"/>
    </row>
    <row r="135" spans="1:17" ht="36" hidden="1" customHeight="1" x14ac:dyDescent="0.25">
      <c r="A135" s="162">
        <v>2314</v>
      </c>
      <c r="B135" s="189" t="s">
        <v>316</v>
      </c>
      <c r="C135" s="190">
        <f t="shared" si="102"/>
        <v>0</v>
      </c>
      <c r="D135" s="302"/>
      <c r="E135" s="303"/>
      <c r="F135" s="166">
        <f t="shared" si="165"/>
        <v>0</v>
      </c>
      <c r="G135" s="164"/>
      <c r="H135" s="165"/>
      <c r="I135" s="166">
        <f t="shared" si="166"/>
        <v>0</v>
      </c>
      <c r="J135" s="164"/>
      <c r="K135" s="165"/>
      <c r="L135" s="166">
        <f t="shared" si="167"/>
        <v>0</v>
      </c>
      <c r="M135" s="164"/>
      <c r="N135" s="165"/>
      <c r="O135" s="166">
        <f t="shared" si="168"/>
        <v>0</v>
      </c>
      <c r="P135" s="168"/>
    </row>
    <row r="136" spans="1:17" x14ac:dyDescent="0.25">
      <c r="A136" s="296">
        <v>2320</v>
      </c>
      <c r="B136" s="189" t="s">
        <v>317</v>
      </c>
      <c r="C136" s="190">
        <f t="shared" si="102"/>
        <v>67</v>
      </c>
      <c r="D136" s="297">
        <f>SUM(D137:D139)</f>
        <v>67</v>
      </c>
      <c r="E136" s="298">
        <f t="shared" ref="E136:F136" si="169">SUM(E137:E139)</f>
        <v>0</v>
      </c>
      <c r="F136" s="166">
        <f t="shared" si="169"/>
        <v>67</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7"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7" ht="12" customHeight="1" x14ac:dyDescent="0.25">
      <c r="A138" s="162">
        <v>2322</v>
      </c>
      <c r="B138" s="189" t="s">
        <v>319</v>
      </c>
      <c r="C138" s="190">
        <f t="shared" si="102"/>
        <v>67</v>
      </c>
      <c r="D138" s="302">
        <v>67</v>
      </c>
      <c r="E138" s="303"/>
      <c r="F138" s="166">
        <f t="shared" si="173"/>
        <v>67</v>
      </c>
      <c r="G138" s="164"/>
      <c r="H138" s="165"/>
      <c r="I138" s="166">
        <f t="shared" si="174"/>
        <v>0</v>
      </c>
      <c r="J138" s="164"/>
      <c r="K138" s="165"/>
      <c r="L138" s="166">
        <f t="shared" si="175"/>
        <v>0</v>
      </c>
      <c r="M138" s="164"/>
      <c r="N138" s="165"/>
      <c r="O138" s="166">
        <f t="shared" si="176"/>
        <v>0</v>
      </c>
      <c r="P138" s="168"/>
    </row>
    <row r="139" spans="1:17"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7"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7" ht="48" x14ac:dyDescent="0.25">
      <c r="A141" s="296">
        <v>2340</v>
      </c>
      <c r="B141" s="189" t="s">
        <v>322</v>
      </c>
      <c r="C141" s="190">
        <f t="shared" si="102"/>
        <v>50</v>
      </c>
      <c r="D141" s="297">
        <f>SUM(D142:D143)</f>
        <v>50</v>
      </c>
      <c r="E141" s="298">
        <f t="shared" ref="E141:F141" si="177">SUM(E142:E143)</f>
        <v>0</v>
      </c>
      <c r="F141" s="166">
        <f t="shared" si="177"/>
        <v>50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7" ht="12" customHeight="1" x14ac:dyDescent="0.25">
      <c r="A142" s="162">
        <v>2341</v>
      </c>
      <c r="B142" s="189" t="s">
        <v>323</v>
      </c>
      <c r="C142" s="190">
        <f t="shared" si="102"/>
        <v>50</v>
      </c>
      <c r="D142" s="302">
        <v>50</v>
      </c>
      <c r="E142" s="303"/>
      <c r="F142" s="166">
        <f t="shared" ref="F142:F143" si="181">D142+E142</f>
        <v>50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7"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7" ht="24" x14ac:dyDescent="0.25">
      <c r="A144" s="286">
        <v>2350</v>
      </c>
      <c r="B144" s="238" t="s">
        <v>325</v>
      </c>
      <c r="C144" s="243">
        <f t="shared" si="102"/>
        <v>4594</v>
      </c>
      <c r="D144" s="287">
        <f>SUM(D145:D150)</f>
        <v>4594</v>
      </c>
      <c r="E144" s="288">
        <f t="shared" ref="E144:F144" si="185">SUM(E145:E150)</f>
        <v>0</v>
      </c>
      <c r="F144" s="241">
        <f t="shared" si="185"/>
        <v>4594</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customHeight="1" x14ac:dyDescent="0.25">
      <c r="A145" s="155">
        <v>2351</v>
      </c>
      <c r="B145" s="182" t="s">
        <v>326</v>
      </c>
      <c r="C145" s="183">
        <f t="shared" si="102"/>
        <v>490</v>
      </c>
      <c r="D145" s="304">
        <v>490</v>
      </c>
      <c r="E145" s="305"/>
      <c r="F145" s="234">
        <f t="shared" ref="F145:F150" si="189">D145+E145</f>
        <v>490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customHeight="1" x14ac:dyDescent="0.25">
      <c r="A146" s="162">
        <v>2352</v>
      </c>
      <c r="B146" s="189" t="s">
        <v>327</v>
      </c>
      <c r="C146" s="190">
        <f t="shared" si="102"/>
        <v>4064</v>
      </c>
      <c r="D146" s="302">
        <v>4064</v>
      </c>
      <c r="E146" s="303"/>
      <c r="F146" s="166">
        <f t="shared" si="189"/>
        <v>4064</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customHeight="1" x14ac:dyDescent="0.25">
      <c r="A149" s="162">
        <v>2355</v>
      </c>
      <c r="B149" s="189" t="s">
        <v>330</v>
      </c>
      <c r="C149" s="190">
        <f t="shared" si="193"/>
        <v>40</v>
      </c>
      <c r="D149" s="302">
        <v>40</v>
      </c>
      <c r="E149" s="303"/>
      <c r="F149" s="166">
        <f t="shared" si="189"/>
        <v>40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customHeight="1" x14ac:dyDescent="0.25">
      <c r="A151" s="296">
        <v>2360</v>
      </c>
      <c r="B151" s="189" t="s">
        <v>332</v>
      </c>
      <c r="C151" s="190">
        <f t="shared" si="193"/>
        <v>6400</v>
      </c>
      <c r="D151" s="297">
        <f>SUM(D152:D158)</f>
        <v>1199</v>
      </c>
      <c r="E151" s="298">
        <f t="shared" ref="E151:F151" si="194">SUM(E152:E158)</f>
        <v>0</v>
      </c>
      <c r="F151" s="166">
        <f t="shared" si="194"/>
        <v>1199</v>
      </c>
      <c r="G151" s="297">
        <f>SUM(G152:G158)</f>
        <v>0</v>
      </c>
      <c r="H151" s="298">
        <f t="shared" ref="H151:I151" si="195">SUM(H152:H158)</f>
        <v>0</v>
      </c>
      <c r="I151" s="166">
        <f t="shared" si="195"/>
        <v>0</v>
      </c>
      <c r="J151" s="297">
        <f>SUM(J152:J158)</f>
        <v>5201</v>
      </c>
      <c r="K151" s="298">
        <f t="shared" ref="K151:L151" si="196">SUM(K152:K158)</f>
        <v>0</v>
      </c>
      <c r="L151" s="166">
        <f t="shared" si="196"/>
        <v>5201</v>
      </c>
      <c r="M151" s="297">
        <f>SUM(M152:M158)</f>
        <v>0</v>
      </c>
      <c r="N151" s="298">
        <f t="shared" ref="N151:O151" si="197">SUM(N152:N158)</f>
        <v>0</v>
      </c>
      <c r="O151" s="166">
        <f t="shared" si="197"/>
        <v>0</v>
      </c>
      <c r="P151" s="168"/>
    </row>
    <row r="152" spans="1:16" ht="12" customHeight="1" x14ac:dyDescent="0.25">
      <c r="A152" s="161">
        <v>2361</v>
      </c>
      <c r="B152" s="189" t="s">
        <v>333</v>
      </c>
      <c r="C152" s="190">
        <f t="shared" si="193"/>
        <v>584</v>
      </c>
      <c r="D152" s="302">
        <v>584</v>
      </c>
      <c r="E152" s="303"/>
      <c r="F152" s="166">
        <f t="shared" ref="F152:F159" si="198">D152+E152</f>
        <v>584</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customHeight="1" x14ac:dyDescent="0.25">
      <c r="A153" s="161">
        <v>2362</v>
      </c>
      <c r="B153" s="189" t="s">
        <v>334</v>
      </c>
      <c r="C153" s="190">
        <f t="shared" si="193"/>
        <v>615</v>
      </c>
      <c r="D153" s="302">
        <v>615</v>
      </c>
      <c r="E153" s="303"/>
      <c r="F153" s="166">
        <f t="shared" si="198"/>
        <v>615</v>
      </c>
      <c r="G153" s="164"/>
      <c r="H153" s="165"/>
      <c r="I153" s="166">
        <f t="shared" si="199"/>
        <v>0</v>
      </c>
      <c r="J153" s="164"/>
      <c r="K153" s="165"/>
      <c r="L153" s="166">
        <f t="shared" si="200"/>
        <v>0</v>
      </c>
      <c r="M153" s="164"/>
      <c r="N153" s="165"/>
      <c r="O153" s="166">
        <f t="shared" si="201"/>
        <v>0</v>
      </c>
      <c r="P153" s="168"/>
    </row>
    <row r="154" spans="1:16" ht="12" customHeight="1" x14ac:dyDescent="0.25">
      <c r="A154" s="161">
        <v>2363</v>
      </c>
      <c r="B154" s="189" t="s">
        <v>335</v>
      </c>
      <c r="C154" s="190">
        <f t="shared" si="193"/>
        <v>5201</v>
      </c>
      <c r="D154" s="302"/>
      <c r="E154" s="303"/>
      <c r="F154" s="166">
        <f t="shared" si="198"/>
        <v>0</v>
      </c>
      <c r="G154" s="164"/>
      <c r="H154" s="165"/>
      <c r="I154" s="166">
        <f t="shared" si="199"/>
        <v>0</v>
      </c>
      <c r="J154" s="164">
        <v>5201</v>
      </c>
      <c r="K154" s="165"/>
      <c r="L154" s="166">
        <f t="shared" si="200"/>
        <v>5201</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customHeight="1" x14ac:dyDescent="0.25">
      <c r="A159" s="286">
        <v>2370</v>
      </c>
      <c r="B159" s="238" t="s">
        <v>340</v>
      </c>
      <c r="C159" s="243">
        <f t="shared" si="193"/>
        <v>1869</v>
      </c>
      <c r="D159" s="313">
        <v>1018</v>
      </c>
      <c r="E159" s="314"/>
      <c r="F159" s="241">
        <f t="shared" si="198"/>
        <v>1018</v>
      </c>
      <c r="G159" s="244">
        <v>851</v>
      </c>
      <c r="H159" s="245"/>
      <c r="I159" s="241">
        <f t="shared" si="199"/>
        <v>851</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4692</v>
      </c>
      <c r="D194" s="273">
        <f t="shared" ref="D194:O194" si="259">SUM(D195,D230,D269,D283)</f>
        <v>4492</v>
      </c>
      <c r="E194" s="274">
        <f t="shared" si="259"/>
        <v>0</v>
      </c>
      <c r="F194" s="275">
        <f t="shared" si="259"/>
        <v>4492</v>
      </c>
      <c r="G194" s="273">
        <f t="shared" si="259"/>
        <v>200</v>
      </c>
      <c r="H194" s="274">
        <f t="shared" si="259"/>
        <v>0</v>
      </c>
      <c r="I194" s="275">
        <f t="shared" si="259"/>
        <v>200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4692</v>
      </c>
      <c r="D195" s="279">
        <f>D196+D204</f>
        <v>4492</v>
      </c>
      <c r="E195" s="280">
        <f t="shared" ref="E195:F195" si="260">E196+E204</f>
        <v>0</v>
      </c>
      <c r="F195" s="281">
        <f t="shared" si="260"/>
        <v>4492</v>
      </c>
      <c r="G195" s="279">
        <f>G196+G204</f>
        <v>200</v>
      </c>
      <c r="H195" s="280">
        <f t="shared" ref="H195:I195" si="261">H196+H204</f>
        <v>0</v>
      </c>
      <c r="I195" s="281">
        <f t="shared" si="261"/>
        <v>200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4692</v>
      </c>
      <c r="D204" s="284">
        <f>D205+D215+D216+D225+D226+D227+D229</f>
        <v>4492</v>
      </c>
      <c r="E204" s="285">
        <f t="shared" ref="E204:F204" si="276">E205+E215+E216+E225+E226+E227+E229</f>
        <v>0</v>
      </c>
      <c r="F204" s="173">
        <f t="shared" si="276"/>
        <v>4492</v>
      </c>
      <c r="G204" s="284">
        <f>G205+G215+G216+G225+G226+G227+G229</f>
        <v>200</v>
      </c>
      <c r="H204" s="285">
        <f t="shared" ref="H204:I204" si="277">H205+H215+H216+H225+H226+H227+H229</f>
        <v>0</v>
      </c>
      <c r="I204" s="173">
        <f t="shared" si="277"/>
        <v>200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7"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7"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7"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7"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7"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7"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7"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7" x14ac:dyDescent="0.25">
      <c r="A216" s="296">
        <v>5230</v>
      </c>
      <c r="B216" s="189" t="s">
        <v>397</v>
      </c>
      <c r="C216" s="190">
        <f t="shared" si="288"/>
        <v>4692</v>
      </c>
      <c r="D216" s="297">
        <f>SUM(D217:D224)</f>
        <v>4492</v>
      </c>
      <c r="E216" s="298">
        <f t="shared" ref="E216:F216" si="289">SUM(E217:E224)</f>
        <v>0</v>
      </c>
      <c r="F216" s="166">
        <f t="shared" si="289"/>
        <v>4492</v>
      </c>
      <c r="G216" s="297">
        <f>SUM(G217:G224)</f>
        <v>200</v>
      </c>
      <c r="H216" s="298">
        <f t="shared" ref="H216:I216" si="290">SUM(H217:H224)</f>
        <v>0</v>
      </c>
      <c r="I216" s="166">
        <f t="shared" si="290"/>
        <v>200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7"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7" ht="12" customHeight="1" x14ac:dyDescent="0.25">
      <c r="A218" s="162">
        <v>5232</v>
      </c>
      <c r="B218" s="189" t="s">
        <v>399</v>
      </c>
      <c r="C218" s="190">
        <f t="shared" si="288"/>
        <v>1890</v>
      </c>
      <c r="D218" s="302">
        <v>1890</v>
      </c>
      <c r="E218" s="303"/>
      <c r="F218" s="166">
        <f t="shared" si="293"/>
        <v>1890</v>
      </c>
      <c r="G218" s="164"/>
      <c r="H218" s="165"/>
      <c r="I218" s="166">
        <f t="shared" si="294"/>
        <v>0</v>
      </c>
      <c r="J218" s="164"/>
      <c r="K218" s="165"/>
      <c r="L218" s="166">
        <f t="shared" si="295"/>
        <v>0</v>
      </c>
      <c r="M218" s="164"/>
      <c r="N218" s="165"/>
      <c r="O218" s="166">
        <f t="shared" si="296"/>
        <v>0</v>
      </c>
      <c r="P218" s="168"/>
    </row>
    <row r="219" spans="1:17" ht="12" customHeight="1" x14ac:dyDescent="0.25">
      <c r="A219" s="162">
        <v>5233</v>
      </c>
      <c r="B219" s="189" t="s">
        <v>400</v>
      </c>
      <c r="C219" s="190">
        <f t="shared" si="288"/>
        <v>405</v>
      </c>
      <c r="D219" s="302">
        <v>205</v>
      </c>
      <c r="E219" s="303"/>
      <c r="F219" s="166">
        <f t="shared" si="293"/>
        <v>205</v>
      </c>
      <c r="G219" s="164">
        <v>200</v>
      </c>
      <c r="H219" s="165"/>
      <c r="I219" s="166">
        <f t="shared" si="294"/>
        <v>200</v>
      </c>
      <c r="J219" s="164"/>
      <c r="K219" s="165"/>
      <c r="L219" s="166">
        <f t="shared" si="295"/>
        <v>0</v>
      </c>
      <c r="M219" s="164"/>
      <c r="N219" s="165"/>
      <c r="O219" s="166">
        <f t="shared" si="296"/>
        <v>0</v>
      </c>
      <c r="P219" s="168"/>
    </row>
    <row r="220" spans="1:17"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7"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7"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7" ht="24" customHeight="1" x14ac:dyDescent="0.25">
      <c r="A223" s="162">
        <v>5238</v>
      </c>
      <c r="B223" s="189" t="s">
        <v>404</v>
      </c>
      <c r="C223" s="190">
        <f t="shared" si="288"/>
        <v>2397</v>
      </c>
      <c r="D223" s="302">
        <v>2397</v>
      </c>
      <c r="E223" s="303"/>
      <c r="F223" s="166">
        <f t="shared" si="293"/>
        <v>2397</v>
      </c>
      <c r="G223" s="164"/>
      <c r="H223" s="165"/>
      <c r="I223" s="166">
        <f t="shared" si="294"/>
        <v>0</v>
      </c>
      <c r="J223" s="164"/>
      <c r="K223" s="165"/>
      <c r="L223" s="166">
        <f t="shared" si="295"/>
        <v>0</v>
      </c>
      <c r="M223" s="164"/>
      <c r="N223" s="165"/>
      <c r="O223" s="166">
        <f t="shared" si="296"/>
        <v>0</v>
      </c>
      <c r="P223" s="168"/>
      <c r="Q223" s="777"/>
    </row>
    <row r="224" spans="1:17"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5.75" thickBot="1" x14ac:dyDescent="0.3">
      <c r="A289" s="360"/>
      <c r="B289" s="360" t="s">
        <v>472</v>
      </c>
      <c r="C289" s="361">
        <f t="shared" si="371"/>
        <v>672585</v>
      </c>
      <c r="D289" s="362">
        <f t="shared" ref="D289:O289" si="389">SUM(D286,D269,D230,D195,D187,D173,D75,D53,D283)</f>
        <v>613625</v>
      </c>
      <c r="E289" s="363">
        <f t="shared" si="389"/>
        <v>0</v>
      </c>
      <c r="F289" s="364">
        <f t="shared" si="389"/>
        <v>613625</v>
      </c>
      <c r="G289" s="362">
        <f t="shared" si="389"/>
        <v>52599</v>
      </c>
      <c r="H289" s="363">
        <f t="shared" si="389"/>
        <v>0</v>
      </c>
      <c r="I289" s="364">
        <f t="shared" si="389"/>
        <v>52599</v>
      </c>
      <c r="J289" s="362">
        <f t="shared" si="389"/>
        <v>6361</v>
      </c>
      <c r="K289" s="363">
        <f t="shared" si="389"/>
        <v>0</v>
      </c>
      <c r="L289" s="364">
        <f t="shared" si="389"/>
        <v>6361</v>
      </c>
      <c r="M289" s="362">
        <f t="shared" si="389"/>
        <v>0</v>
      </c>
      <c r="N289" s="363">
        <f t="shared" si="389"/>
        <v>0</v>
      </c>
      <c r="O289" s="364">
        <f t="shared" si="389"/>
        <v>0</v>
      </c>
      <c r="P289" s="365"/>
    </row>
    <row r="290" spans="1:16" s="139" customFormat="1" ht="13.5" thickTop="1" thickBot="1" x14ac:dyDescent="0.3">
      <c r="A290" s="1043" t="s">
        <v>473</v>
      </c>
      <c r="B290" s="1044"/>
      <c r="C290" s="366">
        <f t="shared" si="371"/>
        <v>-160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-160</v>
      </c>
      <c r="K290" s="368">
        <f t="shared" ref="K290:L290" si="392">(K26+K43)-K51</f>
        <v>0</v>
      </c>
      <c r="L290" s="369">
        <f t="shared" si="392"/>
        <v>-160</v>
      </c>
      <c r="M290" s="367">
        <f>M45-M51</f>
        <v>0</v>
      </c>
      <c r="N290" s="368">
        <f t="shared" ref="N290:O290" si="393">N45-N51</f>
        <v>0</v>
      </c>
      <c r="O290" s="369">
        <f t="shared" si="393"/>
        <v>0</v>
      </c>
      <c r="P290" s="370"/>
    </row>
    <row r="291" spans="1:16" s="139" customFormat="1" ht="12.75" thickTop="1" x14ac:dyDescent="0.25">
      <c r="A291" s="1045" t="s">
        <v>474</v>
      </c>
      <c r="B291" s="1046"/>
      <c r="C291" s="371">
        <f t="shared" si="371"/>
        <v>160</v>
      </c>
      <c r="D291" s="372">
        <f t="shared" ref="D291:O291" si="394">SUM(D292,D293)-D300+D301</f>
        <v>0</v>
      </c>
      <c r="E291" s="373">
        <f t="shared" si="394"/>
        <v>0</v>
      </c>
      <c r="F291" s="374">
        <f t="shared" si="394"/>
        <v>0</v>
      </c>
      <c r="G291" s="372">
        <f t="shared" si="394"/>
        <v>0</v>
      </c>
      <c r="H291" s="373">
        <f t="shared" si="394"/>
        <v>0</v>
      </c>
      <c r="I291" s="374">
        <f t="shared" si="394"/>
        <v>0</v>
      </c>
      <c r="J291" s="372">
        <f t="shared" si="394"/>
        <v>160</v>
      </c>
      <c r="K291" s="373">
        <f t="shared" si="394"/>
        <v>0</v>
      </c>
      <c r="L291" s="374">
        <f t="shared" si="394"/>
        <v>160</v>
      </c>
      <c r="M291" s="372">
        <f t="shared" si="394"/>
        <v>0</v>
      </c>
      <c r="N291" s="373">
        <f t="shared" si="394"/>
        <v>0</v>
      </c>
      <c r="O291" s="374">
        <f t="shared" si="394"/>
        <v>0</v>
      </c>
      <c r="P291" s="375"/>
    </row>
    <row r="292" spans="1:16" s="139" customFormat="1" ht="12.75" thickBot="1" x14ac:dyDescent="0.3">
      <c r="A292" s="257" t="s">
        <v>475</v>
      </c>
      <c r="B292" s="257" t="s">
        <v>476</v>
      </c>
      <c r="C292" s="258">
        <f t="shared" si="371"/>
        <v>160</v>
      </c>
      <c r="D292" s="259">
        <f t="shared" ref="D292:O292" si="395">D21-D286</f>
        <v>0</v>
      </c>
      <c r="E292" s="260">
        <f t="shared" si="395"/>
        <v>0</v>
      </c>
      <c r="F292" s="261">
        <f t="shared" si="395"/>
        <v>0</v>
      </c>
      <c r="G292" s="259">
        <f t="shared" si="395"/>
        <v>0</v>
      </c>
      <c r="H292" s="260">
        <f t="shared" si="395"/>
        <v>0</v>
      </c>
      <c r="I292" s="261">
        <f t="shared" si="395"/>
        <v>0</v>
      </c>
      <c r="J292" s="259">
        <f t="shared" si="395"/>
        <v>160</v>
      </c>
      <c r="K292" s="260">
        <f t="shared" si="395"/>
        <v>0</v>
      </c>
      <c r="L292" s="261">
        <f t="shared" si="395"/>
        <v>160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customFormat="1" ht="15.75" thickTop="1" x14ac:dyDescent="0.25">
      <c r="A302" s="115"/>
      <c r="B302" s="115"/>
      <c r="C302" s="115"/>
      <c r="D302" s="115"/>
      <c r="E302" s="115"/>
      <c r="F302" s="115"/>
      <c r="G302" s="115"/>
      <c r="H302" s="115"/>
      <c r="I302" s="115"/>
      <c r="J302" s="115"/>
      <c r="K302" s="115"/>
      <c r="L302" s="115"/>
      <c r="M302" s="115"/>
      <c r="N302" s="115"/>
      <c r="O302" s="115"/>
      <c r="P302" s="115"/>
    </row>
    <row r="303" spans="1:16" customFormat="1" x14ac:dyDescent="0.25">
      <c r="A303" s="115"/>
      <c r="B303" s="115"/>
      <c r="C303" s="115"/>
      <c r="D303" s="115"/>
      <c r="E303" s="115"/>
      <c r="F303" s="115"/>
      <c r="G303" s="115"/>
      <c r="H303" s="115"/>
      <c r="I303" s="115"/>
      <c r="J303" s="115"/>
      <c r="K303" s="115"/>
      <c r="L303" s="115"/>
      <c r="M303" s="115"/>
      <c r="N303" s="115"/>
      <c r="O303" s="115"/>
      <c r="P303" s="115"/>
    </row>
    <row r="304" spans="1:16" customFormat="1" x14ac:dyDescent="0.25">
      <c r="A304" s="115"/>
      <c r="B304" s="115"/>
      <c r="C304" s="115"/>
      <c r="D304" s="115"/>
      <c r="E304" s="115"/>
      <c r="F304" s="115"/>
      <c r="G304" s="115"/>
      <c r="H304" s="115"/>
      <c r="I304" s="115"/>
      <c r="J304" s="115"/>
      <c r="K304" s="115"/>
      <c r="L304" s="115"/>
      <c r="M304" s="115"/>
      <c r="N304" s="115"/>
      <c r="O304" s="115"/>
      <c r="P304" s="115"/>
    </row>
    <row r="305" spans="1:16" customFormat="1" x14ac:dyDescent="0.25">
      <c r="A305" s="115"/>
      <c r="B305" s="115"/>
      <c r="C305" s="115"/>
      <c r="D305" s="115"/>
      <c r="E305" s="115"/>
      <c r="F305" s="115"/>
      <c r="G305" s="115"/>
      <c r="H305" s="115"/>
      <c r="I305" s="115"/>
      <c r="J305" s="115"/>
      <c r="K305" s="115"/>
      <c r="L305" s="115"/>
      <c r="M305" s="115"/>
      <c r="N305" s="115"/>
      <c r="O305" s="115"/>
      <c r="P305" s="115"/>
    </row>
    <row r="306" spans="1:16" customFormat="1" x14ac:dyDescent="0.25">
      <c r="A306" s="115"/>
      <c r="B306" s="115"/>
      <c r="C306" s="115"/>
      <c r="D306" s="115"/>
      <c r="E306" s="115"/>
      <c r="F306" s="115"/>
      <c r="G306" s="115"/>
      <c r="H306" s="115"/>
      <c r="I306" s="115"/>
      <c r="J306" s="115"/>
      <c r="K306" s="115"/>
      <c r="L306" s="115"/>
      <c r="M306" s="115"/>
      <c r="N306" s="115"/>
      <c r="O306" s="115"/>
      <c r="P306" s="115"/>
    </row>
    <row r="307" spans="1:16" customFormat="1" x14ac:dyDescent="0.25">
      <c r="A307" s="115"/>
      <c r="B307" s="115"/>
      <c r="C307" s="115"/>
      <c r="D307" s="115"/>
      <c r="E307" s="115"/>
      <c r="F307" s="115"/>
      <c r="G307" s="115"/>
      <c r="H307" s="115"/>
      <c r="I307" s="115"/>
      <c r="J307" s="115"/>
      <c r="K307" s="115"/>
      <c r="L307" s="115"/>
      <c r="M307" s="115"/>
      <c r="N307" s="115"/>
      <c r="O307" s="115"/>
      <c r="P307" s="115"/>
    </row>
    <row r="308" spans="1:16" customFormat="1" x14ac:dyDescent="0.25">
      <c r="A308" s="115"/>
      <c r="B308" s="115"/>
      <c r="C308" s="115"/>
      <c r="D308" s="115"/>
      <c r="E308" s="115"/>
      <c r="F308" s="115"/>
      <c r="G308" s="115"/>
      <c r="H308" s="115"/>
      <c r="I308" s="115"/>
      <c r="J308" s="115"/>
      <c r="K308" s="115"/>
      <c r="L308" s="115"/>
      <c r="M308" s="115"/>
      <c r="N308" s="115"/>
      <c r="O308" s="115"/>
      <c r="P308" s="115"/>
    </row>
    <row r="309" spans="1:16" customFormat="1" x14ac:dyDescent="0.25">
      <c r="A309" s="115"/>
      <c r="B309" s="115"/>
      <c r="C309" s="115"/>
      <c r="D309" s="115"/>
      <c r="E309" s="115"/>
      <c r="F309" s="115"/>
      <c r="G309" s="115"/>
      <c r="H309" s="115"/>
      <c r="I309" s="115"/>
      <c r="J309" s="115"/>
      <c r="K309" s="115"/>
      <c r="L309" s="115"/>
      <c r="M309" s="115"/>
      <c r="N309" s="115"/>
      <c r="O309" s="115"/>
      <c r="P309" s="115"/>
    </row>
    <row r="310" spans="1:16" customFormat="1" x14ac:dyDescent="0.25">
      <c r="A310" s="115"/>
      <c r="B310" s="115"/>
      <c r="C310" s="115"/>
      <c r="D310" s="115"/>
      <c r="E310" s="115"/>
      <c r="F310" s="115"/>
      <c r="G310" s="115"/>
      <c r="H310" s="115"/>
      <c r="I310" s="115"/>
      <c r="J310" s="115"/>
      <c r="K310" s="115"/>
      <c r="L310" s="115"/>
      <c r="M310" s="115"/>
      <c r="N310" s="115"/>
      <c r="O310" s="115"/>
      <c r="P310" s="115"/>
    </row>
    <row r="311" spans="1:16" customFormat="1" x14ac:dyDescent="0.25">
      <c r="A311" s="115"/>
      <c r="B311" s="115"/>
      <c r="C311" s="115"/>
      <c r="D311" s="115"/>
      <c r="E311" s="115"/>
      <c r="F311" s="115"/>
      <c r="G311" s="115"/>
      <c r="H311" s="115"/>
      <c r="I311" s="115"/>
      <c r="J311" s="115"/>
      <c r="K311" s="115"/>
      <c r="L311" s="115"/>
      <c r="M311" s="115"/>
      <c r="N311" s="115"/>
      <c r="O311" s="115"/>
      <c r="P311" s="115"/>
    </row>
    <row r="312" spans="1:16" x14ac:dyDescent="0.25">
      <c r="A312" s="115"/>
      <c r="B312" s="115"/>
      <c r="C312" s="115"/>
      <c r="D312" s="115"/>
      <c r="E312" s="115"/>
      <c r="F312" s="115"/>
      <c r="G312" s="115"/>
      <c r="H312" s="115"/>
      <c r="I312" s="115"/>
      <c r="J312" s="115"/>
      <c r="K312" s="115"/>
      <c r="L312" s="115"/>
      <c r="M312" s="115"/>
    </row>
    <row r="313" spans="1:16" x14ac:dyDescent="0.25">
      <c r="A313" s="115"/>
      <c r="B313" s="115"/>
      <c r="C313" s="115"/>
      <c r="D313" s="115"/>
      <c r="E313" s="115"/>
      <c r="F313" s="115"/>
      <c r="G313" s="115"/>
      <c r="H313" s="115"/>
      <c r="I313" s="115"/>
      <c r="J313" s="115"/>
      <c r="K313" s="115"/>
      <c r="L313" s="115"/>
      <c r="M313" s="115"/>
    </row>
    <row r="314" spans="1:16" x14ac:dyDescent="0.25">
      <c r="A314" s="115"/>
      <c r="B314" s="115"/>
      <c r="C314" s="115"/>
      <c r="D314" s="115"/>
      <c r="E314" s="115"/>
      <c r="F314" s="115"/>
      <c r="G314" s="115"/>
      <c r="H314" s="115"/>
      <c r="I314" s="115"/>
      <c r="J314" s="115"/>
      <c r="K314" s="115"/>
      <c r="L314" s="115"/>
      <c r="M314" s="115"/>
    </row>
    <row r="315" spans="1:16" x14ac:dyDescent="0.25">
      <c r="A315" s="115"/>
      <c r="B315" s="115"/>
      <c r="C315" s="115"/>
      <c r="D315" s="115"/>
      <c r="E315" s="115"/>
      <c r="F315" s="115"/>
      <c r="G315" s="115"/>
      <c r="H315" s="115"/>
      <c r="I315" s="115"/>
      <c r="J315" s="115"/>
      <c r="K315" s="115"/>
      <c r="L315" s="115"/>
      <c r="M315" s="115"/>
    </row>
    <row r="316" spans="1:16" x14ac:dyDescent="0.25">
      <c r="A316" s="115"/>
      <c r="B316" s="115"/>
      <c r="C316" s="115"/>
      <c r="D316" s="115"/>
      <c r="E316" s="115"/>
      <c r="F316" s="115"/>
      <c r="G316" s="115"/>
      <c r="H316" s="115"/>
      <c r="I316" s="115"/>
      <c r="J316" s="115"/>
      <c r="K316" s="115"/>
      <c r="L316" s="115"/>
      <c r="M316" s="115"/>
    </row>
    <row r="317" spans="1:16" x14ac:dyDescent="0.25">
      <c r="A317" s="115"/>
      <c r="B317" s="115"/>
      <c r="C317" s="115"/>
      <c r="D317" s="115"/>
      <c r="E317" s="115"/>
      <c r="F317" s="115"/>
      <c r="G317" s="115"/>
      <c r="H317" s="115"/>
      <c r="I317" s="115"/>
      <c r="J317" s="115"/>
      <c r="K317" s="115"/>
      <c r="L317" s="115"/>
      <c r="M317" s="115"/>
    </row>
    <row r="318" spans="1:16" x14ac:dyDescent="0.25">
      <c r="A318" s="115"/>
      <c r="B318" s="115"/>
      <c r="C318" s="115"/>
      <c r="D318" s="115"/>
      <c r="E318" s="115"/>
      <c r="F318" s="115"/>
      <c r="G318" s="115"/>
      <c r="H318" s="115"/>
      <c r="I318" s="115"/>
      <c r="J318" s="115"/>
      <c r="K318" s="115"/>
      <c r="L318" s="115"/>
      <c r="M318" s="115"/>
    </row>
    <row r="319" spans="1:16" x14ac:dyDescent="0.25">
      <c r="A319" s="115"/>
      <c r="B319" s="115"/>
      <c r="C319" s="115"/>
      <c r="D319" s="115"/>
      <c r="E319" s="115"/>
      <c r="F319" s="115"/>
      <c r="G319" s="115"/>
      <c r="H319" s="115"/>
      <c r="I319" s="115"/>
      <c r="J319" s="115"/>
      <c r="K319" s="115"/>
      <c r="L319" s="115"/>
      <c r="M319" s="115"/>
    </row>
    <row r="320" spans="1:16" x14ac:dyDescent="0.25">
      <c r="A320" s="115"/>
      <c r="B320" s="115"/>
      <c r="C320" s="115"/>
      <c r="D320" s="115"/>
      <c r="E320" s="115"/>
      <c r="F320" s="115"/>
      <c r="G320" s="115"/>
      <c r="H320" s="115"/>
      <c r="I320" s="115"/>
      <c r="J320" s="115"/>
      <c r="K320" s="115"/>
      <c r="L320" s="115"/>
      <c r="M320" s="115"/>
    </row>
  </sheetData>
  <sheetProtection algorithmName="SHA-512" hashValue="5ss5wqFYGgbz7Y+RreNtT+9WA9GU3xlctLTy9gERsNK7ISKAtryrwnSxCx2j3siCxiz4GkZa2gxumw8cUHHEcg==" saltValue="JwEzKlMfiRQbiBRLqdtNEg==" spinCount="100000" sheet="1" objects="1" scenarios="1" formatCells="0" formatColumns="0" formatRows="0" deleteColumns="0"/>
  <autoFilter ref="A18:P301">
    <filterColumn colId="2">
      <filters>
        <filter val="1 000"/>
        <filter val="1 017"/>
        <filter val="1 029"/>
        <filter val="1 869"/>
        <filter val="1 890"/>
        <filter val="1 942"/>
        <filter val="10 381"/>
        <filter val="102"/>
        <filter val="112 448"/>
        <filter val="13 020"/>
        <filter val="147 991"/>
        <filter val="160"/>
        <filter val="-160"/>
        <filter val="162"/>
        <filter val="165"/>
        <filter val="166"/>
        <filter val="17 711"/>
        <filter val="18 161"/>
        <filter val="2 397"/>
        <filter val="2 483"/>
        <filter val="21 523"/>
        <filter val="24 960"/>
        <filter val="3 145"/>
        <filter val="3 167"/>
        <filter val="3 912"/>
        <filter val="331"/>
        <filter val="35 253"/>
        <filter val="35 543"/>
        <filter val="36 938"/>
        <filter val="385"/>
        <filter val="4 064"/>
        <filter val="4 208"/>
        <filter val="4 594"/>
        <filter val="4 692"/>
        <filter val="4 731"/>
        <filter val="4 883"/>
        <filter val="4 894"/>
        <filter val="40"/>
        <filter val="405"/>
        <filter val="407 117"/>
        <filter val="434"/>
        <filter val="447 253"/>
        <filter val="490"/>
        <filter val="5 201"/>
        <filter val="5 913"/>
        <filter val="50"/>
        <filter val="52"/>
        <filter val="54 938"/>
        <filter val="584"/>
        <filter val="586"/>
        <filter val="595 244"/>
        <filter val="6 201"/>
        <filter val="6 400"/>
        <filter val="615"/>
        <filter val="666 224"/>
        <filter val="667 893"/>
        <filter val="67"/>
        <filter val="672 585"/>
        <filter val="7 329"/>
        <filter val="7 618"/>
        <filter val="7 670"/>
        <filter val="72 649"/>
        <filter val="72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49.pielikums Jūrmalas pilsētas domes
2019.gada 19.decembra saistošajiem noteikumiem Nr.56
(protokols Nr.16, 31.punkts)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Q320"/>
  <sheetViews>
    <sheetView showGridLines="0" view="pageLayout" zoomScaleNormal="100" workbookViewId="0">
      <selection activeCell="S2" sqref="S2"/>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1051</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598</v>
      </c>
      <c r="D5" s="1070"/>
      <c r="E5" s="1070"/>
      <c r="F5" s="1070"/>
      <c r="G5" s="1070"/>
      <c r="H5" s="1070"/>
      <c r="I5" s="1070"/>
      <c r="J5" s="1070"/>
      <c r="K5" s="1070"/>
      <c r="L5" s="1070"/>
      <c r="M5" s="1070"/>
      <c r="N5" s="1070"/>
      <c r="O5" s="1070"/>
      <c r="P5" s="1071"/>
      <c r="Q5" s="460"/>
    </row>
    <row r="6" spans="1:17" ht="12.75" customHeight="1" x14ac:dyDescent="0.25">
      <c r="A6" s="118" t="s">
        <v>174</v>
      </c>
      <c r="B6" s="119"/>
      <c r="C6" s="1070" t="s">
        <v>1012</v>
      </c>
      <c r="D6" s="1070"/>
      <c r="E6" s="1070"/>
      <c r="F6" s="1070"/>
      <c r="G6" s="1070"/>
      <c r="H6" s="1070"/>
      <c r="I6" s="1070"/>
      <c r="J6" s="1070"/>
      <c r="K6" s="1070"/>
      <c r="L6" s="1070"/>
      <c r="M6" s="1070"/>
      <c r="N6" s="1070"/>
      <c r="O6" s="1070"/>
      <c r="P6" s="1071"/>
      <c r="Q6" s="460"/>
    </row>
    <row r="7" spans="1:17" ht="25.5" customHeight="1" x14ac:dyDescent="0.25">
      <c r="A7" s="118" t="s">
        <v>176</v>
      </c>
      <c r="B7" s="119"/>
      <c r="C7" s="1075" t="s">
        <v>1011</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786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140318</v>
      </c>
      <c r="D20" s="143">
        <f>SUM(D21,D24,D25,D41,D43)</f>
        <v>144941</v>
      </c>
      <c r="E20" s="144">
        <f t="shared" ref="E20:F20" si="1">SUM(E21,E24,E25,E41,E43)</f>
        <v>-4623</v>
      </c>
      <c r="F20" s="145">
        <f t="shared" si="1"/>
        <v>140318</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140318</v>
      </c>
      <c r="D24" s="451">
        <f>D51</f>
        <v>144941</v>
      </c>
      <c r="E24" s="776">
        <f>-4623</f>
        <v>-4623</v>
      </c>
      <c r="F24" s="453">
        <f t="shared" si="9"/>
        <v>140318</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463"/>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75" hidden="1" thickTop="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3.5" thickTop="1" thickBot="1" x14ac:dyDescent="0.3">
      <c r="A50" s="257"/>
      <c r="B50" s="140" t="s">
        <v>233</v>
      </c>
      <c r="C50" s="258">
        <f t="shared" si="0"/>
        <v>140318</v>
      </c>
      <c r="D50" s="259">
        <f>SUM(D51,D286)</f>
        <v>144941</v>
      </c>
      <c r="E50" s="260">
        <f t="shared" ref="E50:F50" si="26">SUM(E51,E286)</f>
        <v>-4623</v>
      </c>
      <c r="F50" s="261">
        <f t="shared" si="26"/>
        <v>140318</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140318</v>
      </c>
      <c r="D51" s="265">
        <f>SUM(D52,D194)</f>
        <v>144941</v>
      </c>
      <c r="E51" s="266">
        <f t="shared" ref="E51:F51" si="30">SUM(E52,E194)</f>
        <v>-4623</v>
      </c>
      <c r="F51" s="267">
        <f t="shared" si="30"/>
        <v>140318</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2850</v>
      </c>
      <c r="D52" s="273">
        <f>SUM(D53,D75,D173,D187)</f>
        <v>7473</v>
      </c>
      <c r="E52" s="274">
        <f t="shared" ref="E52:F52" si="34">SUM(E53,E75,E173,E187)</f>
        <v>-4623</v>
      </c>
      <c r="F52" s="275">
        <f t="shared" si="34"/>
        <v>2850</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v>0</v>
      </c>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hidden="1" customHeight="1" x14ac:dyDescent="0.25">
      <c r="A57" s="162">
        <v>1119</v>
      </c>
      <c r="B57" s="189" t="s">
        <v>240</v>
      </c>
      <c r="C57" s="190">
        <f t="shared" si="0"/>
        <v>0</v>
      </c>
      <c r="D57" s="164">
        <v>0</v>
      </c>
      <c r="E57" s="165"/>
      <c r="F57" s="166">
        <f t="shared" si="50"/>
        <v>0</v>
      </c>
      <c r="G57" s="164"/>
      <c r="H57" s="165"/>
      <c r="I57" s="166">
        <f t="shared" si="51"/>
        <v>0</v>
      </c>
      <c r="J57" s="164"/>
      <c r="K57" s="165"/>
      <c r="L57" s="166">
        <f t="shared" si="52"/>
        <v>0</v>
      </c>
      <c r="M57" s="164"/>
      <c r="N57" s="165"/>
      <c r="O57" s="166">
        <f t="shared" si="53"/>
        <v>0</v>
      </c>
      <c r="P57" s="168"/>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v>0</v>
      </c>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v>0</v>
      </c>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v>0</v>
      </c>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v>0</v>
      </c>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v>0</v>
      </c>
      <c r="E63" s="165"/>
      <c r="F63" s="166">
        <f t="shared" si="58"/>
        <v>0</v>
      </c>
      <c r="G63" s="164"/>
      <c r="H63" s="165"/>
      <c r="I63" s="166">
        <f t="shared" si="59"/>
        <v>0</v>
      </c>
      <c r="J63" s="164"/>
      <c r="K63" s="165"/>
      <c r="L63" s="166">
        <f t="shared" si="60"/>
        <v>0</v>
      </c>
      <c r="M63" s="164"/>
      <c r="N63" s="165"/>
      <c r="O63" s="166">
        <f t="shared" si="61"/>
        <v>0</v>
      </c>
      <c r="P63" s="168"/>
    </row>
    <row r="64" spans="1:16" ht="12" hidden="1" customHeight="1" x14ac:dyDescent="0.25">
      <c r="A64" s="162">
        <v>1148</v>
      </c>
      <c r="B64" s="189" t="s">
        <v>247</v>
      </c>
      <c r="C64" s="190">
        <f t="shared" si="0"/>
        <v>0</v>
      </c>
      <c r="D64" s="164">
        <v>0</v>
      </c>
      <c r="E64" s="165"/>
      <c r="F64" s="166">
        <f t="shared" si="58"/>
        <v>0</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v>0</v>
      </c>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v>0</v>
      </c>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766">
        <v>1210</v>
      </c>
      <c r="B68" s="182" t="s">
        <v>251</v>
      </c>
      <c r="C68" s="183">
        <f t="shared" si="0"/>
        <v>0</v>
      </c>
      <c r="D68" s="157">
        <v>0</v>
      </c>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v>0</v>
      </c>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v>0</v>
      </c>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v>0</v>
      </c>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v>0</v>
      </c>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v>0</v>
      </c>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2850</v>
      </c>
      <c r="D75" s="279">
        <f>SUM(D76,D83,D130,D164,D165,D172)</f>
        <v>7473</v>
      </c>
      <c r="E75" s="280">
        <f t="shared" ref="E75:F75" si="74">SUM(E76,E83,E130,E164,E165,E172)</f>
        <v>-4623</v>
      </c>
      <c r="F75" s="281">
        <f t="shared" si="74"/>
        <v>2850</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766">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v>0</v>
      </c>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v>0</v>
      </c>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v>0</v>
      </c>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v>0</v>
      </c>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2850</v>
      </c>
      <c r="D83" s="284">
        <f>SUM(D84,D89,D95,D103,D112,D116,D122,D128)</f>
        <v>7473</v>
      </c>
      <c r="E83" s="285">
        <f t="shared" ref="E83:F83" si="98">SUM(E84,E89,E95,E103,E112,E116,E122,E128)</f>
        <v>-4623</v>
      </c>
      <c r="F83" s="173">
        <f t="shared" si="98"/>
        <v>2850</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v>0</v>
      </c>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v>0</v>
      </c>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v>0</v>
      </c>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v>0</v>
      </c>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v>0</v>
      </c>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v>0</v>
      </c>
      <c r="E91" s="303"/>
      <c r="F91" s="166">
        <f t="shared" si="115"/>
        <v>0</v>
      </c>
      <c r="G91" s="164"/>
      <c r="H91" s="165"/>
      <c r="I91" s="166">
        <f t="shared" si="116"/>
        <v>0</v>
      </c>
      <c r="J91" s="164"/>
      <c r="K91" s="165"/>
      <c r="L91" s="166">
        <f t="shared" si="117"/>
        <v>0</v>
      </c>
      <c r="M91" s="164"/>
      <c r="N91" s="165"/>
      <c r="O91" s="166">
        <f t="shared" si="118"/>
        <v>0</v>
      </c>
      <c r="P91" s="168"/>
    </row>
    <row r="92" spans="1:16" ht="12" hidden="1" customHeight="1" x14ac:dyDescent="0.25">
      <c r="A92" s="162">
        <v>2223</v>
      </c>
      <c r="B92" s="189" t="s">
        <v>273</v>
      </c>
      <c r="C92" s="190">
        <f t="shared" si="102"/>
        <v>0</v>
      </c>
      <c r="D92" s="302">
        <v>0</v>
      </c>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v>0</v>
      </c>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v>0</v>
      </c>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v>0</v>
      </c>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v>0</v>
      </c>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v>0</v>
      </c>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v>0</v>
      </c>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v>0</v>
      </c>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v>0</v>
      </c>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v>0</v>
      </c>
      <c r="E102" s="303"/>
      <c r="F102" s="166">
        <f t="shared" si="123"/>
        <v>0</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2850</v>
      </c>
      <c r="D103" s="297">
        <f>SUM(D104:D111)</f>
        <v>7473</v>
      </c>
      <c r="E103" s="298">
        <f t="shared" ref="E103:F103" si="127">SUM(E104:E111)</f>
        <v>-4623</v>
      </c>
      <c r="F103" s="166">
        <f t="shared" si="127"/>
        <v>2850</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customHeight="1" x14ac:dyDescent="0.25">
      <c r="A104" s="162">
        <v>2241</v>
      </c>
      <c r="B104" s="189" t="s">
        <v>285</v>
      </c>
      <c r="C104" s="190">
        <f t="shared" si="102"/>
        <v>2850</v>
      </c>
      <c r="D104" s="302">
        <v>7473</v>
      </c>
      <c r="E104" s="822">
        <v>-4623</v>
      </c>
      <c r="F104" s="166">
        <f t="shared" ref="F104:F111" si="131">D104+E104</f>
        <v>2850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v>0</v>
      </c>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v>0</v>
      </c>
      <c r="E106" s="303"/>
      <c r="F106" s="166">
        <f t="shared" si="131"/>
        <v>0</v>
      </c>
      <c r="G106" s="164"/>
      <c r="H106" s="165"/>
      <c r="I106" s="166">
        <f t="shared" si="132"/>
        <v>0</v>
      </c>
      <c r="J106" s="164"/>
      <c r="K106" s="165"/>
      <c r="L106" s="166">
        <f t="shared" si="133"/>
        <v>0</v>
      </c>
      <c r="M106" s="164"/>
      <c r="N106" s="165"/>
      <c r="O106" s="166">
        <f t="shared" si="134"/>
        <v>0</v>
      </c>
      <c r="P106" s="168"/>
    </row>
    <row r="107" spans="1:16" ht="12" hidden="1" customHeight="1" x14ac:dyDescent="0.25">
      <c r="A107" s="162">
        <v>2244</v>
      </c>
      <c r="B107" s="189" t="s">
        <v>288</v>
      </c>
      <c r="C107" s="190">
        <f t="shared" si="102"/>
        <v>0</v>
      </c>
      <c r="D107" s="302">
        <v>0</v>
      </c>
      <c r="E107" s="303"/>
      <c r="F107" s="166">
        <f t="shared" si="131"/>
        <v>0</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v>0</v>
      </c>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v>0</v>
      </c>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v>0</v>
      </c>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v>0</v>
      </c>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v>0</v>
      </c>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v>0</v>
      </c>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v>0</v>
      </c>
      <c r="E115" s="303"/>
      <c r="F115" s="166">
        <f t="shared" si="139"/>
        <v>0</v>
      </c>
      <c r="G115" s="164"/>
      <c r="H115" s="165"/>
      <c r="I115" s="166">
        <f t="shared" si="140"/>
        <v>0</v>
      </c>
      <c r="J115" s="164"/>
      <c r="K115" s="165"/>
      <c r="L115" s="166">
        <f t="shared" si="141"/>
        <v>0</v>
      </c>
      <c r="M115" s="164"/>
      <c r="N115" s="165"/>
      <c r="O115" s="166">
        <f t="shared" si="142"/>
        <v>0</v>
      </c>
      <c r="P115" s="168"/>
    </row>
    <row r="116" spans="1:16" hidden="1" x14ac:dyDescent="0.25">
      <c r="A116" s="296">
        <v>2260</v>
      </c>
      <c r="B116" s="189" t="s">
        <v>297</v>
      </c>
      <c r="C116" s="190">
        <f t="shared" si="102"/>
        <v>0</v>
      </c>
      <c r="D116" s="297">
        <f>SUM(D117:D121)</f>
        <v>0</v>
      </c>
      <c r="E116" s="298">
        <f t="shared" ref="E116:F116" si="143">SUM(E117:E121)</f>
        <v>0</v>
      </c>
      <c r="F116" s="166">
        <f t="shared" si="143"/>
        <v>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v>0</v>
      </c>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v>0</v>
      </c>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v>0</v>
      </c>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v>0</v>
      </c>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v>0</v>
      </c>
      <c r="E121" s="303"/>
      <c r="F121" s="166">
        <f t="shared" si="147"/>
        <v>0</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v>0</v>
      </c>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v>0</v>
      </c>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v>0</v>
      </c>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v>0</v>
      </c>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v>0</v>
      </c>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766">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v>0</v>
      </c>
      <c r="E129" s="303"/>
      <c r="F129" s="166">
        <f>D129+E129</f>
        <v>0</v>
      </c>
      <c r="G129" s="164"/>
      <c r="H129" s="165"/>
      <c r="I129" s="166">
        <f>G129+H129</f>
        <v>0</v>
      </c>
      <c r="J129" s="164"/>
      <c r="K129" s="165"/>
      <c r="L129" s="166">
        <f>K129+J129</f>
        <v>0</v>
      </c>
      <c r="M129" s="164"/>
      <c r="N129" s="165"/>
      <c r="O129" s="166">
        <f>N129+M129</f>
        <v>0</v>
      </c>
      <c r="P129" s="168"/>
    </row>
    <row r="130" spans="1:16" ht="38.25" hidden="1" customHeight="1" x14ac:dyDescent="0.25">
      <c r="A130" s="169">
        <v>2300</v>
      </c>
      <c r="B130" s="283" t="s">
        <v>311</v>
      </c>
      <c r="C130" s="170">
        <f t="shared" si="102"/>
        <v>0</v>
      </c>
      <c r="D130" s="284">
        <f>SUM(D131,D136,D140,D141,D144,D151,D159,D160,D163)</f>
        <v>0</v>
      </c>
      <c r="E130" s="285">
        <f t="shared" ref="E130:F130" si="160">SUM(E131,E136,E140,E141,E144,E151,E159,E160,E163)</f>
        <v>0</v>
      </c>
      <c r="F130" s="173">
        <f t="shared" si="160"/>
        <v>0</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hidden="1" x14ac:dyDescent="0.25">
      <c r="A131" s="766">
        <v>2310</v>
      </c>
      <c r="B131" s="182" t="s">
        <v>312</v>
      </c>
      <c r="C131" s="183">
        <f t="shared" si="102"/>
        <v>0</v>
      </c>
      <c r="D131" s="300">
        <f t="shared" ref="D131:O131" si="164">SUM(D132:D135)</f>
        <v>0</v>
      </c>
      <c r="E131" s="301">
        <f t="shared" si="164"/>
        <v>0</v>
      </c>
      <c r="F131" s="234">
        <f t="shared" si="164"/>
        <v>0</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hidden="1" customHeight="1" x14ac:dyDescent="0.25">
      <c r="A132" s="162">
        <v>2311</v>
      </c>
      <c r="B132" s="189" t="s">
        <v>313</v>
      </c>
      <c r="C132" s="190">
        <f t="shared" si="102"/>
        <v>0</v>
      </c>
      <c r="D132" s="302">
        <v>0</v>
      </c>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12" hidden="1" customHeight="1" x14ac:dyDescent="0.25">
      <c r="A133" s="162">
        <v>2312</v>
      </c>
      <c r="B133" s="189" t="s">
        <v>314</v>
      </c>
      <c r="C133" s="190">
        <f t="shared" si="102"/>
        <v>0</v>
      </c>
      <c r="D133" s="302">
        <v>0</v>
      </c>
      <c r="E133" s="303"/>
      <c r="F133" s="166">
        <f t="shared" si="165"/>
        <v>0</v>
      </c>
      <c r="G133" s="164"/>
      <c r="H133" s="165"/>
      <c r="I133" s="166">
        <f t="shared" si="166"/>
        <v>0</v>
      </c>
      <c r="J133" s="164"/>
      <c r="K133" s="165"/>
      <c r="L133" s="166">
        <f t="shared" si="167"/>
        <v>0</v>
      </c>
      <c r="M133" s="164"/>
      <c r="N133" s="165"/>
      <c r="O133" s="166">
        <f t="shared" si="168"/>
        <v>0</v>
      </c>
      <c r="P133" s="168"/>
    </row>
    <row r="134" spans="1:16" ht="12" hidden="1" customHeight="1" x14ac:dyDescent="0.25">
      <c r="A134" s="162">
        <v>2313</v>
      </c>
      <c r="B134" s="189" t="s">
        <v>315</v>
      </c>
      <c r="C134" s="190">
        <f t="shared" si="102"/>
        <v>0</v>
      </c>
      <c r="D134" s="302">
        <v>0</v>
      </c>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v>0</v>
      </c>
      <c r="E135" s="303"/>
      <c r="F135" s="166">
        <f t="shared" si="165"/>
        <v>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v>0</v>
      </c>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v>0</v>
      </c>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v>0</v>
      </c>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v>0</v>
      </c>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v>0</v>
      </c>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v>0</v>
      </c>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v>0</v>
      </c>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v>0</v>
      </c>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v>0</v>
      </c>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v>0</v>
      </c>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v>0</v>
      </c>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v>0</v>
      </c>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v>0</v>
      </c>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v>0</v>
      </c>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v>0</v>
      </c>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v>0</v>
      </c>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v>0</v>
      </c>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v>0</v>
      </c>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v>0</v>
      </c>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v>0</v>
      </c>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v>0</v>
      </c>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v>0</v>
      </c>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v>0</v>
      </c>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v>0</v>
      </c>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766">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v>0</v>
      </c>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v>0</v>
      </c>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v>0</v>
      </c>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v>0</v>
      </c>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v>0</v>
      </c>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v>0</v>
      </c>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766">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v>0</v>
      </c>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v>0</v>
      </c>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v>0</v>
      </c>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766">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v>0</v>
      </c>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v>0</v>
      </c>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v>0</v>
      </c>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v>0</v>
      </c>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v>0</v>
      </c>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v>0</v>
      </c>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766">
        <v>4240</v>
      </c>
      <c r="B189" s="182" t="s">
        <v>370</v>
      </c>
      <c r="C189" s="183">
        <f t="shared" si="193"/>
        <v>0</v>
      </c>
      <c r="D189" s="304">
        <v>0</v>
      </c>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v>0</v>
      </c>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766">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v>0</v>
      </c>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137468</v>
      </c>
      <c r="D194" s="273">
        <f>SUM(D195,D230,D269,D283)</f>
        <v>137468</v>
      </c>
      <c r="E194" s="274">
        <f t="shared" ref="E194:O194" si="259">SUM(E195,E230,E269,E283)</f>
        <v>0</v>
      </c>
      <c r="F194" s="275">
        <f t="shared" si="259"/>
        <v>137468</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137468</v>
      </c>
      <c r="D195" s="279">
        <f>D196+D204</f>
        <v>137468</v>
      </c>
      <c r="E195" s="280">
        <f t="shared" ref="E195:F195" si="260">E196+E204</f>
        <v>0</v>
      </c>
      <c r="F195" s="281">
        <f t="shared" si="260"/>
        <v>137468</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766">
        <v>5110</v>
      </c>
      <c r="B197" s="182" t="s">
        <v>378</v>
      </c>
      <c r="C197" s="183">
        <f t="shared" si="193"/>
        <v>0</v>
      </c>
      <c r="D197" s="304">
        <v>0</v>
      </c>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v>0</v>
      </c>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v>0</v>
      </c>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v>0</v>
      </c>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v>0</v>
      </c>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v>0</v>
      </c>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137468</v>
      </c>
      <c r="D204" s="284">
        <f>D205+D215+D216+D225+D226+D227+D229</f>
        <v>137468</v>
      </c>
      <c r="E204" s="285">
        <f t="shared" ref="E204:F204" si="276">E205+E215+E216+E225+E226+E227+E229</f>
        <v>0</v>
      </c>
      <c r="F204" s="173">
        <f t="shared" si="276"/>
        <v>137468</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v>0</v>
      </c>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v>0</v>
      </c>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v>0</v>
      </c>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v>0</v>
      </c>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v>0</v>
      </c>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v>0</v>
      </c>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v>0</v>
      </c>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v>0</v>
      </c>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v>0</v>
      </c>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v>0</v>
      </c>
      <c r="E215" s="303"/>
      <c r="F215" s="166">
        <f t="shared" si="284"/>
        <v>0</v>
      </c>
      <c r="G215" s="164"/>
      <c r="H215" s="165"/>
      <c r="I215" s="166">
        <f t="shared" si="285"/>
        <v>0</v>
      </c>
      <c r="J215" s="164"/>
      <c r="K215" s="165"/>
      <c r="L215" s="166">
        <f t="shared" si="286"/>
        <v>0</v>
      </c>
      <c r="M215" s="164"/>
      <c r="N215" s="165"/>
      <c r="O215" s="166">
        <f t="shared" si="287"/>
        <v>0</v>
      </c>
      <c r="P215" s="168"/>
    </row>
    <row r="216" spans="1:16" hidden="1" x14ac:dyDescent="0.25">
      <c r="A216" s="296">
        <v>5230</v>
      </c>
      <c r="B216" s="189" t="s">
        <v>397</v>
      </c>
      <c r="C216" s="190">
        <f t="shared" si="288"/>
        <v>0</v>
      </c>
      <c r="D216" s="297">
        <f>SUM(D217:D224)</f>
        <v>0</v>
      </c>
      <c r="E216" s="298">
        <f t="shared" ref="E216:F216" si="289">SUM(E217:E224)</f>
        <v>0</v>
      </c>
      <c r="F216" s="166">
        <f t="shared" si="289"/>
        <v>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v>0</v>
      </c>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v>0</v>
      </c>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v>0</v>
      </c>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v>0</v>
      </c>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v>0</v>
      </c>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v>0</v>
      </c>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v>0</v>
      </c>
      <c r="E223" s="303"/>
      <c r="F223" s="166">
        <f t="shared" si="293"/>
        <v>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v>0</v>
      </c>
      <c r="E224" s="303"/>
      <c r="F224" s="166">
        <f t="shared" si="293"/>
        <v>0</v>
      </c>
      <c r="G224" s="164"/>
      <c r="H224" s="165"/>
      <c r="I224" s="166">
        <f t="shared" si="294"/>
        <v>0</v>
      </c>
      <c r="J224" s="164"/>
      <c r="K224" s="165"/>
      <c r="L224" s="166">
        <f t="shared" si="295"/>
        <v>0</v>
      </c>
      <c r="M224" s="164"/>
      <c r="N224" s="165"/>
      <c r="O224" s="166">
        <f t="shared" si="296"/>
        <v>0</v>
      </c>
      <c r="P224" s="168"/>
    </row>
    <row r="225" spans="1:16" ht="24" customHeight="1" x14ac:dyDescent="0.25">
      <c r="A225" s="296">
        <v>5240</v>
      </c>
      <c r="B225" s="189" t="s">
        <v>406</v>
      </c>
      <c r="C225" s="190">
        <f t="shared" si="288"/>
        <v>62898</v>
      </c>
      <c r="D225" s="302">
        <v>62898</v>
      </c>
      <c r="E225" s="303"/>
      <c r="F225" s="166">
        <f t="shared" si="293"/>
        <v>62898</v>
      </c>
      <c r="G225" s="164"/>
      <c r="H225" s="165"/>
      <c r="I225" s="166">
        <f t="shared" si="294"/>
        <v>0</v>
      </c>
      <c r="J225" s="164"/>
      <c r="K225" s="165"/>
      <c r="L225" s="166">
        <f t="shared" si="295"/>
        <v>0</v>
      </c>
      <c r="M225" s="164"/>
      <c r="N225" s="165"/>
      <c r="O225" s="166">
        <f t="shared" si="296"/>
        <v>0</v>
      </c>
      <c r="P225" s="168"/>
    </row>
    <row r="226" spans="1:16" ht="12" customHeight="1" x14ac:dyDescent="0.25">
      <c r="A226" s="296">
        <v>5250</v>
      </c>
      <c r="B226" s="189" t="s">
        <v>407</v>
      </c>
      <c r="C226" s="190">
        <f t="shared" si="288"/>
        <v>74570</v>
      </c>
      <c r="D226" s="302">
        <v>74570</v>
      </c>
      <c r="E226" s="303"/>
      <c r="F226" s="166">
        <f t="shared" si="293"/>
        <v>74570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v>0</v>
      </c>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v>0</v>
      </c>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766">
        <v>6220</v>
      </c>
      <c r="B232" s="182" t="s">
        <v>413</v>
      </c>
      <c r="C232" s="183">
        <f t="shared" si="288"/>
        <v>0</v>
      </c>
      <c r="D232" s="304">
        <v>0</v>
      </c>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v>0</v>
      </c>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v>0</v>
      </c>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v>0</v>
      </c>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v>0</v>
      </c>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v>0</v>
      </c>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v>0</v>
      </c>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v>0</v>
      </c>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v>0</v>
      </c>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v>0</v>
      </c>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v>0</v>
      </c>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766">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v>0</v>
      </c>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v>0</v>
      </c>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v>0</v>
      </c>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v>0</v>
      </c>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766">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v>0</v>
      </c>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v>0</v>
      </c>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v>0</v>
      </c>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v>0</v>
      </c>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v>0</v>
      </c>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v>0</v>
      </c>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766">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v>0</v>
      </c>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v>0</v>
      </c>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v>0</v>
      </c>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v>0</v>
      </c>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v>0</v>
      </c>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v>0</v>
      </c>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v>0</v>
      </c>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766">
        <v>7210</v>
      </c>
      <c r="B271" s="182" t="s">
        <v>452</v>
      </c>
      <c r="C271" s="183">
        <f t="shared" si="288"/>
        <v>0</v>
      </c>
      <c r="D271" s="304">
        <v>0</v>
      </c>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v>0</v>
      </c>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v>0</v>
      </c>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v>0</v>
      </c>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v>0</v>
      </c>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v>0</v>
      </c>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v>0</v>
      </c>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766">
        <v>7260</v>
      </c>
      <c r="B280" s="182" t="s">
        <v>461</v>
      </c>
      <c r="C280" s="183">
        <f t="shared" si="371"/>
        <v>0</v>
      </c>
      <c r="D280" s="304">
        <v>0</v>
      </c>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v>0</v>
      </c>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v>0</v>
      </c>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v>0</v>
      </c>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v>0</v>
      </c>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140318</v>
      </c>
      <c r="D289" s="362">
        <f t="shared" ref="D289:O289" si="389">SUM(D286,D269,D230,D195,D187,D173,D75,D53,D283)</f>
        <v>144941</v>
      </c>
      <c r="E289" s="363">
        <f t="shared" si="389"/>
        <v>-4623</v>
      </c>
      <c r="F289" s="364">
        <f t="shared" si="389"/>
        <v>140318</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IwogIIUdE0J2fqC7R3kSurxn1LveJy1CSt81xyFX22O2dGJAbKo5A9uNoHSE/wEkhXt/koqrRU1B5acOw1YIBA==" saltValue="O8xQlzy0rV6qBRiM4+JEsQ==" spinCount="100000" sheet="1" objects="1" scenarios="1" formatCells="0" formatColumns="0" formatRows="0" deleteColumns="0"/>
  <autoFilter ref="A18:P301">
    <filterColumn colId="2">
      <filters>
        <filter val="137 468"/>
        <filter val="140 318"/>
        <filter val="2 850"/>
        <filter val="62 898"/>
        <filter val="74 57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50.pielikums Jūrmalas pilsētas domes
2019.gada 19.decembra saistošajiem noteikumiem Nr.56
(protokols Nr.16, 31.punkts)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150"/>
  <sheetViews>
    <sheetView view="pageLayout" zoomScaleNormal="100" workbookViewId="0">
      <selection sqref="A1:O205"/>
    </sheetView>
  </sheetViews>
  <sheetFormatPr defaultRowHeight="12" outlineLevelCol="1" x14ac:dyDescent="0.2"/>
  <cols>
    <col min="1" max="1" width="4.85546875" style="1" customWidth="1"/>
    <col min="2" max="2" width="26.85546875" style="1" customWidth="1"/>
    <col min="3" max="3" width="10.42578125" style="1" customWidth="1"/>
    <col min="4" max="4" width="10.7109375" style="1" hidden="1" customWidth="1" outlineLevel="1"/>
    <col min="5" max="5" width="9.5703125" style="1" hidden="1" customWidth="1" outlineLevel="1"/>
    <col min="6" max="6" width="12.42578125" style="1" hidden="1" customWidth="1" outlineLevel="1"/>
    <col min="7" max="7" width="9.5703125" style="1" hidden="1" customWidth="1" outlineLevel="1"/>
    <col min="8" max="8" width="10.5703125" style="1" customWidth="1" collapsed="1"/>
    <col min="9" max="9" width="9.5703125" style="1" customWidth="1"/>
    <col min="10" max="10" width="41.28515625" style="1" hidden="1" customWidth="1" outlineLevel="1"/>
    <col min="11" max="11" width="19.42578125" style="1" customWidth="1" collapsed="1"/>
    <col min="12" max="16384" width="9.140625" style="1"/>
  </cols>
  <sheetData>
    <row r="1" spans="1:12" ht="12.75" customHeight="1" x14ac:dyDescent="0.2">
      <c r="A1" s="5" t="s">
        <v>788</v>
      </c>
      <c r="B1" s="16"/>
      <c r="C1" s="7" t="s">
        <v>169</v>
      </c>
      <c r="D1" s="7"/>
      <c r="E1" s="7"/>
      <c r="F1" s="7"/>
      <c r="G1" s="7"/>
      <c r="H1" s="7"/>
      <c r="I1" s="7"/>
      <c r="J1" s="7"/>
      <c r="K1" s="7"/>
      <c r="L1" s="1" t="s">
        <v>925</v>
      </c>
    </row>
    <row r="2" spans="1:12" ht="12.75" customHeight="1" x14ac:dyDescent="0.2">
      <c r="A2" s="5" t="s">
        <v>789</v>
      </c>
      <c r="B2" s="16"/>
      <c r="C2" s="10">
        <v>90000056357</v>
      </c>
      <c r="D2" s="10"/>
      <c r="E2" s="10"/>
      <c r="F2" s="10"/>
      <c r="G2" s="10"/>
      <c r="H2" s="10"/>
      <c r="I2" s="10"/>
      <c r="J2" s="10"/>
      <c r="K2" s="10"/>
      <c r="L2" s="1" t="s">
        <v>1</v>
      </c>
    </row>
    <row r="3" spans="1:12" ht="12.75" customHeight="1" x14ac:dyDescent="0.2">
      <c r="A3" s="5"/>
      <c r="B3" s="16"/>
      <c r="C3" s="11"/>
      <c r="D3" s="11"/>
      <c r="E3" s="11"/>
      <c r="F3" s="11"/>
      <c r="G3" s="11"/>
      <c r="H3" s="11"/>
      <c r="I3" s="11"/>
      <c r="J3" s="11"/>
      <c r="K3" s="12"/>
    </row>
    <row r="4" spans="1:12" ht="15.75" x14ac:dyDescent="0.25">
      <c r="A4" s="1107" t="s">
        <v>790</v>
      </c>
      <c r="B4" s="1107"/>
      <c r="C4" s="1107"/>
      <c r="D4" s="1107"/>
      <c r="E4" s="1107"/>
      <c r="F4" s="1107"/>
      <c r="G4" s="1107"/>
      <c r="H4" s="1107"/>
      <c r="I4" s="1107"/>
      <c r="J4" s="1107"/>
      <c r="K4" s="1107"/>
    </row>
    <row r="5" spans="1:12" ht="10.5" customHeight="1" x14ac:dyDescent="0.25">
      <c r="A5" s="770"/>
      <c r="B5" s="770"/>
      <c r="C5" s="770"/>
      <c r="D5" s="770"/>
      <c r="E5" s="770"/>
      <c r="F5" s="770"/>
      <c r="G5" s="770"/>
      <c r="H5" s="770"/>
      <c r="I5" s="770"/>
      <c r="J5" s="770"/>
      <c r="K5" s="770"/>
    </row>
    <row r="6" spans="1:12" ht="17.25" customHeight="1" x14ac:dyDescent="0.25">
      <c r="A6" s="1171" t="s">
        <v>791</v>
      </c>
      <c r="B6" s="1171"/>
      <c r="C6" s="828" t="s">
        <v>792</v>
      </c>
      <c r="D6" s="828"/>
      <c r="E6" s="828"/>
      <c r="F6" s="828"/>
      <c r="G6" s="828"/>
      <c r="H6" s="828"/>
      <c r="I6" s="828"/>
      <c r="J6" s="828"/>
      <c r="K6" s="828"/>
    </row>
    <row r="7" spans="1:12" ht="12.75" customHeight="1" x14ac:dyDescent="0.2">
      <c r="A7" s="5" t="s">
        <v>501</v>
      </c>
      <c r="B7" s="5"/>
      <c r="C7" s="7" t="s">
        <v>793</v>
      </c>
      <c r="D7" s="7"/>
      <c r="E7" s="7"/>
      <c r="F7" s="7"/>
      <c r="G7" s="7"/>
      <c r="H7" s="7"/>
      <c r="I7" s="7"/>
      <c r="J7" s="7"/>
      <c r="K7" s="7"/>
    </row>
    <row r="8" spans="1:12" ht="12.75" customHeight="1" x14ac:dyDescent="0.2">
      <c r="A8" s="829" t="s">
        <v>502</v>
      </c>
      <c r="B8" s="829"/>
      <c r="C8" s="830" t="s">
        <v>794</v>
      </c>
      <c r="D8" s="830"/>
      <c r="E8" s="830"/>
      <c r="F8" s="830"/>
      <c r="G8" s="830"/>
      <c r="H8" s="830"/>
      <c r="I8" s="830"/>
      <c r="J8" s="830"/>
      <c r="K8" s="830"/>
    </row>
    <row r="9" spans="1:12" ht="25.5" customHeight="1" x14ac:dyDescent="0.2">
      <c r="A9" s="1172" t="s">
        <v>8</v>
      </c>
      <c r="B9" s="1172" t="s">
        <v>9</v>
      </c>
      <c r="C9" s="1172" t="s">
        <v>10</v>
      </c>
      <c r="D9" s="1173" t="s">
        <v>11</v>
      </c>
      <c r="E9" s="1173"/>
      <c r="F9" s="1173" t="s">
        <v>12</v>
      </c>
      <c r="G9" s="1173"/>
      <c r="H9" s="1173" t="s">
        <v>13</v>
      </c>
      <c r="I9" s="1173"/>
      <c r="J9" s="1173" t="s">
        <v>14</v>
      </c>
      <c r="K9" s="1172" t="s">
        <v>15</v>
      </c>
    </row>
    <row r="10" spans="1:12" ht="24" x14ac:dyDescent="0.2">
      <c r="A10" s="1172"/>
      <c r="B10" s="1172"/>
      <c r="C10" s="1172"/>
      <c r="D10" s="831" t="s">
        <v>16</v>
      </c>
      <c r="E10" s="831" t="s">
        <v>795</v>
      </c>
      <c r="F10" s="831" t="s">
        <v>16</v>
      </c>
      <c r="G10" s="831" t="s">
        <v>795</v>
      </c>
      <c r="H10" s="831" t="s">
        <v>16</v>
      </c>
      <c r="I10" s="831" t="s">
        <v>795</v>
      </c>
      <c r="J10" s="1173"/>
      <c r="K10" s="1172"/>
    </row>
    <row r="11" spans="1:12" ht="17.25" customHeight="1" x14ac:dyDescent="0.2">
      <c r="A11" s="1174" t="s">
        <v>17</v>
      </c>
      <c r="B11" s="1174"/>
      <c r="C11" s="832"/>
      <c r="D11" s="833">
        <f t="shared" ref="D11:I11" si="0">SUM(D12:D25)</f>
        <v>2271871</v>
      </c>
      <c r="E11" s="833">
        <f t="shared" si="0"/>
        <v>0</v>
      </c>
      <c r="F11" s="833">
        <f t="shared" si="0"/>
        <v>141000</v>
      </c>
      <c r="G11" s="833">
        <f t="shared" si="0"/>
        <v>0</v>
      </c>
      <c r="H11" s="833">
        <f t="shared" si="0"/>
        <v>2412871</v>
      </c>
      <c r="I11" s="833">
        <f t="shared" si="0"/>
        <v>0</v>
      </c>
      <c r="J11" s="833"/>
      <c r="K11" s="834"/>
    </row>
    <row r="12" spans="1:12" ht="204" x14ac:dyDescent="0.2">
      <c r="A12" s="835">
        <v>1</v>
      </c>
      <c r="B12" s="47" t="s">
        <v>796</v>
      </c>
      <c r="C12" s="403">
        <v>3320</v>
      </c>
      <c r="D12" s="836">
        <v>1760000</v>
      </c>
      <c r="E12" s="837"/>
      <c r="F12" s="838">
        <v>141000</v>
      </c>
      <c r="G12" s="837"/>
      <c r="H12" s="837">
        <f>D12+F12</f>
        <v>1901000</v>
      </c>
      <c r="I12" s="837">
        <f>E12+G12</f>
        <v>0</v>
      </c>
      <c r="J12" s="47" t="s">
        <v>797</v>
      </c>
      <c r="K12" s="839" t="s">
        <v>798</v>
      </c>
    </row>
    <row r="13" spans="1:12" ht="48" x14ac:dyDescent="0.2">
      <c r="A13" s="835">
        <v>2</v>
      </c>
      <c r="B13" s="47" t="s">
        <v>799</v>
      </c>
      <c r="C13" s="403">
        <v>3310</v>
      </c>
      <c r="D13" s="836">
        <v>187000</v>
      </c>
      <c r="E13" s="837"/>
      <c r="F13" s="840"/>
      <c r="G13" s="837"/>
      <c r="H13" s="837">
        <f t="shared" ref="H13:I25" si="1">D13+F13</f>
        <v>187000</v>
      </c>
      <c r="I13" s="837">
        <f t="shared" si="1"/>
        <v>0</v>
      </c>
      <c r="J13" s="837"/>
      <c r="K13" s="839" t="s">
        <v>800</v>
      </c>
    </row>
    <row r="14" spans="1:12" ht="24" x14ac:dyDescent="0.2">
      <c r="A14" s="835">
        <v>3</v>
      </c>
      <c r="B14" s="47" t="s">
        <v>801</v>
      </c>
      <c r="C14" s="403">
        <v>2232</v>
      </c>
      <c r="D14" s="836">
        <v>0</v>
      </c>
      <c r="E14" s="837"/>
      <c r="F14" s="841"/>
      <c r="G14" s="837"/>
      <c r="H14" s="837">
        <f t="shared" si="1"/>
        <v>0</v>
      </c>
      <c r="I14" s="837">
        <f t="shared" si="1"/>
        <v>0</v>
      </c>
      <c r="J14" s="839"/>
      <c r="K14" s="842" t="s">
        <v>800</v>
      </c>
    </row>
    <row r="15" spans="1:12" ht="24" x14ac:dyDescent="0.2">
      <c r="A15" s="835">
        <v>4</v>
      </c>
      <c r="B15" s="47" t="s">
        <v>802</v>
      </c>
      <c r="C15" s="43">
        <v>2314</v>
      </c>
      <c r="D15" s="836">
        <v>5338</v>
      </c>
      <c r="E15" s="837"/>
      <c r="F15" s="841"/>
      <c r="G15" s="837"/>
      <c r="H15" s="837">
        <f t="shared" si="1"/>
        <v>5338</v>
      </c>
      <c r="I15" s="837">
        <f t="shared" si="1"/>
        <v>0</v>
      </c>
      <c r="J15" s="839"/>
      <c r="K15" s="839" t="s">
        <v>800</v>
      </c>
    </row>
    <row r="16" spans="1:12" ht="45" customHeight="1" x14ac:dyDescent="0.2">
      <c r="A16" s="835">
        <v>5</v>
      </c>
      <c r="B16" s="47" t="s">
        <v>803</v>
      </c>
      <c r="C16" s="43">
        <v>2279</v>
      </c>
      <c r="D16" s="836">
        <v>2000</v>
      </c>
      <c r="E16" s="837"/>
      <c r="F16" s="841"/>
      <c r="G16" s="837"/>
      <c r="H16" s="837">
        <f t="shared" si="1"/>
        <v>2000</v>
      </c>
      <c r="I16" s="837">
        <f t="shared" si="1"/>
        <v>0</v>
      </c>
      <c r="J16" s="839"/>
      <c r="K16" s="839" t="s">
        <v>804</v>
      </c>
    </row>
    <row r="17" spans="1:28" ht="24" x14ac:dyDescent="0.2">
      <c r="A17" s="835">
        <v>6</v>
      </c>
      <c r="B17" s="47" t="s">
        <v>299</v>
      </c>
      <c r="C17" s="843">
        <v>2262</v>
      </c>
      <c r="D17" s="836">
        <v>117585</v>
      </c>
      <c r="E17" s="837"/>
      <c r="F17" s="841"/>
      <c r="G17" s="837"/>
      <c r="H17" s="837">
        <f t="shared" si="1"/>
        <v>117585</v>
      </c>
      <c r="I17" s="837">
        <f t="shared" si="1"/>
        <v>0</v>
      </c>
      <c r="J17" s="839"/>
      <c r="K17" s="769" t="s">
        <v>805</v>
      </c>
    </row>
    <row r="18" spans="1:28" ht="15.75" customHeight="1" x14ac:dyDescent="0.2">
      <c r="A18" s="835">
        <v>7</v>
      </c>
      <c r="B18" s="47" t="s">
        <v>806</v>
      </c>
      <c r="C18" s="843">
        <v>2279</v>
      </c>
      <c r="D18" s="836">
        <v>7582</v>
      </c>
      <c r="E18" s="837"/>
      <c r="F18" s="841"/>
      <c r="G18" s="837"/>
      <c r="H18" s="837">
        <f t="shared" si="1"/>
        <v>7582</v>
      </c>
      <c r="I18" s="837">
        <f t="shared" si="1"/>
        <v>0</v>
      </c>
      <c r="J18" s="837"/>
      <c r="K18" s="844" t="s">
        <v>800</v>
      </c>
    </row>
    <row r="19" spans="1:28" ht="14.25" customHeight="1" x14ac:dyDescent="0.2">
      <c r="A19" s="1175">
        <v>8</v>
      </c>
      <c r="B19" s="1176" t="s">
        <v>807</v>
      </c>
      <c r="C19" s="403">
        <v>5240</v>
      </c>
      <c r="D19" s="836">
        <v>27738</v>
      </c>
      <c r="E19" s="837"/>
      <c r="F19" s="837"/>
      <c r="G19" s="837"/>
      <c r="H19" s="837">
        <f t="shared" si="1"/>
        <v>27738</v>
      </c>
      <c r="I19" s="837">
        <f t="shared" si="1"/>
        <v>0</v>
      </c>
      <c r="J19" s="837"/>
      <c r="K19" s="1177" t="s">
        <v>808</v>
      </c>
    </row>
    <row r="20" spans="1:28" ht="15" customHeight="1" x14ac:dyDescent="0.2">
      <c r="A20" s="1175"/>
      <c r="B20" s="1176"/>
      <c r="C20" s="403">
        <v>2390</v>
      </c>
      <c r="D20" s="836">
        <v>40654</v>
      </c>
      <c r="E20" s="837">
        <v>0</v>
      </c>
      <c r="F20" s="837"/>
      <c r="G20" s="837"/>
      <c r="H20" s="837">
        <f t="shared" si="1"/>
        <v>40654</v>
      </c>
      <c r="I20" s="837">
        <f t="shared" si="1"/>
        <v>0</v>
      </c>
      <c r="J20" s="837"/>
      <c r="K20" s="1178"/>
    </row>
    <row r="21" spans="1:28" ht="15" customHeight="1" x14ac:dyDescent="0.2">
      <c r="A21" s="1175"/>
      <c r="B21" s="1176"/>
      <c r="C21" s="403">
        <v>5239</v>
      </c>
      <c r="D21" s="836">
        <v>1616</v>
      </c>
      <c r="E21" s="837"/>
      <c r="F21" s="837"/>
      <c r="G21" s="837"/>
      <c r="H21" s="837">
        <f t="shared" si="1"/>
        <v>1616</v>
      </c>
      <c r="I21" s="837">
        <f t="shared" si="1"/>
        <v>0</v>
      </c>
      <c r="J21" s="837"/>
      <c r="K21" s="1178"/>
    </row>
    <row r="22" spans="1:28" ht="15" customHeight="1" x14ac:dyDescent="0.2">
      <c r="A22" s="1175"/>
      <c r="B22" s="1176"/>
      <c r="C22" s="403">
        <v>2259</v>
      </c>
      <c r="D22" s="836">
        <v>84358</v>
      </c>
      <c r="E22" s="837"/>
      <c r="F22" s="837"/>
      <c r="G22" s="837"/>
      <c r="H22" s="837">
        <f t="shared" si="1"/>
        <v>84358</v>
      </c>
      <c r="I22" s="837">
        <f t="shared" si="1"/>
        <v>0</v>
      </c>
      <c r="J22" s="837"/>
      <c r="K22" s="1178"/>
    </row>
    <row r="23" spans="1:28" ht="15" customHeight="1" x14ac:dyDescent="0.2">
      <c r="A23" s="1175"/>
      <c r="B23" s="1176"/>
      <c r="C23" s="403">
        <v>2279</v>
      </c>
      <c r="D23" s="836">
        <v>38000</v>
      </c>
      <c r="E23" s="837"/>
      <c r="F23" s="837"/>
      <c r="G23" s="837"/>
      <c r="H23" s="837">
        <f t="shared" si="1"/>
        <v>38000</v>
      </c>
      <c r="I23" s="837">
        <f t="shared" si="1"/>
        <v>0</v>
      </c>
      <c r="J23" s="837"/>
      <c r="K23" s="1178"/>
    </row>
    <row r="24" spans="1:28" x14ac:dyDescent="0.2">
      <c r="A24" s="1175"/>
      <c r="B24" s="1176"/>
      <c r="C24" s="403">
        <v>1150</v>
      </c>
      <c r="D24" s="836">
        <v>0</v>
      </c>
      <c r="E24" s="837"/>
      <c r="F24" s="841"/>
      <c r="G24" s="837"/>
      <c r="H24" s="837">
        <f t="shared" si="1"/>
        <v>0</v>
      </c>
      <c r="I24" s="837">
        <f t="shared" si="1"/>
        <v>0</v>
      </c>
      <c r="J24" s="839"/>
      <c r="K24" s="1178"/>
    </row>
    <row r="25" spans="1:28" ht="14.25" customHeight="1" x14ac:dyDescent="0.2">
      <c r="A25" s="1175"/>
      <c r="B25" s="1176"/>
      <c r="C25" s="403">
        <v>1210</v>
      </c>
      <c r="D25" s="836">
        <v>0</v>
      </c>
      <c r="E25" s="837"/>
      <c r="F25" s="837"/>
      <c r="G25" s="837"/>
      <c r="H25" s="837">
        <f t="shared" si="1"/>
        <v>0</v>
      </c>
      <c r="I25" s="837">
        <f t="shared" si="1"/>
        <v>0</v>
      </c>
      <c r="J25" s="837"/>
      <c r="K25" s="1178"/>
    </row>
    <row r="26" spans="1:28" x14ac:dyDescent="0.2">
      <c r="A26" s="845"/>
      <c r="B26" s="846"/>
      <c r="C26" s="847"/>
      <c r="D26" s="107"/>
      <c r="E26" s="848"/>
      <c r="F26" s="848"/>
      <c r="G26" s="848"/>
      <c r="H26" s="848"/>
      <c r="I26" s="848"/>
      <c r="J26" s="848"/>
      <c r="K26" s="849"/>
    </row>
    <row r="27" spans="1:28" s="5" customFormat="1" x14ac:dyDescent="0.2">
      <c r="A27" s="5" t="s">
        <v>501</v>
      </c>
      <c r="C27" s="7" t="s">
        <v>809</v>
      </c>
      <c r="D27" s="7"/>
      <c r="E27" s="7"/>
      <c r="F27" s="7"/>
      <c r="G27" s="7"/>
      <c r="H27" s="7"/>
      <c r="I27" s="7"/>
      <c r="J27" s="7"/>
      <c r="K27" s="7"/>
      <c r="P27" s="1"/>
      <c r="Q27" s="1"/>
      <c r="R27" s="1"/>
      <c r="S27" s="1"/>
      <c r="T27" s="1"/>
      <c r="U27" s="1"/>
      <c r="V27" s="1"/>
      <c r="W27" s="1"/>
      <c r="X27" s="1"/>
      <c r="Y27" s="1"/>
      <c r="Z27" s="1"/>
      <c r="AA27" s="1"/>
      <c r="AB27" s="1"/>
    </row>
    <row r="28" spans="1:28" s="5" customFormat="1" x14ac:dyDescent="0.2">
      <c r="A28" s="829" t="s">
        <v>502</v>
      </c>
      <c r="B28" s="829"/>
      <c r="C28" s="850" t="s">
        <v>810</v>
      </c>
      <c r="D28" s="850"/>
      <c r="E28" s="850"/>
      <c r="F28" s="850"/>
      <c r="G28" s="850"/>
      <c r="H28" s="850"/>
      <c r="I28" s="850"/>
      <c r="J28" s="850"/>
      <c r="K28" s="850"/>
      <c r="P28" s="1"/>
      <c r="Q28" s="1"/>
      <c r="R28" s="1"/>
      <c r="S28" s="1"/>
      <c r="T28" s="1"/>
      <c r="U28" s="1"/>
      <c r="V28" s="1"/>
      <c r="W28" s="1"/>
      <c r="X28" s="1"/>
      <c r="Y28" s="1"/>
      <c r="Z28" s="1"/>
      <c r="AA28" s="1"/>
      <c r="AB28" s="1"/>
    </row>
    <row r="29" spans="1:28" s="5" customFormat="1" ht="27" customHeight="1" x14ac:dyDescent="0.2">
      <c r="A29" s="1172" t="s">
        <v>8</v>
      </c>
      <c r="B29" s="1172" t="s">
        <v>9</v>
      </c>
      <c r="C29" s="1172" t="s">
        <v>10</v>
      </c>
      <c r="D29" s="1173" t="s">
        <v>11</v>
      </c>
      <c r="E29" s="1173"/>
      <c r="F29" s="1173" t="s">
        <v>12</v>
      </c>
      <c r="G29" s="1173"/>
      <c r="H29" s="1173" t="s">
        <v>13</v>
      </c>
      <c r="I29" s="1173"/>
      <c r="J29" s="1173" t="s">
        <v>14</v>
      </c>
      <c r="K29" s="1172" t="s">
        <v>15</v>
      </c>
      <c r="P29" s="1"/>
      <c r="Q29" s="1"/>
      <c r="R29" s="1"/>
      <c r="S29" s="1"/>
      <c r="T29" s="1"/>
      <c r="U29" s="1"/>
      <c r="V29" s="1"/>
      <c r="W29" s="1"/>
      <c r="X29" s="1"/>
      <c r="Y29" s="1"/>
      <c r="Z29" s="1"/>
      <c r="AA29" s="1"/>
      <c r="AB29" s="1"/>
    </row>
    <row r="30" spans="1:28" s="5" customFormat="1" ht="31.5" customHeight="1" x14ac:dyDescent="0.2">
      <c r="A30" s="1172"/>
      <c r="B30" s="1172"/>
      <c r="C30" s="1172"/>
      <c r="D30" s="831" t="s">
        <v>16</v>
      </c>
      <c r="E30" s="831" t="s">
        <v>795</v>
      </c>
      <c r="F30" s="831" t="s">
        <v>16</v>
      </c>
      <c r="G30" s="831" t="s">
        <v>795</v>
      </c>
      <c r="H30" s="831" t="s">
        <v>16</v>
      </c>
      <c r="I30" s="831" t="s">
        <v>795</v>
      </c>
      <c r="J30" s="1173"/>
      <c r="K30" s="1172"/>
      <c r="P30" s="1"/>
      <c r="Q30" s="1"/>
      <c r="R30" s="1"/>
      <c r="S30" s="1"/>
      <c r="T30" s="1"/>
      <c r="U30" s="1"/>
      <c r="V30" s="1"/>
      <c r="W30" s="1"/>
      <c r="X30" s="1"/>
      <c r="Y30" s="1"/>
      <c r="Z30" s="1"/>
      <c r="AA30" s="1"/>
      <c r="AB30" s="1"/>
    </row>
    <row r="31" spans="1:28" s="5" customFormat="1" x14ac:dyDescent="0.2">
      <c r="A31" s="1174" t="s">
        <v>17</v>
      </c>
      <c r="B31" s="1174"/>
      <c r="C31" s="833"/>
      <c r="D31" s="833">
        <f>SUM(D32:D47)</f>
        <v>156447</v>
      </c>
      <c r="E31" s="833">
        <f t="shared" ref="E31:I31" si="2">SUM(E32:E47)</f>
        <v>0</v>
      </c>
      <c r="F31" s="833">
        <f t="shared" si="2"/>
        <v>0</v>
      </c>
      <c r="G31" s="833">
        <f t="shared" si="2"/>
        <v>0</v>
      </c>
      <c r="H31" s="833">
        <f t="shared" si="2"/>
        <v>156447</v>
      </c>
      <c r="I31" s="833">
        <f t="shared" si="2"/>
        <v>0</v>
      </c>
      <c r="J31" s="833"/>
      <c r="K31" s="834"/>
      <c r="P31" s="1"/>
      <c r="Q31" s="1"/>
      <c r="R31" s="1"/>
      <c r="S31" s="1"/>
      <c r="T31" s="1"/>
      <c r="U31" s="1"/>
      <c r="V31" s="1"/>
      <c r="W31" s="1"/>
      <c r="X31" s="1"/>
      <c r="Y31" s="1"/>
      <c r="Z31" s="1"/>
      <c r="AA31" s="1"/>
      <c r="AB31" s="1"/>
    </row>
    <row r="32" spans="1:28" s="5" customFormat="1" ht="22.5" customHeight="1" x14ac:dyDescent="0.2">
      <c r="A32" s="1175">
        <v>1</v>
      </c>
      <c r="B32" s="1179" t="s">
        <v>811</v>
      </c>
      <c r="C32" s="403">
        <v>2279</v>
      </c>
      <c r="D32" s="836">
        <v>17158</v>
      </c>
      <c r="E32" s="836"/>
      <c r="F32" s="36"/>
      <c r="G32" s="836"/>
      <c r="H32" s="837">
        <f t="shared" ref="H32:I47" si="3">D32+F32</f>
        <v>17158</v>
      </c>
      <c r="I32" s="837">
        <f t="shared" si="3"/>
        <v>0</v>
      </c>
      <c r="J32" s="839"/>
      <c r="K32" s="1177" t="s">
        <v>812</v>
      </c>
      <c r="P32" s="1"/>
      <c r="Q32" s="1"/>
      <c r="R32" s="1"/>
      <c r="S32" s="1"/>
      <c r="T32" s="1"/>
      <c r="U32" s="1"/>
      <c r="V32" s="1"/>
      <c r="W32" s="1"/>
      <c r="X32" s="1"/>
      <c r="Y32" s="1"/>
      <c r="Z32" s="1"/>
      <c r="AA32" s="1"/>
      <c r="AB32" s="1"/>
    </row>
    <row r="33" spans="1:28" s="5" customFormat="1" ht="22.5" customHeight="1" x14ac:dyDescent="0.2">
      <c r="A33" s="1175"/>
      <c r="B33" s="1179"/>
      <c r="C33" s="43">
        <v>1150</v>
      </c>
      <c r="D33" s="836">
        <v>0</v>
      </c>
      <c r="E33" s="836"/>
      <c r="F33" s="36"/>
      <c r="G33" s="836"/>
      <c r="H33" s="837">
        <f t="shared" si="3"/>
        <v>0</v>
      </c>
      <c r="I33" s="837">
        <f t="shared" si="3"/>
        <v>0</v>
      </c>
      <c r="J33" s="836"/>
      <c r="K33" s="1177"/>
      <c r="P33" s="1"/>
      <c r="Q33" s="1"/>
      <c r="R33" s="1"/>
      <c r="S33" s="1"/>
      <c r="T33" s="1"/>
      <c r="U33" s="1"/>
      <c r="V33" s="1"/>
      <c r="W33" s="1"/>
      <c r="X33" s="1"/>
      <c r="Y33" s="1"/>
      <c r="Z33" s="1"/>
      <c r="AA33" s="1"/>
      <c r="AB33" s="1"/>
    </row>
    <row r="34" spans="1:28" s="5" customFormat="1" ht="42" customHeight="1" x14ac:dyDescent="0.2">
      <c r="A34" s="1175">
        <v>2</v>
      </c>
      <c r="B34" s="1095" t="s">
        <v>813</v>
      </c>
      <c r="C34" s="403">
        <v>2121</v>
      </c>
      <c r="D34" s="836">
        <v>330</v>
      </c>
      <c r="E34" s="836"/>
      <c r="F34" s="36"/>
      <c r="G34" s="836"/>
      <c r="H34" s="837">
        <f t="shared" si="3"/>
        <v>330</v>
      </c>
      <c r="I34" s="837">
        <f t="shared" si="3"/>
        <v>0</v>
      </c>
      <c r="J34" s="839"/>
      <c r="K34" s="1177" t="s">
        <v>814</v>
      </c>
      <c r="P34" s="1"/>
      <c r="Q34" s="1"/>
      <c r="R34" s="1"/>
      <c r="S34" s="1"/>
      <c r="T34" s="1"/>
      <c r="U34" s="1"/>
      <c r="V34" s="1"/>
      <c r="W34" s="1"/>
      <c r="X34" s="1"/>
      <c r="Y34" s="1"/>
      <c r="Z34" s="1"/>
      <c r="AA34" s="1"/>
      <c r="AB34" s="1"/>
    </row>
    <row r="35" spans="1:28" s="5" customFormat="1" ht="18.75" customHeight="1" x14ac:dyDescent="0.2">
      <c r="A35" s="1175"/>
      <c r="B35" s="1095"/>
      <c r="C35" s="403">
        <v>2279</v>
      </c>
      <c r="D35" s="836">
        <v>500</v>
      </c>
      <c r="E35" s="836"/>
      <c r="F35" s="36"/>
      <c r="G35" s="836"/>
      <c r="H35" s="837">
        <f t="shared" si="3"/>
        <v>500</v>
      </c>
      <c r="I35" s="837">
        <f t="shared" si="3"/>
        <v>0</v>
      </c>
      <c r="J35" s="839"/>
      <c r="K35" s="1177"/>
      <c r="P35" s="1"/>
      <c r="Q35" s="1"/>
      <c r="R35" s="1"/>
      <c r="S35" s="1"/>
      <c r="T35" s="1"/>
      <c r="U35" s="1"/>
      <c r="V35" s="1"/>
      <c r="W35" s="1"/>
      <c r="X35" s="1"/>
      <c r="Y35" s="1"/>
      <c r="Z35" s="1"/>
      <c r="AA35" s="1"/>
      <c r="AB35" s="1"/>
    </row>
    <row r="36" spans="1:28" s="5" customFormat="1" ht="34.5" customHeight="1" x14ac:dyDescent="0.2">
      <c r="A36" s="1175"/>
      <c r="B36" s="1095"/>
      <c r="C36" s="403">
        <v>2122</v>
      </c>
      <c r="D36" s="836">
        <v>1200</v>
      </c>
      <c r="E36" s="836"/>
      <c r="F36" s="36"/>
      <c r="G36" s="836"/>
      <c r="H36" s="837">
        <f t="shared" si="3"/>
        <v>1200</v>
      </c>
      <c r="I36" s="837">
        <f t="shared" si="3"/>
        <v>0</v>
      </c>
      <c r="J36" s="839"/>
      <c r="K36" s="1177"/>
      <c r="P36" s="1"/>
      <c r="Q36" s="1"/>
      <c r="R36" s="1"/>
      <c r="S36" s="1"/>
      <c r="T36" s="1"/>
      <c r="U36" s="1"/>
      <c r="V36" s="1"/>
      <c r="W36" s="1"/>
      <c r="X36" s="1"/>
      <c r="Y36" s="1"/>
      <c r="Z36" s="1"/>
      <c r="AA36" s="1"/>
      <c r="AB36" s="1"/>
    </row>
    <row r="37" spans="1:28" s="5" customFormat="1" ht="36" x14ac:dyDescent="0.2">
      <c r="A37" s="767">
        <v>3</v>
      </c>
      <c r="B37" s="768" t="s">
        <v>815</v>
      </c>
      <c r="C37" s="403">
        <v>2279</v>
      </c>
      <c r="D37" s="836">
        <v>14900</v>
      </c>
      <c r="E37" s="836"/>
      <c r="F37" s="36"/>
      <c r="G37" s="836"/>
      <c r="H37" s="837">
        <f t="shared" si="3"/>
        <v>14900</v>
      </c>
      <c r="I37" s="837">
        <f t="shared" si="3"/>
        <v>0</v>
      </c>
      <c r="J37" s="839"/>
      <c r="K37" s="769" t="s">
        <v>816</v>
      </c>
      <c r="P37" s="1"/>
      <c r="Q37" s="1"/>
      <c r="R37" s="1"/>
      <c r="S37" s="1"/>
      <c r="T37" s="1"/>
      <c r="U37" s="1"/>
      <c r="V37" s="1"/>
      <c r="W37" s="1"/>
      <c r="X37" s="1"/>
      <c r="Y37" s="1"/>
      <c r="Z37" s="1"/>
      <c r="AA37" s="1"/>
      <c r="AB37" s="1"/>
    </row>
    <row r="38" spans="1:28" s="5" customFormat="1" ht="52.5" customHeight="1" x14ac:dyDescent="0.2">
      <c r="A38" s="767">
        <v>4</v>
      </c>
      <c r="B38" s="768" t="s">
        <v>817</v>
      </c>
      <c r="C38" s="403">
        <v>2121</v>
      </c>
      <c r="D38" s="836">
        <v>174</v>
      </c>
      <c r="E38" s="836"/>
      <c r="F38" s="36"/>
      <c r="G38" s="836"/>
      <c r="H38" s="837">
        <f t="shared" si="3"/>
        <v>174</v>
      </c>
      <c r="I38" s="837">
        <f t="shared" si="3"/>
        <v>0</v>
      </c>
      <c r="J38" s="839"/>
      <c r="K38" s="769" t="s">
        <v>818</v>
      </c>
      <c r="P38" s="1"/>
      <c r="Q38" s="1"/>
      <c r="R38" s="1"/>
      <c r="S38" s="1"/>
      <c r="T38" s="1"/>
      <c r="U38" s="1"/>
      <c r="V38" s="1"/>
      <c r="W38" s="1"/>
      <c r="X38" s="1"/>
      <c r="Y38" s="1"/>
      <c r="Z38" s="1"/>
      <c r="AA38" s="1"/>
      <c r="AB38" s="1"/>
    </row>
    <row r="39" spans="1:28" s="5" customFormat="1" ht="47.25" customHeight="1" x14ac:dyDescent="0.2">
      <c r="A39" s="1122">
        <v>5</v>
      </c>
      <c r="B39" s="1095" t="s">
        <v>819</v>
      </c>
      <c r="C39" s="403">
        <v>2239</v>
      </c>
      <c r="D39" s="836">
        <v>1400</v>
      </c>
      <c r="E39" s="836"/>
      <c r="F39" s="36"/>
      <c r="G39" s="836"/>
      <c r="H39" s="837">
        <f t="shared" si="3"/>
        <v>1400</v>
      </c>
      <c r="I39" s="837">
        <f t="shared" si="3"/>
        <v>0</v>
      </c>
      <c r="J39" s="839"/>
      <c r="K39" s="1177" t="s">
        <v>820</v>
      </c>
      <c r="P39" s="1"/>
      <c r="Q39" s="1"/>
      <c r="R39" s="1"/>
      <c r="S39" s="1"/>
      <c r="T39" s="1"/>
      <c r="U39" s="1"/>
      <c r="V39" s="1"/>
      <c r="W39" s="1"/>
      <c r="X39" s="1"/>
      <c r="Y39" s="1"/>
      <c r="Z39" s="1"/>
      <c r="AA39" s="1"/>
      <c r="AB39" s="1"/>
    </row>
    <row r="40" spans="1:28" s="5" customFormat="1" x14ac:dyDescent="0.2">
      <c r="A40" s="1122"/>
      <c r="B40" s="1095"/>
      <c r="C40" s="403">
        <v>2231</v>
      </c>
      <c r="D40" s="836">
        <v>600</v>
      </c>
      <c r="E40" s="836"/>
      <c r="F40" s="36"/>
      <c r="G40" s="836"/>
      <c r="H40" s="837">
        <f t="shared" si="3"/>
        <v>600</v>
      </c>
      <c r="I40" s="837">
        <f t="shared" si="3"/>
        <v>0</v>
      </c>
      <c r="J40" s="839"/>
      <c r="K40" s="1177"/>
      <c r="P40" s="1"/>
      <c r="Q40" s="1"/>
      <c r="R40" s="1"/>
      <c r="S40" s="1"/>
      <c r="T40" s="1"/>
      <c r="U40" s="1"/>
      <c r="V40" s="1"/>
      <c r="W40" s="1"/>
      <c r="X40" s="1"/>
      <c r="Y40" s="1"/>
      <c r="Z40" s="1"/>
      <c r="AA40" s="1"/>
      <c r="AB40" s="1"/>
    </row>
    <row r="41" spans="1:28" s="5" customFormat="1" ht="15.75" customHeight="1" x14ac:dyDescent="0.2">
      <c r="A41" s="835">
        <v>7</v>
      </c>
      <c r="B41" s="768" t="s">
        <v>821</v>
      </c>
      <c r="C41" s="403">
        <v>2279</v>
      </c>
      <c r="D41" s="836">
        <v>150</v>
      </c>
      <c r="E41" s="836"/>
      <c r="F41" s="44"/>
      <c r="G41" s="836"/>
      <c r="H41" s="837">
        <f t="shared" si="3"/>
        <v>150</v>
      </c>
      <c r="I41" s="837">
        <f t="shared" si="3"/>
        <v>0</v>
      </c>
      <c r="J41" s="836"/>
      <c r="K41" s="844" t="s">
        <v>822</v>
      </c>
      <c r="P41" s="1"/>
      <c r="Q41" s="1"/>
      <c r="R41" s="1"/>
      <c r="S41" s="1"/>
      <c r="T41" s="1"/>
      <c r="U41" s="1"/>
      <c r="V41" s="1"/>
      <c r="W41" s="1"/>
      <c r="X41" s="1"/>
      <c r="Y41" s="1"/>
      <c r="Z41" s="1"/>
      <c r="AA41" s="1"/>
      <c r="AB41" s="1"/>
    </row>
    <row r="42" spans="1:28" s="5" customFormat="1" ht="12" customHeight="1" x14ac:dyDescent="0.2">
      <c r="A42" s="1175">
        <v>8</v>
      </c>
      <c r="B42" s="1095" t="s">
        <v>823</v>
      </c>
      <c r="C42" s="403">
        <v>2279</v>
      </c>
      <c r="D42" s="836">
        <v>81400</v>
      </c>
      <c r="E42" s="836"/>
      <c r="F42" s="836"/>
      <c r="G42" s="836"/>
      <c r="H42" s="837">
        <f t="shared" si="3"/>
        <v>81400</v>
      </c>
      <c r="I42" s="837">
        <f t="shared" si="3"/>
        <v>0</v>
      </c>
      <c r="J42" s="836"/>
      <c r="K42" s="1177" t="s">
        <v>824</v>
      </c>
      <c r="P42" s="1"/>
      <c r="Q42" s="1"/>
      <c r="R42" s="1"/>
      <c r="S42" s="1"/>
      <c r="T42" s="1"/>
      <c r="U42" s="1"/>
      <c r="V42" s="1"/>
      <c r="W42" s="1"/>
      <c r="X42" s="1"/>
      <c r="Y42" s="1"/>
      <c r="Z42" s="1"/>
      <c r="AA42" s="1"/>
      <c r="AB42" s="1"/>
    </row>
    <row r="43" spans="1:28" s="5" customFormat="1" ht="14.25" customHeight="1" x14ac:dyDescent="0.2">
      <c r="A43" s="1175"/>
      <c r="B43" s="1095"/>
      <c r="C43" s="43">
        <v>2222</v>
      </c>
      <c r="D43" s="836">
        <v>1500</v>
      </c>
      <c r="E43" s="836"/>
      <c r="F43" s="836"/>
      <c r="G43" s="836"/>
      <c r="H43" s="837">
        <f t="shared" si="3"/>
        <v>1500</v>
      </c>
      <c r="I43" s="837">
        <f t="shared" si="3"/>
        <v>0</v>
      </c>
      <c r="J43" s="836"/>
      <c r="K43" s="1177"/>
      <c r="P43" s="1"/>
      <c r="Q43" s="1"/>
      <c r="R43" s="1"/>
      <c r="S43" s="1"/>
      <c r="T43" s="1"/>
      <c r="U43" s="1"/>
      <c r="V43" s="1"/>
      <c r="W43" s="1"/>
      <c r="X43" s="1"/>
      <c r="Y43" s="1"/>
      <c r="Z43" s="1"/>
      <c r="AA43" s="1"/>
      <c r="AB43" s="1"/>
    </row>
    <row r="44" spans="1:28" s="5" customFormat="1" ht="13.5" customHeight="1" x14ac:dyDescent="0.2">
      <c r="A44" s="1175"/>
      <c r="B44" s="1095"/>
      <c r="C44" s="43">
        <v>2223</v>
      </c>
      <c r="D44" s="836">
        <v>18500</v>
      </c>
      <c r="E44" s="836"/>
      <c r="F44" s="836"/>
      <c r="G44" s="836"/>
      <c r="H44" s="837">
        <f t="shared" si="3"/>
        <v>18500</v>
      </c>
      <c r="I44" s="837">
        <f t="shared" si="3"/>
        <v>0</v>
      </c>
      <c r="J44" s="836"/>
      <c r="K44" s="1177"/>
      <c r="P44" s="1"/>
      <c r="Q44" s="1"/>
      <c r="R44" s="1"/>
      <c r="S44" s="1"/>
      <c r="T44" s="1"/>
      <c r="U44" s="1"/>
      <c r="V44" s="1"/>
      <c r="W44" s="1"/>
      <c r="X44" s="1"/>
      <c r="Y44" s="1"/>
      <c r="Z44" s="1"/>
      <c r="AA44" s="1"/>
      <c r="AB44" s="1"/>
    </row>
    <row r="45" spans="1:28" s="5" customFormat="1" ht="36" x14ac:dyDescent="0.2">
      <c r="A45" s="835">
        <v>9</v>
      </c>
      <c r="B45" s="851" t="s">
        <v>825</v>
      </c>
      <c r="C45" s="403">
        <v>2279</v>
      </c>
      <c r="D45" s="836">
        <v>4254</v>
      </c>
      <c r="E45" s="836"/>
      <c r="F45" s="836"/>
      <c r="G45" s="836"/>
      <c r="H45" s="837">
        <f t="shared" si="3"/>
        <v>4254</v>
      </c>
      <c r="I45" s="837">
        <f t="shared" si="3"/>
        <v>0</v>
      </c>
      <c r="J45" s="836"/>
      <c r="K45" s="852" t="s">
        <v>826</v>
      </c>
      <c r="P45" s="1"/>
      <c r="Q45" s="1"/>
      <c r="R45" s="1"/>
      <c r="S45" s="1"/>
      <c r="T45" s="1"/>
      <c r="U45" s="1"/>
      <c r="V45" s="1"/>
      <c r="W45" s="1"/>
      <c r="X45" s="1"/>
      <c r="Y45" s="1"/>
      <c r="Z45" s="1"/>
      <c r="AA45" s="1"/>
      <c r="AB45" s="1"/>
    </row>
    <row r="46" spans="1:28" s="5" customFormat="1" ht="48" x14ac:dyDescent="0.2">
      <c r="A46" s="844">
        <v>10</v>
      </c>
      <c r="B46" s="839" t="s">
        <v>827</v>
      </c>
      <c r="C46" s="403">
        <v>3263</v>
      </c>
      <c r="D46" s="836">
        <v>4281</v>
      </c>
      <c r="E46" s="836"/>
      <c r="F46" s="36"/>
      <c r="G46" s="836"/>
      <c r="H46" s="837">
        <f t="shared" si="3"/>
        <v>4281</v>
      </c>
      <c r="I46" s="837">
        <f t="shared" si="3"/>
        <v>0</v>
      </c>
      <c r="J46" s="839"/>
      <c r="K46" s="852" t="s">
        <v>828</v>
      </c>
      <c r="P46" s="1"/>
      <c r="Q46" s="1"/>
      <c r="R46" s="1"/>
      <c r="S46" s="1"/>
      <c r="T46" s="1"/>
      <c r="U46" s="1"/>
      <c r="V46" s="1"/>
      <c r="W46" s="1"/>
      <c r="X46" s="1"/>
      <c r="Y46" s="1"/>
      <c r="Z46" s="1"/>
      <c r="AA46" s="1"/>
      <c r="AB46" s="1"/>
    </row>
    <row r="47" spans="1:28" s="5" customFormat="1" ht="67.5" customHeight="1" x14ac:dyDescent="0.2">
      <c r="A47" s="844">
        <v>11</v>
      </c>
      <c r="B47" s="839" t="s">
        <v>829</v>
      </c>
      <c r="C47" s="403">
        <v>2279</v>
      </c>
      <c r="D47" s="836">
        <f>10100</f>
        <v>10100</v>
      </c>
      <c r="E47" s="836"/>
      <c r="F47" s="36"/>
      <c r="G47" s="836"/>
      <c r="H47" s="837">
        <f t="shared" si="3"/>
        <v>10100</v>
      </c>
      <c r="I47" s="837">
        <f t="shared" si="3"/>
        <v>0</v>
      </c>
      <c r="J47" s="839"/>
      <c r="K47" s="852" t="s">
        <v>830</v>
      </c>
      <c r="P47" s="1"/>
      <c r="Q47" s="1"/>
      <c r="R47" s="1"/>
      <c r="S47" s="1"/>
      <c r="T47" s="1"/>
      <c r="U47" s="1"/>
      <c r="V47" s="1"/>
      <c r="W47" s="1"/>
      <c r="X47" s="1"/>
      <c r="Y47" s="1"/>
      <c r="Z47" s="1"/>
      <c r="AA47" s="1"/>
      <c r="AB47" s="1"/>
    </row>
    <row r="48" spans="1:28" s="5" customFormat="1" x14ac:dyDescent="0.2">
      <c r="A48" s="1180"/>
      <c r="B48" s="1180"/>
      <c r="C48" s="1180"/>
      <c r="D48" s="1180"/>
      <c r="E48" s="1180"/>
      <c r="F48" s="1180"/>
      <c r="G48" s="1180"/>
      <c r="H48" s="1180"/>
      <c r="I48" s="1180"/>
      <c r="J48" s="1180"/>
      <c r="K48" s="1180"/>
      <c r="P48" s="1"/>
      <c r="Q48" s="1"/>
      <c r="R48" s="1"/>
      <c r="S48" s="1"/>
      <c r="T48" s="1"/>
      <c r="U48" s="1"/>
      <c r="V48" s="1"/>
      <c r="W48" s="1"/>
      <c r="X48" s="1"/>
      <c r="Y48" s="1"/>
      <c r="Z48" s="1"/>
      <c r="AA48" s="1"/>
      <c r="AB48" s="1"/>
    </row>
    <row r="49" spans="1:28" s="5" customFormat="1" x14ac:dyDescent="0.2">
      <c r="A49" s="847"/>
      <c r="B49" s="853"/>
      <c r="C49" s="847"/>
      <c r="D49" s="847"/>
      <c r="E49" s="847"/>
      <c r="F49" s="847"/>
      <c r="G49" s="847"/>
      <c r="H49" s="847"/>
      <c r="I49" s="847"/>
      <c r="J49" s="847"/>
      <c r="K49" s="847"/>
      <c r="P49" s="1"/>
      <c r="Q49" s="1"/>
      <c r="R49" s="1"/>
      <c r="S49" s="1"/>
      <c r="T49" s="1"/>
      <c r="U49" s="1"/>
      <c r="V49" s="1"/>
      <c r="W49" s="1"/>
      <c r="X49" s="1"/>
      <c r="Y49" s="1"/>
      <c r="Z49" s="1"/>
      <c r="AA49" s="1"/>
      <c r="AB49" s="1"/>
    </row>
    <row r="50" spans="1:28" s="5" customFormat="1" ht="12" customHeight="1" x14ac:dyDescent="0.2">
      <c r="A50" s="105" t="s">
        <v>501</v>
      </c>
      <c r="B50" s="105"/>
      <c r="C50" s="105" t="s">
        <v>831</v>
      </c>
      <c r="D50" s="105"/>
      <c r="E50" s="105"/>
      <c r="F50" s="105"/>
      <c r="G50" s="105"/>
      <c r="H50" s="105"/>
      <c r="I50" s="105"/>
      <c r="J50" s="105"/>
      <c r="K50" s="105"/>
      <c r="P50" s="1"/>
      <c r="Q50" s="1"/>
      <c r="R50" s="1"/>
      <c r="S50" s="1"/>
      <c r="T50" s="1"/>
      <c r="U50" s="1"/>
      <c r="V50" s="1"/>
      <c r="W50" s="1"/>
      <c r="X50" s="1"/>
      <c r="Y50" s="1"/>
      <c r="Z50" s="1"/>
      <c r="AA50" s="1"/>
      <c r="AB50" s="1"/>
    </row>
    <row r="51" spans="1:28" s="5" customFormat="1" x14ac:dyDescent="0.2">
      <c r="A51" s="105" t="s">
        <v>502</v>
      </c>
      <c r="B51" s="105"/>
      <c r="C51" s="854" t="s">
        <v>832</v>
      </c>
      <c r="D51" s="854"/>
      <c r="E51" s="854"/>
      <c r="F51" s="854"/>
      <c r="G51" s="854"/>
      <c r="H51" s="854"/>
      <c r="I51" s="854"/>
      <c r="J51" s="854"/>
      <c r="K51" s="854"/>
      <c r="P51" s="1"/>
      <c r="Q51" s="1"/>
      <c r="R51" s="1"/>
      <c r="S51" s="1"/>
      <c r="T51" s="1"/>
      <c r="U51" s="1"/>
      <c r="V51" s="1"/>
      <c r="W51" s="1"/>
      <c r="X51" s="1"/>
      <c r="Y51" s="1"/>
      <c r="Z51" s="1"/>
      <c r="AA51" s="1"/>
      <c r="AB51" s="1"/>
    </row>
    <row r="52" spans="1:28" s="5" customFormat="1" ht="25.5" customHeight="1" x14ac:dyDescent="0.2">
      <c r="A52" s="1172" t="s">
        <v>8</v>
      </c>
      <c r="B52" s="1172" t="s">
        <v>9</v>
      </c>
      <c r="C52" s="1172" t="s">
        <v>10</v>
      </c>
      <c r="D52" s="1173" t="s">
        <v>11</v>
      </c>
      <c r="E52" s="1173"/>
      <c r="F52" s="1173" t="s">
        <v>12</v>
      </c>
      <c r="G52" s="1173"/>
      <c r="H52" s="1173" t="s">
        <v>13</v>
      </c>
      <c r="I52" s="1173"/>
      <c r="J52" s="1173" t="s">
        <v>14</v>
      </c>
      <c r="K52" s="1172" t="s">
        <v>15</v>
      </c>
      <c r="P52" s="1"/>
      <c r="Q52" s="1"/>
      <c r="R52" s="1"/>
      <c r="S52" s="1"/>
      <c r="T52" s="1"/>
      <c r="U52" s="1"/>
      <c r="V52" s="1"/>
      <c r="W52" s="1"/>
      <c r="X52" s="1"/>
      <c r="Y52" s="1"/>
      <c r="Z52" s="1"/>
      <c r="AA52" s="1"/>
      <c r="AB52" s="1"/>
    </row>
    <row r="53" spans="1:28" s="5" customFormat="1" ht="26.25" customHeight="1" x14ac:dyDescent="0.2">
      <c r="A53" s="1172"/>
      <c r="B53" s="1172"/>
      <c r="C53" s="1172"/>
      <c r="D53" s="831" t="s">
        <v>16</v>
      </c>
      <c r="E53" s="831" t="s">
        <v>795</v>
      </c>
      <c r="F53" s="831" t="s">
        <v>16</v>
      </c>
      <c r="G53" s="831" t="s">
        <v>795</v>
      </c>
      <c r="H53" s="831" t="s">
        <v>16</v>
      </c>
      <c r="I53" s="831" t="s">
        <v>795</v>
      </c>
      <c r="J53" s="1173"/>
      <c r="K53" s="1172"/>
      <c r="P53" s="1"/>
      <c r="Q53" s="1"/>
      <c r="R53" s="1"/>
      <c r="S53" s="1"/>
      <c r="T53" s="1"/>
      <c r="U53" s="1"/>
      <c r="V53" s="1"/>
      <c r="W53" s="1"/>
      <c r="X53" s="1"/>
      <c r="Y53" s="1"/>
      <c r="Z53" s="1"/>
      <c r="AA53" s="1"/>
      <c r="AB53" s="1"/>
    </row>
    <row r="54" spans="1:28" s="5" customFormat="1" ht="12" customHeight="1" x14ac:dyDescent="0.2">
      <c r="A54" s="1174" t="s">
        <v>17</v>
      </c>
      <c r="B54" s="1174"/>
      <c r="C54" s="834"/>
      <c r="D54" s="833">
        <f>SUM(D55:D63)</f>
        <v>154736</v>
      </c>
      <c r="E54" s="833">
        <f t="shared" ref="E54:I54" si="4">SUM(E55:E63)</f>
        <v>0</v>
      </c>
      <c r="F54" s="833">
        <f t="shared" si="4"/>
        <v>0</v>
      </c>
      <c r="G54" s="833">
        <f t="shared" si="4"/>
        <v>0</v>
      </c>
      <c r="H54" s="833">
        <f t="shared" si="4"/>
        <v>154736</v>
      </c>
      <c r="I54" s="833">
        <f t="shared" si="4"/>
        <v>0</v>
      </c>
      <c r="J54" s="833"/>
      <c r="K54" s="834"/>
      <c r="P54" s="1"/>
      <c r="Q54" s="1"/>
      <c r="R54" s="1"/>
      <c r="S54" s="1"/>
      <c r="T54" s="1"/>
      <c r="U54" s="1"/>
      <c r="V54" s="1"/>
      <c r="W54" s="1"/>
      <c r="X54" s="1"/>
      <c r="Y54" s="1"/>
      <c r="Z54" s="1"/>
      <c r="AA54" s="1"/>
      <c r="AB54" s="1"/>
    </row>
    <row r="55" spans="1:28" s="855" customFormat="1" ht="45.75" customHeight="1" x14ac:dyDescent="0.2">
      <c r="A55" s="1181">
        <v>1</v>
      </c>
      <c r="B55" s="1176" t="s">
        <v>833</v>
      </c>
      <c r="C55" s="43">
        <v>2279</v>
      </c>
      <c r="D55" s="45">
        <v>32600</v>
      </c>
      <c r="E55" s="45"/>
      <c r="F55" s="35"/>
      <c r="G55" s="45"/>
      <c r="H55" s="837">
        <f t="shared" ref="H55:I63" si="5">D55+F55</f>
        <v>32600</v>
      </c>
      <c r="I55" s="837">
        <f>E55+G55</f>
        <v>0</v>
      </c>
      <c r="J55" s="45"/>
      <c r="K55" s="1183" t="s">
        <v>834</v>
      </c>
      <c r="P55" s="1"/>
      <c r="Q55" s="1"/>
      <c r="R55" s="1"/>
      <c r="S55" s="1"/>
      <c r="T55" s="1"/>
      <c r="U55" s="1"/>
      <c r="V55" s="1"/>
      <c r="W55" s="1"/>
      <c r="X55" s="1"/>
      <c r="Y55" s="1"/>
      <c r="Z55" s="1"/>
      <c r="AA55" s="1"/>
      <c r="AB55" s="1"/>
    </row>
    <row r="56" spans="1:28" s="5" customFormat="1" ht="21" customHeight="1" x14ac:dyDescent="0.2">
      <c r="A56" s="1185"/>
      <c r="B56" s="1176"/>
      <c r="C56" s="43">
        <v>3262</v>
      </c>
      <c r="D56" s="856">
        <v>3421</v>
      </c>
      <c r="E56" s="833"/>
      <c r="F56" s="31"/>
      <c r="G56" s="833"/>
      <c r="H56" s="837">
        <f t="shared" si="5"/>
        <v>3421</v>
      </c>
      <c r="I56" s="837">
        <f t="shared" si="5"/>
        <v>0</v>
      </c>
      <c r="J56" s="833"/>
      <c r="K56" s="1183"/>
      <c r="P56" s="1"/>
      <c r="Q56" s="1"/>
      <c r="R56" s="1"/>
      <c r="S56" s="1"/>
      <c r="T56" s="1"/>
      <c r="U56" s="1"/>
      <c r="V56" s="1"/>
      <c r="W56" s="1"/>
      <c r="X56" s="1"/>
      <c r="Y56" s="1"/>
      <c r="Z56" s="1"/>
      <c r="AA56" s="1"/>
      <c r="AB56" s="1"/>
    </row>
    <row r="57" spans="1:28" s="5" customFormat="1" ht="58.5" customHeight="1" x14ac:dyDescent="0.2">
      <c r="A57" s="1182"/>
      <c r="B57" s="1176"/>
      <c r="C57" s="43">
        <v>2231</v>
      </c>
      <c r="D57" s="856">
        <v>12500</v>
      </c>
      <c r="E57" s="856"/>
      <c r="F57" s="31"/>
      <c r="G57" s="856"/>
      <c r="H57" s="837">
        <f t="shared" si="5"/>
        <v>12500</v>
      </c>
      <c r="I57" s="837">
        <f t="shared" si="5"/>
        <v>0</v>
      </c>
      <c r="J57" s="857"/>
      <c r="K57" s="1183"/>
      <c r="P57" s="1"/>
      <c r="Q57" s="1"/>
      <c r="R57" s="1"/>
      <c r="S57" s="1"/>
      <c r="T57" s="1"/>
      <c r="U57" s="1"/>
      <c r="V57" s="1"/>
      <c r="W57" s="1"/>
      <c r="X57" s="1"/>
      <c r="Y57" s="1"/>
      <c r="Z57" s="1"/>
      <c r="AA57" s="1"/>
      <c r="AB57" s="1"/>
    </row>
    <row r="58" spans="1:28" s="5" customFormat="1" x14ac:dyDescent="0.2">
      <c r="A58" s="1181">
        <v>2</v>
      </c>
      <c r="B58" s="1176" t="s">
        <v>835</v>
      </c>
      <c r="C58" s="43">
        <v>3262</v>
      </c>
      <c r="D58" s="856">
        <v>20129</v>
      </c>
      <c r="E58" s="833"/>
      <c r="F58" s="31"/>
      <c r="G58" s="833"/>
      <c r="H58" s="837">
        <f t="shared" si="5"/>
        <v>20129</v>
      </c>
      <c r="I58" s="837">
        <f t="shared" si="5"/>
        <v>0</v>
      </c>
      <c r="J58" s="857"/>
      <c r="K58" s="1183" t="s">
        <v>836</v>
      </c>
      <c r="P58" s="1"/>
      <c r="Q58" s="1"/>
      <c r="R58" s="1"/>
      <c r="S58" s="1"/>
      <c r="T58" s="1"/>
      <c r="U58" s="1"/>
      <c r="V58" s="1"/>
      <c r="W58" s="1"/>
      <c r="X58" s="1"/>
      <c r="Y58" s="1"/>
      <c r="Z58" s="1"/>
      <c r="AA58" s="1"/>
      <c r="AB58" s="1"/>
    </row>
    <row r="59" spans="1:28" s="5" customFormat="1" ht="15" customHeight="1" x14ac:dyDescent="0.2">
      <c r="A59" s="1182"/>
      <c r="B59" s="1176"/>
      <c r="C59" s="43">
        <v>2279</v>
      </c>
      <c r="D59" s="856">
        <v>0</v>
      </c>
      <c r="E59" s="833"/>
      <c r="F59" s="833"/>
      <c r="G59" s="833"/>
      <c r="H59" s="837">
        <f t="shared" si="5"/>
        <v>0</v>
      </c>
      <c r="I59" s="837">
        <f t="shared" si="5"/>
        <v>0</v>
      </c>
      <c r="J59" s="833"/>
      <c r="K59" s="1183"/>
      <c r="P59" s="1"/>
      <c r="Q59" s="1"/>
      <c r="R59" s="1"/>
      <c r="S59" s="1"/>
      <c r="T59" s="1"/>
      <c r="U59" s="1"/>
      <c r="V59" s="1"/>
      <c r="W59" s="1"/>
      <c r="X59" s="1"/>
      <c r="Y59" s="1"/>
      <c r="Z59" s="1"/>
      <c r="AA59" s="1"/>
      <c r="AB59" s="1"/>
    </row>
    <row r="60" spans="1:28" s="5" customFormat="1" ht="27" customHeight="1" x14ac:dyDescent="0.2">
      <c r="A60" s="858">
        <v>3</v>
      </c>
      <c r="B60" s="47" t="s">
        <v>837</v>
      </c>
      <c r="C60" s="43">
        <v>2261</v>
      </c>
      <c r="D60" s="856">
        <v>3300</v>
      </c>
      <c r="E60" s="833"/>
      <c r="F60" s="833"/>
      <c r="G60" s="833"/>
      <c r="H60" s="837">
        <f t="shared" si="5"/>
        <v>3300</v>
      </c>
      <c r="I60" s="837">
        <f t="shared" si="5"/>
        <v>0</v>
      </c>
      <c r="J60" s="833"/>
      <c r="K60" s="46" t="s">
        <v>838</v>
      </c>
      <c r="P60" s="1"/>
      <c r="Q60" s="1"/>
      <c r="R60" s="1"/>
      <c r="S60" s="1"/>
      <c r="T60" s="1"/>
      <c r="U60" s="1"/>
      <c r="V60" s="1"/>
      <c r="W60" s="1"/>
      <c r="X60" s="1"/>
      <c r="Y60" s="1"/>
      <c r="Z60" s="1"/>
      <c r="AA60" s="1"/>
      <c r="AB60" s="1"/>
    </row>
    <row r="61" spans="1:28" s="5" customFormat="1" ht="57.75" customHeight="1" x14ac:dyDescent="0.2">
      <c r="A61" s="858">
        <v>4</v>
      </c>
      <c r="B61" s="47" t="s">
        <v>839</v>
      </c>
      <c r="C61" s="43">
        <v>2262</v>
      </c>
      <c r="D61" s="856">
        <v>2000</v>
      </c>
      <c r="E61" s="833"/>
      <c r="F61" s="31"/>
      <c r="G61" s="833"/>
      <c r="H61" s="837">
        <f t="shared" si="5"/>
        <v>2000</v>
      </c>
      <c r="I61" s="837">
        <f t="shared" si="5"/>
        <v>0</v>
      </c>
      <c r="J61" s="857"/>
      <c r="K61" s="859" t="s">
        <v>840</v>
      </c>
      <c r="P61" s="1"/>
      <c r="Q61" s="1"/>
      <c r="R61" s="1"/>
      <c r="S61" s="1"/>
      <c r="T61" s="1"/>
      <c r="U61" s="1"/>
      <c r="V61" s="1"/>
      <c r="W61" s="1"/>
      <c r="X61" s="1"/>
      <c r="Y61" s="1"/>
      <c r="Z61" s="1"/>
      <c r="AA61" s="1"/>
      <c r="AB61" s="1"/>
    </row>
    <row r="62" spans="1:28" s="5" customFormat="1" ht="37.5" customHeight="1" x14ac:dyDescent="0.2">
      <c r="A62" s="860">
        <v>5</v>
      </c>
      <c r="B62" s="768" t="s">
        <v>632</v>
      </c>
      <c r="C62" s="43">
        <v>5250</v>
      </c>
      <c r="D62" s="856">
        <v>29000</v>
      </c>
      <c r="E62" s="833"/>
      <c r="F62" s="833"/>
      <c r="G62" s="833"/>
      <c r="H62" s="837">
        <f t="shared" si="5"/>
        <v>29000</v>
      </c>
      <c r="I62" s="837">
        <f t="shared" si="5"/>
        <v>0</v>
      </c>
      <c r="J62" s="833"/>
      <c r="K62" s="861" t="s">
        <v>841</v>
      </c>
      <c r="P62" s="1"/>
      <c r="Q62" s="1"/>
      <c r="R62" s="1"/>
      <c r="S62" s="1"/>
      <c r="T62" s="1"/>
      <c r="U62" s="1"/>
      <c r="V62" s="1"/>
      <c r="W62" s="1"/>
      <c r="X62" s="1"/>
      <c r="Y62" s="1"/>
      <c r="Z62" s="1"/>
      <c r="AA62" s="1"/>
      <c r="AB62" s="1"/>
    </row>
    <row r="63" spans="1:28" s="5" customFormat="1" ht="36" x14ac:dyDescent="0.2">
      <c r="A63" s="860">
        <v>6</v>
      </c>
      <c r="B63" s="768" t="s">
        <v>842</v>
      </c>
      <c r="C63" s="76">
        <v>5240</v>
      </c>
      <c r="D63" s="856">
        <v>51786</v>
      </c>
      <c r="E63" s="833"/>
      <c r="F63" s="31"/>
      <c r="G63" s="833"/>
      <c r="H63" s="837">
        <f t="shared" si="5"/>
        <v>51786</v>
      </c>
      <c r="I63" s="837">
        <f t="shared" si="5"/>
        <v>0</v>
      </c>
      <c r="J63" s="857"/>
      <c r="K63" s="852" t="s">
        <v>843</v>
      </c>
      <c r="P63" s="1"/>
      <c r="Q63" s="1"/>
      <c r="R63" s="1"/>
      <c r="S63" s="1"/>
      <c r="T63" s="1"/>
      <c r="U63" s="1"/>
      <c r="V63" s="1"/>
      <c r="W63" s="1"/>
      <c r="X63" s="1"/>
      <c r="Y63" s="1"/>
      <c r="Z63" s="1"/>
      <c r="AA63" s="1"/>
      <c r="AB63" s="1"/>
    </row>
    <row r="64" spans="1:28" x14ac:dyDescent="0.2">
      <c r="A64" s="1" t="s">
        <v>580</v>
      </c>
      <c r="D64" s="424"/>
      <c r="E64" s="5"/>
      <c r="F64" s="5"/>
      <c r="G64" s="5"/>
      <c r="H64" s="5"/>
      <c r="I64" s="5"/>
      <c r="J64" s="5"/>
      <c r="K64" s="5"/>
    </row>
    <row r="65" spans="1:11" x14ac:dyDescent="0.2">
      <c r="A65" s="1" t="s">
        <v>581</v>
      </c>
      <c r="D65" s="424"/>
      <c r="E65" s="5"/>
      <c r="F65" s="5"/>
      <c r="G65" s="5"/>
      <c r="H65" s="5"/>
      <c r="I65" s="5"/>
      <c r="J65" s="5"/>
      <c r="K65" s="5"/>
    </row>
    <row r="66" spans="1:11" x14ac:dyDescent="0.2">
      <c r="B66" s="862" t="s">
        <v>844</v>
      </c>
      <c r="D66" s="10"/>
      <c r="E66" s="863"/>
      <c r="F66" s="863"/>
      <c r="G66" s="863"/>
      <c r="H66" s="863"/>
      <c r="I66" s="863"/>
      <c r="J66" s="863"/>
      <c r="K66" s="863"/>
    </row>
    <row r="67" spans="1:11" x14ac:dyDescent="0.2">
      <c r="B67" s="862" t="s">
        <v>845</v>
      </c>
      <c r="D67" s="447"/>
      <c r="E67" s="447"/>
      <c r="F67" s="447"/>
      <c r="G67" s="447"/>
      <c r="H67" s="447"/>
      <c r="I67" s="447"/>
      <c r="J67" s="447"/>
      <c r="K67" s="447"/>
    </row>
    <row r="68" spans="1:11" x14ac:dyDescent="0.2">
      <c r="A68" s="447"/>
      <c r="B68" s="864" t="s">
        <v>846</v>
      </c>
      <c r="C68" s="447"/>
      <c r="D68" s="447"/>
      <c r="E68" s="447"/>
      <c r="F68" s="447"/>
      <c r="G68" s="447"/>
      <c r="H68" s="447"/>
      <c r="I68" s="447"/>
      <c r="J68" s="447"/>
      <c r="K68" s="447"/>
    </row>
    <row r="69" spans="1:11" x14ac:dyDescent="0.2">
      <c r="A69" s="447"/>
      <c r="B69" s="864" t="s">
        <v>847</v>
      </c>
      <c r="C69" s="447"/>
      <c r="D69" s="447"/>
      <c r="E69" s="447"/>
      <c r="F69" s="447"/>
      <c r="G69" s="447"/>
      <c r="H69" s="447"/>
      <c r="I69" s="447"/>
      <c r="J69" s="447"/>
      <c r="K69" s="447"/>
    </row>
    <row r="70" spans="1:11" x14ac:dyDescent="0.2">
      <c r="A70" s="447"/>
      <c r="B70" s="862" t="s">
        <v>848</v>
      </c>
      <c r="C70" s="447"/>
      <c r="D70" s="447"/>
      <c r="E70" s="447"/>
      <c r="F70" s="447"/>
      <c r="G70" s="447"/>
      <c r="H70" s="447"/>
      <c r="I70" s="447"/>
      <c r="J70" s="447"/>
      <c r="K70" s="447"/>
    </row>
    <row r="71" spans="1:11" x14ac:dyDescent="0.2">
      <c r="A71" s="447"/>
      <c r="B71" s="864" t="s">
        <v>849</v>
      </c>
      <c r="C71" s="447"/>
      <c r="D71" s="447"/>
      <c r="E71" s="447"/>
      <c r="F71" s="447"/>
      <c r="G71" s="447"/>
      <c r="H71" s="447"/>
      <c r="I71" s="447"/>
      <c r="J71" s="447"/>
      <c r="K71" s="447"/>
    </row>
    <row r="72" spans="1:11" x14ac:dyDescent="0.2">
      <c r="A72" s="447"/>
      <c r="B72" s="864" t="s">
        <v>850</v>
      </c>
      <c r="C72" s="447"/>
      <c r="D72" s="447"/>
      <c r="E72" s="447"/>
      <c r="F72" s="447"/>
      <c r="G72" s="447"/>
      <c r="H72" s="447"/>
      <c r="I72" s="447"/>
      <c r="J72" s="447"/>
      <c r="K72" s="447"/>
    </row>
    <row r="73" spans="1:11" x14ac:dyDescent="0.2">
      <c r="A73" s="447"/>
      <c r="B73" s="862" t="s">
        <v>851</v>
      </c>
      <c r="C73" s="447"/>
      <c r="D73" s="447"/>
      <c r="E73" s="447"/>
      <c r="F73" s="447"/>
      <c r="G73" s="447"/>
      <c r="H73" s="447"/>
      <c r="I73" s="447"/>
      <c r="J73" s="447"/>
      <c r="K73" s="447"/>
    </row>
    <row r="74" spans="1:11" x14ac:dyDescent="0.2">
      <c r="A74" s="447"/>
      <c r="B74" s="864" t="s">
        <v>852</v>
      </c>
      <c r="C74" s="447"/>
      <c r="D74" s="447"/>
      <c r="E74" s="447"/>
      <c r="F74" s="447"/>
      <c r="G74" s="447"/>
      <c r="H74" s="447"/>
      <c r="I74" s="447"/>
      <c r="J74" s="447"/>
      <c r="K74" s="447"/>
    </row>
    <row r="75" spans="1:11" x14ac:dyDescent="0.2">
      <c r="A75" s="447"/>
      <c r="B75" s="864" t="s">
        <v>853</v>
      </c>
      <c r="C75" s="447"/>
      <c r="D75" s="447"/>
      <c r="E75" s="447"/>
      <c r="F75" s="447"/>
      <c r="G75" s="447"/>
      <c r="H75" s="447"/>
      <c r="I75" s="447"/>
      <c r="J75" s="447"/>
      <c r="K75" s="447"/>
    </row>
    <row r="76" spans="1:11" x14ac:dyDescent="0.2">
      <c r="A76" s="447"/>
      <c r="B76" s="862" t="s">
        <v>854</v>
      </c>
      <c r="C76" s="447"/>
      <c r="D76" s="447"/>
      <c r="E76" s="447"/>
      <c r="F76" s="447"/>
      <c r="G76" s="447"/>
      <c r="H76" s="447"/>
      <c r="I76" s="447"/>
      <c r="J76" s="447"/>
      <c r="K76" s="447"/>
    </row>
    <row r="77" spans="1:11" x14ac:dyDescent="0.2">
      <c r="A77" s="447"/>
      <c r="B77" s="864" t="s">
        <v>855</v>
      </c>
      <c r="C77" s="447"/>
      <c r="D77" s="447"/>
      <c r="E77" s="447"/>
      <c r="F77" s="447"/>
      <c r="G77" s="447"/>
      <c r="H77" s="447"/>
      <c r="I77" s="447"/>
      <c r="J77" s="447"/>
      <c r="K77" s="447"/>
    </row>
    <row r="78" spans="1:11" x14ac:dyDescent="0.2">
      <c r="A78" s="447"/>
      <c r="B78" s="864" t="s">
        <v>856</v>
      </c>
      <c r="C78" s="447"/>
      <c r="D78" s="447"/>
      <c r="E78" s="447"/>
      <c r="F78" s="447"/>
      <c r="G78" s="447"/>
      <c r="H78" s="447"/>
      <c r="I78" s="447"/>
      <c r="J78" s="447"/>
      <c r="K78" s="447"/>
    </row>
    <row r="79" spans="1:11" x14ac:dyDescent="0.2">
      <c r="A79" s="447"/>
      <c r="B79" s="862" t="s">
        <v>857</v>
      </c>
      <c r="C79" s="447"/>
      <c r="D79" s="447"/>
      <c r="E79" s="447"/>
      <c r="F79" s="447"/>
      <c r="G79" s="447"/>
      <c r="H79" s="447"/>
      <c r="I79" s="447"/>
      <c r="J79" s="447"/>
      <c r="K79" s="447"/>
    </row>
    <row r="80" spans="1:11" x14ac:dyDescent="0.2">
      <c r="B80" s="864" t="s">
        <v>858</v>
      </c>
      <c r="D80" s="447"/>
      <c r="E80" s="447"/>
      <c r="F80" s="447"/>
      <c r="G80" s="447"/>
      <c r="H80" s="447"/>
      <c r="I80" s="447"/>
      <c r="J80" s="447"/>
      <c r="K80" s="447"/>
    </row>
    <row r="81" spans="2:11" x14ac:dyDescent="0.2">
      <c r="B81" s="864" t="s">
        <v>859</v>
      </c>
      <c r="D81" s="447"/>
      <c r="E81" s="447"/>
      <c r="F81" s="447"/>
      <c r="G81" s="447"/>
      <c r="H81" s="447"/>
      <c r="I81" s="447"/>
      <c r="J81" s="447"/>
      <c r="K81" s="447"/>
    </row>
    <row r="82" spans="2:11" x14ac:dyDescent="0.2">
      <c r="B82" s="862" t="s">
        <v>860</v>
      </c>
    </row>
    <row r="83" spans="2:11" x14ac:dyDescent="0.2">
      <c r="B83" s="865" t="s">
        <v>861</v>
      </c>
    </row>
    <row r="84" spans="2:11" x14ac:dyDescent="0.2">
      <c r="B84" s="865" t="s">
        <v>862</v>
      </c>
    </row>
    <row r="85" spans="2:11" x14ac:dyDescent="0.2">
      <c r="B85" s="862" t="s">
        <v>863</v>
      </c>
    </row>
    <row r="86" spans="2:11" x14ac:dyDescent="0.2">
      <c r="B86" s="864" t="s">
        <v>864</v>
      </c>
    </row>
    <row r="87" spans="2:11" x14ac:dyDescent="0.2">
      <c r="B87" s="864" t="s">
        <v>865</v>
      </c>
    </row>
    <row r="88" spans="2:11" x14ac:dyDescent="0.2">
      <c r="B88" s="862" t="s">
        <v>866</v>
      </c>
    </row>
    <row r="89" spans="2:11" x14ac:dyDescent="0.2">
      <c r="B89" s="864" t="s">
        <v>867</v>
      </c>
    </row>
    <row r="90" spans="2:11" x14ac:dyDescent="0.2">
      <c r="B90" s="864" t="s">
        <v>868</v>
      </c>
    </row>
    <row r="91" spans="2:11" x14ac:dyDescent="0.2">
      <c r="B91" s="864" t="s">
        <v>869</v>
      </c>
    </row>
    <row r="92" spans="2:11" x14ac:dyDescent="0.2">
      <c r="B92" s="864" t="s">
        <v>870</v>
      </c>
    </row>
    <row r="93" spans="2:11" x14ac:dyDescent="0.2">
      <c r="B93" s="864" t="s">
        <v>871</v>
      </c>
    </row>
    <row r="94" spans="2:11" x14ac:dyDescent="0.2">
      <c r="B94" s="864" t="s">
        <v>872</v>
      </c>
    </row>
    <row r="95" spans="2:11" x14ac:dyDescent="0.2">
      <c r="B95" s="864" t="s">
        <v>873</v>
      </c>
    </row>
    <row r="96" spans="2:11" x14ac:dyDescent="0.2">
      <c r="B96" s="864" t="s">
        <v>874</v>
      </c>
    </row>
    <row r="97" spans="2:3" x14ac:dyDescent="0.2">
      <c r="B97" s="426"/>
    </row>
    <row r="98" spans="2:3" x14ac:dyDescent="0.2">
      <c r="B98" s="862" t="s">
        <v>875</v>
      </c>
    </row>
    <row r="99" spans="2:3" x14ac:dyDescent="0.2">
      <c r="B99" s="862" t="s">
        <v>876</v>
      </c>
    </row>
    <row r="100" spans="2:3" x14ac:dyDescent="0.2">
      <c r="B100" s="864" t="s">
        <v>877</v>
      </c>
    </row>
    <row r="101" spans="2:3" x14ac:dyDescent="0.2">
      <c r="B101" s="862" t="s">
        <v>878</v>
      </c>
    </row>
    <row r="102" spans="2:3" x14ac:dyDescent="0.2">
      <c r="B102" s="864" t="s">
        <v>879</v>
      </c>
    </row>
    <row r="103" spans="2:3" x14ac:dyDescent="0.2">
      <c r="B103" s="862" t="s">
        <v>880</v>
      </c>
    </row>
    <row r="104" spans="2:3" x14ac:dyDescent="0.2">
      <c r="B104" s="864" t="s">
        <v>881</v>
      </c>
    </row>
    <row r="105" spans="2:3" x14ac:dyDescent="0.2">
      <c r="B105" s="864" t="s">
        <v>882</v>
      </c>
    </row>
    <row r="106" spans="2:3" x14ac:dyDescent="0.2">
      <c r="B106" s="445" t="s">
        <v>883</v>
      </c>
    </row>
    <row r="107" spans="2:3" ht="12" customHeight="1" x14ac:dyDescent="0.2">
      <c r="B107" s="866" t="s">
        <v>884</v>
      </c>
    </row>
    <row r="108" spans="2:3" x14ac:dyDescent="0.2">
      <c r="B108" s="867" t="s">
        <v>885</v>
      </c>
    </row>
    <row r="109" spans="2:3" x14ac:dyDescent="0.2">
      <c r="B109" s="426" t="s">
        <v>886</v>
      </c>
    </row>
    <row r="110" spans="2:3" x14ac:dyDescent="0.2">
      <c r="B110" s="867" t="s">
        <v>887</v>
      </c>
    </row>
    <row r="111" spans="2:3" ht="12" customHeight="1" x14ac:dyDescent="0.2">
      <c r="B111" s="868" t="s">
        <v>888</v>
      </c>
    </row>
    <row r="112" spans="2:3" ht="12" customHeight="1" x14ac:dyDescent="0.2">
      <c r="B112" s="869" t="s">
        <v>889</v>
      </c>
      <c r="C112" s="870"/>
    </row>
    <row r="113" spans="2:3" ht="12" customHeight="1" x14ac:dyDescent="0.2">
      <c r="B113" s="869" t="s">
        <v>890</v>
      </c>
      <c r="C113" s="870"/>
    </row>
    <row r="114" spans="2:3" ht="12" customHeight="1" x14ac:dyDescent="0.2">
      <c r="B114" s="871" t="s">
        <v>891</v>
      </c>
      <c r="C114" s="870"/>
    </row>
    <row r="115" spans="2:3" ht="12" customHeight="1" x14ac:dyDescent="0.2">
      <c r="B115" s="868" t="s">
        <v>892</v>
      </c>
      <c r="C115" s="870"/>
    </row>
    <row r="116" spans="2:3" ht="12" customHeight="1" x14ac:dyDescent="0.2">
      <c r="B116" s="868" t="s">
        <v>893</v>
      </c>
      <c r="C116" s="870"/>
    </row>
    <row r="117" spans="2:3" ht="12" customHeight="1" x14ac:dyDescent="0.2">
      <c r="B117" s="872" t="s">
        <v>894</v>
      </c>
      <c r="C117" s="870"/>
    </row>
    <row r="118" spans="2:3" ht="12" customHeight="1" x14ac:dyDescent="0.2">
      <c r="B118" s="869" t="s">
        <v>895</v>
      </c>
      <c r="C118" s="870"/>
    </row>
    <row r="119" spans="2:3" ht="12" customHeight="1" x14ac:dyDescent="0.2">
      <c r="B119" s="869" t="s">
        <v>896</v>
      </c>
      <c r="C119" s="870"/>
    </row>
    <row r="120" spans="2:3" ht="12" customHeight="1" x14ac:dyDescent="0.2">
      <c r="B120" s="873" t="s">
        <v>897</v>
      </c>
      <c r="C120" s="870"/>
    </row>
    <row r="121" spans="2:3" ht="12" customHeight="1" x14ac:dyDescent="0.2">
      <c r="B121" s="869" t="s">
        <v>898</v>
      </c>
      <c r="C121" s="870"/>
    </row>
    <row r="122" spans="2:3" ht="12" customHeight="1" x14ac:dyDescent="0.2">
      <c r="B122" s="873" t="s">
        <v>899</v>
      </c>
      <c r="C122" s="870"/>
    </row>
    <row r="123" spans="2:3" ht="12" customHeight="1" x14ac:dyDescent="0.2">
      <c r="B123" s="869" t="s">
        <v>900</v>
      </c>
      <c r="C123" s="870"/>
    </row>
    <row r="124" spans="2:3" ht="12" customHeight="1" x14ac:dyDescent="0.2">
      <c r="B124" s="873" t="s">
        <v>901</v>
      </c>
      <c r="C124" s="870"/>
    </row>
    <row r="125" spans="2:3" ht="12" customHeight="1" x14ac:dyDescent="0.2">
      <c r="B125" s="869" t="s">
        <v>902</v>
      </c>
      <c r="C125" s="866"/>
    </row>
    <row r="126" spans="2:3" x14ac:dyDescent="0.2">
      <c r="B126" s="862" t="s">
        <v>903</v>
      </c>
    </row>
    <row r="127" spans="2:3" ht="12" customHeight="1" x14ac:dyDescent="0.2">
      <c r="B127" s="874" t="s">
        <v>904</v>
      </c>
    </row>
    <row r="128" spans="2:3" ht="12" customHeight="1" x14ac:dyDescent="0.2">
      <c r="B128" s="875" t="s">
        <v>905</v>
      </c>
    </row>
    <row r="129" spans="2:11" ht="12" customHeight="1" x14ac:dyDescent="0.2">
      <c r="B129" s="869" t="s">
        <v>906</v>
      </c>
      <c r="C129" s="876"/>
    </row>
    <row r="130" spans="2:11" ht="12" customHeight="1" x14ac:dyDescent="0.2">
      <c r="B130" s="869" t="s">
        <v>907</v>
      </c>
      <c r="C130" s="876"/>
    </row>
    <row r="131" spans="2:11" x14ac:dyDescent="0.2">
      <c r="B131" s="105"/>
    </row>
    <row r="132" spans="2:11" ht="11.25" customHeight="1" x14ac:dyDescent="0.2">
      <c r="B132" s="877" t="s">
        <v>908</v>
      </c>
    </row>
    <row r="133" spans="2:11" x14ac:dyDescent="0.2">
      <c r="B133" s="878" t="s">
        <v>909</v>
      </c>
    </row>
    <row r="134" spans="2:11" x14ac:dyDescent="0.2">
      <c r="B134" s="105" t="s">
        <v>910</v>
      </c>
    </row>
    <row r="136" spans="2:11" x14ac:dyDescent="0.2">
      <c r="B136" s="445" t="s">
        <v>911</v>
      </c>
    </row>
    <row r="137" spans="2:11" x14ac:dyDescent="0.2">
      <c r="B137" s="445" t="s">
        <v>912</v>
      </c>
    </row>
    <row r="138" spans="2:11" x14ac:dyDescent="0.2">
      <c r="B138" s="1" t="s">
        <v>913</v>
      </c>
    </row>
    <row r="139" spans="2:11" x14ac:dyDescent="0.2">
      <c r="B139" s="1" t="s">
        <v>914</v>
      </c>
    </row>
    <row r="140" spans="2:11" x14ac:dyDescent="0.2">
      <c r="B140" s="1" t="s">
        <v>915</v>
      </c>
    </row>
    <row r="141" spans="2:11" x14ac:dyDescent="0.2">
      <c r="B141" s="1" t="s">
        <v>916</v>
      </c>
    </row>
    <row r="143" spans="2:11" x14ac:dyDescent="0.2">
      <c r="B143" s="879" t="s">
        <v>917</v>
      </c>
    </row>
    <row r="144" spans="2:11" ht="9.75" customHeight="1" x14ac:dyDescent="0.2">
      <c r="B144" s="1184" t="s">
        <v>918</v>
      </c>
      <c r="C144" s="1184"/>
      <c r="D144" s="1184"/>
      <c r="E144" s="1184"/>
      <c r="F144" s="1184"/>
      <c r="G144" s="1184"/>
      <c r="H144" s="1184"/>
      <c r="I144" s="1184"/>
      <c r="J144" s="1184"/>
      <c r="K144" s="1184"/>
    </row>
    <row r="145" spans="2:11" ht="15" customHeight="1" x14ac:dyDescent="0.2">
      <c r="B145" s="1184"/>
      <c r="C145" s="1184"/>
      <c r="D145" s="1184"/>
      <c r="E145" s="1184"/>
      <c r="F145" s="1184"/>
      <c r="G145" s="1184"/>
      <c r="H145" s="1184"/>
      <c r="I145" s="1184"/>
      <c r="J145" s="1184"/>
      <c r="K145" s="1184"/>
    </row>
    <row r="146" spans="2:11" x14ac:dyDescent="0.2">
      <c r="B146" s="880" t="s">
        <v>919</v>
      </c>
    </row>
    <row r="147" spans="2:11" x14ac:dyDescent="0.2">
      <c r="B147" s="1" t="s">
        <v>920</v>
      </c>
    </row>
    <row r="149" spans="2:11" x14ac:dyDescent="0.2">
      <c r="B149" s="881" t="s">
        <v>921</v>
      </c>
    </row>
    <row r="150" spans="2:11" x14ac:dyDescent="0.2">
      <c r="B150" s="882" t="s">
        <v>922</v>
      </c>
    </row>
  </sheetData>
  <sheetProtection algorithmName="SHA-512" hashValue="8kwee7WsFBwPYKwST6Gmjxh+2ZMSJy1bNhtthuAGo5es2tSlYsszJ+VNNiIguuWnAi6EQ4D/kdnfM6Xw704kPA==" saltValue="qhRTpgbvQEV/00FCThTJcQ==" spinCount="100000" sheet="1" objects="1" scenarios="1"/>
  <mergeCells count="52">
    <mergeCell ref="A58:A59"/>
    <mergeCell ref="B58:B59"/>
    <mergeCell ref="K58:K59"/>
    <mergeCell ref="B144:K145"/>
    <mergeCell ref="J52:J53"/>
    <mergeCell ref="K52:K53"/>
    <mergeCell ref="A54:B54"/>
    <mergeCell ref="A55:A57"/>
    <mergeCell ref="B55:B57"/>
    <mergeCell ref="K55:K57"/>
    <mergeCell ref="A48:K48"/>
    <mergeCell ref="A52:A53"/>
    <mergeCell ref="B52:B53"/>
    <mergeCell ref="C52:C53"/>
    <mergeCell ref="D52:E52"/>
    <mergeCell ref="F52:G52"/>
    <mergeCell ref="H52:I52"/>
    <mergeCell ref="A39:A40"/>
    <mergeCell ref="B39:B40"/>
    <mergeCell ref="K39:K40"/>
    <mergeCell ref="A42:A44"/>
    <mergeCell ref="B42:B44"/>
    <mergeCell ref="K42:K44"/>
    <mergeCell ref="A31:B31"/>
    <mergeCell ref="A32:A33"/>
    <mergeCell ref="B32:B33"/>
    <mergeCell ref="K32:K33"/>
    <mergeCell ref="A34:A36"/>
    <mergeCell ref="B34:B36"/>
    <mergeCell ref="K34:K36"/>
    <mergeCell ref="A11:B11"/>
    <mergeCell ref="A19:A25"/>
    <mergeCell ref="B19:B25"/>
    <mergeCell ref="K19:K25"/>
    <mergeCell ref="A29:A30"/>
    <mergeCell ref="B29:B30"/>
    <mergeCell ref="C29:C30"/>
    <mergeCell ref="D29:E29"/>
    <mergeCell ref="F29:G29"/>
    <mergeCell ref="H29:I29"/>
    <mergeCell ref="J29:J30"/>
    <mergeCell ref="K29:K30"/>
    <mergeCell ref="A4:K4"/>
    <mergeCell ref="A6:B6"/>
    <mergeCell ref="A9:A10"/>
    <mergeCell ref="B9:B10"/>
    <mergeCell ref="C9:C10"/>
    <mergeCell ref="D9:E9"/>
    <mergeCell ref="F9:G9"/>
    <mergeCell ref="H9:I9"/>
    <mergeCell ref="J9:J10"/>
    <mergeCell ref="K9:K10"/>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51.pielikums Jūrmalas pilsētas domes
2019.gada 19.decembra saistošajiem noteikumiem Nr.56
(protokols Nr.16, 31.punkts)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56"/>
  <sheetViews>
    <sheetView view="pageLayout" zoomScaleNormal="100" workbookViewId="0">
      <selection activeCell="M9" sqref="M9"/>
    </sheetView>
  </sheetViews>
  <sheetFormatPr defaultColWidth="9.140625" defaultRowHeight="12" outlineLevelCol="1" x14ac:dyDescent="0.2"/>
  <cols>
    <col min="1" max="1" width="6.140625" style="885" customWidth="1"/>
    <col min="2" max="2" width="17.28515625" style="885" customWidth="1"/>
    <col min="3" max="3" width="18.28515625" style="885" customWidth="1"/>
    <col min="4" max="4" width="10.5703125" style="885" customWidth="1"/>
    <col min="5" max="6" width="12.5703125" style="885" hidden="1" customWidth="1" outlineLevel="1"/>
    <col min="7" max="7" width="14.140625" style="885" customWidth="1" collapsed="1"/>
    <col min="8" max="8" width="29.85546875" style="885" hidden="1" customWidth="1" outlineLevel="1"/>
    <col min="9" max="9" width="17.85546875" style="885" customWidth="1" collapsed="1"/>
    <col min="10" max="10" width="11.7109375" style="885" customWidth="1"/>
    <col min="11" max="16384" width="9.140625" style="885"/>
  </cols>
  <sheetData>
    <row r="1" spans="1:10" x14ac:dyDescent="0.2">
      <c r="A1" s="1186" t="s">
        <v>168</v>
      </c>
      <c r="B1" s="1186"/>
      <c r="C1" s="884" t="s">
        <v>169</v>
      </c>
      <c r="D1" s="1191"/>
      <c r="E1" s="1191"/>
      <c r="F1" s="1191"/>
      <c r="G1" s="1191"/>
      <c r="H1" s="1191"/>
      <c r="I1" s="1191"/>
    </row>
    <row r="2" spans="1:10" x14ac:dyDescent="0.2">
      <c r="A2" s="1186" t="s">
        <v>170</v>
      </c>
      <c r="B2" s="1186"/>
      <c r="C2" s="1186">
        <v>90000056357</v>
      </c>
      <c r="D2" s="1186"/>
      <c r="E2" s="1186"/>
      <c r="F2" s="1186"/>
      <c r="G2" s="1186"/>
      <c r="H2" s="1186"/>
      <c r="I2" s="1186"/>
    </row>
    <row r="3" spans="1:10" ht="45" customHeight="1" x14ac:dyDescent="0.2">
      <c r="A3" s="884"/>
      <c r="B3" s="884"/>
      <c r="C3" s="884"/>
      <c r="D3" s="884"/>
      <c r="E3" s="884"/>
      <c r="F3" s="884"/>
      <c r="G3" s="884"/>
      <c r="H3" s="884"/>
      <c r="I3" s="1184" t="s">
        <v>1052</v>
      </c>
      <c r="J3" s="1184"/>
    </row>
    <row r="4" spans="1:10" ht="15.75" x14ac:dyDescent="0.25">
      <c r="A4" s="1192" t="s">
        <v>4</v>
      </c>
      <c r="B4" s="1192"/>
      <c r="C4" s="1192"/>
      <c r="D4" s="1192"/>
      <c r="E4" s="1192"/>
      <c r="F4" s="1192"/>
      <c r="G4" s="1192"/>
      <c r="H4" s="1192"/>
      <c r="I4" s="1192"/>
    </row>
    <row r="5" spans="1:10" ht="15.75" x14ac:dyDescent="0.25">
      <c r="A5" s="886"/>
      <c r="B5" s="886"/>
      <c r="C5" s="886"/>
      <c r="D5" s="886"/>
      <c r="E5" s="886"/>
      <c r="F5" s="886"/>
      <c r="G5" s="886"/>
      <c r="H5" s="886"/>
      <c r="I5" s="886"/>
    </row>
    <row r="6" spans="1:10" ht="15.75" x14ac:dyDescent="0.25">
      <c r="A6" s="1186" t="s">
        <v>499</v>
      </c>
      <c r="B6" s="1186"/>
      <c r="C6" s="887" t="s">
        <v>926</v>
      </c>
      <c r="D6" s="887"/>
      <c r="E6" s="887"/>
      <c r="F6" s="887"/>
      <c r="G6" s="887"/>
      <c r="H6" s="887"/>
      <c r="I6" s="887"/>
    </row>
    <row r="7" spans="1:10" x14ac:dyDescent="0.2">
      <c r="A7" s="1186" t="s">
        <v>501</v>
      </c>
      <c r="B7" s="1186"/>
      <c r="C7" s="880" t="s">
        <v>927</v>
      </c>
      <c r="D7" s="880"/>
      <c r="E7" s="880"/>
      <c r="F7" s="880"/>
      <c r="G7" s="880"/>
      <c r="H7" s="880"/>
      <c r="I7" s="880"/>
    </row>
    <row r="8" spans="1:10" x14ac:dyDescent="0.2">
      <c r="A8" s="1186" t="s">
        <v>502</v>
      </c>
      <c r="B8" s="1186"/>
      <c r="C8" s="888" t="s">
        <v>928</v>
      </c>
      <c r="D8" s="889"/>
      <c r="E8" s="889"/>
      <c r="F8" s="889"/>
      <c r="G8" s="889"/>
      <c r="H8" s="889"/>
      <c r="I8" s="889"/>
    </row>
    <row r="9" spans="1:10" ht="48" customHeight="1" x14ac:dyDescent="0.2">
      <c r="A9" s="890" t="s">
        <v>8</v>
      </c>
      <c r="B9" s="1187" t="s">
        <v>9</v>
      </c>
      <c r="C9" s="1187"/>
      <c r="D9" s="890" t="s">
        <v>10</v>
      </c>
      <c r="E9" s="890" t="s">
        <v>11</v>
      </c>
      <c r="F9" s="890" t="s">
        <v>12</v>
      </c>
      <c r="G9" s="890" t="s">
        <v>13</v>
      </c>
      <c r="H9" s="890" t="s">
        <v>14</v>
      </c>
      <c r="I9" s="890" t="s">
        <v>15</v>
      </c>
    </row>
    <row r="10" spans="1:10" ht="12" customHeight="1" x14ac:dyDescent="0.2">
      <c r="A10" s="1188" t="s">
        <v>503</v>
      </c>
      <c r="B10" s="1188"/>
      <c r="C10" s="1188"/>
      <c r="D10" s="891"/>
      <c r="E10" s="892">
        <f>SUM(E11:E12)</f>
        <v>299578</v>
      </c>
      <c r="F10" s="893">
        <f>SUM(F11:F12)</f>
        <v>-2199</v>
      </c>
      <c r="G10" s="892">
        <f>SUM(G11:G12)</f>
        <v>297379</v>
      </c>
      <c r="H10" s="892"/>
      <c r="I10" s="894"/>
    </row>
    <row r="11" spans="1:10" x14ac:dyDescent="0.2">
      <c r="A11" s="1189">
        <v>1</v>
      </c>
      <c r="B11" s="1190" t="s">
        <v>929</v>
      </c>
      <c r="C11" s="1190"/>
      <c r="D11" s="895">
        <v>5250</v>
      </c>
      <c r="E11" s="896">
        <v>287369</v>
      </c>
      <c r="F11" s="897"/>
      <c r="G11" s="896">
        <f>E11+F11</f>
        <v>287369</v>
      </c>
      <c r="H11" s="896"/>
      <c r="I11" s="1194" t="s">
        <v>930</v>
      </c>
      <c r="J11" s="898"/>
    </row>
    <row r="12" spans="1:10" ht="60" x14ac:dyDescent="0.2">
      <c r="A12" s="1189"/>
      <c r="B12" s="1190"/>
      <c r="C12" s="1190"/>
      <c r="D12" s="895">
        <v>2241</v>
      </c>
      <c r="E12" s="896">
        <f>12000+209</f>
        <v>12209</v>
      </c>
      <c r="F12" s="899">
        <f>-475-1724</f>
        <v>-2199</v>
      </c>
      <c r="G12" s="896">
        <f>E12+F12</f>
        <v>10010</v>
      </c>
      <c r="H12" s="896" t="s">
        <v>931</v>
      </c>
      <c r="I12" s="1194"/>
    </row>
    <row r="13" spans="1:10" x14ac:dyDescent="0.2">
      <c r="A13" s="900"/>
      <c r="B13" s="901"/>
      <c r="C13" s="901"/>
      <c r="D13" s="902"/>
      <c r="E13" s="903"/>
      <c r="F13" s="903"/>
      <c r="G13" s="903"/>
      <c r="H13" s="903"/>
      <c r="I13" s="904"/>
    </row>
    <row r="14" spans="1:10" x14ac:dyDescent="0.2">
      <c r="A14" s="1193" t="s">
        <v>501</v>
      </c>
      <c r="B14" s="1193"/>
      <c r="C14" s="905" t="s">
        <v>932</v>
      </c>
      <c r="D14" s="906"/>
      <c r="E14" s="907"/>
      <c r="F14" s="907"/>
      <c r="G14" s="907"/>
      <c r="H14" s="907"/>
      <c r="I14" s="905"/>
    </row>
    <row r="15" spans="1:10" x14ac:dyDescent="0.2">
      <c r="A15" s="1193" t="s">
        <v>502</v>
      </c>
      <c r="B15" s="1193"/>
      <c r="C15" s="908" t="s">
        <v>933</v>
      </c>
      <c r="D15" s="909"/>
      <c r="E15" s="910"/>
      <c r="F15" s="910"/>
      <c r="G15" s="910"/>
      <c r="H15" s="910"/>
      <c r="I15" s="911"/>
    </row>
    <row r="16" spans="1:10" ht="48" x14ac:dyDescent="0.2">
      <c r="A16" s="890" t="s">
        <v>8</v>
      </c>
      <c r="B16" s="1187" t="s">
        <v>9</v>
      </c>
      <c r="C16" s="1187"/>
      <c r="D16" s="912" t="s">
        <v>10</v>
      </c>
      <c r="E16" s="890" t="s">
        <v>11</v>
      </c>
      <c r="F16" s="912" t="s">
        <v>12</v>
      </c>
      <c r="G16" s="890" t="s">
        <v>13</v>
      </c>
      <c r="H16" s="890" t="s">
        <v>14</v>
      </c>
      <c r="I16" s="890" t="s">
        <v>15</v>
      </c>
    </row>
    <row r="17" spans="1:9" x14ac:dyDescent="0.2">
      <c r="A17" s="1188" t="s">
        <v>503</v>
      </c>
      <c r="B17" s="1188"/>
      <c r="C17" s="1188"/>
      <c r="D17" s="913"/>
      <c r="E17" s="893">
        <f>SUM(E18)</f>
        <v>66505</v>
      </c>
      <c r="F17" s="893">
        <f t="shared" ref="F17:G17" si="0">SUM(F18)</f>
        <v>0</v>
      </c>
      <c r="G17" s="893">
        <f t="shared" si="0"/>
        <v>66505</v>
      </c>
      <c r="H17" s="893"/>
      <c r="I17" s="896"/>
    </row>
    <row r="18" spans="1:9" ht="21.75" customHeight="1" x14ac:dyDescent="0.2">
      <c r="A18" s="914">
        <v>1</v>
      </c>
      <c r="B18" s="1190" t="s">
        <v>934</v>
      </c>
      <c r="C18" s="1190"/>
      <c r="D18" s="895">
        <v>5250</v>
      </c>
      <c r="E18" s="896">
        <v>66505</v>
      </c>
      <c r="F18" s="897"/>
      <c r="G18" s="896">
        <f>E18+F18</f>
        <v>66505</v>
      </c>
      <c r="H18" s="896"/>
      <c r="I18" s="861" t="s">
        <v>935</v>
      </c>
    </row>
    <row r="19" spans="1:9" x14ac:dyDescent="0.2">
      <c r="A19" s="915"/>
      <c r="B19" s="916"/>
      <c r="C19" s="917"/>
      <c r="D19" s="918"/>
      <c r="E19" s="919"/>
      <c r="F19" s="919"/>
      <c r="G19" s="919"/>
      <c r="H19" s="919"/>
      <c r="I19" s="904"/>
    </row>
    <row r="20" spans="1:9" x14ac:dyDescent="0.2">
      <c r="A20" s="900"/>
      <c r="B20" s="901"/>
      <c r="C20" s="901"/>
      <c r="D20" s="902"/>
      <c r="E20" s="903"/>
      <c r="F20" s="903"/>
      <c r="G20" s="903"/>
      <c r="H20" s="903"/>
      <c r="I20" s="904"/>
    </row>
    <row r="21" spans="1:9" x14ac:dyDescent="0.2">
      <c r="A21" s="1193" t="s">
        <v>501</v>
      </c>
      <c r="B21" s="1193"/>
      <c r="C21" s="905" t="s">
        <v>936</v>
      </c>
      <c r="D21" s="906"/>
      <c r="E21" s="907"/>
      <c r="F21" s="907"/>
      <c r="G21" s="907"/>
      <c r="H21" s="907"/>
      <c r="I21" s="905"/>
    </row>
    <row r="22" spans="1:9" x14ac:dyDescent="0.2">
      <c r="A22" s="1193" t="s">
        <v>502</v>
      </c>
      <c r="B22" s="1193"/>
      <c r="C22" s="908" t="s">
        <v>937</v>
      </c>
      <c r="D22" s="909"/>
      <c r="E22" s="910"/>
      <c r="F22" s="910"/>
      <c r="G22" s="910"/>
      <c r="H22" s="910"/>
      <c r="I22" s="911"/>
    </row>
    <row r="23" spans="1:9" ht="48" x14ac:dyDescent="0.2">
      <c r="A23" s="890" t="s">
        <v>8</v>
      </c>
      <c r="B23" s="1187" t="s">
        <v>9</v>
      </c>
      <c r="C23" s="1187"/>
      <c r="D23" s="912" t="s">
        <v>10</v>
      </c>
      <c r="E23" s="890" t="s">
        <v>11</v>
      </c>
      <c r="F23" s="912" t="s">
        <v>12</v>
      </c>
      <c r="G23" s="890" t="s">
        <v>13</v>
      </c>
      <c r="H23" s="890" t="s">
        <v>14</v>
      </c>
      <c r="I23" s="890" t="s">
        <v>15</v>
      </c>
    </row>
    <row r="24" spans="1:9" x14ac:dyDescent="0.2">
      <c r="A24" s="1188" t="s">
        <v>503</v>
      </c>
      <c r="B24" s="1188"/>
      <c r="C24" s="1188"/>
      <c r="D24" s="913"/>
      <c r="E24" s="893">
        <f>SUM(E25)</f>
        <v>710</v>
      </c>
      <c r="F24" s="893">
        <f t="shared" ref="F24:G24" si="1">SUM(F25)</f>
        <v>0</v>
      </c>
      <c r="G24" s="893">
        <f t="shared" si="1"/>
        <v>710</v>
      </c>
      <c r="H24" s="893"/>
      <c r="I24" s="896"/>
    </row>
    <row r="25" spans="1:9" x14ac:dyDescent="0.2">
      <c r="A25" s="914">
        <v>1</v>
      </c>
      <c r="B25" s="1190" t="s">
        <v>938</v>
      </c>
      <c r="C25" s="1190"/>
      <c r="D25" s="895">
        <v>5250</v>
      </c>
      <c r="E25" s="896">
        <v>710</v>
      </c>
      <c r="F25" s="897"/>
      <c r="G25" s="896">
        <f>E25+F25</f>
        <v>710</v>
      </c>
      <c r="H25" s="896"/>
      <c r="I25" s="861"/>
    </row>
    <row r="26" spans="1:9" x14ac:dyDescent="0.2">
      <c r="A26" s="915"/>
      <c r="B26" s="916"/>
      <c r="C26" s="917"/>
      <c r="D26" s="918"/>
      <c r="E26" s="919"/>
      <c r="F26" s="919"/>
      <c r="G26" s="919"/>
      <c r="H26" s="919"/>
      <c r="I26" s="904"/>
    </row>
    <row r="27" spans="1:9" x14ac:dyDescent="0.2">
      <c r="A27" s="1193" t="s">
        <v>501</v>
      </c>
      <c r="B27" s="1193"/>
      <c r="C27" s="905" t="s">
        <v>939</v>
      </c>
      <c r="D27" s="920"/>
      <c r="E27" s="905"/>
      <c r="F27" s="907"/>
      <c r="G27" s="905"/>
      <c r="H27" s="905"/>
      <c r="I27" s="905"/>
    </row>
    <row r="28" spans="1:9" x14ac:dyDescent="0.2">
      <c r="A28" s="1193" t="s">
        <v>502</v>
      </c>
      <c r="B28" s="1193"/>
      <c r="C28" s="908" t="s">
        <v>940</v>
      </c>
      <c r="D28" s="921"/>
      <c r="E28" s="911"/>
      <c r="F28" s="910"/>
      <c r="G28" s="911"/>
      <c r="H28" s="911"/>
      <c r="I28" s="911"/>
    </row>
    <row r="29" spans="1:9" ht="48" x14ac:dyDescent="0.2">
      <c r="A29" s="890" t="s">
        <v>8</v>
      </c>
      <c r="B29" s="1187" t="s">
        <v>9</v>
      </c>
      <c r="C29" s="1187"/>
      <c r="D29" s="890" t="s">
        <v>10</v>
      </c>
      <c r="E29" s="890" t="s">
        <v>11</v>
      </c>
      <c r="F29" s="912" t="s">
        <v>12</v>
      </c>
      <c r="G29" s="890" t="s">
        <v>13</v>
      </c>
      <c r="H29" s="890" t="s">
        <v>14</v>
      </c>
      <c r="I29" s="890" t="s">
        <v>15</v>
      </c>
    </row>
    <row r="30" spans="1:9" x14ac:dyDescent="0.2">
      <c r="A30" s="1188" t="s">
        <v>503</v>
      </c>
      <c r="B30" s="1188"/>
      <c r="C30" s="1188"/>
      <c r="D30" s="922"/>
      <c r="E30" s="892">
        <f>SUM(E31:E46)</f>
        <v>336658</v>
      </c>
      <c r="F30" s="893">
        <f>SUM(F31:F46)</f>
        <v>21134</v>
      </c>
      <c r="G30" s="892">
        <f>SUM(G31:G46)</f>
        <v>357792</v>
      </c>
      <c r="H30" s="892"/>
      <c r="I30" s="894"/>
    </row>
    <row r="31" spans="1:9" x14ac:dyDescent="0.2">
      <c r="A31" s="1195">
        <v>1</v>
      </c>
      <c r="B31" s="1198" t="s">
        <v>941</v>
      </c>
      <c r="C31" s="1199"/>
      <c r="D31" s="895">
        <v>5240</v>
      </c>
      <c r="E31" s="896">
        <v>25425</v>
      </c>
      <c r="F31" s="897"/>
      <c r="G31" s="896">
        <f>E31+F31</f>
        <v>25425</v>
      </c>
      <c r="H31" s="896"/>
      <c r="I31" s="1204" t="s">
        <v>942</v>
      </c>
    </row>
    <row r="32" spans="1:9" x14ac:dyDescent="0.2">
      <c r="A32" s="1197"/>
      <c r="B32" s="1202"/>
      <c r="C32" s="1203"/>
      <c r="D32" s="895">
        <v>2241</v>
      </c>
      <c r="E32" s="896">
        <v>3073</v>
      </c>
      <c r="F32" s="897"/>
      <c r="G32" s="896">
        <f>E32+F32</f>
        <v>3073</v>
      </c>
      <c r="H32" s="896"/>
      <c r="I32" s="1206"/>
    </row>
    <row r="33" spans="1:9" ht="12" customHeight="1" x14ac:dyDescent="0.2">
      <c r="A33" s="1195">
        <v>2</v>
      </c>
      <c r="B33" s="1198" t="s">
        <v>943</v>
      </c>
      <c r="C33" s="1199"/>
      <c r="D33" s="895">
        <v>5250</v>
      </c>
      <c r="E33" s="896">
        <v>113586</v>
      </c>
      <c r="F33" s="896"/>
      <c r="G33" s="896">
        <f t="shared" ref="G33:G46" si="2">E33+F33</f>
        <v>113586</v>
      </c>
      <c r="H33" s="896"/>
      <c r="I33" s="1204" t="s">
        <v>944</v>
      </c>
    </row>
    <row r="34" spans="1:9" ht="60" x14ac:dyDescent="0.2">
      <c r="A34" s="1196"/>
      <c r="B34" s="1200"/>
      <c r="C34" s="1201"/>
      <c r="D34" s="895">
        <v>2241</v>
      </c>
      <c r="E34" s="896">
        <v>11671</v>
      </c>
      <c r="F34" s="899">
        <v>605</v>
      </c>
      <c r="G34" s="896">
        <f t="shared" si="2"/>
        <v>12276</v>
      </c>
      <c r="H34" s="896" t="s">
        <v>931</v>
      </c>
      <c r="I34" s="1205"/>
    </row>
    <row r="35" spans="1:9" ht="60" x14ac:dyDescent="0.2">
      <c r="A35" s="1197"/>
      <c r="B35" s="1202"/>
      <c r="C35" s="1203"/>
      <c r="D35" s="895">
        <v>2244</v>
      </c>
      <c r="E35" s="896">
        <v>8820</v>
      </c>
      <c r="F35" s="899">
        <v>21805</v>
      </c>
      <c r="G35" s="896">
        <f t="shared" si="2"/>
        <v>30625</v>
      </c>
      <c r="H35" s="896" t="s">
        <v>931</v>
      </c>
      <c r="I35" s="1206"/>
    </row>
    <row r="36" spans="1:9" x14ac:dyDescent="0.2">
      <c r="A36" s="923">
        <v>3</v>
      </c>
      <c r="B36" s="1190" t="s">
        <v>945</v>
      </c>
      <c r="C36" s="1190"/>
      <c r="D36" s="895">
        <v>2241</v>
      </c>
      <c r="E36" s="896">
        <v>106291</v>
      </c>
      <c r="F36" s="897"/>
      <c r="G36" s="896">
        <f t="shared" si="2"/>
        <v>106291</v>
      </c>
      <c r="H36" s="896"/>
      <c r="I36" s="861" t="s">
        <v>946</v>
      </c>
    </row>
    <row r="37" spans="1:9" ht="30.75" customHeight="1" x14ac:dyDescent="0.2">
      <c r="A37" s="923">
        <v>4</v>
      </c>
      <c r="B37" s="1179" t="s">
        <v>947</v>
      </c>
      <c r="C37" s="1179"/>
      <c r="D37" s="895">
        <v>5250</v>
      </c>
      <c r="E37" s="896">
        <v>9144</v>
      </c>
      <c r="F37" s="896"/>
      <c r="G37" s="896">
        <f t="shared" si="2"/>
        <v>9144</v>
      </c>
      <c r="H37" s="896"/>
      <c r="I37" s="861" t="s">
        <v>948</v>
      </c>
    </row>
    <row r="38" spans="1:9" ht="36.75" customHeight="1" x14ac:dyDescent="0.2">
      <c r="A38" s="914">
        <v>5</v>
      </c>
      <c r="B38" s="1198" t="s">
        <v>949</v>
      </c>
      <c r="C38" s="1199"/>
      <c r="D38" s="924">
        <v>5240</v>
      </c>
      <c r="E38" s="925">
        <v>3097</v>
      </c>
      <c r="F38" s="925"/>
      <c r="G38" s="896">
        <f t="shared" si="2"/>
        <v>3097</v>
      </c>
      <c r="H38" s="925"/>
      <c r="I38" s="926" t="s">
        <v>950</v>
      </c>
    </row>
    <row r="39" spans="1:9" ht="17.25" customHeight="1" x14ac:dyDescent="0.2">
      <c r="A39" s="1207">
        <v>6</v>
      </c>
      <c r="B39" s="1210" t="s">
        <v>951</v>
      </c>
      <c r="C39" s="1211"/>
      <c r="D39" s="924">
        <v>5250</v>
      </c>
      <c r="E39" s="925">
        <v>8997</v>
      </c>
      <c r="F39" s="897"/>
      <c r="G39" s="896">
        <f t="shared" si="2"/>
        <v>8997</v>
      </c>
      <c r="H39" s="896"/>
      <c r="I39" s="1216" t="s">
        <v>952</v>
      </c>
    </row>
    <row r="40" spans="1:9" ht="25.5" customHeight="1" x14ac:dyDescent="0.2">
      <c r="A40" s="1208"/>
      <c r="B40" s="1212"/>
      <c r="C40" s="1213"/>
      <c r="D40" s="924">
        <v>2241</v>
      </c>
      <c r="E40" s="925">
        <v>3988</v>
      </c>
      <c r="F40" s="925"/>
      <c r="G40" s="896">
        <f t="shared" si="2"/>
        <v>3988</v>
      </c>
      <c r="H40" s="925"/>
      <c r="I40" s="1217"/>
    </row>
    <row r="41" spans="1:9" ht="25.5" customHeight="1" x14ac:dyDescent="0.2">
      <c r="A41" s="1209"/>
      <c r="B41" s="1214"/>
      <c r="C41" s="1215"/>
      <c r="D41" s="924">
        <v>2244</v>
      </c>
      <c r="E41" s="925">
        <v>2192</v>
      </c>
      <c r="F41" s="925"/>
      <c r="G41" s="896">
        <f t="shared" si="2"/>
        <v>2192</v>
      </c>
      <c r="H41" s="925"/>
      <c r="I41" s="1218"/>
    </row>
    <row r="42" spans="1:9" ht="60" x14ac:dyDescent="0.2">
      <c r="A42" s="927">
        <v>7</v>
      </c>
      <c r="B42" s="1219" t="s">
        <v>953</v>
      </c>
      <c r="C42" s="1219"/>
      <c r="D42" s="924">
        <v>2241</v>
      </c>
      <c r="E42" s="925">
        <v>18174</v>
      </c>
      <c r="F42" s="899">
        <v>1724</v>
      </c>
      <c r="G42" s="896">
        <f t="shared" si="2"/>
        <v>19898</v>
      </c>
      <c r="H42" s="896" t="s">
        <v>931</v>
      </c>
      <c r="I42" s="928" t="s">
        <v>954</v>
      </c>
    </row>
    <row r="43" spans="1:9" ht="18.75" customHeight="1" x14ac:dyDescent="0.2">
      <c r="A43" s="914">
        <v>8</v>
      </c>
      <c r="B43" s="1220" t="s">
        <v>955</v>
      </c>
      <c r="C43" s="1220"/>
      <c r="D43" s="895">
        <v>5240</v>
      </c>
      <c r="E43" s="896">
        <v>3464</v>
      </c>
      <c r="F43" s="896"/>
      <c r="G43" s="896">
        <f t="shared" si="2"/>
        <v>3464</v>
      </c>
      <c r="H43" s="896"/>
      <c r="I43" s="861" t="s">
        <v>956</v>
      </c>
    </row>
    <row r="44" spans="1:9" x14ac:dyDescent="0.2">
      <c r="A44" s="929">
        <v>9</v>
      </c>
      <c r="B44" s="1190" t="s">
        <v>957</v>
      </c>
      <c r="C44" s="1190"/>
      <c r="D44" s="895">
        <v>2244</v>
      </c>
      <c r="E44" s="896">
        <v>6884</v>
      </c>
      <c r="F44" s="897"/>
      <c r="G44" s="896">
        <f t="shared" si="2"/>
        <v>6884</v>
      </c>
      <c r="H44" s="896"/>
      <c r="I44" s="861" t="s">
        <v>944</v>
      </c>
    </row>
    <row r="45" spans="1:9" ht="60" x14ac:dyDescent="0.2">
      <c r="A45" s="914">
        <v>10</v>
      </c>
      <c r="B45" s="1190" t="s">
        <v>958</v>
      </c>
      <c r="C45" s="1190"/>
      <c r="D45" s="895">
        <v>2241</v>
      </c>
      <c r="E45" s="896">
        <v>3000</v>
      </c>
      <c r="F45" s="899">
        <v>-3000</v>
      </c>
      <c r="G45" s="896">
        <f t="shared" si="2"/>
        <v>0</v>
      </c>
      <c r="H45" s="896" t="s">
        <v>931</v>
      </c>
      <c r="I45" s="861" t="s">
        <v>944</v>
      </c>
    </row>
    <row r="46" spans="1:9" ht="25.5" customHeight="1" x14ac:dyDescent="0.2">
      <c r="A46" s="914">
        <v>11</v>
      </c>
      <c r="B46" s="1190" t="s">
        <v>959</v>
      </c>
      <c r="C46" s="1190"/>
      <c r="D46" s="895">
        <v>2239</v>
      </c>
      <c r="E46" s="896">
        <v>8852</v>
      </c>
      <c r="F46" s="896"/>
      <c r="G46" s="896">
        <f t="shared" si="2"/>
        <v>8852</v>
      </c>
      <c r="H46" s="896"/>
      <c r="I46" s="928" t="s">
        <v>960</v>
      </c>
    </row>
    <row r="47" spans="1:9" x14ac:dyDescent="0.2">
      <c r="A47" s="930"/>
      <c r="B47" s="931"/>
      <c r="C47" s="931"/>
      <c r="D47" s="932"/>
      <c r="E47" s="933"/>
      <c r="F47" s="934"/>
      <c r="G47" s="933"/>
      <c r="H47" s="933"/>
      <c r="I47" s="933"/>
    </row>
    <row r="48" spans="1:9" x14ac:dyDescent="0.2">
      <c r="A48" s="1193" t="s">
        <v>501</v>
      </c>
      <c r="B48" s="1193"/>
      <c r="C48" s="935" t="s">
        <v>961</v>
      </c>
      <c r="D48" s="920"/>
      <c r="E48" s="935"/>
      <c r="F48" s="936"/>
      <c r="G48" s="935"/>
      <c r="H48" s="935"/>
      <c r="I48" s="935"/>
    </row>
    <row r="49" spans="1:9" x14ac:dyDescent="0.2">
      <c r="A49" s="1193" t="s">
        <v>502</v>
      </c>
      <c r="B49" s="1193"/>
      <c r="C49" s="908" t="s">
        <v>175</v>
      </c>
      <c r="D49" s="937"/>
      <c r="E49" s="938"/>
      <c r="F49" s="939"/>
      <c r="G49" s="938"/>
      <c r="H49" s="938"/>
      <c r="I49" s="938"/>
    </row>
    <row r="50" spans="1:9" ht="48" x14ac:dyDescent="0.2">
      <c r="A50" s="890" t="s">
        <v>8</v>
      </c>
      <c r="B50" s="1187" t="s">
        <v>9</v>
      </c>
      <c r="C50" s="1187"/>
      <c r="D50" s="890" t="s">
        <v>10</v>
      </c>
      <c r="E50" s="890" t="s">
        <v>11</v>
      </c>
      <c r="F50" s="912" t="s">
        <v>12</v>
      </c>
      <c r="G50" s="890" t="s">
        <v>13</v>
      </c>
      <c r="H50" s="890" t="s">
        <v>14</v>
      </c>
      <c r="I50" s="890" t="s">
        <v>15</v>
      </c>
    </row>
    <row r="51" spans="1:9" x14ac:dyDescent="0.2">
      <c r="A51" s="1188" t="s">
        <v>503</v>
      </c>
      <c r="B51" s="1188"/>
      <c r="C51" s="1188"/>
      <c r="D51" s="922"/>
      <c r="E51" s="892">
        <f>SUM(E52:E58)</f>
        <v>189750</v>
      </c>
      <c r="F51" s="893">
        <f t="shared" ref="F51:G51" si="3">SUM(F52:F58)</f>
        <v>-5000</v>
      </c>
      <c r="G51" s="892">
        <f t="shared" si="3"/>
        <v>184750</v>
      </c>
      <c r="H51" s="892"/>
      <c r="I51" s="940"/>
    </row>
    <row r="52" spans="1:9" x14ac:dyDescent="0.2">
      <c r="A52" s="914">
        <v>1</v>
      </c>
      <c r="B52" s="1179" t="s">
        <v>962</v>
      </c>
      <c r="C52" s="1179"/>
      <c r="D52" s="895">
        <v>5250</v>
      </c>
      <c r="E52" s="896">
        <v>8408</v>
      </c>
      <c r="F52" s="897"/>
      <c r="G52" s="896">
        <f t="shared" ref="G52:G58" si="4">E52+F52</f>
        <v>8408</v>
      </c>
      <c r="H52" s="896"/>
      <c r="I52" s="861" t="s">
        <v>963</v>
      </c>
    </row>
    <row r="53" spans="1:9" x14ac:dyDescent="0.2">
      <c r="A53" s="914">
        <v>2</v>
      </c>
      <c r="B53" s="1224" t="s">
        <v>964</v>
      </c>
      <c r="C53" s="1225"/>
      <c r="D53" s="895">
        <v>5250</v>
      </c>
      <c r="E53" s="896">
        <v>15113</v>
      </c>
      <c r="F53" s="897"/>
      <c r="G53" s="896">
        <f t="shared" si="4"/>
        <v>15113</v>
      </c>
      <c r="H53" s="896"/>
      <c r="I53" s="861" t="s">
        <v>965</v>
      </c>
    </row>
    <row r="54" spans="1:9" x14ac:dyDescent="0.2">
      <c r="A54" s="914">
        <v>3</v>
      </c>
      <c r="B54" s="1224" t="s">
        <v>966</v>
      </c>
      <c r="C54" s="1225"/>
      <c r="D54" s="895">
        <v>5250</v>
      </c>
      <c r="E54" s="896">
        <v>5945</v>
      </c>
      <c r="F54" s="897"/>
      <c r="G54" s="896">
        <f t="shared" si="4"/>
        <v>5945</v>
      </c>
      <c r="H54" s="896"/>
      <c r="I54" s="861" t="s">
        <v>965</v>
      </c>
    </row>
    <row r="55" spans="1:9" x14ac:dyDescent="0.2">
      <c r="A55" s="929">
        <v>4</v>
      </c>
      <c r="B55" s="1224" t="s">
        <v>967</v>
      </c>
      <c r="C55" s="1225"/>
      <c r="D55" s="895">
        <v>5250</v>
      </c>
      <c r="E55" s="896">
        <v>118349</v>
      </c>
      <c r="F55" s="896"/>
      <c r="G55" s="896">
        <f t="shared" si="4"/>
        <v>118349</v>
      </c>
      <c r="H55" s="896"/>
      <c r="I55" s="861" t="s">
        <v>965</v>
      </c>
    </row>
    <row r="56" spans="1:9" x14ac:dyDescent="0.2">
      <c r="A56" s="914">
        <v>5</v>
      </c>
      <c r="B56" s="1179" t="s">
        <v>968</v>
      </c>
      <c r="C56" s="1179"/>
      <c r="D56" s="895">
        <v>5250</v>
      </c>
      <c r="E56" s="896">
        <v>2730</v>
      </c>
      <c r="F56" s="941"/>
      <c r="G56" s="896">
        <f t="shared" si="4"/>
        <v>2730</v>
      </c>
      <c r="H56" s="941"/>
      <c r="I56" s="942" t="s">
        <v>956</v>
      </c>
    </row>
    <row r="57" spans="1:9" ht="26.25" customHeight="1" x14ac:dyDescent="0.2">
      <c r="A57" s="914">
        <v>6</v>
      </c>
      <c r="B57" s="1179" t="s">
        <v>969</v>
      </c>
      <c r="C57" s="1179"/>
      <c r="D57" s="895">
        <v>5250</v>
      </c>
      <c r="E57" s="896">
        <v>31000</v>
      </c>
      <c r="F57" s="896"/>
      <c r="G57" s="896">
        <f t="shared" si="4"/>
        <v>31000</v>
      </c>
      <c r="H57" s="896"/>
      <c r="I57" s="861" t="s">
        <v>970</v>
      </c>
    </row>
    <row r="58" spans="1:9" ht="60" x14ac:dyDescent="0.2">
      <c r="A58" s="943">
        <v>7</v>
      </c>
      <c r="B58" s="1221" t="s">
        <v>971</v>
      </c>
      <c r="C58" s="1221"/>
      <c r="D58" s="895">
        <v>2241</v>
      </c>
      <c r="E58" s="896">
        <v>8205</v>
      </c>
      <c r="F58" s="899">
        <v>-5000</v>
      </c>
      <c r="G58" s="896">
        <f t="shared" si="4"/>
        <v>3205</v>
      </c>
      <c r="H58" s="896" t="s">
        <v>931</v>
      </c>
      <c r="I58" s="861" t="s">
        <v>972</v>
      </c>
    </row>
    <row r="59" spans="1:9" x14ac:dyDescent="0.2">
      <c r="A59" s="944"/>
      <c r="B59" s="944"/>
      <c r="C59" s="944"/>
      <c r="D59" s="945"/>
      <c r="E59" s="946"/>
      <c r="F59" s="947"/>
      <c r="G59" s="946"/>
      <c r="H59" s="946"/>
      <c r="I59" s="948"/>
    </row>
    <row r="60" spans="1:9" x14ac:dyDescent="0.2">
      <c r="A60" s="944"/>
      <c r="B60" s="944"/>
      <c r="C60" s="944"/>
      <c r="D60" s="945"/>
      <c r="E60" s="946"/>
      <c r="F60" s="947"/>
      <c r="G60" s="946"/>
      <c r="H60" s="946"/>
      <c r="I60" s="948"/>
    </row>
    <row r="61" spans="1:9" ht="15" customHeight="1" x14ac:dyDescent="0.2">
      <c r="A61" s="1193" t="s">
        <v>501</v>
      </c>
      <c r="B61" s="1193"/>
      <c r="C61" s="905" t="s">
        <v>973</v>
      </c>
      <c r="D61" s="906"/>
      <c r="E61" s="907"/>
      <c r="F61" s="907"/>
      <c r="G61" s="907"/>
      <c r="H61" s="907"/>
      <c r="I61" s="905"/>
    </row>
    <row r="62" spans="1:9" ht="15" customHeight="1" x14ac:dyDescent="0.2">
      <c r="A62" s="1193" t="s">
        <v>502</v>
      </c>
      <c r="B62" s="1193"/>
      <c r="C62" s="908" t="s">
        <v>974</v>
      </c>
      <c r="D62" s="909"/>
      <c r="E62" s="910"/>
      <c r="F62" s="910"/>
      <c r="G62" s="910"/>
      <c r="H62" s="910"/>
      <c r="I62" s="911"/>
    </row>
    <row r="63" spans="1:9" ht="48" x14ac:dyDescent="0.2">
      <c r="A63" s="890" t="s">
        <v>8</v>
      </c>
      <c r="B63" s="1187" t="s">
        <v>9</v>
      </c>
      <c r="C63" s="1187"/>
      <c r="D63" s="912" t="s">
        <v>10</v>
      </c>
      <c r="E63" s="890" t="s">
        <v>11</v>
      </c>
      <c r="F63" s="912" t="s">
        <v>12</v>
      </c>
      <c r="G63" s="890" t="s">
        <v>13</v>
      </c>
      <c r="H63" s="890" t="s">
        <v>14</v>
      </c>
      <c r="I63" s="890" t="s">
        <v>15</v>
      </c>
    </row>
    <row r="64" spans="1:9" x14ac:dyDescent="0.2">
      <c r="A64" s="1188" t="s">
        <v>503</v>
      </c>
      <c r="B64" s="1188"/>
      <c r="C64" s="1188"/>
      <c r="D64" s="913"/>
      <c r="E64" s="893">
        <f>SUM(E65)</f>
        <v>6598</v>
      </c>
      <c r="F64" s="893">
        <f t="shared" ref="F64:G64" si="5">SUM(F65)</f>
        <v>0</v>
      </c>
      <c r="G64" s="893">
        <f t="shared" si="5"/>
        <v>6598</v>
      </c>
      <c r="H64" s="893"/>
      <c r="I64" s="949"/>
    </row>
    <row r="65" spans="1:9" x14ac:dyDescent="0.2">
      <c r="A65" s="929">
        <v>1</v>
      </c>
      <c r="B65" s="1222" t="s">
        <v>975</v>
      </c>
      <c r="C65" s="1223"/>
      <c r="D65" s="940">
        <v>2241</v>
      </c>
      <c r="E65" s="950">
        <v>6598</v>
      </c>
      <c r="F65" s="951"/>
      <c r="G65" s="896">
        <f t="shared" ref="G65" si="6">E65+F65</f>
        <v>6598</v>
      </c>
      <c r="H65" s="896"/>
      <c r="I65" s="942" t="s">
        <v>976</v>
      </c>
    </row>
    <row r="66" spans="1:9" x14ac:dyDescent="0.2">
      <c r="A66" s="952"/>
      <c r="B66" s="952"/>
      <c r="C66" s="952"/>
      <c r="D66" s="953"/>
      <c r="E66" s="952"/>
      <c r="F66" s="954"/>
      <c r="G66" s="952"/>
      <c r="H66" s="952"/>
      <c r="I66" s="952"/>
    </row>
    <row r="67" spans="1:9" ht="15" customHeight="1" x14ac:dyDescent="0.2">
      <c r="A67" s="1193" t="s">
        <v>501</v>
      </c>
      <c r="B67" s="1193"/>
      <c r="C67" s="905" t="s">
        <v>977</v>
      </c>
      <c r="D67" s="906"/>
      <c r="E67" s="907"/>
      <c r="F67" s="907"/>
      <c r="G67" s="907"/>
      <c r="H67" s="907"/>
      <c r="I67" s="905"/>
    </row>
    <row r="68" spans="1:9" ht="15" customHeight="1" x14ac:dyDescent="0.2">
      <c r="A68" s="1193" t="s">
        <v>502</v>
      </c>
      <c r="B68" s="1193"/>
      <c r="C68" s="908" t="s">
        <v>978</v>
      </c>
      <c r="D68" s="909"/>
      <c r="E68" s="910"/>
      <c r="F68" s="910"/>
      <c r="G68" s="910"/>
      <c r="H68" s="910"/>
      <c r="I68" s="911"/>
    </row>
    <row r="69" spans="1:9" ht="48" x14ac:dyDescent="0.2">
      <c r="A69" s="890" t="s">
        <v>8</v>
      </c>
      <c r="B69" s="1187" t="s">
        <v>9</v>
      </c>
      <c r="C69" s="1187"/>
      <c r="D69" s="912" t="s">
        <v>10</v>
      </c>
      <c r="E69" s="890" t="s">
        <v>11</v>
      </c>
      <c r="F69" s="912" t="s">
        <v>12</v>
      </c>
      <c r="G69" s="890" t="s">
        <v>13</v>
      </c>
      <c r="H69" s="890" t="s">
        <v>14</v>
      </c>
      <c r="I69" s="890" t="s">
        <v>15</v>
      </c>
    </row>
    <row r="70" spans="1:9" x14ac:dyDescent="0.2">
      <c r="A70" s="1188" t="s">
        <v>503</v>
      </c>
      <c r="B70" s="1188"/>
      <c r="C70" s="1188"/>
      <c r="D70" s="913"/>
      <c r="E70" s="893">
        <f>SUM(E71)</f>
        <v>304004</v>
      </c>
      <c r="F70" s="893">
        <f t="shared" ref="F70:G70" si="7">SUM(F71)</f>
        <v>0</v>
      </c>
      <c r="G70" s="893">
        <f t="shared" si="7"/>
        <v>304004</v>
      </c>
      <c r="H70" s="893"/>
      <c r="I70" s="949"/>
    </row>
    <row r="71" spans="1:9" ht="13.5" customHeight="1" x14ac:dyDescent="0.2">
      <c r="A71" s="929">
        <v>1</v>
      </c>
      <c r="B71" s="1222" t="s">
        <v>979</v>
      </c>
      <c r="C71" s="1223"/>
      <c r="D71" s="940">
        <v>5250</v>
      </c>
      <c r="E71" s="950">
        <v>304004</v>
      </c>
      <c r="F71" s="955"/>
      <c r="G71" s="896">
        <f t="shared" ref="G71" si="8">E71+F71</f>
        <v>304004</v>
      </c>
      <c r="H71" s="955"/>
      <c r="I71" s="942" t="s">
        <v>980</v>
      </c>
    </row>
    <row r="72" spans="1:9" x14ac:dyDescent="0.2">
      <c r="A72" s="952"/>
      <c r="B72" s="952"/>
      <c r="C72" s="952"/>
      <c r="D72" s="953"/>
      <c r="E72" s="952"/>
      <c r="F72" s="954"/>
      <c r="G72" s="952"/>
      <c r="H72" s="952"/>
      <c r="I72" s="952"/>
    </row>
    <row r="73" spans="1:9" x14ac:dyDescent="0.2">
      <c r="A73" s="1193" t="s">
        <v>501</v>
      </c>
      <c r="B73" s="1193"/>
      <c r="C73" s="905" t="s">
        <v>981</v>
      </c>
      <c r="D73" s="920"/>
      <c r="E73" s="905"/>
      <c r="F73" s="907"/>
      <c r="G73" s="905"/>
      <c r="H73" s="905"/>
      <c r="I73" s="905"/>
    </row>
    <row r="74" spans="1:9" x14ac:dyDescent="0.2">
      <c r="A74" s="1193" t="s">
        <v>502</v>
      </c>
      <c r="B74" s="1193"/>
      <c r="C74" s="908" t="s">
        <v>698</v>
      </c>
      <c r="D74" s="921"/>
      <c r="E74" s="911"/>
      <c r="F74" s="910"/>
      <c r="G74" s="911"/>
      <c r="H74" s="911"/>
      <c r="I74" s="911"/>
    </row>
    <row r="75" spans="1:9" ht="48" x14ac:dyDescent="0.2">
      <c r="A75" s="890" t="s">
        <v>8</v>
      </c>
      <c r="B75" s="1187" t="s">
        <v>9</v>
      </c>
      <c r="C75" s="1187"/>
      <c r="D75" s="890" t="s">
        <v>10</v>
      </c>
      <c r="E75" s="890" t="s">
        <v>11</v>
      </c>
      <c r="F75" s="912" t="s">
        <v>12</v>
      </c>
      <c r="G75" s="890" t="s">
        <v>13</v>
      </c>
      <c r="H75" s="890" t="s">
        <v>14</v>
      </c>
      <c r="I75" s="890" t="s">
        <v>15</v>
      </c>
    </row>
    <row r="76" spans="1:9" x14ac:dyDescent="0.2">
      <c r="A76" s="1188" t="s">
        <v>503</v>
      </c>
      <c r="B76" s="1188"/>
      <c r="C76" s="1188"/>
      <c r="D76" s="956"/>
      <c r="E76" s="893">
        <f>SUM(E77:E78)</f>
        <v>175082</v>
      </c>
      <c r="F76" s="893">
        <f t="shared" ref="F76:G76" si="9">SUM(F77:F78)</f>
        <v>2623</v>
      </c>
      <c r="G76" s="893">
        <f t="shared" si="9"/>
        <v>177705</v>
      </c>
      <c r="H76" s="893"/>
      <c r="I76" s="861"/>
    </row>
    <row r="77" spans="1:9" ht="12" customHeight="1" x14ac:dyDescent="0.2">
      <c r="A77" s="1226">
        <v>1</v>
      </c>
      <c r="B77" s="1179" t="s">
        <v>982</v>
      </c>
      <c r="C77" s="1179"/>
      <c r="D77" s="957" t="s">
        <v>983</v>
      </c>
      <c r="E77" s="896">
        <v>172532</v>
      </c>
      <c r="F77" s="897"/>
      <c r="G77" s="896">
        <f t="shared" ref="G77:G78" si="10">E77+F77</f>
        <v>172532</v>
      </c>
      <c r="H77" s="896"/>
      <c r="I77" s="1194" t="s">
        <v>980</v>
      </c>
    </row>
    <row r="78" spans="1:9" ht="60" x14ac:dyDescent="0.2">
      <c r="A78" s="1226"/>
      <c r="B78" s="1179"/>
      <c r="C78" s="1179"/>
      <c r="D78" s="957" t="s">
        <v>984</v>
      </c>
      <c r="E78" s="896">
        <v>2550</v>
      </c>
      <c r="F78" s="899">
        <v>2623</v>
      </c>
      <c r="G78" s="896">
        <f t="shared" si="10"/>
        <v>5173</v>
      </c>
      <c r="H78" s="896" t="s">
        <v>931</v>
      </c>
      <c r="I78" s="1194"/>
    </row>
    <row r="79" spans="1:9" ht="37.5" customHeight="1" x14ac:dyDescent="0.2">
      <c r="A79" s="958"/>
      <c r="B79" s="959"/>
      <c r="C79" s="959"/>
      <c r="D79" s="932"/>
      <c r="E79" s="933"/>
      <c r="F79" s="934"/>
      <c r="G79" s="933"/>
      <c r="H79" s="933"/>
      <c r="I79" s="904"/>
    </row>
    <row r="80" spans="1:9" x14ac:dyDescent="0.2">
      <c r="A80" s="1193" t="s">
        <v>501</v>
      </c>
      <c r="B80" s="1193"/>
      <c r="C80" s="905" t="s">
        <v>985</v>
      </c>
      <c r="D80" s="920"/>
      <c r="E80" s="960"/>
      <c r="F80" s="961"/>
      <c r="G80" s="960"/>
      <c r="H80" s="960"/>
      <c r="I80" s="960"/>
    </row>
    <row r="81" spans="1:10" x14ac:dyDescent="0.2">
      <c r="A81" s="1193" t="s">
        <v>502</v>
      </c>
      <c r="B81" s="1193"/>
      <c r="C81" s="908" t="s">
        <v>730</v>
      </c>
      <c r="D81" s="921"/>
      <c r="E81" s="911"/>
      <c r="F81" s="910"/>
      <c r="G81" s="911"/>
      <c r="H81" s="911"/>
      <c r="I81" s="911"/>
    </row>
    <row r="82" spans="1:10" ht="48" x14ac:dyDescent="0.2">
      <c r="A82" s="890" t="s">
        <v>8</v>
      </c>
      <c r="B82" s="1187" t="s">
        <v>9</v>
      </c>
      <c r="C82" s="1187"/>
      <c r="D82" s="890" t="s">
        <v>10</v>
      </c>
      <c r="E82" s="890" t="s">
        <v>11</v>
      </c>
      <c r="F82" s="912" t="s">
        <v>12</v>
      </c>
      <c r="G82" s="890" t="s">
        <v>13</v>
      </c>
      <c r="H82" s="890" t="s">
        <v>14</v>
      </c>
      <c r="I82" s="890" t="s">
        <v>15</v>
      </c>
      <c r="J82" s="962"/>
    </row>
    <row r="83" spans="1:10" x14ac:dyDescent="0.2">
      <c r="A83" s="1188" t="s">
        <v>503</v>
      </c>
      <c r="B83" s="1188"/>
      <c r="C83" s="1188"/>
      <c r="D83" s="894"/>
      <c r="E83" s="892">
        <f>SUM(E84:E94)</f>
        <v>343902</v>
      </c>
      <c r="F83" s="893">
        <f t="shared" ref="F83:G83" si="11">SUM(F84:F94)</f>
        <v>-9460</v>
      </c>
      <c r="G83" s="892">
        <f t="shared" si="11"/>
        <v>334442</v>
      </c>
      <c r="H83" s="892"/>
      <c r="I83" s="861"/>
      <c r="J83" s="963"/>
    </row>
    <row r="84" spans="1:10" ht="60" x14ac:dyDescent="0.2">
      <c r="A84" s="890">
        <v>1</v>
      </c>
      <c r="B84" s="1190" t="s">
        <v>971</v>
      </c>
      <c r="C84" s="1190"/>
      <c r="D84" s="940">
        <v>2241</v>
      </c>
      <c r="E84" s="950">
        <v>50741</v>
      </c>
      <c r="F84" s="964">
        <v>-9460</v>
      </c>
      <c r="G84" s="896">
        <f t="shared" ref="G84:G94" si="12">E84+F84</f>
        <v>41281</v>
      </c>
      <c r="H84" s="896" t="s">
        <v>931</v>
      </c>
      <c r="I84" s="1183" t="s">
        <v>986</v>
      </c>
    </row>
    <row r="85" spans="1:10" x14ac:dyDescent="0.2">
      <c r="A85" s="890">
        <v>2</v>
      </c>
      <c r="B85" s="1190" t="s">
        <v>987</v>
      </c>
      <c r="C85" s="1190"/>
      <c r="D85" s="895">
        <v>5250</v>
      </c>
      <c r="E85" s="950">
        <v>51065</v>
      </c>
      <c r="F85" s="893"/>
      <c r="G85" s="896">
        <f t="shared" si="12"/>
        <v>51065</v>
      </c>
      <c r="H85" s="896"/>
      <c r="I85" s="1183"/>
    </row>
    <row r="86" spans="1:10" x14ac:dyDescent="0.2">
      <c r="A86" s="890">
        <v>3</v>
      </c>
      <c r="B86" s="1179" t="s">
        <v>988</v>
      </c>
      <c r="C86" s="1179"/>
      <c r="D86" s="895">
        <v>5250</v>
      </c>
      <c r="E86" s="950">
        <v>45425</v>
      </c>
      <c r="F86" s="893"/>
      <c r="G86" s="896">
        <f t="shared" si="12"/>
        <v>45425</v>
      </c>
      <c r="H86" s="896"/>
      <c r="I86" s="1183"/>
    </row>
    <row r="87" spans="1:10" ht="15" customHeight="1" x14ac:dyDescent="0.2">
      <c r="A87" s="890">
        <v>4</v>
      </c>
      <c r="B87" s="1179" t="s">
        <v>989</v>
      </c>
      <c r="C87" s="1179"/>
      <c r="D87" s="895">
        <v>5250</v>
      </c>
      <c r="E87" s="950">
        <v>25046</v>
      </c>
      <c r="F87" s="950"/>
      <c r="G87" s="896">
        <f t="shared" si="12"/>
        <v>25046</v>
      </c>
      <c r="H87" s="950"/>
      <c r="I87" s="1183"/>
    </row>
    <row r="88" spans="1:10" ht="60" x14ac:dyDescent="0.2">
      <c r="A88" s="1207">
        <v>5</v>
      </c>
      <c r="B88" s="1210" t="s">
        <v>990</v>
      </c>
      <c r="C88" s="1211"/>
      <c r="D88" s="924">
        <v>5250</v>
      </c>
      <c r="E88" s="925">
        <v>29694</v>
      </c>
      <c r="F88" s="965">
        <v>-1675</v>
      </c>
      <c r="G88" s="896">
        <f t="shared" si="12"/>
        <v>28019</v>
      </c>
      <c r="H88" s="896" t="s">
        <v>931</v>
      </c>
      <c r="I88" s="1183"/>
    </row>
    <row r="89" spans="1:10" x14ac:dyDescent="0.2">
      <c r="A89" s="1209"/>
      <c r="B89" s="1214"/>
      <c r="C89" s="1215"/>
      <c r="D89" s="924">
        <v>2241</v>
      </c>
      <c r="E89" s="925">
        <v>1813</v>
      </c>
      <c r="F89" s="966"/>
      <c r="G89" s="896">
        <f t="shared" si="12"/>
        <v>1813</v>
      </c>
      <c r="H89" s="896"/>
      <c r="I89" s="1183"/>
    </row>
    <row r="90" spans="1:10" x14ac:dyDescent="0.2">
      <c r="A90" s="890">
        <v>6</v>
      </c>
      <c r="B90" s="1179" t="s">
        <v>991</v>
      </c>
      <c r="C90" s="1179"/>
      <c r="D90" s="895">
        <v>5250</v>
      </c>
      <c r="E90" s="950">
        <v>13420</v>
      </c>
      <c r="F90" s="893"/>
      <c r="G90" s="896">
        <f t="shared" si="12"/>
        <v>13420</v>
      </c>
      <c r="H90" s="896"/>
      <c r="I90" s="1183"/>
    </row>
    <row r="91" spans="1:10" ht="15" customHeight="1" x14ac:dyDescent="0.2">
      <c r="A91" s="914">
        <v>7</v>
      </c>
      <c r="B91" s="1179" t="s">
        <v>992</v>
      </c>
      <c r="C91" s="1179"/>
      <c r="D91" s="895">
        <v>5250</v>
      </c>
      <c r="E91" s="896">
        <v>28648</v>
      </c>
      <c r="F91" s="896"/>
      <c r="G91" s="896">
        <f t="shared" si="12"/>
        <v>28648</v>
      </c>
      <c r="H91" s="896"/>
      <c r="I91" s="1183"/>
    </row>
    <row r="92" spans="1:10" x14ac:dyDescent="0.2">
      <c r="A92" s="914">
        <v>8</v>
      </c>
      <c r="B92" s="1179" t="s">
        <v>993</v>
      </c>
      <c r="C92" s="1179"/>
      <c r="D92" s="895">
        <v>5250</v>
      </c>
      <c r="E92" s="896">
        <v>54579</v>
      </c>
      <c r="F92" s="897"/>
      <c r="G92" s="896">
        <f t="shared" si="12"/>
        <v>54579</v>
      </c>
      <c r="H92" s="896"/>
      <c r="I92" s="1183"/>
    </row>
    <row r="93" spans="1:10" s="967" customFormat="1" ht="15" customHeight="1" x14ac:dyDescent="0.2">
      <c r="A93" s="890">
        <v>9</v>
      </c>
      <c r="B93" s="1179" t="s">
        <v>994</v>
      </c>
      <c r="C93" s="1179"/>
      <c r="D93" s="895">
        <v>5250</v>
      </c>
      <c r="E93" s="950">
        <v>16360</v>
      </c>
      <c r="F93" s="950"/>
      <c r="G93" s="896">
        <f t="shared" si="12"/>
        <v>16360</v>
      </c>
      <c r="H93" s="950"/>
      <c r="I93" s="1183"/>
    </row>
    <row r="94" spans="1:10" ht="60" x14ac:dyDescent="0.2">
      <c r="A94" s="890">
        <v>10</v>
      </c>
      <c r="B94" s="1179" t="s">
        <v>995</v>
      </c>
      <c r="C94" s="1179"/>
      <c r="D94" s="895">
        <v>5250</v>
      </c>
      <c r="E94" s="950">
        <v>27111</v>
      </c>
      <c r="F94" s="964">
        <v>1675</v>
      </c>
      <c r="G94" s="896">
        <f t="shared" si="12"/>
        <v>28786</v>
      </c>
      <c r="H94" s="896" t="s">
        <v>931</v>
      </c>
      <c r="I94" s="1183"/>
    </row>
    <row r="95" spans="1:10" ht="12" customHeight="1" x14ac:dyDescent="0.2">
      <c r="A95" s="968"/>
      <c r="B95" s="969"/>
      <c r="C95" s="969"/>
      <c r="D95" s="970"/>
      <c r="E95" s="971"/>
      <c r="F95" s="972"/>
      <c r="G95" s="971"/>
      <c r="H95" s="971"/>
      <c r="I95" s="973"/>
    </row>
    <row r="96" spans="1:10" x14ac:dyDescent="0.2">
      <c r="A96" s="1193" t="s">
        <v>501</v>
      </c>
      <c r="B96" s="1193"/>
      <c r="C96" s="905" t="s">
        <v>996</v>
      </c>
      <c r="D96" s="920"/>
      <c r="E96" s="905"/>
      <c r="F96" s="907"/>
      <c r="G96" s="905"/>
      <c r="H96" s="905"/>
      <c r="I96" s="974"/>
    </row>
    <row r="97" spans="1:10" x14ac:dyDescent="0.2">
      <c r="A97" s="1193" t="s">
        <v>502</v>
      </c>
      <c r="B97" s="1193"/>
      <c r="C97" s="908" t="s">
        <v>762</v>
      </c>
      <c r="D97" s="921"/>
      <c r="E97" s="911"/>
      <c r="F97" s="910"/>
      <c r="G97" s="911"/>
      <c r="H97" s="911"/>
      <c r="I97" s="974"/>
    </row>
    <row r="98" spans="1:10" ht="48" x14ac:dyDescent="0.2">
      <c r="A98" s="890" t="s">
        <v>8</v>
      </c>
      <c r="B98" s="1187" t="s">
        <v>9</v>
      </c>
      <c r="C98" s="1187"/>
      <c r="D98" s="890" t="s">
        <v>10</v>
      </c>
      <c r="E98" s="890" t="s">
        <v>11</v>
      </c>
      <c r="F98" s="912" t="s">
        <v>12</v>
      </c>
      <c r="G98" s="890" t="s">
        <v>13</v>
      </c>
      <c r="H98" s="890" t="s">
        <v>14</v>
      </c>
      <c r="I98" s="890" t="s">
        <v>15</v>
      </c>
      <c r="J98" s="962"/>
    </row>
    <row r="99" spans="1:10" x14ac:dyDescent="0.2">
      <c r="A99" s="1188" t="s">
        <v>503</v>
      </c>
      <c r="B99" s="1188"/>
      <c r="C99" s="1188"/>
      <c r="D99" s="922"/>
      <c r="E99" s="892">
        <f>SUM(E100:E110)</f>
        <v>527024</v>
      </c>
      <c r="F99" s="893">
        <f t="shared" ref="F99:G99" si="13">SUM(F100:F110)</f>
        <v>0</v>
      </c>
      <c r="G99" s="892">
        <f t="shared" si="13"/>
        <v>527024</v>
      </c>
      <c r="H99" s="892"/>
      <c r="I99" s="975"/>
      <c r="J99" s="976"/>
    </row>
    <row r="100" spans="1:10" ht="16.5" customHeight="1" x14ac:dyDescent="0.2">
      <c r="A100" s="890">
        <v>1</v>
      </c>
      <c r="B100" s="1190" t="s">
        <v>971</v>
      </c>
      <c r="C100" s="1190"/>
      <c r="D100" s="895">
        <v>2241</v>
      </c>
      <c r="E100" s="896">
        <v>80000</v>
      </c>
      <c r="F100" s="896"/>
      <c r="G100" s="896">
        <f t="shared" ref="G100:G110" si="14">E100+F100</f>
        <v>80000</v>
      </c>
      <c r="H100" s="896"/>
      <c r="I100" s="1194" t="s">
        <v>997</v>
      </c>
    </row>
    <row r="101" spans="1:10" x14ac:dyDescent="0.2">
      <c r="A101" s="890">
        <v>2</v>
      </c>
      <c r="B101" s="1179" t="s">
        <v>998</v>
      </c>
      <c r="C101" s="1179"/>
      <c r="D101" s="895">
        <v>5250</v>
      </c>
      <c r="E101" s="896">
        <v>72869</v>
      </c>
      <c r="F101" s="897"/>
      <c r="G101" s="896">
        <f t="shared" si="14"/>
        <v>72869</v>
      </c>
      <c r="H101" s="896"/>
      <c r="I101" s="1194"/>
    </row>
    <row r="102" spans="1:10" ht="16.5" customHeight="1" x14ac:dyDescent="0.2">
      <c r="A102" s="890">
        <v>3</v>
      </c>
      <c r="B102" s="1179" t="s">
        <v>999</v>
      </c>
      <c r="C102" s="1179"/>
      <c r="D102" s="895">
        <v>5250</v>
      </c>
      <c r="E102" s="896">
        <v>9015</v>
      </c>
      <c r="F102" s="896"/>
      <c r="G102" s="896">
        <f t="shared" si="14"/>
        <v>9015</v>
      </c>
      <c r="H102" s="896"/>
      <c r="I102" s="1194"/>
    </row>
    <row r="103" spans="1:10" ht="16.5" customHeight="1" x14ac:dyDescent="0.2">
      <c r="A103" s="890">
        <v>4</v>
      </c>
      <c r="B103" s="1179" t="s">
        <v>1000</v>
      </c>
      <c r="C103" s="1179"/>
      <c r="D103" s="895">
        <v>5250</v>
      </c>
      <c r="E103" s="896">
        <v>71624</v>
      </c>
      <c r="F103" s="896"/>
      <c r="G103" s="896">
        <f t="shared" si="14"/>
        <v>71624</v>
      </c>
      <c r="H103" s="896"/>
      <c r="I103" s="1194"/>
    </row>
    <row r="104" spans="1:10" ht="16.5" customHeight="1" x14ac:dyDescent="0.2">
      <c r="A104" s="890">
        <v>5</v>
      </c>
      <c r="B104" s="1179" t="s">
        <v>759</v>
      </c>
      <c r="C104" s="1179"/>
      <c r="D104" s="895">
        <v>5250</v>
      </c>
      <c r="E104" s="896">
        <v>8000</v>
      </c>
      <c r="F104" s="896"/>
      <c r="G104" s="896">
        <f t="shared" si="14"/>
        <v>8000</v>
      </c>
      <c r="H104" s="896"/>
      <c r="I104" s="1194"/>
    </row>
    <row r="105" spans="1:10" x14ac:dyDescent="0.2">
      <c r="A105" s="890">
        <v>6</v>
      </c>
      <c r="B105" s="1179" t="s">
        <v>1001</v>
      </c>
      <c r="C105" s="1179"/>
      <c r="D105" s="895">
        <v>5250</v>
      </c>
      <c r="E105" s="896">
        <v>116764</v>
      </c>
      <c r="F105" s="897"/>
      <c r="G105" s="896">
        <f t="shared" si="14"/>
        <v>116764</v>
      </c>
      <c r="H105" s="896"/>
      <c r="I105" s="1194"/>
    </row>
    <row r="106" spans="1:10" ht="16.5" customHeight="1" x14ac:dyDescent="0.2">
      <c r="A106" s="890">
        <v>7</v>
      </c>
      <c r="B106" s="1179" t="s">
        <v>1002</v>
      </c>
      <c r="C106" s="1179"/>
      <c r="D106" s="895">
        <v>5250</v>
      </c>
      <c r="E106" s="896">
        <v>48424</v>
      </c>
      <c r="F106" s="896"/>
      <c r="G106" s="896">
        <f t="shared" si="14"/>
        <v>48424</v>
      </c>
      <c r="H106" s="896"/>
      <c r="I106" s="1194"/>
    </row>
    <row r="107" spans="1:10" x14ac:dyDescent="0.2">
      <c r="A107" s="890">
        <v>8</v>
      </c>
      <c r="B107" s="1179" t="s">
        <v>772</v>
      </c>
      <c r="C107" s="1179"/>
      <c r="D107" s="895">
        <v>5250</v>
      </c>
      <c r="E107" s="896">
        <v>52289</v>
      </c>
      <c r="F107" s="897"/>
      <c r="G107" s="896">
        <f t="shared" si="14"/>
        <v>52289</v>
      </c>
      <c r="H107" s="896"/>
      <c r="I107" s="1194"/>
    </row>
    <row r="108" spans="1:10" ht="16.5" customHeight="1" x14ac:dyDescent="0.2">
      <c r="A108" s="890">
        <v>9</v>
      </c>
      <c r="B108" s="1179" t="s">
        <v>1003</v>
      </c>
      <c r="C108" s="1179"/>
      <c r="D108" s="895">
        <v>5250</v>
      </c>
      <c r="E108" s="896">
        <v>7583</v>
      </c>
      <c r="F108" s="896"/>
      <c r="G108" s="896">
        <f t="shared" si="14"/>
        <v>7583</v>
      </c>
      <c r="H108" s="896"/>
      <c r="I108" s="1194"/>
    </row>
    <row r="109" spans="1:10" x14ac:dyDescent="0.2">
      <c r="A109" s="890">
        <v>10</v>
      </c>
      <c r="B109" s="1179" t="s">
        <v>1004</v>
      </c>
      <c r="C109" s="1179"/>
      <c r="D109" s="895">
        <v>5250</v>
      </c>
      <c r="E109" s="896">
        <v>37000</v>
      </c>
      <c r="F109" s="897"/>
      <c r="G109" s="896">
        <f t="shared" si="14"/>
        <v>37000</v>
      </c>
      <c r="H109" s="896"/>
      <c r="I109" s="1194"/>
    </row>
    <row r="110" spans="1:10" ht="16.5" customHeight="1" x14ac:dyDescent="0.2">
      <c r="A110" s="890">
        <v>11</v>
      </c>
      <c r="B110" s="1179" t="s">
        <v>1005</v>
      </c>
      <c r="C110" s="1179"/>
      <c r="D110" s="895">
        <v>5250</v>
      </c>
      <c r="E110" s="896">
        <v>23456</v>
      </c>
      <c r="F110" s="896"/>
      <c r="G110" s="896">
        <f t="shared" si="14"/>
        <v>23456</v>
      </c>
      <c r="H110" s="896"/>
      <c r="I110" s="1194"/>
    </row>
    <row r="111" spans="1:10" ht="12.75" customHeight="1" x14ac:dyDescent="0.2">
      <c r="A111" s="977"/>
      <c r="B111" s="977"/>
      <c r="C111" s="977"/>
      <c r="D111" s="978"/>
      <c r="E111" s="977"/>
      <c r="F111" s="977"/>
      <c r="G111" s="977"/>
      <c r="H111" s="977"/>
      <c r="I111" s="977"/>
    </row>
    <row r="112" spans="1:10" x14ac:dyDescent="0.2">
      <c r="A112" s="1193" t="s">
        <v>501</v>
      </c>
      <c r="B112" s="1193"/>
      <c r="C112" s="905" t="s">
        <v>1006</v>
      </c>
      <c r="D112" s="920"/>
      <c r="E112" s="905"/>
      <c r="F112" s="905"/>
      <c r="G112" s="905"/>
      <c r="H112" s="905"/>
      <c r="I112" s="905"/>
    </row>
    <row r="113" spans="1:9" x14ac:dyDescent="0.2">
      <c r="A113" s="1193" t="s">
        <v>502</v>
      </c>
      <c r="B113" s="1193"/>
      <c r="C113" s="908" t="s">
        <v>717</v>
      </c>
      <c r="D113" s="921"/>
      <c r="E113" s="911"/>
      <c r="F113" s="911"/>
      <c r="G113" s="911"/>
      <c r="H113" s="911"/>
      <c r="I113" s="911"/>
    </row>
    <row r="114" spans="1:9" ht="48" x14ac:dyDescent="0.2">
      <c r="A114" s="890" t="s">
        <v>8</v>
      </c>
      <c r="B114" s="1187" t="s">
        <v>9</v>
      </c>
      <c r="C114" s="1187"/>
      <c r="D114" s="890" t="s">
        <v>10</v>
      </c>
      <c r="E114" s="890" t="s">
        <v>11</v>
      </c>
      <c r="F114" s="890" t="s">
        <v>12</v>
      </c>
      <c r="G114" s="890" t="s">
        <v>13</v>
      </c>
      <c r="H114" s="890" t="s">
        <v>14</v>
      </c>
      <c r="I114" s="890" t="s">
        <v>15</v>
      </c>
    </row>
    <row r="115" spans="1:9" x14ac:dyDescent="0.2">
      <c r="A115" s="1188" t="s">
        <v>503</v>
      </c>
      <c r="B115" s="1188"/>
      <c r="C115" s="1188"/>
      <c r="D115" s="922"/>
      <c r="E115" s="892">
        <f>SUM(E116:E119)</f>
        <v>36441</v>
      </c>
      <c r="F115" s="892">
        <f t="shared" ref="F115:G115" si="15">SUM(F116:F119)</f>
        <v>0</v>
      </c>
      <c r="G115" s="892">
        <f t="shared" si="15"/>
        <v>36441</v>
      </c>
      <c r="H115" s="892"/>
      <c r="I115" s="979"/>
    </row>
    <row r="116" spans="1:9" x14ac:dyDescent="0.2">
      <c r="A116" s="914">
        <v>1</v>
      </c>
      <c r="B116" s="1179" t="s">
        <v>1007</v>
      </c>
      <c r="C116" s="1179"/>
      <c r="D116" s="895">
        <v>5250</v>
      </c>
      <c r="E116" s="896">
        <v>5660</v>
      </c>
      <c r="F116" s="897"/>
      <c r="G116" s="896">
        <f t="shared" ref="G116:G119" si="16">E116+F116</f>
        <v>5660</v>
      </c>
      <c r="H116" s="896"/>
      <c r="I116" s="861" t="s">
        <v>1008</v>
      </c>
    </row>
    <row r="117" spans="1:9" ht="15.75" customHeight="1" x14ac:dyDescent="0.2">
      <c r="A117" s="914">
        <v>2</v>
      </c>
      <c r="B117" s="1179" t="s">
        <v>1009</v>
      </c>
      <c r="C117" s="1179"/>
      <c r="D117" s="895">
        <v>5250</v>
      </c>
      <c r="E117" s="896">
        <v>22046</v>
      </c>
      <c r="F117" s="896"/>
      <c r="G117" s="896">
        <f t="shared" si="16"/>
        <v>22046</v>
      </c>
      <c r="H117" s="896"/>
      <c r="I117" s="861" t="s">
        <v>1008</v>
      </c>
    </row>
    <row r="118" spans="1:9" ht="15.75" customHeight="1" x14ac:dyDescent="0.2">
      <c r="A118" s="914">
        <v>3</v>
      </c>
      <c r="B118" s="1179" t="s">
        <v>971</v>
      </c>
      <c r="C118" s="1179"/>
      <c r="D118" s="895">
        <v>2241</v>
      </c>
      <c r="E118" s="896">
        <v>1500</v>
      </c>
      <c r="F118" s="896"/>
      <c r="G118" s="896">
        <f t="shared" si="16"/>
        <v>1500</v>
      </c>
      <c r="H118" s="896"/>
      <c r="I118" s="861" t="s">
        <v>986</v>
      </c>
    </row>
    <row r="119" spans="1:9" ht="19.5" customHeight="1" x14ac:dyDescent="0.2">
      <c r="A119" s="914">
        <v>4</v>
      </c>
      <c r="B119" s="1179" t="s">
        <v>1010</v>
      </c>
      <c r="C119" s="1179"/>
      <c r="D119" s="895">
        <v>5250</v>
      </c>
      <c r="E119" s="896">
        <v>7235</v>
      </c>
      <c r="F119" s="897"/>
      <c r="G119" s="896">
        <f t="shared" si="16"/>
        <v>7235</v>
      </c>
      <c r="H119" s="896"/>
      <c r="I119" s="861" t="s">
        <v>1008</v>
      </c>
    </row>
    <row r="120" spans="1:9" ht="13.5" customHeight="1" x14ac:dyDescent="0.2">
      <c r="A120" s="944"/>
      <c r="B120" s="944"/>
      <c r="C120" s="944"/>
      <c r="D120" s="945"/>
      <c r="E120" s="946"/>
      <c r="F120" s="946"/>
      <c r="G120" s="946"/>
      <c r="H120" s="946"/>
      <c r="I120" s="946"/>
    </row>
    <row r="121" spans="1:9" x14ac:dyDescent="0.2">
      <c r="A121" s="1193" t="s">
        <v>501</v>
      </c>
      <c r="B121" s="1193"/>
      <c r="C121" s="905" t="s">
        <v>1011</v>
      </c>
      <c r="D121" s="920"/>
      <c r="E121" s="905"/>
      <c r="F121" s="905"/>
      <c r="G121" s="905"/>
      <c r="H121" s="905"/>
      <c r="I121" s="905"/>
    </row>
    <row r="122" spans="1:9" x14ac:dyDescent="0.2">
      <c r="A122" s="1193" t="s">
        <v>502</v>
      </c>
      <c r="B122" s="1193"/>
      <c r="C122" s="908" t="s">
        <v>1012</v>
      </c>
      <c r="D122" s="921"/>
      <c r="E122" s="911"/>
      <c r="F122" s="911"/>
      <c r="G122" s="911"/>
      <c r="H122" s="911"/>
      <c r="I122" s="911"/>
    </row>
    <row r="123" spans="1:9" ht="48" x14ac:dyDescent="0.2">
      <c r="A123" s="890" t="s">
        <v>8</v>
      </c>
      <c r="B123" s="1187" t="s">
        <v>9</v>
      </c>
      <c r="C123" s="1187"/>
      <c r="D123" s="890" t="s">
        <v>10</v>
      </c>
      <c r="E123" s="890" t="s">
        <v>11</v>
      </c>
      <c r="F123" s="890" t="s">
        <v>12</v>
      </c>
      <c r="G123" s="890" t="s">
        <v>13</v>
      </c>
      <c r="H123" s="890" t="s">
        <v>14</v>
      </c>
      <c r="I123" s="890" t="s">
        <v>15</v>
      </c>
    </row>
    <row r="124" spans="1:9" x14ac:dyDescent="0.2">
      <c r="A124" s="1188" t="s">
        <v>503</v>
      </c>
      <c r="B124" s="1188"/>
      <c r="C124" s="1188"/>
      <c r="D124" s="980"/>
      <c r="E124" s="892">
        <f>SUM(E125:E126)</f>
        <v>29681</v>
      </c>
      <c r="F124" s="892">
        <f t="shared" ref="F124:G124" si="17">SUM(F125:F126)</f>
        <v>-4623</v>
      </c>
      <c r="G124" s="892">
        <f t="shared" si="17"/>
        <v>25058</v>
      </c>
      <c r="H124" s="892"/>
      <c r="I124" s="975"/>
    </row>
    <row r="125" spans="1:9" ht="60" x14ac:dyDescent="0.2">
      <c r="A125" s="914">
        <v>1</v>
      </c>
      <c r="B125" s="1190" t="s">
        <v>1013</v>
      </c>
      <c r="C125" s="1190"/>
      <c r="D125" s="895">
        <v>2241</v>
      </c>
      <c r="E125" s="896">
        <f>7473</f>
        <v>7473</v>
      </c>
      <c r="F125" s="899">
        <f>-2623-2000</f>
        <v>-4623</v>
      </c>
      <c r="G125" s="896">
        <f t="shared" ref="G125:G126" si="18">E125+F125</f>
        <v>2850</v>
      </c>
      <c r="H125" s="896" t="s">
        <v>931</v>
      </c>
      <c r="I125" s="861" t="s">
        <v>1014</v>
      </c>
    </row>
    <row r="126" spans="1:9" x14ac:dyDescent="0.2">
      <c r="A126" s="914">
        <v>2</v>
      </c>
      <c r="B126" s="1190" t="s">
        <v>1015</v>
      </c>
      <c r="C126" s="1190"/>
      <c r="D126" s="895">
        <v>5250</v>
      </c>
      <c r="E126" s="896">
        <v>22208</v>
      </c>
      <c r="F126" s="897"/>
      <c r="G126" s="896">
        <f t="shared" si="18"/>
        <v>22208</v>
      </c>
      <c r="H126" s="896"/>
      <c r="I126" s="861"/>
    </row>
    <row r="127" spans="1:9" s="967" customFormat="1" ht="13.5" customHeight="1" x14ac:dyDescent="0.2">
      <c r="A127" s="981"/>
      <c r="B127" s="981"/>
      <c r="C127" s="981"/>
      <c r="D127" s="981"/>
      <c r="E127" s="981"/>
      <c r="F127" s="981"/>
      <c r="G127" s="981"/>
      <c r="H127" s="981"/>
      <c r="I127" s="982"/>
    </row>
    <row r="128" spans="1:9" s="967" customFormat="1" x14ac:dyDescent="0.2">
      <c r="A128" s="983" t="s">
        <v>580</v>
      </c>
      <c r="B128" s="984"/>
      <c r="C128" s="984"/>
      <c r="D128" s="984"/>
      <c r="E128" s="984"/>
      <c r="F128" s="984"/>
      <c r="G128" s="984"/>
      <c r="H128" s="984"/>
      <c r="I128" s="984"/>
    </row>
    <row r="129" spans="1:9" s="967" customFormat="1" x14ac:dyDescent="0.2">
      <c r="A129" s="985" t="s">
        <v>1016</v>
      </c>
      <c r="B129" s="981"/>
      <c r="C129" s="981"/>
      <c r="D129" s="981"/>
      <c r="E129" s="981"/>
      <c r="F129" s="981"/>
      <c r="G129" s="981"/>
      <c r="H129" s="981"/>
      <c r="I129" s="982"/>
    </row>
    <row r="130" spans="1:9" x14ac:dyDescent="0.2">
      <c r="A130" s="986" t="s">
        <v>1017</v>
      </c>
    </row>
    <row r="131" spans="1:9" x14ac:dyDescent="0.2">
      <c r="A131" s="967" t="s">
        <v>1018</v>
      </c>
      <c r="B131" s="967"/>
    </row>
    <row r="132" spans="1:9" x14ac:dyDescent="0.2">
      <c r="A132" s="967" t="s">
        <v>1019</v>
      </c>
      <c r="B132" s="967"/>
    </row>
    <row r="133" spans="1:9" x14ac:dyDescent="0.2">
      <c r="A133" s="967" t="s">
        <v>1020</v>
      </c>
      <c r="B133" s="967"/>
    </row>
    <row r="134" spans="1:9" x14ac:dyDescent="0.2">
      <c r="A134" s="967" t="s">
        <v>1021</v>
      </c>
      <c r="B134" s="967"/>
    </row>
    <row r="135" spans="1:9" x14ac:dyDescent="0.2">
      <c r="A135" s="967" t="s">
        <v>1022</v>
      </c>
      <c r="B135" s="967"/>
    </row>
    <row r="136" spans="1:9" x14ac:dyDescent="0.2">
      <c r="A136" s="967" t="s">
        <v>1023</v>
      </c>
      <c r="B136" s="967"/>
    </row>
    <row r="137" spans="1:9" x14ac:dyDescent="0.2">
      <c r="A137" s="967" t="s">
        <v>1024</v>
      </c>
      <c r="B137" s="967"/>
    </row>
    <row r="138" spans="1:9" x14ac:dyDescent="0.2">
      <c r="A138" s="967" t="s">
        <v>1025</v>
      </c>
      <c r="B138" s="967"/>
    </row>
    <row r="139" spans="1:9" x14ac:dyDescent="0.2">
      <c r="A139" s="967" t="s">
        <v>1026</v>
      </c>
      <c r="B139" s="967"/>
    </row>
    <row r="140" spans="1:9" x14ac:dyDescent="0.2">
      <c r="A140" s="967" t="s">
        <v>1027</v>
      </c>
      <c r="B140" s="967"/>
    </row>
    <row r="141" spans="1:9" x14ac:dyDescent="0.2">
      <c r="A141" s="967" t="s">
        <v>1028</v>
      </c>
      <c r="B141" s="967"/>
    </row>
    <row r="142" spans="1:9" x14ac:dyDescent="0.2">
      <c r="A142" s="967" t="s">
        <v>1029</v>
      </c>
      <c r="B142" s="967"/>
    </row>
    <row r="143" spans="1:9" x14ac:dyDescent="0.2">
      <c r="A143" s="987" t="s">
        <v>1030</v>
      </c>
      <c r="B143" s="967"/>
    </row>
    <row r="144" spans="1:9" x14ac:dyDescent="0.2">
      <c r="A144" s="967" t="s">
        <v>1031</v>
      </c>
      <c r="B144" s="967"/>
    </row>
    <row r="145" spans="1:2" x14ac:dyDescent="0.2">
      <c r="A145" s="967" t="s">
        <v>1032</v>
      </c>
      <c r="B145" s="967"/>
    </row>
    <row r="146" spans="1:2" x14ac:dyDescent="0.2">
      <c r="A146" s="967" t="s">
        <v>1033</v>
      </c>
      <c r="B146" s="967"/>
    </row>
    <row r="147" spans="1:2" x14ac:dyDescent="0.2">
      <c r="A147" s="967" t="s">
        <v>1034</v>
      </c>
      <c r="B147" s="967"/>
    </row>
    <row r="148" spans="1:2" x14ac:dyDescent="0.2">
      <c r="A148" s="967" t="s">
        <v>1035</v>
      </c>
      <c r="B148" s="967"/>
    </row>
    <row r="149" spans="1:2" x14ac:dyDescent="0.2">
      <c r="A149" s="967" t="s">
        <v>1036</v>
      </c>
      <c r="B149" s="967"/>
    </row>
    <row r="150" spans="1:2" x14ac:dyDescent="0.2">
      <c r="A150" s="967" t="s">
        <v>1037</v>
      </c>
      <c r="B150" s="967"/>
    </row>
    <row r="151" spans="1:2" x14ac:dyDescent="0.2">
      <c r="A151" s="967" t="s">
        <v>1038</v>
      </c>
      <c r="B151" s="967"/>
    </row>
    <row r="152" spans="1:2" x14ac:dyDescent="0.2">
      <c r="A152" s="967" t="s">
        <v>1039</v>
      </c>
      <c r="B152" s="967"/>
    </row>
    <row r="153" spans="1:2" x14ac:dyDescent="0.2">
      <c r="A153" s="967" t="s">
        <v>1040</v>
      </c>
      <c r="B153" s="967"/>
    </row>
    <row r="154" spans="1:2" x14ac:dyDescent="0.2">
      <c r="A154" s="967" t="s">
        <v>1041</v>
      </c>
      <c r="B154" s="967"/>
    </row>
    <row r="155" spans="1:2" x14ac:dyDescent="0.2">
      <c r="A155" s="967" t="s">
        <v>1042</v>
      </c>
      <c r="B155" s="967"/>
    </row>
    <row r="156" spans="1:2" x14ac:dyDescent="0.2">
      <c r="A156" s="967" t="s">
        <v>1043</v>
      </c>
      <c r="B156" s="967"/>
    </row>
  </sheetData>
  <sheetProtection algorithmName="SHA-512" hashValue="4lNWnVGJ3FsJDQeV792Z/G2n/X1VkKgoDxGUfnoJFo4xx/XTdIneZyu30gXaFjOBEW1w+Dd0p4muoxW1f49USQ==" saltValue="wfeIyQPKuo/V/ahVb/fzKQ==" spinCount="100000" sheet="1" objects="1" scenarios="1"/>
  <mergeCells count="119">
    <mergeCell ref="B125:C125"/>
    <mergeCell ref="B126:C126"/>
    <mergeCell ref="I3:J3"/>
    <mergeCell ref="B118:C118"/>
    <mergeCell ref="B119:C119"/>
    <mergeCell ref="A121:B121"/>
    <mergeCell ref="A122:B122"/>
    <mergeCell ref="B123:C123"/>
    <mergeCell ref="A124:C124"/>
    <mergeCell ref="A112:B112"/>
    <mergeCell ref="A113:B113"/>
    <mergeCell ref="B114:C114"/>
    <mergeCell ref="A115:C115"/>
    <mergeCell ref="B116:C116"/>
    <mergeCell ref="B117:C117"/>
    <mergeCell ref="B105:C105"/>
    <mergeCell ref="B106:C106"/>
    <mergeCell ref="B107:C107"/>
    <mergeCell ref="B108:C108"/>
    <mergeCell ref="B109:C109"/>
    <mergeCell ref="B110:C110"/>
    <mergeCell ref="A96:B96"/>
    <mergeCell ref="A97:B97"/>
    <mergeCell ref="B98:C98"/>
    <mergeCell ref="A99:C99"/>
    <mergeCell ref="B100:C100"/>
    <mergeCell ref="I100:I110"/>
    <mergeCell ref="B101:C101"/>
    <mergeCell ref="B102:C102"/>
    <mergeCell ref="B103:C103"/>
    <mergeCell ref="B104:C104"/>
    <mergeCell ref="B88:C89"/>
    <mergeCell ref="B90:C90"/>
    <mergeCell ref="B91:C91"/>
    <mergeCell ref="B92:C92"/>
    <mergeCell ref="B93:C93"/>
    <mergeCell ref="B94:C94"/>
    <mergeCell ref="A80:B80"/>
    <mergeCell ref="A81:B81"/>
    <mergeCell ref="B82:C82"/>
    <mergeCell ref="A83:C83"/>
    <mergeCell ref="B84:C84"/>
    <mergeCell ref="I84:I94"/>
    <mergeCell ref="B85:C85"/>
    <mergeCell ref="B86:C86"/>
    <mergeCell ref="B87:C87"/>
    <mergeCell ref="A88:A89"/>
    <mergeCell ref="A74:B74"/>
    <mergeCell ref="B75:C75"/>
    <mergeCell ref="A76:C76"/>
    <mergeCell ref="A77:A78"/>
    <mergeCell ref="B77:C78"/>
    <mergeCell ref="I77:I78"/>
    <mergeCell ref="A67:B67"/>
    <mergeCell ref="A68:B68"/>
    <mergeCell ref="B69:C69"/>
    <mergeCell ref="A70:C70"/>
    <mergeCell ref="B71:C71"/>
    <mergeCell ref="A73:B73"/>
    <mergeCell ref="B58:C58"/>
    <mergeCell ref="A61:B61"/>
    <mergeCell ref="A62:B62"/>
    <mergeCell ref="B63:C63"/>
    <mergeCell ref="A64:C64"/>
    <mergeCell ref="B65:C65"/>
    <mergeCell ref="B52:C52"/>
    <mergeCell ref="B53:C53"/>
    <mergeCell ref="B54:C54"/>
    <mergeCell ref="B55:C55"/>
    <mergeCell ref="B56:C56"/>
    <mergeCell ref="B57:C57"/>
    <mergeCell ref="B45:C45"/>
    <mergeCell ref="B46:C46"/>
    <mergeCell ref="A48:B48"/>
    <mergeCell ref="A49:B49"/>
    <mergeCell ref="B50:C50"/>
    <mergeCell ref="A51:C51"/>
    <mergeCell ref="A39:A41"/>
    <mergeCell ref="B39:C41"/>
    <mergeCell ref="I39:I41"/>
    <mergeCell ref="B42:C42"/>
    <mergeCell ref="B43:C43"/>
    <mergeCell ref="B44:C44"/>
    <mergeCell ref="A33:A35"/>
    <mergeCell ref="B33:C35"/>
    <mergeCell ref="I33:I35"/>
    <mergeCell ref="B36:C36"/>
    <mergeCell ref="B37:C37"/>
    <mergeCell ref="B38:C38"/>
    <mergeCell ref="A28:B28"/>
    <mergeCell ref="B29:C29"/>
    <mergeCell ref="A30:C30"/>
    <mergeCell ref="A31:A32"/>
    <mergeCell ref="B31:C32"/>
    <mergeCell ref="I31:I32"/>
    <mergeCell ref="A21:B21"/>
    <mergeCell ref="A22:B22"/>
    <mergeCell ref="B23:C23"/>
    <mergeCell ref="A24:C24"/>
    <mergeCell ref="B25:C25"/>
    <mergeCell ref="A27:B27"/>
    <mergeCell ref="I11:I12"/>
    <mergeCell ref="A14:B14"/>
    <mergeCell ref="A15:B15"/>
    <mergeCell ref="B16:C16"/>
    <mergeCell ref="A17:C17"/>
    <mergeCell ref="B18:C18"/>
    <mergeCell ref="A7:B7"/>
    <mergeCell ref="A8:B8"/>
    <mergeCell ref="B9:C9"/>
    <mergeCell ref="A10:C10"/>
    <mergeCell ref="A11:A12"/>
    <mergeCell ref="B11:C12"/>
    <mergeCell ref="A1:B1"/>
    <mergeCell ref="D1:I1"/>
    <mergeCell ref="A2:B2"/>
    <mergeCell ref="C2:I2"/>
    <mergeCell ref="A4:I4"/>
    <mergeCell ref="A6:B6"/>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52.pielikums Jūrmalas pilsētas domes
2019.gada 19.decembra saistošajiem noteikumiem Nr.56
(protokols Nr.16, 31.punkts) 
 </firstHeader>
    <firstFooter>&amp;L&amp;9&amp;D; &amp;T&amp;R&amp;9&amp;P (&amp;N)</first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Q320"/>
  <sheetViews>
    <sheetView showGridLines="0" view="pageLayout" zoomScaleNormal="100" workbookViewId="0">
      <selection activeCell="S16" sqref="S16"/>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1074</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1075</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1076</v>
      </c>
      <c r="D4" s="1075"/>
      <c r="E4" s="1075"/>
      <c r="F4" s="1075"/>
      <c r="G4" s="1075"/>
      <c r="H4" s="1075"/>
      <c r="I4" s="1075"/>
      <c r="J4" s="1075"/>
      <c r="K4" s="1075"/>
      <c r="L4" s="1075"/>
      <c r="M4" s="1075"/>
      <c r="N4" s="1075"/>
      <c r="O4" s="1075"/>
      <c r="P4" s="1076"/>
      <c r="Q4" s="460"/>
    </row>
    <row r="5" spans="1:17" ht="12.75" customHeight="1" x14ac:dyDescent="0.25">
      <c r="A5" s="118" t="s">
        <v>172</v>
      </c>
      <c r="B5" s="119"/>
      <c r="C5" s="1070" t="s">
        <v>1077</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730</v>
      </c>
      <c r="D6" s="1070"/>
      <c r="E6" s="1070"/>
      <c r="F6" s="1070"/>
      <c r="G6" s="1070"/>
      <c r="H6" s="1070"/>
      <c r="I6" s="1070"/>
      <c r="J6" s="1070"/>
      <c r="K6" s="1070"/>
      <c r="L6" s="1070"/>
      <c r="M6" s="1070"/>
      <c r="N6" s="1070"/>
      <c r="O6" s="1070"/>
      <c r="P6" s="1071"/>
      <c r="Q6" s="460"/>
    </row>
    <row r="7" spans="1:17" x14ac:dyDescent="0.25">
      <c r="A7" s="118" t="s">
        <v>176</v>
      </c>
      <c r="B7" s="119"/>
      <c r="C7" s="1075" t="s">
        <v>731</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1078</v>
      </c>
      <c r="D9" s="1070"/>
      <c r="E9" s="1070"/>
      <c r="F9" s="1070"/>
      <c r="G9" s="1070"/>
      <c r="H9" s="1070"/>
      <c r="I9" s="1070"/>
      <c r="J9" s="1070"/>
      <c r="K9" s="1070"/>
      <c r="L9" s="1070"/>
      <c r="M9" s="1070"/>
      <c r="N9" s="1070"/>
      <c r="O9" s="1070"/>
      <c r="P9" s="1071"/>
      <c r="Q9" s="460"/>
    </row>
    <row r="10" spans="1:17" ht="12.75" customHeight="1" x14ac:dyDescent="0.25">
      <c r="A10" s="118"/>
      <c r="B10" s="119" t="s">
        <v>181</v>
      </c>
      <c r="C10" s="1070" t="s">
        <v>1079</v>
      </c>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1080</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c r="Q16" s="461"/>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644341</v>
      </c>
      <c r="D20" s="143">
        <f>SUM(D21,D24,D25,D41,D43)</f>
        <v>552115</v>
      </c>
      <c r="E20" s="144">
        <f t="shared" ref="E20:F20" si="1">SUM(E21,E24,E25,E41,E43)</f>
        <v>0</v>
      </c>
      <c r="F20" s="145">
        <f t="shared" si="1"/>
        <v>552115</v>
      </c>
      <c r="G20" s="143">
        <f>SUM(G21,G24,G43)</f>
        <v>85627</v>
      </c>
      <c r="H20" s="144">
        <f t="shared" ref="H20:I20" si="2">SUM(H21,H24,H43)</f>
        <v>0</v>
      </c>
      <c r="I20" s="145">
        <f t="shared" si="2"/>
        <v>85627</v>
      </c>
      <c r="J20" s="143">
        <f>SUM(J21,J26,J43)</f>
        <v>6599</v>
      </c>
      <c r="K20" s="144">
        <f t="shared" ref="K20:L20" si="3">SUM(K21,K26,K43)</f>
        <v>0</v>
      </c>
      <c r="L20" s="145">
        <f t="shared" si="3"/>
        <v>6599</v>
      </c>
      <c r="M20" s="143">
        <f>SUM(M21,M45)</f>
        <v>0</v>
      </c>
      <c r="N20" s="144">
        <f t="shared" ref="N20:O20" si="4">SUM(N21,N45)</f>
        <v>0</v>
      </c>
      <c r="O20" s="145">
        <f t="shared" si="4"/>
        <v>0</v>
      </c>
      <c r="P20" s="146"/>
    </row>
    <row r="21" spans="1:16" ht="12.75" thickTop="1" x14ac:dyDescent="0.25">
      <c r="A21" s="147"/>
      <c r="B21" s="148" t="s">
        <v>204</v>
      </c>
      <c r="C21" s="149">
        <f t="shared" si="0"/>
        <v>565</v>
      </c>
      <c r="D21" s="150">
        <f>SUM(D22:D23)</f>
        <v>0</v>
      </c>
      <c r="E21" s="151">
        <f t="shared" ref="E21:F21" si="5">SUM(E22:E23)</f>
        <v>0</v>
      </c>
      <c r="F21" s="152">
        <f t="shared" si="5"/>
        <v>0</v>
      </c>
      <c r="G21" s="150">
        <f>SUM(G22:G23)</f>
        <v>0</v>
      </c>
      <c r="H21" s="151">
        <f t="shared" ref="H21:I21" si="6">SUM(H22:H23)</f>
        <v>0</v>
      </c>
      <c r="I21" s="152">
        <f t="shared" si="6"/>
        <v>0</v>
      </c>
      <c r="J21" s="150">
        <f>SUM(J22:J23)</f>
        <v>565</v>
      </c>
      <c r="K21" s="151">
        <f t="shared" ref="K21:L21" si="7">SUM(K22:K23)</f>
        <v>0</v>
      </c>
      <c r="L21" s="152">
        <f t="shared" si="7"/>
        <v>565</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30.75" customHeight="1" x14ac:dyDescent="0.25">
      <c r="A23" s="388"/>
      <c r="B23" s="289" t="s">
        <v>206</v>
      </c>
      <c r="C23" s="771">
        <f t="shared" si="0"/>
        <v>565</v>
      </c>
      <c r="D23" s="292"/>
      <c r="E23" s="293"/>
      <c r="F23" s="294">
        <f t="shared" ref="F23:F25" si="9">D23+E23</f>
        <v>0</v>
      </c>
      <c r="G23" s="292"/>
      <c r="H23" s="293"/>
      <c r="I23" s="294">
        <f t="shared" ref="I23:I24" si="10">G23+H23</f>
        <v>0</v>
      </c>
      <c r="J23" s="292">
        <v>565</v>
      </c>
      <c r="K23" s="293"/>
      <c r="L23" s="772">
        <f>K23+J23</f>
        <v>565</v>
      </c>
      <c r="M23" s="292"/>
      <c r="N23" s="293"/>
      <c r="O23" s="294">
        <f>N23+M23</f>
        <v>0</v>
      </c>
      <c r="P23" s="773"/>
    </row>
    <row r="24" spans="1:16" s="139" customFormat="1" ht="24.75" customHeight="1" thickBot="1" x14ac:dyDescent="0.3">
      <c r="A24" s="788">
        <v>19300</v>
      </c>
      <c r="B24" s="788" t="s">
        <v>207</v>
      </c>
      <c r="C24" s="1003">
        <f>F24+I24</f>
        <v>637742</v>
      </c>
      <c r="D24" s="1004">
        <v>552115</v>
      </c>
      <c r="E24" s="659"/>
      <c r="F24" s="1005">
        <f t="shared" si="9"/>
        <v>552115</v>
      </c>
      <c r="G24" s="1004">
        <v>85627</v>
      </c>
      <c r="H24" s="659"/>
      <c r="I24" s="1005">
        <f t="shared" si="10"/>
        <v>85627</v>
      </c>
      <c r="J24" s="794" t="s">
        <v>208</v>
      </c>
      <c r="K24" s="795" t="s">
        <v>208</v>
      </c>
      <c r="L24" s="796" t="s">
        <v>208</v>
      </c>
      <c r="M24" s="794" t="s">
        <v>208</v>
      </c>
      <c r="N24" s="795" t="s">
        <v>208</v>
      </c>
      <c r="O24" s="796" t="s">
        <v>208</v>
      </c>
      <c r="P24" s="1018"/>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6034</v>
      </c>
      <c r="D26" s="174" t="s">
        <v>208</v>
      </c>
      <c r="E26" s="175" t="s">
        <v>208</v>
      </c>
      <c r="F26" s="176" t="s">
        <v>208</v>
      </c>
      <c r="G26" s="174" t="s">
        <v>208</v>
      </c>
      <c r="H26" s="175" t="s">
        <v>208</v>
      </c>
      <c r="I26" s="176" t="s">
        <v>208</v>
      </c>
      <c r="J26" s="178">
        <f>SUM(J27,J31,J33,J36)</f>
        <v>6034</v>
      </c>
      <c r="K26" s="179">
        <f t="shared" ref="K26:L26" si="11">SUM(K27,K31,K33,K36)</f>
        <v>0</v>
      </c>
      <c r="L26" s="180">
        <f t="shared" si="11"/>
        <v>6034</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16"/>
        <v>937</v>
      </c>
      <c r="D33" s="174" t="s">
        <v>208</v>
      </c>
      <c r="E33" s="175" t="s">
        <v>208</v>
      </c>
      <c r="F33" s="176" t="s">
        <v>208</v>
      </c>
      <c r="G33" s="174" t="s">
        <v>208</v>
      </c>
      <c r="H33" s="175" t="s">
        <v>208</v>
      </c>
      <c r="I33" s="176" t="s">
        <v>208</v>
      </c>
      <c r="J33" s="178">
        <f>SUM(J34:J35)</f>
        <v>937</v>
      </c>
      <c r="K33" s="179">
        <f t="shared" ref="K33:L33" si="17">SUM(K34:K35)</f>
        <v>0</v>
      </c>
      <c r="L33" s="180">
        <f t="shared" si="17"/>
        <v>937</v>
      </c>
      <c r="M33" s="178" t="s">
        <v>208</v>
      </c>
      <c r="N33" s="179" t="s">
        <v>208</v>
      </c>
      <c r="O33" s="180" t="s">
        <v>208</v>
      </c>
      <c r="P33" s="177"/>
    </row>
    <row r="34" spans="1:16" ht="12" customHeight="1" x14ac:dyDescent="0.25">
      <c r="A34" s="155">
        <v>21381</v>
      </c>
      <c r="B34" s="182" t="s">
        <v>218</v>
      </c>
      <c r="C34" s="183">
        <f t="shared" si="16"/>
        <v>937</v>
      </c>
      <c r="D34" s="184" t="s">
        <v>208</v>
      </c>
      <c r="E34" s="185" t="s">
        <v>208</v>
      </c>
      <c r="F34" s="186" t="s">
        <v>208</v>
      </c>
      <c r="G34" s="184" t="s">
        <v>208</v>
      </c>
      <c r="H34" s="185" t="s">
        <v>208</v>
      </c>
      <c r="I34" s="186" t="s">
        <v>208</v>
      </c>
      <c r="J34" s="157">
        <v>937</v>
      </c>
      <c r="K34" s="158"/>
      <c r="L34" s="159">
        <f t="shared" ref="L34:L35" si="18">K34+J34</f>
        <v>937</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customHeight="1" x14ac:dyDescent="0.25">
      <c r="A36" s="181">
        <v>21390</v>
      </c>
      <c r="B36" s="169" t="s">
        <v>220</v>
      </c>
      <c r="C36" s="170">
        <f t="shared" si="16"/>
        <v>5097</v>
      </c>
      <c r="D36" s="174" t="s">
        <v>208</v>
      </c>
      <c r="E36" s="175" t="s">
        <v>208</v>
      </c>
      <c r="F36" s="176" t="s">
        <v>208</v>
      </c>
      <c r="G36" s="174" t="s">
        <v>208</v>
      </c>
      <c r="H36" s="175" t="s">
        <v>208</v>
      </c>
      <c r="I36" s="176" t="s">
        <v>208</v>
      </c>
      <c r="J36" s="178">
        <f>SUM(J37:J40)</f>
        <v>5097</v>
      </c>
      <c r="K36" s="179">
        <f t="shared" ref="K36:L36" si="19">SUM(K37:K40)</f>
        <v>0</v>
      </c>
      <c r="L36" s="180">
        <f t="shared" si="19"/>
        <v>5097</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customHeight="1" x14ac:dyDescent="0.25">
      <c r="A40" s="208">
        <v>21399</v>
      </c>
      <c r="B40" s="209" t="s">
        <v>224</v>
      </c>
      <c r="C40" s="210">
        <f t="shared" si="16"/>
        <v>5097</v>
      </c>
      <c r="D40" s="211" t="s">
        <v>208</v>
      </c>
      <c r="E40" s="212" t="s">
        <v>208</v>
      </c>
      <c r="F40" s="213" t="s">
        <v>208</v>
      </c>
      <c r="G40" s="211" t="s">
        <v>208</v>
      </c>
      <c r="H40" s="212" t="s">
        <v>208</v>
      </c>
      <c r="I40" s="213" t="s">
        <v>208</v>
      </c>
      <c r="J40" s="214">
        <v>5097</v>
      </c>
      <c r="K40" s="215"/>
      <c r="L40" s="216">
        <f t="shared" si="20"/>
        <v>5097</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hidden="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644341</v>
      </c>
      <c r="D50" s="259">
        <f>SUM(D51,D286)</f>
        <v>552115</v>
      </c>
      <c r="E50" s="260">
        <f t="shared" ref="E50:F50" si="26">SUM(E51,E286)</f>
        <v>0</v>
      </c>
      <c r="F50" s="261">
        <f t="shared" si="26"/>
        <v>552115</v>
      </c>
      <c r="G50" s="259">
        <f>SUM(G51,G286)</f>
        <v>85627</v>
      </c>
      <c r="H50" s="260">
        <f>SUM(H51,H286)</f>
        <v>0</v>
      </c>
      <c r="I50" s="261">
        <f t="shared" ref="I50" si="27">SUM(I51,I286)</f>
        <v>85627</v>
      </c>
      <c r="J50" s="143">
        <f>SUM(J51,J286)</f>
        <v>6599</v>
      </c>
      <c r="K50" s="144">
        <f t="shared" ref="K50:L50" si="28">SUM(K51,K286)</f>
        <v>0</v>
      </c>
      <c r="L50" s="145">
        <f t="shared" si="28"/>
        <v>6599</v>
      </c>
      <c r="M50" s="143">
        <f>SUM(M51,M286)</f>
        <v>0</v>
      </c>
      <c r="N50" s="144">
        <f t="shared" ref="N50:O50" si="29">SUM(N51,N286)</f>
        <v>0</v>
      </c>
      <c r="O50" s="145">
        <f t="shared" si="29"/>
        <v>0</v>
      </c>
      <c r="P50" s="146"/>
    </row>
    <row r="51" spans="1:16" s="139" customFormat="1" ht="36.75" thickTop="1" x14ac:dyDescent="0.25">
      <c r="A51" s="262"/>
      <c r="B51" s="263" t="s">
        <v>234</v>
      </c>
      <c r="C51" s="264">
        <f t="shared" si="0"/>
        <v>644341</v>
      </c>
      <c r="D51" s="265">
        <f>SUM(D52,D194)</f>
        <v>552115</v>
      </c>
      <c r="E51" s="266">
        <f t="shared" ref="E51:F51" si="30">SUM(E52,E194)</f>
        <v>0</v>
      </c>
      <c r="F51" s="267">
        <f t="shared" si="30"/>
        <v>552115</v>
      </c>
      <c r="G51" s="265">
        <f>SUM(G52,G194)</f>
        <v>85627</v>
      </c>
      <c r="H51" s="266">
        <f t="shared" ref="H51:I51" si="31">SUM(H52,H194)</f>
        <v>0</v>
      </c>
      <c r="I51" s="267">
        <f t="shared" si="31"/>
        <v>85627</v>
      </c>
      <c r="J51" s="268">
        <f>SUM(J52,J194)</f>
        <v>6599</v>
      </c>
      <c r="K51" s="269">
        <f t="shared" ref="K51:L51" si="32">SUM(K52,K194)</f>
        <v>0</v>
      </c>
      <c r="L51" s="270">
        <f t="shared" si="32"/>
        <v>6599</v>
      </c>
      <c r="M51" s="268">
        <f>SUM(M52,M194)</f>
        <v>0</v>
      </c>
      <c r="N51" s="269">
        <f t="shared" ref="N51:O51" si="33">SUM(N52,N194)</f>
        <v>0</v>
      </c>
      <c r="O51" s="270">
        <f t="shared" si="33"/>
        <v>0</v>
      </c>
      <c r="P51" s="271"/>
    </row>
    <row r="52" spans="1:16" s="139" customFormat="1" ht="24" x14ac:dyDescent="0.25">
      <c r="A52" s="135"/>
      <c r="B52" s="133" t="s">
        <v>235</v>
      </c>
      <c r="C52" s="272">
        <f t="shared" si="0"/>
        <v>643991</v>
      </c>
      <c r="D52" s="273">
        <f>SUM(D53,D75,D173,D187)</f>
        <v>552115</v>
      </c>
      <c r="E52" s="274">
        <f t="shared" ref="E52:F52" si="34">SUM(E53,E75,E173,E187)</f>
        <v>0</v>
      </c>
      <c r="F52" s="275">
        <f t="shared" si="34"/>
        <v>552115</v>
      </c>
      <c r="G52" s="273">
        <f>SUM(G53,G75,G173,G187)</f>
        <v>85277</v>
      </c>
      <c r="H52" s="274">
        <f t="shared" ref="H52:I52" si="35">SUM(H53,H75,H173,H187)</f>
        <v>0</v>
      </c>
      <c r="I52" s="275">
        <f t="shared" si="35"/>
        <v>85277</v>
      </c>
      <c r="J52" s="273">
        <f>SUM(J53,J75,J173,J187)</f>
        <v>6599</v>
      </c>
      <c r="K52" s="274">
        <f t="shared" ref="K52:L52" si="36">SUM(K53,K75,K173,K187)</f>
        <v>0</v>
      </c>
      <c r="L52" s="275">
        <f t="shared" si="36"/>
        <v>6599</v>
      </c>
      <c r="M52" s="273">
        <f>SUM(M53,M75,M173,M187)</f>
        <v>0</v>
      </c>
      <c r="N52" s="274">
        <f t="shared" ref="N52:O52" si="37">SUM(N53,N75,N173,N187)</f>
        <v>0</v>
      </c>
      <c r="O52" s="275">
        <f t="shared" si="37"/>
        <v>0</v>
      </c>
      <c r="P52" s="276"/>
    </row>
    <row r="53" spans="1:16" s="139" customFormat="1" x14ac:dyDescent="0.25">
      <c r="A53" s="277">
        <v>1000</v>
      </c>
      <c r="B53" s="277" t="s">
        <v>236</v>
      </c>
      <c r="C53" s="278">
        <f t="shared" si="0"/>
        <v>586251</v>
      </c>
      <c r="D53" s="279">
        <f>SUM(D54,D67)</f>
        <v>502191</v>
      </c>
      <c r="E53" s="280">
        <f t="shared" ref="E53:F53" si="38">SUM(E54,E67)</f>
        <v>0</v>
      </c>
      <c r="F53" s="281">
        <f t="shared" si="38"/>
        <v>502191</v>
      </c>
      <c r="G53" s="279">
        <f>SUM(G54,G67)</f>
        <v>84060</v>
      </c>
      <c r="H53" s="280">
        <f t="shared" ref="H53:I53" si="39">SUM(H54,H67)</f>
        <v>0</v>
      </c>
      <c r="I53" s="281">
        <f t="shared" si="39"/>
        <v>84060</v>
      </c>
      <c r="J53" s="279">
        <f>SUM(J54,J67)</f>
        <v>0</v>
      </c>
      <c r="K53" s="280">
        <f t="shared" ref="K53:L53" si="40">SUM(K54,K67)</f>
        <v>0</v>
      </c>
      <c r="L53" s="281">
        <f t="shared" si="40"/>
        <v>0</v>
      </c>
      <c r="M53" s="279">
        <f>SUM(M54,M67)</f>
        <v>0</v>
      </c>
      <c r="N53" s="280">
        <f t="shared" ref="N53:O53" si="41">SUM(N54,N67)</f>
        <v>0</v>
      </c>
      <c r="O53" s="281">
        <f t="shared" si="41"/>
        <v>0</v>
      </c>
      <c r="P53" s="282"/>
    </row>
    <row r="54" spans="1:16" x14ac:dyDescent="0.25">
      <c r="A54" s="169">
        <v>1100</v>
      </c>
      <c r="B54" s="283" t="s">
        <v>237</v>
      </c>
      <c r="C54" s="170">
        <f t="shared" si="0"/>
        <v>444504</v>
      </c>
      <c r="D54" s="284">
        <f>SUM(D55,D58,D66)</f>
        <v>376919</v>
      </c>
      <c r="E54" s="285">
        <f t="shared" ref="E54:F54" si="42">SUM(E55,E58,E66)</f>
        <v>0</v>
      </c>
      <c r="F54" s="173">
        <f t="shared" si="42"/>
        <v>376919</v>
      </c>
      <c r="G54" s="284">
        <f>SUM(G55,G58,G66)</f>
        <v>67316</v>
      </c>
      <c r="H54" s="285">
        <f t="shared" ref="H54:I54" si="43">SUM(H55,H58,H66)</f>
        <v>269</v>
      </c>
      <c r="I54" s="173">
        <f t="shared" si="43"/>
        <v>67585</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x14ac:dyDescent="0.25">
      <c r="A55" s="286">
        <v>1110</v>
      </c>
      <c r="B55" s="238" t="s">
        <v>238</v>
      </c>
      <c r="C55" s="243">
        <f t="shared" si="0"/>
        <v>399074</v>
      </c>
      <c r="D55" s="287">
        <f>SUM(D56:D57)</f>
        <v>335045</v>
      </c>
      <c r="E55" s="288">
        <f t="shared" ref="E55:F55" si="46">SUM(E56:E57)</f>
        <v>0</v>
      </c>
      <c r="F55" s="241">
        <f t="shared" si="46"/>
        <v>335045</v>
      </c>
      <c r="G55" s="287">
        <f>SUM(G56:G57)</f>
        <v>63725</v>
      </c>
      <c r="H55" s="288">
        <f t="shared" ref="H55:I55" si="47">SUM(H56:H57)</f>
        <v>304</v>
      </c>
      <c r="I55" s="241">
        <f t="shared" si="47"/>
        <v>64029</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34.5" customHeight="1" x14ac:dyDescent="0.25">
      <c r="A57" s="162">
        <v>1119</v>
      </c>
      <c r="B57" s="189" t="s">
        <v>240</v>
      </c>
      <c r="C57" s="190">
        <f t="shared" si="0"/>
        <v>399074</v>
      </c>
      <c r="D57" s="164">
        <v>335045</v>
      </c>
      <c r="E57" s="165"/>
      <c r="F57" s="166">
        <f t="shared" si="50"/>
        <v>335045</v>
      </c>
      <c r="G57" s="164">
        <v>63725</v>
      </c>
      <c r="H57" s="165">
        <v>304</v>
      </c>
      <c r="I57" s="166">
        <f t="shared" si="51"/>
        <v>64029</v>
      </c>
      <c r="J57" s="164"/>
      <c r="K57" s="165"/>
      <c r="L57" s="166">
        <f t="shared" si="52"/>
        <v>0</v>
      </c>
      <c r="M57" s="164"/>
      <c r="N57" s="165"/>
      <c r="O57" s="166">
        <f t="shared" si="53"/>
        <v>0</v>
      </c>
      <c r="P57" s="1020" t="s">
        <v>1081</v>
      </c>
    </row>
    <row r="58" spans="1:16" x14ac:dyDescent="0.25">
      <c r="A58" s="296">
        <v>1140</v>
      </c>
      <c r="B58" s="189" t="s">
        <v>241</v>
      </c>
      <c r="C58" s="190">
        <f t="shared" si="0"/>
        <v>43081</v>
      </c>
      <c r="D58" s="297">
        <f>SUM(D59:D65)</f>
        <v>39525</v>
      </c>
      <c r="E58" s="298">
        <f>SUM(E59:E65)</f>
        <v>0</v>
      </c>
      <c r="F58" s="166">
        <f t="shared" ref="F58" si="54">SUM(F59:F65)</f>
        <v>39525</v>
      </c>
      <c r="G58" s="297">
        <f>SUM(G59:G65)</f>
        <v>3591</v>
      </c>
      <c r="H58" s="298">
        <f t="shared" ref="H58:I58" si="55">SUM(H59:H65)</f>
        <v>-35</v>
      </c>
      <c r="I58" s="166">
        <f t="shared" si="55"/>
        <v>3556</v>
      </c>
      <c r="J58" s="297">
        <f>SUM(J59:J65)</f>
        <v>0</v>
      </c>
      <c r="K58" s="298">
        <f t="shared" ref="K58:L58" si="56">SUM(K59:K65)</f>
        <v>0</v>
      </c>
      <c r="L58" s="166">
        <f t="shared" si="56"/>
        <v>0</v>
      </c>
      <c r="M58" s="297">
        <f>SUM(M59:M65)</f>
        <v>0</v>
      </c>
      <c r="N58" s="298">
        <f t="shared" ref="N58:O58" si="57">SUM(N59:N65)</f>
        <v>0</v>
      </c>
      <c r="O58" s="166">
        <f t="shared" si="57"/>
        <v>0</v>
      </c>
      <c r="P58" s="168"/>
    </row>
    <row r="59" spans="1:16" ht="12" customHeight="1" x14ac:dyDescent="0.25">
      <c r="A59" s="162">
        <v>1141</v>
      </c>
      <c r="B59" s="189" t="s">
        <v>242</v>
      </c>
      <c r="C59" s="190">
        <f t="shared" si="0"/>
        <v>4172</v>
      </c>
      <c r="D59" s="164">
        <v>4172</v>
      </c>
      <c r="E59" s="165"/>
      <c r="F59" s="166">
        <f t="shared" ref="F59:F66" si="58">D59+E59</f>
        <v>4172</v>
      </c>
      <c r="G59" s="164"/>
      <c r="H59" s="165"/>
      <c r="I59" s="166">
        <f t="shared" ref="I59:I66" si="59">G59+H59</f>
        <v>0</v>
      </c>
      <c r="J59" s="164"/>
      <c r="K59" s="165"/>
      <c r="L59" s="166">
        <f t="shared" ref="L59:L66" si="60">K59+J59</f>
        <v>0</v>
      </c>
      <c r="M59" s="164"/>
      <c r="N59" s="165"/>
      <c r="O59" s="166">
        <f t="shared" ref="O59:O66" si="61">N59+M59</f>
        <v>0</v>
      </c>
      <c r="P59" s="168"/>
    </row>
    <row r="60" spans="1:16" ht="57.75" customHeight="1" x14ac:dyDescent="0.25">
      <c r="A60" s="289">
        <v>1142</v>
      </c>
      <c r="B60" s="290" t="s">
        <v>243</v>
      </c>
      <c r="C60" s="291">
        <f t="shared" si="0"/>
        <v>1149</v>
      </c>
      <c r="D60" s="292">
        <v>1149</v>
      </c>
      <c r="E60" s="293"/>
      <c r="F60" s="294">
        <f t="shared" si="58"/>
        <v>1149</v>
      </c>
      <c r="G60" s="292"/>
      <c r="H60" s="293"/>
      <c r="I60" s="294">
        <f t="shared" si="59"/>
        <v>0</v>
      </c>
      <c r="J60" s="292"/>
      <c r="K60" s="293"/>
      <c r="L60" s="294">
        <f t="shared" si="60"/>
        <v>0</v>
      </c>
      <c r="M60" s="292"/>
      <c r="N60" s="293"/>
      <c r="O60" s="294">
        <f t="shared" si="61"/>
        <v>0</v>
      </c>
      <c r="P60" s="308"/>
    </row>
    <row r="61" spans="1:16" ht="24" customHeight="1" x14ac:dyDescent="0.25">
      <c r="A61" s="162">
        <v>1145</v>
      </c>
      <c r="B61" s="189" t="s">
        <v>244</v>
      </c>
      <c r="C61" s="190">
        <f t="shared" si="0"/>
        <v>4590</v>
      </c>
      <c r="D61" s="164">
        <v>2664</v>
      </c>
      <c r="E61" s="165"/>
      <c r="F61" s="166">
        <f t="shared" si="58"/>
        <v>2664</v>
      </c>
      <c r="G61" s="164">
        <v>1952</v>
      </c>
      <c r="H61" s="165">
        <v>-26</v>
      </c>
      <c r="I61" s="166">
        <f t="shared" si="59"/>
        <v>1926</v>
      </c>
      <c r="J61" s="164"/>
      <c r="K61" s="165"/>
      <c r="L61" s="166">
        <f t="shared" si="60"/>
        <v>0</v>
      </c>
      <c r="M61" s="164"/>
      <c r="N61" s="165"/>
      <c r="O61" s="166">
        <f t="shared" si="61"/>
        <v>0</v>
      </c>
      <c r="P61" s="160" t="s">
        <v>1062</v>
      </c>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27.75" customHeight="1" x14ac:dyDescent="0.25">
      <c r="A63" s="162">
        <v>1147</v>
      </c>
      <c r="B63" s="189" t="s">
        <v>246</v>
      </c>
      <c r="C63" s="190">
        <f t="shared" si="0"/>
        <v>4727</v>
      </c>
      <c r="D63" s="164">
        <v>4001</v>
      </c>
      <c r="E63" s="165"/>
      <c r="F63" s="166">
        <f t="shared" si="58"/>
        <v>4001</v>
      </c>
      <c r="G63" s="164">
        <v>735</v>
      </c>
      <c r="H63" s="165">
        <v>-9</v>
      </c>
      <c r="I63" s="166">
        <f t="shared" si="59"/>
        <v>726</v>
      </c>
      <c r="J63" s="164"/>
      <c r="K63" s="165"/>
      <c r="L63" s="166">
        <f t="shared" si="60"/>
        <v>0</v>
      </c>
      <c r="M63" s="164"/>
      <c r="N63" s="165"/>
      <c r="O63" s="166">
        <f t="shared" si="61"/>
        <v>0</v>
      </c>
      <c r="P63" s="160" t="s">
        <v>1062</v>
      </c>
    </row>
    <row r="64" spans="1:16" ht="12" customHeight="1" x14ac:dyDescent="0.25">
      <c r="A64" s="162">
        <v>1148</v>
      </c>
      <c r="B64" s="189" t="s">
        <v>247</v>
      </c>
      <c r="C64" s="190">
        <f t="shared" si="0"/>
        <v>24968</v>
      </c>
      <c r="D64" s="164">
        <v>24968</v>
      </c>
      <c r="E64" s="165"/>
      <c r="F64" s="166">
        <f t="shared" si="58"/>
        <v>24968</v>
      </c>
      <c r="G64" s="164"/>
      <c r="H64" s="165"/>
      <c r="I64" s="166">
        <f t="shared" si="59"/>
        <v>0</v>
      </c>
      <c r="J64" s="164"/>
      <c r="K64" s="165"/>
      <c r="L64" s="166">
        <f t="shared" si="60"/>
        <v>0</v>
      </c>
      <c r="M64" s="164"/>
      <c r="N64" s="165"/>
      <c r="O64" s="166">
        <f t="shared" si="61"/>
        <v>0</v>
      </c>
      <c r="P64" s="168"/>
    </row>
    <row r="65" spans="1:16" ht="49.5" customHeight="1" x14ac:dyDescent="0.25">
      <c r="A65" s="289">
        <v>1149</v>
      </c>
      <c r="B65" s="290" t="s">
        <v>248</v>
      </c>
      <c r="C65" s="291">
        <f t="shared" si="0"/>
        <v>3475</v>
      </c>
      <c r="D65" s="292">
        <v>2571</v>
      </c>
      <c r="E65" s="293"/>
      <c r="F65" s="294">
        <f t="shared" si="58"/>
        <v>2571</v>
      </c>
      <c r="G65" s="292">
        <v>904</v>
      </c>
      <c r="H65" s="293"/>
      <c r="I65" s="294">
        <f t="shared" si="59"/>
        <v>904</v>
      </c>
      <c r="J65" s="292"/>
      <c r="K65" s="293"/>
      <c r="L65" s="294">
        <f t="shared" si="60"/>
        <v>0</v>
      </c>
      <c r="M65" s="292"/>
      <c r="N65" s="293"/>
      <c r="O65" s="294">
        <f t="shared" si="61"/>
        <v>0</v>
      </c>
      <c r="P65" s="308"/>
    </row>
    <row r="66" spans="1:16" ht="36" customHeight="1" x14ac:dyDescent="0.25">
      <c r="A66" s="286">
        <v>1150</v>
      </c>
      <c r="B66" s="238" t="s">
        <v>249</v>
      </c>
      <c r="C66" s="243">
        <f t="shared" si="0"/>
        <v>2349</v>
      </c>
      <c r="D66" s="244">
        <v>2349</v>
      </c>
      <c r="E66" s="245"/>
      <c r="F66" s="241">
        <f t="shared" si="58"/>
        <v>2349</v>
      </c>
      <c r="G66" s="244"/>
      <c r="H66" s="245"/>
      <c r="I66" s="241">
        <f t="shared" si="59"/>
        <v>0</v>
      </c>
      <c r="J66" s="244"/>
      <c r="K66" s="245"/>
      <c r="L66" s="241">
        <f t="shared" si="60"/>
        <v>0</v>
      </c>
      <c r="M66" s="244"/>
      <c r="N66" s="245"/>
      <c r="O66" s="241">
        <f t="shared" si="61"/>
        <v>0</v>
      </c>
      <c r="P66" s="229"/>
    </row>
    <row r="67" spans="1:16" ht="24" x14ac:dyDescent="0.25">
      <c r="A67" s="169">
        <v>1200</v>
      </c>
      <c r="B67" s="283" t="s">
        <v>250</v>
      </c>
      <c r="C67" s="170">
        <f t="shared" si="0"/>
        <v>141747</v>
      </c>
      <c r="D67" s="284">
        <f>SUM(D68:D69)</f>
        <v>125272</v>
      </c>
      <c r="E67" s="285">
        <f t="shared" ref="E67:F67" si="62">SUM(E68:E69)</f>
        <v>0</v>
      </c>
      <c r="F67" s="173">
        <f t="shared" si="62"/>
        <v>125272</v>
      </c>
      <c r="G67" s="284">
        <f>SUM(G68:G69)</f>
        <v>16744</v>
      </c>
      <c r="H67" s="285">
        <f t="shared" ref="H67:I67" si="63">SUM(H68:H69)</f>
        <v>-269</v>
      </c>
      <c r="I67" s="173">
        <f t="shared" si="63"/>
        <v>16475</v>
      </c>
      <c r="J67" s="284">
        <f>SUM(J68:J69)</f>
        <v>0</v>
      </c>
      <c r="K67" s="285">
        <f t="shared" ref="K67:L67" si="64">SUM(K68:K69)</f>
        <v>0</v>
      </c>
      <c r="L67" s="173">
        <f t="shared" si="64"/>
        <v>0</v>
      </c>
      <c r="M67" s="284">
        <f>SUM(M68:M69)</f>
        <v>0</v>
      </c>
      <c r="N67" s="285">
        <f t="shared" ref="N67:O67" si="65">SUM(N68:N69)</f>
        <v>0</v>
      </c>
      <c r="O67" s="173">
        <f t="shared" si="65"/>
        <v>0</v>
      </c>
      <c r="P67" s="177"/>
    </row>
    <row r="68" spans="1:16" ht="27.75" customHeight="1" x14ac:dyDescent="0.25">
      <c r="A68" s="1002">
        <v>1210</v>
      </c>
      <c r="B68" s="182" t="s">
        <v>251</v>
      </c>
      <c r="C68" s="183">
        <f t="shared" si="0"/>
        <v>111475</v>
      </c>
      <c r="D68" s="157">
        <v>95108</v>
      </c>
      <c r="E68" s="158"/>
      <c r="F68" s="234">
        <f>D68+E68</f>
        <v>95108</v>
      </c>
      <c r="G68" s="157">
        <v>16444</v>
      </c>
      <c r="H68" s="158">
        <v>-77</v>
      </c>
      <c r="I68" s="234">
        <f>G68+H68</f>
        <v>16367</v>
      </c>
      <c r="J68" s="157"/>
      <c r="K68" s="158"/>
      <c r="L68" s="234">
        <f>K68+J68</f>
        <v>0</v>
      </c>
      <c r="M68" s="157"/>
      <c r="N68" s="158"/>
      <c r="O68" s="234">
        <f>N68+M68</f>
        <v>0</v>
      </c>
      <c r="P68" s="160" t="s">
        <v>1062</v>
      </c>
    </row>
    <row r="69" spans="1:16" ht="24" x14ac:dyDescent="0.25">
      <c r="A69" s="296">
        <v>1220</v>
      </c>
      <c r="B69" s="189" t="s">
        <v>252</v>
      </c>
      <c r="C69" s="190">
        <f t="shared" si="0"/>
        <v>30272</v>
      </c>
      <c r="D69" s="297">
        <f>SUM(D70:D74)</f>
        <v>30164</v>
      </c>
      <c r="E69" s="298">
        <f t="shared" ref="E69:F69" si="66">SUM(E70:E74)</f>
        <v>0</v>
      </c>
      <c r="F69" s="166">
        <f t="shared" si="66"/>
        <v>30164</v>
      </c>
      <c r="G69" s="297">
        <f>SUM(G70:G74)</f>
        <v>300</v>
      </c>
      <c r="H69" s="298">
        <f t="shared" ref="H69:I69" si="67">SUM(H70:H74)</f>
        <v>-192</v>
      </c>
      <c r="I69" s="166">
        <f t="shared" si="67"/>
        <v>108</v>
      </c>
      <c r="J69" s="297">
        <f>SUM(J70:J74)</f>
        <v>0</v>
      </c>
      <c r="K69" s="298">
        <f t="shared" ref="K69:L69" si="68">SUM(K70:K74)</f>
        <v>0</v>
      </c>
      <c r="L69" s="166">
        <f t="shared" si="68"/>
        <v>0</v>
      </c>
      <c r="M69" s="297">
        <f>SUM(M70:M74)</f>
        <v>0</v>
      </c>
      <c r="N69" s="298">
        <f t="shared" ref="N69:O69" si="69">SUM(N70:N74)</f>
        <v>0</v>
      </c>
      <c r="O69" s="166">
        <f t="shared" si="69"/>
        <v>0</v>
      </c>
      <c r="P69" s="168"/>
    </row>
    <row r="70" spans="1:16" ht="33.75" customHeight="1" x14ac:dyDescent="0.25">
      <c r="A70" s="162">
        <v>1221</v>
      </c>
      <c r="B70" s="189" t="s">
        <v>253</v>
      </c>
      <c r="C70" s="190">
        <f t="shared" si="0"/>
        <v>17996</v>
      </c>
      <c r="D70" s="164">
        <v>17888</v>
      </c>
      <c r="E70" s="165"/>
      <c r="F70" s="166">
        <f t="shared" ref="F70:F74" si="70">D70+E70</f>
        <v>17888</v>
      </c>
      <c r="G70" s="164">
        <v>300</v>
      </c>
      <c r="H70" s="165">
        <v>-192</v>
      </c>
      <c r="I70" s="166">
        <f t="shared" ref="I70:I74" si="71">G70+H70</f>
        <v>108</v>
      </c>
      <c r="J70" s="164"/>
      <c r="K70" s="165"/>
      <c r="L70" s="166">
        <f t="shared" ref="L70:L74" si="72">K70+J70</f>
        <v>0</v>
      </c>
      <c r="M70" s="164"/>
      <c r="N70" s="165"/>
      <c r="O70" s="166">
        <f t="shared" ref="O70:O74" si="73">N70+M70</f>
        <v>0</v>
      </c>
      <c r="P70" s="160" t="s">
        <v>1062</v>
      </c>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customHeight="1" x14ac:dyDescent="0.25">
      <c r="A73" s="162">
        <v>1227</v>
      </c>
      <c r="B73" s="189" t="s">
        <v>256</v>
      </c>
      <c r="C73" s="190">
        <f t="shared" si="0"/>
        <v>11526</v>
      </c>
      <c r="D73" s="164">
        <v>11526</v>
      </c>
      <c r="E73" s="165"/>
      <c r="F73" s="166">
        <f t="shared" si="70"/>
        <v>11526</v>
      </c>
      <c r="G73" s="164"/>
      <c r="H73" s="165"/>
      <c r="I73" s="166">
        <f t="shared" si="71"/>
        <v>0</v>
      </c>
      <c r="J73" s="164"/>
      <c r="K73" s="165"/>
      <c r="L73" s="166">
        <f t="shared" si="72"/>
        <v>0</v>
      </c>
      <c r="M73" s="164"/>
      <c r="N73" s="165"/>
      <c r="O73" s="166">
        <f t="shared" si="73"/>
        <v>0</v>
      </c>
      <c r="P73" s="168"/>
    </row>
    <row r="74" spans="1:16" ht="48" customHeight="1" x14ac:dyDescent="0.25">
      <c r="A74" s="162">
        <v>1228</v>
      </c>
      <c r="B74" s="189" t="s">
        <v>257</v>
      </c>
      <c r="C74" s="190">
        <f t="shared" si="0"/>
        <v>750</v>
      </c>
      <c r="D74" s="164">
        <v>750</v>
      </c>
      <c r="E74" s="165"/>
      <c r="F74" s="166">
        <f t="shared" si="70"/>
        <v>750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57740</v>
      </c>
      <c r="D75" s="279">
        <f>SUM(D76,D83,D130,D164,D165,D172)</f>
        <v>49924</v>
      </c>
      <c r="E75" s="280">
        <f t="shared" ref="E75:F75" si="74">SUM(E76,E83,E130,E164,E165,E172)</f>
        <v>0</v>
      </c>
      <c r="F75" s="281">
        <f t="shared" si="74"/>
        <v>49924</v>
      </c>
      <c r="G75" s="279">
        <f>SUM(G76,G83,G130,G164,G165,G172)</f>
        <v>1217</v>
      </c>
      <c r="H75" s="280">
        <f t="shared" ref="H75:I75" si="75">SUM(H76,H83,H130,H164,H165,H172)</f>
        <v>0</v>
      </c>
      <c r="I75" s="281">
        <f t="shared" si="75"/>
        <v>1217</v>
      </c>
      <c r="J75" s="279">
        <f>SUM(J76,J83,J130,J164,J165,J172)</f>
        <v>6599</v>
      </c>
      <c r="K75" s="280">
        <f t="shared" ref="K75:L75" si="76">SUM(K76,K83,K130,K164,K165,K172)</f>
        <v>0</v>
      </c>
      <c r="L75" s="281">
        <f t="shared" si="76"/>
        <v>6599</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1002">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39657</v>
      </c>
      <c r="D83" s="284">
        <f>SUM(D84,D89,D95,D103,D112,D116,D122,D128)</f>
        <v>35866</v>
      </c>
      <c r="E83" s="285">
        <f t="shared" ref="E83:F83" si="98">SUM(E84,E89,E95,E103,E112,E116,E122,E128)</f>
        <v>0</v>
      </c>
      <c r="F83" s="173">
        <f t="shared" si="98"/>
        <v>35866</v>
      </c>
      <c r="G83" s="284">
        <f>SUM(G84,G89,G95,G103,G112,G116,G122,G128)</f>
        <v>0</v>
      </c>
      <c r="H83" s="285">
        <f t="shared" ref="H83:I83" si="99">SUM(H84,H89,H95,H103,H112,H116,H122,H128)</f>
        <v>0</v>
      </c>
      <c r="I83" s="173">
        <f t="shared" si="99"/>
        <v>0</v>
      </c>
      <c r="J83" s="284">
        <f>SUM(J84,J89,J95,J103,J112,J116,J122,J128)</f>
        <v>3791</v>
      </c>
      <c r="K83" s="285">
        <f t="shared" ref="K83:L83" si="100">SUM(K84,K89,K95,K103,K112,K116,K122,K128)</f>
        <v>0</v>
      </c>
      <c r="L83" s="173">
        <f t="shared" si="100"/>
        <v>3791</v>
      </c>
      <c r="M83" s="284">
        <f>SUM(M84,M89,M95,M103,M112,M116,M122,M128)</f>
        <v>0</v>
      </c>
      <c r="N83" s="285">
        <f t="shared" ref="N83:O83" si="101">SUM(N84,N89,N95,N103,N112,N116,N122,N128)</f>
        <v>0</v>
      </c>
      <c r="O83" s="173">
        <f t="shared" si="101"/>
        <v>0</v>
      </c>
      <c r="P83" s="177"/>
    </row>
    <row r="84" spans="1:16" x14ac:dyDescent="0.25">
      <c r="A84" s="286">
        <v>2210</v>
      </c>
      <c r="B84" s="238" t="s">
        <v>265</v>
      </c>
      <c r="C84" s="243">
        <f t="shared" ref="C84:C147" si="102">F84+I84+L84+O84</f>
        <v>788</v>
      </c>
      <c r="D84" s="287">
        <f>SUM(D85:D88)</f>
        <v>788</v>
      </c>
      <c r="E84" s="288">
        <f t="shared" ref="E84:F84" si="103">SUM(E85:E88)</f>
        <v>0</v>
      </c>
      <c r="F84" s="241">
        <f t="shared" si="103"/>
        <v>788</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customHeight="1" x14ac:dyDescent="0.25">
      <c r="A86" s="162">
        <v>2212</v>
      </c>
      <c r="B86" s="189" t="s">
        <v>267</v>
      </c>
      <c r="C86" s="190">
        <f t="shared" si="102"/>
        <v>692</v>
      </c>
      <c r="D86" s="302">
        <v>692</v>
      </c>
      <c r="E86" s="303"/>
      <c r="F86" s="166">
        <f t="shared" si="107"/>
        <v>692</v>
      </c>
      <c r="G86" s="164"/>
      <c r="H86" s="165"/>
      <c r="I86" s="166">
        <f t="shared" si="108"/>
        <v>0</v>
      </c>
      <c r="J86" s="164"/>
      <c r="K86" s="165"/>
      <c r="L86" s="166">
        <f t="shared" si="109"/>
        <v>0</v>
      </c>
      <c r="M86" s="164"/>
      <c r="N86" s="165"/>
      <c r="O86" s="166">
        <f t="shared" si="110"/>
        <v>0</v>
      </c>
      <c r="P86" s="168"/>
    </row>
    <row r="87" spans="1:16" ht="24" customHeight="1" x14ac:dyDescent="0.25">
      <c r="A87" s="162">
        <v>2214</v>
      </c>
      <c r="B87" s="189" t="s">
        <v>268</v>
      </c>
      <c r="C87" s="190">
        <f t="shared" si="102"/>
        <v>51</v>
      </c>
      <c r="D87" s="302">
        <v>51</v>
      </c>
      <c r="E87" s="303"/>
      <c r="F87" s="166">
        <f t="shared" si="107"/>
        <v>51</v>
      </c>
      <c r="G87" s="164"/>
      <c r="H87" s="165"/>
      <c r="I87" s="166">
        <f t="shared" si="108"/>
        <v>0</v>
      </c>
      <c r="J87" s="164"/>
      <c r="K87" s="165"/>
      <c r="L87" s="166">
        <f t="shared" si="109"/>
        <v>0</v>
      </c>
      <c r="M87" s="164"/>
      <c r="N87" s="165"/>
      <c r="O87" s="166">
        <f t="shared" si="110"/>
        <v>0</v>
      </c>
      <c r="P87" s="168"/>
    </row>
    <row r="88" spans="1:16" ht="12" customHeight="1" x14ac:dyDescent="0.25">
      <c r="A88" s="162">
        <v>2219</v>
      </c>
      <c r="B88" s="189" t="s">
        <v>269</v>
      </c>
      <c r="C88" s="190">
        <f t="shared" si="102"/>
        <v>45</v>
      </c>
      <c r="D88" s="302">
        <v>45</v>
      </c>
      <c r="E88" s="303"/>
      <c r="F88" s="166">
        <f t="shared" si="107"/>
        <v>45</v>
      </c>
      <c r="G88" s="164"/>
      <c r="H88" s="165"/>
      <c r="I88" s="166">
        <f t="shared" si="108"/>
        <v>0</v>
      </c>
      <c r="J88" s="164"/>
      <c r="K88" s="165"/>
      <c r="L88" s="166">
        <f t="shared" si="109"/>
        <v>0</v>
      </c>
      <c r="M88" s="164"/>
      <c r="N88" s="165"/>
      <c r="O88" s="166">
        <f t="shared" si="110"/>
        <v>0</v>
      </c>
      <c r="P88" s="168"/>
    </row>
    <row r="89" spans="1:16" ht="24" x14ac:dyDescent="0.25">
      <c r="A89" s="296">
        <v>2220</v>
      </c>
      <c r="B89" s="189" t="s">
        <v>270</v>
      </c>
      <c r="C89" s="190">
        <f t="shared" si="102"/>
        <v>33830</v>
      </c>
      <c r="D89" s="297">
        <f>SUM(D90:D94)</f>
        <v>30039</v>
      </c>
      <c r="E89" s="298">
        <f t="shared" ref="E89:F89" si="111">SUM(E90:E94)</f>
        <v>0</v>
      </c>
      <c r="F89" s="166">
        <f t="shared" si="111"/>
        <v>30039</v>
      </c>
      <c r="G89" s="297">
        <f>SUM(G90:G94)</f>
        <v>0</v>
      </c>
      <c r="H89" s="298">
        <f t="shared" ref="H89:I89" si="112">SUM(H90:H94)</f>
        <v>0</v>
      </c>
      <c r="I89" s="166">
        <f t="shared" si="112"/>
        <v>0</v>
      </c>
      <c r="J89" s="297">
        <f>SUM(J90:J94)</f>
        <v>3791</v>
      </c>
      <c r="K89" s="298">
        <f t="shared" ref="K89:L89" si="113">SUM(K90:K94)</f>
        <v>0</v>
      </c>
      <c r="L89" s="166">
        <f t="shared" si="113"/>
        <v>3791</v>
      </c>
      <c r="M89" s="297">
        <f>SUM(M90:M94)</f>
        <v>0</v>
      </c>
      <c r="N89" s="298">
        <f t="shared" ref="N89:O89" si="114">SUM(N90:N94)</f>
        <v>0</v>
      </c>
      <c r="O89" s="166">
        <f t="shared" si="114"/>
        <v>0</v>
      </c>
      <c r="P89" s="168"/>
    </row>
    <row r="90" spans="1:16" s="1019" customFormat="1" ht="40.5" customHeight="1" x14ac:dyDescent="0.25">
      <c r="A90" s="289">
        <v>2221</v>
      </c>
      <c r="B90" s="290" t="s">
        <v>271</v>
      </c>
      <c r="C90" s="291">
        <f t="shared" si="102"/>
        <v>17214</v>
      </c>
      <c r="D90" s="306">
        <v>15764</v>
      </c>
      <c r="E90" s="307"/>
      <c r="F90" s="294">
        <f t="shared" ref="F90:F94" si="115">D90+E90</f>
        <v>15764</v>
      </c>
      <c r="G90" s="292"/>
      <c r="H90" s="293"/>
      <c r="I90" s="294">
        <f t="shared" ref="I90:I94" si="116">G90+H90</f>
        <v>0</v>
      </c>
      <c r="J90" s="292">
        <v>1450</v>
      </c>
      <c r="K90" s="293"/>
      <c r="L90" s="294">
        <f t="shared" ref="L90:L94" si="117">K90+J90</f>
        <v>1450</v>
      </c>
      <c r="M90" s="292"/>
      <c r="N90" s="293"/>
      <c r="O90" s="294">
        <f t="shared" ref="O90:O94" si="118">N90+M90</f>
        <v>0</v>
      </c>
      <c r="P90" s="295"/>
    </row>
    <row r="91" spans="1:16" ht="24.75" customHeight="1" x14ac:dyDescent="0.25">
      <c r="A91" s="289">
        <v>2222</v>
      </c>
      <c r="B91" s="290" t="s">
        <v>272</v>
      </c>
      <c r="C91" s="291">
        <f t="shared" si="102"/>
        <v>5166</v>
      </c>
      <c r="D91" s="306">
        <v>4730</v>
      </c>
      <c r="E91" s="307"/>
      <c r="F91" s="294">
        <f t="shared" si="115"/>
        <v>4730</v>
      </c>
      <c r="G91" s="292"/>
      <c r="H91" s="293"/>
      <c r="I91" s="294">
        <f t="shared" si="116"/>
        <v>0</v>
      </c>
      <c r="J91" s="292">
        <v>436</v>
      </c>
      <c r="K91" s="293"/>
      <c r="L91" s="294">
        <f t="shared" si="117"/>
        <v>436</v>
      </c>
      <c r="M91" s="292"/>
      <c r="N91" s="293"/>
      <c r="O91" s="294">
        <f t="shared" si="118"/>
        <v>0</v>
      </c>
      <c r="P91" s="295"/>
    </row>
    <row r="92" spans="1:16" s="1019" customFormat="1" ht="39.75" customHeight="1" x14ac:dyDescent="0.25">
      <c r="A92" s="289">
        <v>2223</v>
      </c>
      <c r="B92" s="290" t="s">
        <v>273</v>
      </c>
      <c r="C92" s="291">
        <f t="shared" si="102"/>
        <v>10347</v>
      </c>
      <c r="D92" s="306">
        <v>8918</v>
      </c>
      <c r="E92" s="307"/>
      <c r="F92" s="294">
        <f t="shared" si="115"/>
        <v>8918</v>
      </c>
      <c r="G92" s="292"/>
      <c r="H92" s="293"/>
      <c r="I92" s="294">
        <f t="shared" si="116"/>
        <v>0</v>
      </c>
      <c r="J92" s="292">
        <v>1429</v>
      </c>
      <c r="K92" s="293"/>
      <c r="L92" s="294">
        <f t="shared" si="117"/>
        <v>1429</v>
      </c>
      <c r="M92" s="292"/>
      <c r="N92" s="293"/>
      <c r="O92" s="294">
        <f t="shared" si="118"/>
        <v>0</v>
      </c>
      <c r="P92" s="295"/>
    </row>
    <row r="93" spans="1:16" s="1019" customFormat="1" ht="48" customHeight="1" x14ac:dyDescent="0.25">
      <c r="A93" s="289">
        <v>2224</v>
      </c>
      <c r="B93" s="290" t="s">
        <v>274</v>
      </c>
      <c r="C93" s="291">
        <f t="shared" si="102"/>
        <v>1103</v>
      </c>
      <c r="D93" s="306">
        <v>627</v>
      </c>
      <c r="E93" s="307"/>
      <c r="F93" s="294">
        <f t="shared" si="115"/>
        <v>627</v>
      </c>
      <c r="G93" s="292"/>
      <c r="H93" s="293"/>
      <c r="I93" s="294">
        <f t="shared" si="116"/>
        <v>0</v>
      </c>
      <c r="J93" s="292">
        <v>476</v>
      </c>
      <c r="K93" s="293"/>
      <c r="L93" s="294">
        <f t="shared" si="117"/>
        <v>476</v>
      </c>
      <c r="M93" s="292"/>
      <c r="N93" s="293"/>
      <c r="O93" s="294">
        <f t="shared" si="118"/>
        <v>0</v>
      </c>
      <c r="P93" s="295"/>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x14ac:dyDescent="0.25">
      <c r="A95" s="296">
        <v>2230</v>
      </c>
      <c r="B95" s="189" t="s">
        <v>276</v>
      </c>
      <c r="C95" s="190">
        <f t="shared" si="102"/>
        <v>1150</v>
      </c>
      <c r="D95" s="297">
        <f>SUM(D96:D102)</f>
        <v>1150</v>
      </c>
      <c r="E95" s="298">
        <f t="shared" ref="E95:F95" si="119">SUM(E96:E102)</f>
        <v>0</v>
      </c>
      <c r="F95" s="166">
        <f t="shared" si="119"/>
        <v>1150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6" ht="24" customHeight="1" x14ac:dyDescent="0.25">
      <c r="A102" s="162">
        <v>2239</v>
      </c>
      <c r="B102" s="189" t="s">
        <v>283</v>
      </c>
      <c r="C102" s="190">
        <f t="shared" si="102"/>
        <v>1150</v>
      </c>
      <c r="D102" s="302">
        <v>1150</v>
      </c>
      <c r="E102" s="303"/>
      <c r="F102" s="166">
        <f t="shared" si="123"/>
        <v>1150</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3429</v>
      </c>
      <c r="D103" s="297">
        <f>SUM(D104:D111)</f>
        <v>3429</v>
      </c>
      <c r="E103" s="298">
        <f t="shared" ref="E103:F103" si="127">SUM(E104:E111)</f>
        <v>0</v>
      </c>
      <c r="F103" s="166">
        <f t="shared" si="127"/>
        <v>3429</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customHeight="1" x14ac:dyDescent="0.25">
      <c r="A106" s="162">
        <v>2243</v>
      </c>
      <c r="B106" s="189" t="s">
        <v>287</v>
      </c>
      <c r="C106" s="190">
        <f t="shared" si="102"/>
        <v>520</v>
      </c>
      <c r="D106" s="302">
        <v>520</v>
      </c>
      <c r="E106" s="303"/>
      <c r="F106" s="166">
        <f t="shared" si="131"/>
        <v>520</v>
      </c>
      <c r="G106" s="164"/>
      <c r="H106" s="165"/>
      <c r="I106" s="166">
        <f t="shared" si="132"/>
        <v>0</v>
      </c>
      <c r="J106" s="164"/>
      <c r="K106" s="165"/>
      <c r="L106" s="166">
        <f t="shared" si="133"/>
        <v>0</v>
      </c>
      <c r="M106" s="164"/>
      <c r="N106" s="165"/>
      <c r="O106" s="166">
        <f t="shared" si="134"/>
        <v>0</v>
      </c>
      <c r="P106" s="168"/>
    </row>
    <row r="107" spans="1:16" ht="39" customHeight="1" x14ac:dyDescent="0.25">
      <c r="A107" s="289">
        <v>2244</v>
      </c>
      <c r="B107" s="290" t="s">
        <v>288</v>
      </c>
      <c r="C107" s="291">
        <f t="shared" si="102"/>
        <v>2909</v>
      </c>
      <c r="D107" s="306">
        <v>2909</v>
      </c>
      <c r="E107" s="307"/>
      <c r="F107" s="294">
        <f t="shared" si="131"/>
        <v>2909</v>
      </c>
      <c r="G107" s="292"/>
      <c r="H107" s="293"/>
      <c r="I107" s="294">
        <f t="shared" si="132"/>
        <v>0</v>
      </c>
      <c r="J107" s="292"/>
      <c r="K107" s="293"/>
      <c r="L107" s="294">
        <f t="shared" si="133"/>
        <v>0</v>
      </c>
      <c r="M107" s="292"/>
      <c r="N107" s="293"/>
      <c r="O107" s="294">
        <f t="shared" si="134"/>
        <v>0</v>
      </c>
      <c r="P107" s="30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c r="E111" s="303"/>
      <c r="F111" s="166">
        <f t="shared" si="131"/>
        <v>0</v>
      </c>
      <c r="G111" s="164"/>
      <c r="H111" s="165"/>
      <c r="I111" s="166">
        <f t="shared" si="132"/>
        <v>0</v>
      </c>
      <c r="J111" s="164"/>
      <c r="K111" s="165"/>
      <c r="L111" s="166">
        <f t="shared" si="133"/>
        <v>0</v>
      </c>
      <c r="M111" s="164"/>
      <c r="N111" s="165"/>
      <c r="O111" s="166">
        <f t="shared" si="134"/>
        <v>0</v>
      </c>
      <c r="P111" s="168"/>
    </row>
    <row r="112" spans="1:16" x14ac:dyDescent="0.25">
      <c r="A112" s="296">
        <v>2250</v>
      </c>
      <c r="B112" s="189" t="s">
        <v>293</v>
      </c>
      <c r="C112" s="190">
        <f t="shared" si="102"/>
        <v>372</v>
      </c>
      <c r="D112" s="297">
        <f>SUM(D113:D115)</f>
        <v>372</v>
      </c>
      <c r="E112" s="298">
        <f t="shared" ref="E112:F112" si="135">SUM(E113:E115)</f>
        <v>0</v>
      </c>
      <c r="F112" s="166">
        <f t="shared" si="135"/>
        <v>372</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customHeight="1" x14ac:dyDescent="0.25">
      <c r="A113" s="162">
        <v>2251</v>
      </c>
      <c r="B113" s="189" t="s">
        <v>294</v>
      </c>
      <c r="C113" s="190">
        <f t="shared" si="102"/>
        <v>166</v>
      </c>
      <c r="D113" s="302">
        <v>166</v>
      </c>
      <c r="E113" s="303"/>
      <c r="F113" s="166">
        <f t="shared" ref="F113:F115" si="139">D113+E113</f>
        <v>166</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customHeight="1" x14ac:dyDescent="0.25">
      <c r="A114" s="162">
        <v>2252</v>
      </c>
      <c r="B114" s="189" t="s">
        <v>295</v>
      </c>
      <c r="C114" s="190">
        <f t="shared" si="102"/>
        <v>206</v>
      </c>
      <c r="D114" s="302">
        <v>206</v>
      </c>
      <c r="E114" s="303"/>
      <c r="F114" s="166">
        <f t="shared" si="139"/>
        <v>206</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c r="E115" s="303"/>
      <c r="F115" s="166">
        <f t="shared" si="139"/>
        <v>0</v>
      </c>
      <c r="G115" s="164"/>
      <c r="H115" s="165"/>
      <c r="I115" s="166">
        <f t="shared" si="140"/>
        <v>0</v>
      </c>
      <c r="J115" s="164"/>
      <c r="K115" s="165"/>
      <c r="L115" s="166">
        <f t="shared" si="141"/>
        <v>0</v>
      </c>
      <c r="M115" s="164"/>
      <c r="N115" s="165"/>
      <c r="O115" s="166">
        <f t="shared" si="142"/>
        <v>0</v>
      </c>
      <c r="P115" s="168"/>
    </row>
    <row r="116" spans="1:16" x14ac:dyDescent="0.25">
      <c r="A116" s="296">
        <v>2260</v>
      </c>
      <c r="B116" s="189" t="s">
        <v>297</v>
      </c>
      <c r="C116" s="190">
        <f t="shared" si="102"/>
        <v>52</v>
      </c>
      <c r="D116" s="297">
        <f>SUM(D117:D121)</f>
        <v>52</v>
      </c>
      <c r="E116" s="298">
        <f t="shared" ref="E116:F116" si="143">SUM(E117:E121)</f>
        <v>0</v>
      </c>
      <c r="F116" s="166">
        <f t="shared" si="143"/>
        <v>52</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6" ht="12" customHeight="1" x14ac:dyDescent="0.25">
      <c r="A121" s="162">
        <v>2269</v>
      </c>
      <c r="B121" s="189" t="s">
        <v>302</v>
      </c>
      <c r="C121" s="190">
        <f t="shared" si="102"/>
        <v>52</v>
      </c>
      <c r="D121" s="302">
        <v>52</v>
      </c>
      <c r="E121" s="303"/>
      <c r="F121" s="166">
        <f t="shared" si="147"/>
        <v>52</v>
      </c>
      <c r="G121" s="164"/>
      <c r="H121" s="165"/>
      <c r="I121" s="166">
        <f t="shared" si="148"/>
        <v>0</v>
      </c>
      <c r="J121" s="164"/>
      <c r="K121" s="165"/>
      <c r="L121" s="166">
        <f t="shared" si="149"/>
        <v>0</v>
      </c>
      <c r="M121" s="164"/>
      <c r="N121" s="165"/>
      <c r="O121" s="166">
        <f t="shared" si="150"/>
        <v>0</v>
      </c>
      <c r="P121" s="168"/>
    </row>
    <row r="122" spans="1:16" x14ac:dyDescent="0.25">
      <c r="A122" s="296">
        <v>2270</v>
      </c>
      <c r="B122" s="189" t="s">
        <v>303</v>
      </c>
      <c r="C122" s="190">
        <f t="shared" si="102"/>
        <v>36</v>
      </c>
      <c r="D122" s="297">
        <f>SUM(D123:D127)</f>
        <v>36</v>
      </c>
      <c r="E122" s="298">
        <f t="shared" ref="E122:F122" si="151">SUM(E123:E127)</f>
        <v>0</v>
      </c>
      <c r="F122" s="166">
        <f t="shared" si="151"/>
        <v>36</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customHeight="1" x14ac:dyDescent="0.25">
      <c r="A127" s="162">
        <v>2279</v>
      </c>
      <c r="B127" s="189" t="s">
        <v>308</v>
      </c>
      <c r="C127" s="190">
        <f t="shared" si="102"/>
        <v>36</v>
      </c>
      <c r="D127" s="302">
        <v>36</v>
      </c>
      <c r="E127" s="303"/>
      <c r="F127" s="166">
        <f t="shared" si="155"/>
        <v>36</v>
      </c>
      <c r="G127" s="164"/>
      <c r="H127" s="165"/>
      <c r="I127" s="166">
        <f t="shared" si="156"/>
        <v>0</v>
      </c>
      <c r="J127" s="164"/>
      <c r="K127" s="165"/>
      <c r="L127" s="166">
        <f t="shared" si="157"/>
        <v>0</v>
      </c>
      <c r="M127" s="164"/>
      <c r="N127" s="165"/>
      <c r="O127" s="166">
        <f t="shared" si="158"/>
        <v>0</v>
      </c>
      <c r="P127" s="168"/>
    </row>
    <row r="128" spans="1:16" ht="48" hidden="1" x14ac:dyDescent="0.25">
      <c r="A128" s="1002">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18083</v>
      </c>
      <c r="D130" s="284">
        <f>SUM(D131,D136,D140,D141,D144,D151,D159,D160,D163)</f>
        <v>14058</v>
      </c>
      <c r="E130" s="285">
        <f t="shared" ref="E130:F130" si="160">SUM(E131,E136,E140,E141,E144,E151,E159,E160,E163)</f>
        <v>0</v>
      </c>
      <c r="F130" s="173">
        <f t="shared" si="160"/>
        <v>14058</v>
      </c>
      <c r="G130" s="284">
        <f>SUM(G131,G136,G140,G141,G144,G151,G159,G160,G163)</f>
        <v>1217</v>
      </c>
      <c r="H130" s="285">
        <f t="shared" ref="H130:I130" si="161">SUM(H131,H136,H140,H141,H144,H151,H159,H160,H163)</f>
        <v>0</v>
      </c>
      <c r="I130" s="173">
        <f t="shared" si="161"/>
        <v>1217</v>
      </c>
      <c r="J130" s="284">
        <f>SUM(J131,J136,J140,J141,J144,J151,J159,J160,J163)</f>
        <v>2808</v>
      </c>
      <c r="K130" s="285">
        <f t="shared" ref="K130:L130" si="162">SUM(K131,K136,K140,K141,K144,K151,K159,K160,K163)</f>
        <v>0</v>
      </c>
      <c r="L130" s="173">
        <f t="shared" si="162"/>
        <v>2808</v>
      </c>
      <c r="M130" s="284">
        <f>SUM(M131,M136,M140,M141,M144,M151,M159,M160,M163)</f>
        <v>0</v>
      </c>
      <c r="N130" s="285">
        <f t="shared" ref="N130:O130" si="163">SUM(N131,N136,N140,N141,N144,N151,N159,N160,N163)</f>
        <v>0</v>
      </c>
      <c r="O130" s="173">
        <f t="shared" si="163"/>
        <v>0</v>
      </c>
      <c r="P130" s="177"/>
    </row>
    <row r="131" spans="1:16" ht="24" x14ac:dyDescent="0.25">
      <c r="A131" s="1002">
        <v>2310</v>
      </c>
      <c r="B131" s="182" t="s">
        <v>312</v>
      </c>
      <c r="C131" s="183">
        <f t="shared" si="102"/>
        <v>7657</v>
      </c>
      <c r="D131" s="300">
        <f t="shared" ref="D131:O131" si="164">SUM(D132:D135)</f>
        <v>7657</v>
      </c>
      <c r="E131" s="301">
        <f t="shared" si="164"/>
        <v>0</v>
      </c>
      <c r="F131" s="234">
        <f t="shared" si="164"/>
        <v>7657</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customHeight="1" x14ac:dyDescent="0.25">
      <c r="A132" s="162">
        <v>2311</v>
      </c>
      <c r="B132" s="189" t="s">
        <v>313</v>
      </c>
      <c r="C132" s="190">
        <f t="shared" si="102"/>
        <v>613</v>
      </c>
      <c r="D132" s="302">
        <v>613</v>
      </c>
      <c r="E132" s="303"/>
      <c r="F132" s="166">
        <f t="shared" ref="F132:F135" si="165">D132+E132</f>
        <v>613</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32.25" customHeight="1" x14ac:dyDescent="0.25">
      <c r="A133" s="289">
        <v>2312</v>
      </c>
      <c r="B133" s="290" t="s">
        <v>314</v>
      </c>
      <c r="C133" s="291">
        <f t="shared" si="102"/>
        <v>7044</v>
      </c>
      <c r="D133" s="306">
        <v>7044</v>
      </c>
      <c r="E133" s="307"/>
      <c r="F133" s="294">
        <f t="shared" si="165"/>
        <v>7044</v>
      </c>
      <c r="G133" s="292"/>
      <c r="H133" s="293"/>
      <c r="I133" s="294">
        <f t="shared" si="166"/>
        <v>0</v>
      </c>
      <c r="J133" s="292"/>
      <c r="K133" s="293"/>
      <c r="L133" s="294">
        <f t="shared" si="167"/>
        <v>0</v>
      </c>
      <c r="M133" s="292"/>
      <c r="N133" s="293"/>
      <c r="O133" s="294">
        <f t="shared" si="168"/>
        <v>0</v>
      </c>
      <c r="P133" s="308"/>
    </row>
    <row r="134" spans="1:16" ht="12" hidden="1" customHeight="1" x14ac:dyDescent="0.25">
      <c r="A134" s="162">
        <v>2313</v>
      </c>
      <c r="B134" s="189" t="s">
        <v>315</v>
      </c>
      <c r="C134" s="190">
        <f t="shared" si="102"/>
        <v>0</v>
      </c>
      <c r="D134" s="302"/>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c r="E135" s="303"/>
      <c r="F135" s="166">
        <f t="shared" si="165"/>
        <v>0</v>
      </c>
      <c r="G135" s="164"/>
      <c r="H135" s="165"/>
      <c r="I135" s="166">
        <f t="shared" si="166"/>
        <v>0</v>
      </c>
      <c r="J135" s="164"/>
      <c r="K135" s="165"/>
      <c r="L135" s="166">
        <f t="shared" si="167"/>
        <v>0</v>
      </c>
      <c r="M135" s="164"/>
      <c r="N135" s="165"/>
      <c r="O135" s="166">
        <f t="shared" si="168"/>
        <v>0</v>
      </c>
      <c r="P135" s="168"/>
    </row>
    <row r="136" spans="1:16" x14ac:dyDescent="0.25">
      <c r="A136" s="296">
        <v>2320</v>
      </c>
      <c r="B136" s="189" t="s">
        <v>317</v>
      </c>
      <c r="C136" s="190">
        <f t="shared" si="102"/>
        <v>60</v>
      </c>
      <c r="D136" s="297">
        <f>SUM(D137:D139)</f>
        <v>60</v>
      </c>
      <c r="E136" s="298">
        <f t="shared" ref="E136:F136" si="169">SUM(E137:E139)</f>
        <v>0</v>
      </c>
      <c r="F136" s="166">
        <f t="shared" si="169"/>
        <v>60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customHeight="1" x14ac:dyDescent="0.25">
      <c r="A138" s="162">
        <v>2322</v>
      </c>
      <c r="B138" s="189" t="s">
        <v>319</v>
      </c>
      <c r="C138" s="190">
        <f t="shared" si="102"/>
        <v>60</v>
      </c>
      <c r="D138" s="302">
        <v>60</v>
      </c>
      <c r="E138" s="303"/>
      <c r="F138" s="166">
        <f t="shared" si="173"/>
        <v>60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x14ac:dyDescent="0.25">
      <c r="A141" s="296">
        <v>2340</v>
      </c>
      <c r="B141" s="189" t="s">
        <v>322</v>
      </c>
      <c r="C141" s="190">
        <f t="shared" si="102"/>
        <v>50</v>
      </c>
      <c r="D141" s="297">
        <f>SUM(D142:D143)</f>
        <v>50</v>
      </c>
      <c r="E141" s="298">
        <f t="shared" ref="E141:F141" si="177">SUM(E142:E143)</f>
        <v>0</v>
      </c>
      <c r="F141" s="166">
        <f t="shared" si="177"/>
        <v>50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customHeight="1" x14ac:dyDescent="0.25">
      <c r="A142" s="162">
        <v>2341</v>
      </c>
      <c r="B142" s="189" t="s">
        <v>323</v>
      </c>
      <c r="C142" s="190">
        <f t="shared" si="102"/>
        <v>50</v>
      </c>
      <c r="D142" s="302">
        <v>50</v>
      </c>
      <c r="E142" s="303"/>
      <c r="F142" s="166">
        <f t="shared" ref="F142:F143" si="181">D142+E142</f>
        <v>50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x14ac:dyDescent="0.25">
      <c r="A144" s="286">
        <v>2350</v>
      </c>
      <c r="B144" s="238" t="s">
        <v>325</v>
      </c>
      <c r="C144" s="243">
        <f t="shared" si="102"/>
        <v>3494</v>
      </c>
      <c r="D144" s="287">
        <f>SUM(D145:D150)</f>
        <v>3494</v>
      </c>
      <c r="E144" s="288">
        <f t="shared" ref="E144:F144" si="185">SUM(E145:E150)</f>
        <v>0</v>
      </c>
      <c r="F144" s="241">
        <f t="shared" si="185"/>
        <v>3494</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customHeight="1" x14ac:dyDescent="0.25">
      <c r="A145" s="155">
        <v>2351</v>
      </c>
      <c r="B145" s="182" t="s">
        <v>326</v>
      </c>
      <c r="C145" s="183">
        <f t="shared" si="102"/>
        <v>446</v>
      </c>
      <c r="D145" s="304">
        <v>446</v>
      </c>
      <c r="E145" s="305"/>
      <c r="F145" s="234">
        <f t="shared" ref="F145:F150" si="189">D145+E145</f>
        <v>446</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customHeight="1" x14ac:dyDescent="0.25">
      <c r="A146" s="162">
        <v>2352</v>
      </c>
      <c r="B146" s="189" t="s">
        <v>327</v>
      </c>
      <c r="C146" s="190">
        <f t="shared" si="102"/>
        <v>3048</v>
      </c>
      <c r="D146" s="302">
        <v>3048</v>
      </c>
      <c r="E146" s="303"/>
      <c r="F146" s="166">
        <f t="shared" si="189"/>
        <v>3048</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customHeight="1" x14ac:dyDescent="0.25">
      <c r="A151" s="296">
        <v>2360</v>
      </c>
      <c r="B151" s="189" t="s">
        <v>332</v>
      </c>
      <c r="C151" s="190">
        <f t="shared" si="193"/>
        <v>4404</v>
      </c>
      <c r="D151" s="297">
        <f>SUM(D152:D158)</f>
        <v>1596</v>
      </c>
      <c r="E151" s="298">
        <f t="shared" ref="E151:F151" si="194">SUM(E152:E158)</f>
        <v>0</v>
      </c>
      <c r="F151" s="166">
        <f t="shared" si="194"/>
        <v>1596</v>
      </c>
      <c r="G151" s="297">
        <f>SUM(G152:G158)</f>
        <v>0</v>
      </c>
      <c r="H151" s="298">
        <f t="shared" ref="H151:I151" si="195">SUM(H152:H158)</f>
        <v>0</v>
      </c>
      <c r="I151" s="166">
        <f t="shared" si="195"/>
        <v>0</v>
      </c>
      <c r="J151" s="297">
        <f>SUM(J152:J158)</f>
        <v>2808</v>
      </c>
      <c r="K151" s="298">
        <f t="shared" ref="K151:L151" si="196">SUM(K152:K158)</f>
        <v>0</v>
      </c>
      <c r="L151" s="166">
        <f t="shared" si="196"/>
        <v>2808</v>
      </c>
      <c r="M151" s="297">
        <f>SUM(M152:M158)</f>
        <v>0</v>
      </c>
      <c r="N151" s="298">
        <f t="shared" ref="N151:O151" si="197">SUM(N152:N158)</f>
        <v>0</v>
      </c>
      <c r="O151" s="166">
        <f t="shared" si="197"/>
        <v>0</v>
      </c>
      <c r="P151" s="168"/>
    </row>
    <row r="152" spans="1:16" ht="12" customHeight="1" x14ac:dyDescent="0.25">
      <c r="A152" s="161">
        <v>2361</v>
      </c>
      <c r="B152" s="189" t="s">
        <v>333</v>
      </c>
      <c r="C152" s="190">
        <f t="shared" si="193"/>
        <v>1000</v>
      </c>
      <c r="D152" s="302">
        <v>1000</v>
      </c>
      <c r="E152" s="303"/>
      <c r="F152" s="166">
        <f t="shared" ref="F152:F159" si="198">D152+E152</f>
        <v>1000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customHeight="1" x14ac:dyDescent="0.25">
      <c r="A153" s="161">
        <v>2362</v>
      </c>
      <c r="B153" s="189" t="s">
        <v>334</v>
      </c>
      <c r="C153" s="190">
        <f t="shared" si="193"/>
        <v>596</v>
      </c>
      <c r="D153" s="302">
        <v>596</v>
      </c>
      <c r="E153" s="303"/>
      <c r="F153" s="166">
        <f t="shared" si="198"/>
        <v>596</v>
      </c>
      <c r="G153" s="164"/>
      <c r="H153" s="165"/>
      <c r="I153" s="166">
        <f t="shared" si="199"/>
        <v>0</v>
      </c>
      <c r="J153" s="164"/>
      <c r="K153" s="165"/>
      <c r="L153" s="166">
        <f t="shared" si="200"/>
        <v>0</v>
      </c>
      <c r="M153" s="164"/>
      <c r="N153" s="165"/>
      <c r="O153" s="166">
        <f t="shared" si="201"/>
        <v>0</v>
      </c>
      <c r="P153" s="168"/>
    </row>
    <row r="154" spans="1:16" ht="12" customHeight="1" x14ac:dyDescent="0.25">
      <c r="A154" s="161">
        <v>2363</v>
      </c>
      <c r="B154" s="189" t="s">
        <v>335</v>
      </c>
      <c r="C154" s="190">
        <f t="shared" si="193"/>
        <v>2808</v>
      </c>
      <c r="D154" s="302"/>
      <c r="E154" s="303"/>
      <c r="F154" s="166">
        <f t="shared" si="198"/>
        <v>0</v>
      </c>
      <c r="G154" s="164"/>
      <c r="H154" s="165"/>
      <c r="I154" s="166">
        <f t="shared" si="199"/>
        <v>0</v>
      </c>
      <c r="J154" s="164">
        <v>2808</v>
      </c>
      <c r="K154" s="165"/>
      <c r="L154" s="166">
        <f t="shared" si="200"/>
        <v>2808</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customHeight="1" x14ac:dyDescent="0.25">
      <c r="A159" s="286">
        <v>2370</v>
      </c>
      <c r="B159" s="238" t="s">
        <v>340</v>
      </c>
      <c r="C159" s="243">
        <f t="shared" si="193"/>
        <v>2418</v>
      </c>
      <c r="D159" s="313">
        <v>1201</v>
      </c>
      <c r="E159" s="314"/>
      <c r="F159" s="241">
        <f t="shared" si="198"/>
        <v>1201</v>
      </c>
      <c r="G159" s="244">
        <v>1217</v>
      </c>
      <c r="H159" s="245"/>
      <c r="I159" s="241">
        <f t="shared" si="199"/>
        <v>1217</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1002">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1002">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1002">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1002">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1002">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350</v>
      </c>
      <c r="D194" s="273">
        <f t="shared" ref="D194:O194" si="259">SUM(D195,D230,D269,D283)</f>
        <v>0</v>
      </c>
      <c r="E194" s="274">
        <f t="shared" si="259"/>
        <v>0</v>
      </c>
      <c r="F194" s="275">
        <f t="shared" si="259"/>
        <v>0</v>
      </c>
      <c r="G194" s="273">
        <f t="shared" si="259"/>
        <v>350</v>
      </c>
      <c r="H194" s="274">
        <f t="shared" si="259"/>
        <v>0</v>
      </c>
      <c r="I194" s="275">
        <f t="shared" si="259"/>
        <v>350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350</v>
      </c>
      <c r="D195" s="279">
        <f>D196+D204</f>
        <v>0</v>
      </c>
      <c r="E195" s="280">
        <f t="shared" ref="E195:F195" si="260">E196+E204</f>
        <v>0</v>
      </c>
      <c r="F195" s="281">
        <f t="shared" si="260"/>
        <v>0</v>
      </c>
      <c r="G195" s="279">
        <f>G196+G204</f>
        <v>350</v>
      </c>
      <c r="H195" s="280">
        <f t="shared" ref="H195:I195" si="261">H196+H204</f>
        <v>0</v>
      </c>
      <c r="I195" s="281">
        <f t="shared" si="261"/>
        <v>350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1002">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350</v>
      </c>
      <c r="D204" s="284">
        <f>D205+D215+D216+D225+D226+D227+D229</f>
        <v>0</v>
      </c>
      <c r="E204" s="285">
        <f t="shared" ref="E204:F204" si="276">E205+E215+E216+E225+E226+E227+E229</f>
        <v>0</v>
      </c>
      <c r="F204" s="173">
        <f t="shared" si="276"/>
        <v>0</v>
      </c>
      <c r="G204" s="284">
        <f>G205+G215+G216+G225+G226+G227+G229</f>
        <v>350</v>
      </c>
      <c r="H204" s="285">
        <f t="shared" ref="H204:I204" si="277">H205+H215+H216+H225+H226+H227+H229</f>
        <v>0</v>
      </c>
      <c r="I204" s="173">
        <f t="shared" si="277"/>
        <v>350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350</v>
      </c>
      <c r="D216" s="297">
        <f>SUM(D217:D224)</f>
        <v>0</v>
      </c>
      <c r="E216" s="298">
        <f t="shared" ref="E216:F216" si="289">SUM(E217:E224)</f>
        <v>0</v>
      </c>
      <c r="F216" s="166">
        <f t="shared" si="289"/>
        <v>0</v>
      </c>
      <c r="G216" s="297">
        <f>SUM(G217:G224)</f>
        <v>350</v>
      </c>
      <c r="H216" s="298">
        <f t="shared" ref="H216:I216" si="290">SUM(H217:H224)</f>
        <v>0</v>
      </c>
      <c r="I216" s="166">
        <f t="shared" si="290"/>
        <v>350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customHeight="1" x14ac:dyDescent="0.25">
      <c r="A219" s="162">
        <v>5233</v>
      </c>
      <c r="B219" s="189" t="s">
        <v>400</v>
      </c>
      <c r="C219" s="190">
        <f t="shared" si="288"/>
        <v>350</v>
      </c>
      <c r="D219" s="302"/>
      <c r="E219" s="303"/>
      <c r="F219" s="166">
        <f t="shared" si="293"/>
        <v>0</v>
      </c>
      <c r="G219" s="164">
        <v>350</v>
      </c>
      <c r="H219" s="165"/>
      <c r="I219" s="166">
        <f t="shared" si="294"/>
        <v>350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289">
        <v>5238</v>
      </c>
      <c r="B223" s="290" t="s">
        <v>404</v>
      </c>
      <c r="C223" s="291">
        <f t="shared" si="288"/>
        <v>0</v>
      </c>
      <c r="D223" s="306">
        <v>0</v>
      </c>
      <c r="E223" s="307"/>
      <c r="F223" s="294">
        <f t="shared" si="293"/>
        <v>0</v>
      </c>
      <c r="G223" s="292"/>
      <c r="H223" s="293"/>
      <c r="I223" s="294">
        <f t="shared" si="294"/>
        <v>0</v>
      </c>
      <c r="J223" s="292"/>
      <c r="K223" s="293"/>
      <c r="L223" s="294">
        <f t="shared" si="295"/>
        <v>0</v>
      </c>
      <c r="M223" s="292"/>
      <c r="N223" s="293"/>
      <c r="O223" s="294">
        <f t="shared" si="296"/>
        <v>0</v>
      </c>
      <c r="P223" s="30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1002">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1002">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1002">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1002">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1002">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1002">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644341</v>
      </c>
      <c r="D289" s="362">
        <f t="shared" ref="D289:O289" si="389">SUM(D286,D269,D230,D195,D187,D173,D75,D53,D283)</f>
        <v>552115</v>
      </c>
      <c r="E289" s="363">
        <f t="shared" si="389"/>
        <v>0</v>
      </c>
      <c r="F289" s="364">
        <f t="shared" si="389"/>
        <v>552115</v>
      </c>
      <c r="G289" s="362">
        <f t="shared" si="389"/>
        <v>85627</v>
      </c>
      <c r="H289" s="363">
        <f t="shared" si="389"/>
        <v>0</v>
      </c>
      <c r="I289" s="364">
        <f t="shared" si="389"/>
        <v>85627</v>
      </c>
      <c r="J289" s="362">
        <f t="shared" si="389"/>
        <v>6599</v>
      </c>
      <c r="K289" s="363">
        <f t="shared" si="389"/>
        <v>0</v>
      </c>
      <c r="L289" s="364">
        <f t="shared" si="389"/>
        <v>6599</v>
      </c>
      <c r="M289" s="362">
        <f t="shared" si="389"/>
        <v>0</v>
      </c>
      <c r="N289" s="363">
        <f t="shared" si="389"/>
        <v>0</v>
      </c>
      <c r="O289" s="364">
        <f t="shared" si="389"/>
        <v>0</v>
      </c>
      <c r="P289" s="365"/>
    </row>
    <row r="290" spans="1:16" s="139" customFormat="1" ht="13.5" thickTop="1" thickBot="1" x14ac:dyDescent="0.3">
      <c r="A290" s="1043" t="s">
        <v>473</v>
      </c>
      <c r="B290" s="1044"/>
      <c r="C290" s="366">
        <f t="shared" si="371"/>
        <v>-565</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-565</v>
      </c>
      <c r="K290" s="368">
        <f t="shared" ref="K290:L290" si="392">(K26+K43)-K51</f>
        <v>0</v>
      </c>
      <c r="L290" s="369">
        <f t="shared" si="392"/>
        <v>-565</v>
      </c>
      <c r="M290" s="367">
        <f>M45-M51</f>
        <v>0</v>
      </c>
      <c r="N290" s="368">
        <f t="shared" ref="N290:O290" si="393">N45-N51</f>
        <v>0</v>
      </c>
      <c r="O290" s="369">
        <f t="shared" si="393"/>
        <v>0</v>
      </c>
      <c r="P290" s="370"/>
    </row>
    <row r="291" spans="1:16" s="139" customFormat="1" ht="12.75" thickTop="1" x14ac:dyDescent="0.25">
      <c r="A291" s="1045" t="s">
        <v>474</v>
      </c>
      <c r="B291" s="1046"/>
      <c r="C291" s="371">
        <f t="shared" si="371"/>
        <v>565</v>
      </c>
      <c r="D291" s="372">
        <f t="shared" ref="D291:O291" si="394">SUM(D292,D293)-D300+D301</f>
        <v>0</v>
      </c>
      <c r="E291" s="373">
        <f t="shared" si="394"/>
        <v>0</v>
      </c>
      <c r="F291" s="374">
        <f t="shared" si="394"/>
        <v>0</v>
      </c>
      <c r="G291" s="372">
        <f t="shared" si="394"/>
        <v>0</v>
      </c>
      <c r="H291" s="373">
        <f t="shared" si="394"/>
        <v>0</v>
      </c>
      <c r="I291" s="374">
        <f t="shared" si="394"/>
        <v>0</v>
      </c>
      <c r="J291" s="372">
        <f t="shared" si="394"/>
        <v>565</v>
      </c>
      <c r="K291" s="373">
        <f t="shared" si="394"/>
        <v>0</v>
      </c>
      <c r="L291" s="374">
        <f t="shared" si="394"/>
        <v>565</v>
      </c>
      <c r="M291" s="372">
        <f t="shared" si="394"/>
        <v>0</v>
      </c>
      <c r="N291" s="373">
        <f t="shared" si="394"/>
        <v>0</v>
      </c>
      <c r="O291" s="374">
        <f t="shared" si="394"/>
        <v>0</v>
      </c>
      <c r="P291" s="375"/>
    </row>
    <row r="292" spans="1:16" s="139" customFormat="1" ht="12.75" thickBot="1" x14ac:dyDescent="0.3">
      <c r="A292" s="257" t="s">
        <v>475</v>
      </c>
      <c r="B292" s="257" t="s">
        <v>476</v>
      </c>
      <c r="C292" s="258">
        <f t="shared" si="371"/>
        <v>565</v>
      </c>
      <c r="D292" s="259">
        <f t="shared" ref="D292:O292" si="395">D21-D286</f>
        <v>0</v>
      </c>
      <c r="E292" s="260">
        <f t="shared" si="395"/>
        <v>0</v>
      </c>
      <c r="F292" s="261">
        <f t="shared" si="395"/>
        <v>0</v>
      </c>
      <c r="G292" s="259">
        <f t="shared" si="395"/>
        <v>0</v>
      </c>
      <c r="H292" s="260">
        <f t="shared" si="395"/>
        <v>0</v>
      </c>
      <c r="I292" s="261">
        <f t="shared" si="395"/>
        <v>0</v>
      </c>
      <c r="J292" s="259">
        <f t="shared" si="395"/>
        <v>565</v>
      </c>
      <c r="K292" s="260">
        <f t="shared" si="395"/>
        <v>0</v>
      </c>
      <c r="L292" s="261">
        <f t="shared" si="395"/>
        <v>565</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bULOHlZiGq9DsDeCyhvLskcootEf+4gfE4jxVi6bA4oLTu2Zj03w01DYmLFLiaEH/deA+zAP4/hyZUJo7C2C2w==" saltValue="1emDsCJ8DmoX+ymTK9fBXQ==" spinCount="100000" sheet="1" objects="1" scenarios="1" formatCells="0" formatColumns="0" formatRows="0" deleteColumns="0"/>
  <autoFilter ref="A18:P301">
    <filterColumn colId="2">
      <filters>
        <filter val="1 000"/>
        <filter val="1 103"/>
        <filter val="1 149"/>
        <filter val="1 150"/>
        <filter val="10 347"/>
        <filter val="11 526"/>
        <filter val="111 475"/>
        <filter val="141 747"/>
        <filter val="166"/>
        <filter val="17 214"/>
        <filter val="17 996"/>
        <filter val="18 083"/>
        <filter val="2 349"/>
        <filter val="2 418"/>
        <filter val="2 808"/>
        <filter val="2 909"/>
        <filter val="206"/>
        <filter val="24 968"/>
        <filter val="3 048"/>
        <filter val="3 429"/>
        <filter val="3 475"/>
        <filter val="3 494"/>
        <filter val="30 272"/>
        <filter val="33 830"/>
        <filter val="350"/>
        <filter val="36"/>
        <filter val="372"/>
        <filter val="39 657"/>
        <filter val="399 074"/>
        <filter val="4 172"/>
        <filter val="4 404"/>
        <filter val="4 590"/>
        <filter val="4 727"/>
        <filter val="43 081"/>
        <filter val="444 504"/>
        <filter val="446"/>
        <filter val="45"/>
        <filter val="5 097"/>
        <filter val="5 166"/>
        <filter val="50"/>
        <filter val="51"/>
        <filter val="52"/>
        <filter val="520"/>
        <filter val="565"/>
        <filter val="-565"/>
        <filter val="57 740"/>
        <filter val="586 251"/>
        <filter val="596"/>
        <filter val="6 034"/>
        <filter val="60"/>
        <filter val="613"/>
        <filter val="637 742"/>
        <filter val="643 991"/>
        <filter val="644 341"/>
        <filter val="692"/>
        <filter val="7 044"/>
        <filter val="7 657"/>
        <filter val="750"/>
        <filter val="788"/>
        <filter val="93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53.pielikums Jūrmalas pilsētas domes
2019.gada 19.decembra saistošajiem noteikumiem Nr.56
(protokols Nr.16, 31.punkts)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Q320"/>
  <sheetViews>
    <sheetView showGridLines="0" view="pageLayout" zoomScaleNormal="100" workbookViewId="0">
      <selection activeCell="U2" sqref="U2"/>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1053</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1054</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1055</v>
      </c>
      <c r="D4" s="1075"/>
      <c r="E4" s="1075"/>
      <c r="F4" s="1075"/>
      <c r="G4" s="1075"/>
      <c r="H4" s="1075"/>
      <c r="I4" s="1075"/>
      <c r="J4" s="1075"/>
      <c r="K4" s="1075"/>
      <c r="L4" s="1075"/>
      <c r="M4" s="1075"/>
      <c r="N4" s="1075"/>
      <c r="O4" s="1075"/>
      <c r="P4" s="1076"/>
      <c r="Q4" s="460"/>
    </row>
    <row r="5" spans="1:17" ht="12.75" customHeight="1" x14ac:dyDescent="0.25">
      <c r="A5" s="118" t="s">
        <v>172</v>
      </c>
      <c r="B5" s="119"/>
      <c r="C5" s="1070" t="s">
        <v>1056</v>
      </c>
      <c r="D5" s="1070"/>
      <c r="E5" s="1070"/>
      <c r="F5" s="1070"/>
      <c r="G5" s="1070"/>
      <c r="H5" s="1070"/>
      <c r="I5" s="1070"/>
      <c r="J5" s="1070"/>
      <c r="K5" s="1070"/>
      <c r="L5" s="1070"/>
      <c r="M5" s="1070"/>
      <c r="N5" s="1070"/>
      <c r="O5" s="1070"/>
      <c r="P5" s="1071"/>
      <c r="Q5" s="460"/>
    </row>
    <row r="6" spans="1:17" ht="12.75" customHeight="1" x14ac:dyDescent="0.25">
      <c r="A6" s="118" t="s">
        <v>174</v>
      </c>
      <c r="B6" s="119"/>
      <c r="C6" s="1227" t="s">
        <v>730</v>
      </c>
      <c r="D6" s="1070"/>
      <c r="E6" s="1070"/>
      <c r="F6" s="1070"/>
      <c r="G6" s="1070"/>
      <c r="H6" s="1070"/>
      <c r="I6" s="1070"/>
      <c r="J6" s="1070"/>
      <c r="K6" s="1070"/>
      <c r="L6" s="1070"/>
      <c r="M6" s="1070"/>
      <c r="N6" s="1070"/>
      <c r="O6" s="1070"/>
      <c r="P6" s="1071"/>
      <c r="Q6" s="460"/>
    </row>
    <row r="7" spans="1:17" x14ac:dyDescent="0.25">
      <c r="A7" s="118" t="s">
        <v>176</v>
      </c>
      <c r="B7" s="119"/>
      <c r="C7" s="1075" t="s">
        <v>731</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1057</v>
      </c>
      <c r="D9" s="1070"/>
      <c r="E9" s="1070"/>
      <c r="F9" s="1070"/>
      <c r="G9" s="1070"/>
      <c r="H9" s="1070"/>
      <c r="I9" s="1070"/>
      <c r="J9" s="1070"/>
      <c r="K9" s="1070"/>
      <c r="L9" s="1070"/>
      <c r="M9" s="1070"/>
      <c r="N9" s="1070"/>
      <c r="O9" s="1070"/>
      <c r="P9" s="1071"/>
      <c r="Q9" s="460"/>
    </row>
    <row r="10" spans="1:17" ht="12.75" customHeight="1" x14ac:dyDescent="0.25">
      <c r="A10" s="118"/>
      <c r="B10" s="119" t="s">
        <v>181</v>
      </c>
      <c r="C10" s="1070" t="s">
        <v>1058</v>
      </c>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1059</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t="s">
        <v>1060</v>
      </c>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413008</v>
      </c>
      <c r="D20" s="143">
        <f>SUM(D21,D24,D25,D41,D43)</f>
        <v>375064</v>
      </c>
      <c r="E20" s="144">
        <f t="shared" ref="E20:F20" si="1">SUM(E21,E24,E25,E41,E43)</f>
        <v>0</v>
      </c>
      <c r="F20" s="145">
        <f t="shared" si="1"/>
        <v>375064</v>
      </c>
      <c r="G20" s="143">
        <f>SUM(G21,G24,G43)</f>
        <v>35848</v>
      </c>
      <c r="H20" s="144">
        <f t="shared" ref="H20:I20" si="2">SUM(H21,H24,H43)</f>
        <v>0</v>
      </c>
      <c r="I20" s="145">
        <f t="shared" si="2"/>
        <v>35848</v>
      </c>
      <c r="J20" s="143">
        <f>SUM(J21,J26,J43)</f>
        <v>2096</v>
      </c>
      <c r="K20" s="144">
        <f t="shared" ref="K20:L20" si="3">SUM(K21,K26,K43)</f>
        <v>0</v>
      </c>
      <c r="L20" s="145">
        <f t="shared" si="3"/>
        <v>2096</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30.75" customHeight="1" thickTop="1" thickBot="1" x14ac:dyDescent="0.3">
      <c r="A24" s="788">
        <v>19300</v>
      </c>
      <c r="B24" s="788" t="s">
        <v>207</v>
      </c>
      <c r="C24" s="1003">
        <f>F24+I24</f>
        <v>410912</v>
      </c>
      <c r="D24" s="1004">
        <v>375064</v>
      </c>
      <c r="E24" s="659"/>
      <c r="F24" s="1005">
        <f t="shared" si="9"/>
        <v>375064</v>
      </c>
      <c r="G24" s="1004">
        <v>35848</v>
      </c>
      <c r="H24" s="659"/>
      <c r="I24" s="1005">
        <f t="shared" si="10"/>
        <v>35848</v>
      </c>
      <c r="J24" s="794" t="s">
        <v>208</v>
      </c>
      <c r="K24" s="795" t="s">
        <v>208</v>
      </c>
      <c r="L24" s="796" t="s">
        <v>208</v>
      </c>
      <c r="M24" s="794" t="s">
        <v>208</v>
      </c>
      <c r="N24" s="795" t="s">
        <v>208</v>
      </c>
      <c r="O24" s="796" t="s">
        <v>208</v>
      </c>
      <c r="P24" s="1006"/>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2096</v>
      </c>
      <c r="D26" s="174" t="s">
        <v>208</v>
      </c>
      <c r="E26" s="175" t="s">
        <v>208</v>
      </c>
      <c r="F26" s="176" t="s">
        <v>208</v>
      </c>
      <c r="G26" s="174" t="s">
        <v>208</v>
      </c>
      <c r="H26" s="175" t="s">
        <v>208</v>
      </c>
      <c r="I26" s="176" t="s">
        <v>208</v>
      </c>
      <c r="J26" s="178">
        <f>SUM(J27,J31,J33,J36)</f>
        <v>2096</v>
      </c>
      <c r="K26" s="179">
        <f t="shared" ref="K26:L26" si="11">SUM(K27,K31,K33,K36)</f>
        <v>0</v>
      </c>
      <c r="L26" s="180">
        <f t="shared" si="11"/>
        <v>2096</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16"/>
        <v>263</v>
      </c>
      <c r="D33" s="174" t="s">
        <v>208</v>
      </c>
      <c r="E33" s="175" t="s">
        <v>208</v>
      </c>
      <c r="F33" s="176" t="s">
        <v>208</v>
      </c>
      <c r="G33" s="174" t="s">
        <v>208</v>
      </c>
      <c r="H33" s="175" t="s">
        <v>208</v>
      </c>
      <c r="I33" s="176" t="s">
        <v>208</v>
      </c>
      <c r="J33" s="178">
        <f>SUM(J34:J35)</f>
        <v>263</v>
      </c>
      <c r="K33" s="179">
        <f t="shared" ref="K33:L33" si="17">SUM(K34:K35)</f>
        <v>0</v>
      </c>
      <c r="L33" s="180">
        <f t="shared" si="17"/>
        <v>263</v>
      </c>
      <c r="M33" s="178" t="s">
        <v>208</v>
      </c>
      <c r="N33" s="179" t="s">
        <v>208</v>
      </c>
      <c r="O33" s="180" t="s">
        <v>208</v>
      </c>
      <c r="P33" s="177"/>
    </row>
    <row r="34" spans="1:16" ht="12" customHeight="1" x14ac:dyDescent="0.25">
      <c r="A34" s="155">
        <v>21381</v>
      </c>
      <c r="B34" s="182" t="s">
        <v>218</v>
      </c>
      <c r="C34" s="183">
        <f t="shared" si="16"/>
        <v>263</v>
      </c>
      <c r="D34" s="184" t="s">
        <v>208</v>
      </c>
      <c r="E34" s="185" t="s">
        <v>208</v>
      </c>
      <c r="F34" s="186" t="s">
        <v>208</v>
      </c>
      <c r="G34" s="184" t="s">
        <v>208</v>
      </c>
      <c r="H34" s="185" t="s">
        <v>208</v>
      </c>
      <c r="I34" s="186" t="s">
        <v>208</v>
      </c>
      <c r="J34" s="157">
        <v>263</v>
      </c>
      <c r="K34" s="158"/>
      <c r="L34" s="159">
        <f t="shared" ref="L34:L35" si="18">K34+J34</f>
        <v>263</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customHeight="1" x14ac:dyDescent="0.25">
      <c r="A36" s="181">
        <v>21390</v>
      </c>
      <c r="B36" s="169" t="s">
        <v>220</v>
      </c>
      <c r="C36" s="170">
        <f t="shared" si="16"/>
        <v>1833</v>
      </c>
      <c r="D36" s="174" t="s">
        <v>208</v>
      </c>
      <c r="E36" s="175" t="s">
        <v>208</v>
      </c>
      <c r="F36" s="176" t="s">
        <v>208</v>
      </c>
      <c r="G36" s="174" t="s">
        <v>208</v>
      </c>
      <c r="H36" s="175" t="s">
        <v>208</v>
      </c>
      <c r="I36" s="176" t="s">
        <v>208</v>
      </c>
      <c r="J36" s="178">
        <f>SUM(J37:J40)</f>
        <v>1833</v>
      </c>
      <c r="K36" s="179">
        <f t="shared" ref="K36:L36" si="19">SUM(K37:K40)</f>
        <v>0</v>
      </c>
      <c r="L36" s="180">
        <f t="shared" si="19"/>
        <v>1833</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customHeight="1" x14ac:dyDescent="0.25">
      <c r="A40" s="208">
        <v>21399</v>
      </c>
      <c r="B40" s="209" t="s">
        <v>224</v>
      </c>
      <c r="C40" s="210">
        <f t="shared" si="16"/>
        <v>1833</v>
      </c>
      <c r="D40" s="211" t="s">
        <v>208</v>
      </c>
      <c r="E40" s="212" t="s">
        <v>208</v>
      </c>
      <c r="F40" s="213" t="s">
        <v>208</v>
      </c>
      <c r="G40" s="211" t="s">
        <v>208</v>
      </c>
      <c r="H40" s="212" t="s">
        <v>208</v>
      </c>
      <c r="I40" s="213" t="s">
        <v>208</v>
      </c>
      <c r="J40" s="214">
        <v>1833</v>
      </c>
      <c r="K40" s="215"/>
      <c r="L40" s="216">
        <f t="shared" si="20"/>
        <v>1833</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hidden="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413008</v>
      </c>
      <c r="D50" s="259">
        <f>SUM(D51,D286)</f>
        <v>375064</v>
      </c>
      <c r="E50" s="260">
        <f t="shared" ref="E50:F50" si="26">SUM(E51,E286)</f>
        <v>0</v>
      </c>
      <c r="F50" s="261">
        <f t="shared" si="26"/>
        <v>375064</v>
      </c>
      <c r="G50" s="259">
        <f>SUM(G51,G286)</f>
        <v>35848</v>
      </c>
      <c r="H50" s="260">
        <f>SUM(H51,H286)</f>
        <v>0</v>
      </c>
      <c r="I50" s="261">
        <f t="shared" ref="I50" si="27">SUM(I51,I286)</f>
        <v>35848</v>
      </c>
      <c r="J50" s="143">
        <f>SUM(J51,J286)</f>
        <v>2096</v>
      </c>
      <c r="K50" s="144">
        <f t="shared" ref="K50:L50" si="28">SUM(K51,K286)</f>
        <v>0</v>
      </c>
      <c r="L50" s="145">
        <f t="shared" si="28"/>
        <v>2096</v>
      </c>
      <c r="M50" s="143">
        <f>SUM(M51,M286)</f>
        <v>0</v>
      </c>
      <c r="N50" s="144">
        <f t="shared" ref="N50:O50" si="29">SUM(N51,N286)</f>
        <v>0</v>
      </c>
      <c r="O50" s="145">
        <f t="shared" si="29"/>
        <v>0</v>
      </c>
      <c r="P50" s="146"/>
    </row>
    <row r="51" spans="1:16" s="139" customFormat="1" ht="36.75" thickTop="1" x14ac:dyDescent="0.25">
      <c r="A51" s="262"/>
      <c r="B51" s="263" t="s">
        <v>234</v>
      </c>
      <c r="C51" s="264">
        <f t="shared" si="0"/>
        <v>413008</v>
      </c>
      <c r="D51" s="265">
        <f>SUM(D52,D194)</f>
        <v>375064</v>
      </c>
      <c r="E51" s="266">
        <f t="shared" ref="E51:F51" si="30">SUM(E52,E194)</f>
        <v>0</v>
      </c>
      <c r="F51" s="267">
        <f t="shared" si="30"/>
        <v>375064</v>
      </c>
      <c r="G51" s="265">
        <f>SUM(G52,G194)</f>
        <v>35848</v>
      </c>
      <c r="H51" s="266">
        <f t="shared" ref="H51:I51" si="31">SUM(H52,H194)</f>
        <v>0</v>
      </c>
      <c r="I51" s="267">
        <f t="shared" si="31"/>
        <v>35848</v>
      </c>
      <c r="J51" s="268">
        <f>SUM(J52,J194)</f>
        <v>2096</v>
      </c>
      <c r="K51" s="269">
        <f t="shared" ref="K51:L51" si="32">SUM(K52,K194)</f>
        <v>0</v>
      </c>
      <c r="L51" s="270">
        <f t="shared" si="32"/>
        <v>2096</v>
      </c>
      <c r="M51" s="268">
        <f>SUM(M52,M194)</f>
        <v>0</v>
      </c>
      <c r="N51" s="269">
        <f t="shared" ref="N51:O51" si="33">SUM(N52,N194)</f>
        <v>0</v>
      </c>
      <c r="O51" s="270">
        <f t="shared" si="33"/>
        <v>0</v>
      </c>
      <c r="P51" s="271"/>
    </row>
    <row r="52" spans="1:16" s="139" customFormat="1" ht="24" x14ac:dyDescent="0.25">
      <c r="A52" s="135"/>
      <c r="B52" s="133" t="s">
        <v>235</v>
      </c>
      <c r="C52" s="272">
        <f t="shared" si="0"/>
        <v>410808</v>
      </c>
      <c r="D52" s="273">
        <f>SUM(D53,D75,D173,D187)</f>
        <v>372864</v>
      </c>
      <c r="E52" s="274">
        <f t="shared" ref="E52:F52" si="34">SUM(E53,E75,E173,E187)</f>
        <v>0</v>
      </c>
      <c r="F52" s="275">
        <f t="shared" si="34"/>
        <v>372864</v>
      </c>
      <c r="G52" s="273">
        <f>SUM(G53,G75,G173,G187)</f>
        <v>35848</v>
      </c>
      <c r="H52" s="274">
        <f t="shared" ref="H52:I52" si="35">SUM(H53,H75,H173,H187)</f>
        <v>0</v>
      </c>
      <c r="I52" s="275">
        <f t="shared" si="35"/>
        <v>35848</v>
      </c>
      <c r="J52" s="273">
        <f>SUM(J53,J75,J173,J187)</f>
        <v>2096</v>
      </c>
      <c r="K52" s="274">
        <f t="shared" ref="K52:L52" si="36">SUM(K53,K75,K173,K187)</f>
        <v>0</v>
      </c>
      <c r="L52" s="275">
        <f t="shared" si="36"/>
        <v>2096</v>
      </c>
      <c r="M52" s="273">
        <f>SUM(M53,M75,M173,M187)</f>
        <v>0</v>
      </c>
      <c r="N52" s="274">
        <f t="shared" ref="N52:O52" si="37">SUM(N53,N75,N173,N187)</f>
        <v>0</v>
      </c>
      <c r="O52" s="275">
        <f t="shared" si="37"/>
        <v>0</v>
      </c>
      <c r="P52" s="276"/>
    </row>
    <row r="53" spans="1:16" s="139" customFormat="1" x14ac:dyDescent="0.25">
      <c r="A53" s="277">
        <v>1000</v>
      </c>
      <c r="B53" s="277" t="s">
        <v>236</v>
      </c>
      <c r="C53" s="278">
        <f t="shared" si="0"/>
        <v>380250</v>
      </c>
      <c r="D53" s="279">
        <f>SUM(D54,D67)</f>
        <v>345158</v>
      </c>
      <c r="E53" s="280">
        <f t="shared" ref="E53:F53" si="38">SUM(E54,E67)</f>
        <v>0</v>
      </c>
      <c r="F53" s="281">
        <f t="shared" si="38"/>
        <v>345158</v>
      </c>
      <c r="G53" s="279">
        <f>SUM(G54,G67)</f>
        <v>35092</v>
      </c>
      <c r="H53" s="280">
        <f t="shared" ref="H53:I53" si="39">SUM(H54,H67)</f>
        <v>0</v>
      </c>
      <c r="I53" s="281">
        <f t="shared" si="39"/>
        <v>35092</v>
      </c>
      <c r="J53" s="279">
        <f>SUM(J54,J67)</f>
        <v>0</v>
      </c>
      <c r="K53" s="280">
        <f t="shared" ref="K53:L53" si="40">SUM(K54,K67)</f>
        <v>0</v>
      </c>
      <c r="L53" s="281">
        <f t="shared" si="40"/>
        <v>0</v>
      </c>
      <c r="M53" s="279">
        <f>SUM(M54,M67)</f>
        <v>0</v>
      </c>
      <c r="N53" s="280">
        <f t="shared" ref="N53:O53" si="41">SUM(N54,N67)</f>
        <v>0</v>
      </c>
      <c r="O53" s="281">
        <f t="shared" si="41"/>
        <v>0</v>
      </c>
      <c r="P53" s="282"/>
    </row>
    <row r="54" spans="1:16" x14ac:dyDescent="0.25">
      <c r="A54" s="169">
        <v>1100</v>
      </c>
      <c r="B54" s="283" t="s">
        <v>237</v>
      </c>
      <c r="C54" s="170">
        <f t="shared" si="0"/>
        <v>289339</v>
      </c>
      <c r="D54" s="284">
        <f>SUM(D55,D58,D66)</f>
        <v>259970</v>
      </c>
      <c r="E54" s="285">
        <f t="shared" ref="E54:F54" si="42">SUM(E55,E58,E66)</f>
        <v>1189</v>
      </c>
      <c r="F54" s="173">
        <f t="shared" si="42"/>
        <v>261159</v>
      </c>
      <c r="G54" s="284">
        <f>SUM(G55,G58,G66)</f>
        <v>28180</v>
      </c>
      <c r="H54" s="285">
        <f t="shared" ref="H54:I54" si="43">SUM(H55,H58,H66)</f>
        <v>0</v>
      </c>
      <c r="I54" s="173">
        <f t="shared" si="43"/>
        <v>28180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x14ac:dyDescent="0.25">
      <c r="A55" s="286">
        <v>1110</v>
      </c>
      <c r="B55" s="238" t="s">
        <v>238</v>
      </c>
      <c r="C55" s="243">
        <f t="shared" si="0"/>
        <v>262797</v>
      </c>
      <c r="D55" s="287">
        <f>SUM(D56:D57)</f>
        <v>233654</v>
      </c>
      <c r="E55" s="288">
        <f t="shared" ref="E55:F55" si="46">SUM(E56:E57)</f>
        <v>1189</v>
      </c>
      <c r="F55" s="241">
        <f t="shared" si="46"/>
        <v>234843</v>
      </c>
      <c r="G55" s="287">
        <f>SUM(G56:G57)</f>
        <v>27954</v>
      </c>
      <c r="H55" s="288">
        <f t="shared" ref="H55:I55" si="47">SUM(H56:H57)</f>
        <v>0</v>
      </c>
      <c r="I55" s="241">
        <f t="shared" si="47"/>
        <v>27954</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74.25" customHeight="1" x14ac:dyDescent="0.25">
      <c r="A57" s="162">
        <v>1119</v>
      </c>
      <c r="B57" s="189" t="s">
        <v>240</v>
      </c>
      <c r="C57" s="190">
        <f t="shared" si="0"/>
        <v>262797</v>
      </c>
      <c r="D57" s="1007">
        <v>233654</v>
      </c>
      <c r="E57" s="1008">
        <v>1189</v>
      </c>
      <c r="F57" s="166">
        <f t="shared" si="50"/>
        <v>234843</v>
      </c>
      <c r="G57" s="1007">
        <v>27954</v>
      </c>
      <c r="H57" s="1008"/>
      <c r="I57" s="166">
        <f t="shared" si="51"/>
        <v>27954</v>
      </c>
      <c r="J57" s="1007"/>
      <c r="K57" s="1008"/>
      <c r="L57" s="166">
        <f t="shared" si="52"/>
        <v>0</v>
      </c>
      <c r="M57" s="1007"/>
      <c r="N57" s="1008"/>
      <c r="O57" s="166">
        <f t="shared" si="53"/>
        <v>0</v>
      </c>
      <c r="P57" s="1009" t="s">
        <v>1061</v>
      </c>
    </row>
    <row r="58" spans="1:16" x14ac:dyDescent="0.25">
      <c r="A58" s="296">
        <v>1140</v>
      </c>
      <c r="B58" s="189" t="s">
        <v>241</v>
      </c>
      <c r="C58" s="190">
        <f t="shared" si="0"/>
        <v>23754</v>
      </c>
      <c r="D58" s="297">
        <f>SUM(D59:D65)</f>
        <v>23528</v>
      </c>
      <c r="E58" s="298">
        <f>SUM(E59:E65)</f>
        <v>0</v>
      </c>
      <c r="F58" s="166">
        <f t="shared" ref="F58" si="54">SUM(F59:F65)</f>
        <v>23528</v>
      </c>
      <c r="G58" s="297">
        <f>SUM(G59:G65)</f>
        <v>226</v>
      </c>
      <c r="H58" s="298">
        <f t="shared" ref="H58:I58" si="55">SUM(H59:H65)</f>
        <v>0</v>
      </c>
      <c r="I58" s="166">
        <f t="shared" si="55"/>
        <v>226</v>
      </c>
      <c r="J58" s="297">
        <f>SUM(J59:J65)</f>
        <v>0</v>
      </c>
      <c r="K58" s="298">
        <f t="shared" ref="K58:L58" si="56">SUM(K59:K65)</f>
        <v>0</v>
      </c>
      <c r="L58" s="166">
        <f t="shared" si="56"/>
        <v>0</v>
      </c>
      <c r="M58" s="297">
        <f>SUM(M59:M65)</f>
        <v>0</v>
      </c>
      <c r="N58" s="298">
        <f t="shared" ref="N58:O58" si="57">SUM(N59:N65)</f>
        <v>0</v>
      </c>
      <c r="O58" s="166">
        <f t="shared" si="57"/>
        <v>0</v>
      </c>
      <c r="P58" s="168"/>
    </row>
    <row r="59" spans="1:16" ht="12" customHeight="1" x14ac:dyDescent="0.25">
      <c r="A59" s="162">
        <v>1141</v>
      </c>
      <c r="B59" s="189" t="s">
        <v>242</v>
      </c>
      <c r="C59" s="190">
        <f t="shared" si="0"/>
        <v>4172</v>
      </c>
      <c r="D59" s="164">
        <v>4172</v>
      </c>
      <c r="E59" s="165"/>
      <c r="F59" s="166">
        <f t="shared" ref="F59:F66" si="58">D59+E59</f>
        <v>4172</v>
      </c>
      <c r="G59" s="164"/>
      <c r="H59" s="165"/>
      <c r="I59" s="166">
        <f t="shared" ref="I59:I66" si="59">G59+H59</f>
        <v>0</v>
      </c>
      <c r="J59" s="164"/>
      <c r="K59" s="165"/>
      <c r="L59" s="166">
        <f t="shared" ref="L59:L66" si="60">K59+J59</f>
        <v>0</v>
      </c>
      <c r="M59" s="164"/>
      <c r="N59" s="165"/>
      <c r="O59" s="166">
        <f t="shared" ref="O59:O66" si="61">N59+M59</f>
        <v>0</v>
      </c>
      <c r="P59" s="168"/>
    </row>
    <row r="60" spans="1:16" ht="79.5" customHeight="1" x14ac:dyDescent="0.25">
      <c r="A60" s="289">
        <v>1142</v>
      </c>
      <c r="B60" s="290" t="s">
        <v>243</v>
      </c>
      <c r="C60" s="291">
        <f t="shared" si="0"/>
        <v>1104</v>
      </c>
      <c r="D60" s="292">
        <v>1104</v>
      </c>
      <c r="E60" s="293"/>
      <c r="F60" s="294">
        <f t="shared" si="58"/>
        <v>1104</v>
      </c>
      <c r="G60" s="292"/>
      <c r="H60" s="293"/>
      <c r="I60" s="294">
        <f t="shared" si="59"/>
        <v>0</v>
      </c>
      <c r="J60" s="292"/>
      <c r="K60" s="293"/>
      <c r="L60" s="294">
        <f t="shared" si="60"/>
        <v>0</v>
      </c>
      <c r="M60" s="292"/>
      <c r="N60" s="293"/>
      <c r="O60" s="294">
        <f t="shared" si="61"/>
        <v>0</v>
      </c>
      <c r="P60" s="308"/>
    </row>
    <row r="61" spans="1:16"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39" customHeight="1" x14ac:dyDescent="0.25">
      <c r="A63" s="289">
        <v>1147</v>
      </c>
      <c r="B63" s="290" t="s">
        <v>246</v>
      </c>
      <c r="C63" s="291">
        <f t="shared" si="0"/>
        <v>3005</v>
      </c>
      <c r="D63" s="292">
        <v>2779</v>
      </c>
      <c r="E63" s="293"/>
      <c r="F63" s="294">
        <f t="shared" si="58"/>
        <v>2779</v>
      </c>
      <c r="G63" s="292">
        <v>226</v>
      </c>
      <c r="H63" s="293"/>
      <c r="I63" s="294">
        <f t="shared" si="59"/>
        <v>226</v>
      </c>
      <c r="J63" s="292"/>
      <c r="K63" s="293"/>
      <c r="L63" s="294">
        <f t="shared" si="60"/>
        <v>0</v>
      </c>
      <c r="M63" s="292"/>
      <c r="N63" s="293"/>
      <c r="O63" s="294">
        <f t="shared" si="61"/>
        <v>0</v>
      </c>
      <c r="P63" s="308"/>
    </row>
    <row r="64" spans="1:16" ht="12" customHeight="1" x14ac:dyDescent="0.25">
      <c r="A64" s="162">
        <v>1148</v>
      </c>
      <c r="B64" s="189" t="s">
        <v>247</v>
      </c>
      <c r="C64" s="190">
        <f t="shared" si="0"/>
        <v>15473</v>
      </c>
      <c r="D64" s="164">
        <v>15473</v>
      </c>
      <c r="E64" s="165"/>
      <c r="F64" s="166">
        <f t="shared" si="58"/>
        <v>15473</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c r="E65" s="165"/>
      <c r="F65" s="166">
        <f t="shared" si="58"/>
        <v>0</v>
      </c>
      <c r="G65" s="164"/>
      <c r="H65" s="165"/>
      <c r="I65" s="166">
        <f t="shared" si="59"/>
        <v>0</v>
      </c>
      <c r="J65" s="164"/>
      <c r="K65" s="165"/>
      <c r="L65" s="166">
        <f t="shared" si="60"/>
        <v>0</v>
      </c>
      <c r="M65" s="164"/>
      <c r="N65" s="165"/>
      <c r="O65" s="166">
        <f t="shared" si="61"/>
        <v>0</v>
      </c>
      <c r="P65" s="168"/>
    </row>
    <row r="66" spans="1:16" ht="36" customHeight="1" x14ac:dyDescent="0.25">
      <c r="A66" s="286">
        <v>1150</v>
      </c>
      <c r="B66" s="238" t="s">
        <v>249</v>
      </c>
      <c r="C66" s="243">
        <f t="shared" si="0"/>
        <v>2788</v>
      </c>
      <c r="D66" s="244">
        <v>2788</v>
      </c>
      <c r="E66" s="245"/>
      <c r="F66" s="241">
        <f t="shared" si="58"/>
        <v>2788</v>
      </c>
      <c r="G66" s="244"/>
      <c r="H66" s="245"/>
      <c r="I66" s="241">
        <f t="shared" si="59"/>
        <v>0</v>
      </c>
      <c r="J66" s="244"/>
      <c r="K66" s="245"/>
      <c r="L66" s="241">
        <f t="shared" si="60"/>
        <v>0</v>
      </c>
      <c r="M66" s="244"/>
      <c r="N66" s="245"/>
      <c r="O66" s="241">
        <f t="shared" si="61"/>
        <v>0</v>
      </c>
      <c r="P66" s="229"/>
    </row>
    <row r="67" spans="1:16" ht="24" x14ac:dyDescent="0.25">
      <c r="A67" s="169">
        <v>1200</v>
      </c>
      <c r="B67" s="283" t="s">
        <v>250</v>
      </c>
      <c r="C67" s="170">
        <f t="shared" si="0"/>
        <v>90911</v>
      </c>
      <c r="D67" s="284">
        <f>SUM(D68:D69)</f>
        <v>85188</v>
      </c>
      <c r="E67" s="285">
        <f t="shared" ref="E67:F67" si="62">SUM(E68:E69)</f>
        <v>-1189</v>
      </c>
      <c r="F67" s="173">
        <f t="shared" si="62"/>
        <v>83999</v>
      </c>
      <c r="G67" s="284">
        <f>SUM(G68:G69)</f>
        <v>6912</v>
      </c>
      <c r="H67" s="285">
        <f t="shared" ref="H67:I67" si="63">SUM(H68:H69)</f>
        <v>0</v>
      </c>
      <c r="I67" s="173">
        <f t="shared" si="63"/>
        <v>6912</v>
      </c>
      <c r="J67" s="284">
        <f>SUM(J68:J69)</f>
        <v>0</v>
      </c>
      <c r="K67" s="285">
        <f t="shared" ref="K67:L67" si="64">SUM(K68:K69)</f>
        <v>0</v>
      </c>
      <c r="L67" s="173">
        <f t="shared" si="64"/>
        <v>0</v>
      </c>
      <c r="M67" s="284">
        <f>SUM(M68:M69)</f>
        <v>0</v>
      </c>
      <c r="N67" s="285">
        <f t="shared" ref="N67:O67" si="65">SUM(N68:N69)</f>
        <v>0</v>
      </c>
      <c r="O67" s="173">
        <f t="shared" si="65"/>
        <v>0</v>
      </c>
      <c r="P67" s="177"/>
    </row>
    <row r="68" spans="1:16" ht="29.25" customHeight="1" x14ac:dyDescent="0.25">
      <c r="A68" s="807">
        <v>1210</v>
      </c>
      <c r="B68" s="726" t="s">
        <v>251</v>
      </c>
      <c r="C68" s="808">
        <f t="shared" si="0"/>
        <v>72271</v>
      </c>
      <c r="D68" s="809">
        <v>65459</v>
      </c>
      <c r="E68" s="662"/>
      <c r="F68" s="811">
        <f>D68+E68</f>
        <v>65459</v>
      </c>
      <c r="G68" s="809">
        <v>6812</v>
      </c>
      <c r="H68" s="662"/>
      <c r="I68" s="811">
        <f>G68+H68</f>
        <v>6812</v>
      </c>
      <c r="J68" s="809"/>
      <c r="K68" s="662"/>
      <c r="L68" s="811">
        <f>K68+J68</f>
        <v>0</v>
      </c>
      <c r="M68" s="809"/>
      <c r="N68" s="662"/>
      <c r="O68" s="811">
        <f>N68+M68</f>
        <v>0</v>
      </c>
      <c r="P68" s="1010"/>
    </row>
    <row r="69" spans="1:16" ht="24" x14ac:dyDescent="0.25">
      <c r="A69" s="296">
        <v>1220</v>
      </c>
      <c r="B69" s="189" t="s">
        <v>252</v>
      </c>
      <c r="C69" s="190">
        <f t="shared" si="0"/>
        <v>18640</v>
      </c>
      <c r="D69" s="297">
        <f>SUM(D70:D74)</f>
        <v>19729</v>
      </c>
      <c r="E69" s="298">
        <f t="shared" ref="E69:F69" si="66">SUM(E70:E74)</f>
        <v>-1189</v>
      </c>
      <c r="F69" s="166">
        <f t="shared" si="66"/>
        <v>18540</v>
      </c>
      <c r="G69" s="297">
        <f>SUM(G70:G74)</f>
        <v>100</v>
      </c>
      <c r="H69" s="298">
        <f t="shared" ref="H69:I69" si="67">SUM(H70:H74)</f>
        <v>0</v>
      </c>
      <c r="I69" s="166">
        <f t="shared" si="67"/>
        <v>100</v>
      </c>
      <c r="J69" s="297">
        <f>SUM(J70:J74)</f>
        <v>0</v>
      </c>
      <c r="K69" s="298">
        <f t="shared" ref="K69:L69" si="68">SUM(K70:K74)</f>
        <v>0</v>
      </c>
      <c r="L69" s="166">
        <f t="shared" si="68"/>
        <v>0</v>
      </c>
      <c r="M69" s="297">
        <f>SUM(M70:M74)</f>
        <v>0</v>
      </c>
      <c r="N69" s="298">
        <f t="shared" ref="N69:O69" si="69">SUM(N70:N74)</f>
        <v>0</v>
      </c>
      <c r="O69" s="166">
        <f t="shared" si="69"/>
        <v>0</v>
      </c>
      <c r="P69" s="168"/>
    </row>
    <row r="70" spans="1:16" ht="48" x14ac:dyDescent="0.25">
      <c r="A70" s="162">
        <v>1221</v>
      </c>
      <c r="B70" s="189" t="s">
        <v>253</v>
      </c>
      <c r="C70" s="190">
        <f t="shared" si="0"/>
        <v>10669</v>
      </c>
      <c r="D70" s="1007">
        <v>11758</v>
      </c>
      <c r="E70" s="1008">
        <v>-1189</v>
      </c>
      <c r="F70" s="166">
        <f t="shared" ref="F70:F74" si="70">D70+E70</f>
        <v>10569</v>
      </c>
      <c r="G70" s="1007">
        <v>100</v>
      </c>
      <c r="H70" s="1008"/>
      <c r="I70" s="166">
        <f t="shared" ref="I70:I74" si="71">G70+H70</f>
        <v>100</v>
      </c>
      <c r="J70" s="1007"/>
      <c r="K70" s="1008"/>
      <c r="L70" s="166">
        <f t="shared" ref="L70:L74" si="72">K70+J70</f>
        <v>0</v>
      </c>
      <c r="M70" s="1007"/>
      <c r="N70" s="1008"/>
      <c r="O70" s="166">
        <f t="shared" ref="O70:O74" si="73">N70+M70</f>
        <v>0</v>
      </c>
      <c r="P70" s="1011" t="s">
        <v>1062</v>
      </c>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customHeight="1" x14ac:dyDescent="0.25">
      <c r="A73" s="162">
        <v>1227</v>
      </c>
      <c r="B73" s="189" t="s">
        <v>256</v>
      </c>
      <c r="C73" s="190">
        <f t="shared" si="0"/>
        <v>7471</v>
      </c>
      <c r="D73" s="164">
        <v>7471</v>
      </c>
      <c r="E73" s="165"/>
      <c r="F73" s="166">
        <f t="shared" si="70"/>
        <v>7471</v>
      </c>
      <c r="G73" s="164"/>
      <c r="H73" s="165"/>
      <c r="I73" s="166">
        <f t="shared" si="71"/>
        <v>0</v>
      </c>
      <c r="J73" s="164"/>
      <c r="K73" s="165"/>
      <c r="L73" s="166">
        <f t="shared" si="72"/>
        <v>0</v>
      </c>
      <c r="M73" s="164"/>
      <c r="N73" s="165"/>
      <c r="O73" s="166">
        <f t="shared" si="73"/>
        <v>0</v>
      </c>
      <c r="P73" s="168"/>
    </row>
    <row r="74" spans="1:16" ht="48" customHeight="1" x14ac:dyDescent="0.25">
      <c r="A74" s="162">
        <v>1228</v>
      </c>
      <c r="B74" s="189" t="s">
        <v>257</v>
      </c>
      <c r="C74" s="190">
        <f t="shared" si="0"/>
        <v>500</v>
      </c>
      <c r="D74" s="164">
        <v>500</v>
      </c>
      <c r="E74" s="165"/>
      <c r="F74" s="166">
        <f t="shared" si="70"/>
        <v>500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30558</v>
      </c>
      <c r="D75" s="279">
        <f>SUM(D76,D83,D130,D164,D165,D172)</f>
        <v>27706</v>
      </c>
      <c r="E75" s="280">
        <f t="shared" ref="E75:F75" si="74">SUM(E76,E83,E130,E164,E165,E172)</f>
        <v>0</v>
      </c>
      <c r="F75" s="281">
        <f t="shared" si="74"/>
        <v>27706</v>
      </c>
      <c r="G75" s="279">
        <f>SUM(G76,G83,G130,G164,G165,G172)</f>
        <v>756</v>
      </c>
      <c r="H75" s="280">
        <f t="shared" ref="H75:I75" si="75">SUM(H76,H83,H130,H164,H165,H172)</f>
        <v>0</v>
      </c>
      <c r="I75" s="281">
        <f t="shared" si="75"/>
        <v>756</v>
      </c>
      <c r="J75" s="279">
        <f>SUM(J76,J83,J130,J164,J165,J172)</f>
        <v>2096</v>
      </c>
      <c r="K75" s="280">
        <f t="shared" ref="K75:L75" si="76">SUM(K76,K83,K130,K164,K165,K172)</f>
        <v>0</v>
      </c>
      <c r="L75" s="281">
        <f t="shared" si="76"/>
        <v>2096</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1001">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23576</v>
      </c>
      <c r="D83" s="284">
        <f>SUM(D84,D89,D95,D103,D112,D116,D122,D128)</f>
        <v>21480</v>
      </c>
      <c r="E83" s="285">
        <f t="shared" ref="E83:F83" si="98">SUM(E84,E89,E95,E103,E112,E116,E122,E128)</f>
        <v>0</v>
      </c>
      <c r="F83" s="173">
        <f t="shared" si="98"/>
        <v>21480</v>
      </c>
      <c r="G83" s="284">
        <f>SUM(G84,G89,G95,G103,G112,G116,G122,G128)</f>
        <v>0</v>
      </c>
      <c r="H83" s="285">
        <f t="shared" ref="H83:I83" si="99">SUM(H84,H89,H95,H103,H112,H116,H122,H128)</f>
        <v>0</v>
      </c>
      <c r="I83" s="173">
        <f t="shared" si="99"/>
        <v>0</v>
      </c>
      <c r="J83" s="284">
        <f>SUM(J84,J89,J95,J103,J112,J116,J122,J128)</f>
        <v>2096</v>
      </c>
      <c r="K83" s="285">
        <f t="shared" ref="K83:L83" si="100">SUM(K84,K89,K95,K103,K112,K116,K122,K128)</f>
        <v>0</v>
      </c>
      <c r="L83" s="173">
        <f t="shared" si="100"/>
        <v>2096</v>
      </c>
      <c r="M83" s="284">
        <f>SUM(M84,M89,M95,M103,M112,M116,M122,M128)</f>
        <v>0</v>
      </c>
      <c r="N83" s="285">
        <f t="shared" ref="N83:O83" si="101">SUM(N84,N89,N95,N103,N112,N116,N122,N128)</f>
        <v>0</v>
      </c>
      <c r="O83" s="173">
        <f t="shared" si="101"/>
        <v>0</v>
      </c>
      <c r="P83" s="177"/>
    </row>
    <row r="84" spans="1:16" x14ac:dyDescent="0.25">
      <c r="A84" s="286">
        <v>2210</v>
      </c>
      <c r="B84" s="238" t="s">
        <v>265</v>
      </c>
      <c r="C84" s="243">
        <f t="shared" ref="C84:C147" si="102">F84+I84+L84+O84</f>
        <v>505</v>
      </c>
      <c r="D84" s="287">
        <f>SUM(D85:D88)</f>
        <v>505</v>
      </c>
      <c r="E84" s="288">
        <f t="shared" ref="E84:F84" si="103">SUM(E85:E88)</f>
        <v>0</v>
      </c>
      <c r="F84" s="241">
        <f t="shared" si="103"/>
        <v>505</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customHeight="1" x14ac:dyDescent="0.25">
      <c r="A86" s="162">
        <v>2212</v>
      </c>
      <c r="B86" s="189" t="s">
        <v>267</v>
      </c>
      <c r="C86" s="190">
        <f t="shared" si="102"/>
        <v>404</v>
      </c>
      <c r="D86" s="302">
        <v>404</v>
      </c>
      <c r="E86" s="303"/>
      <c r="F86" s="166">
        <f t="shared" si="107"/>
        <v>404</v>
      </c>
      <c r="G86" s="164"/>
      <c r="H86" s="165"/>
      <c r="I86" s="166">
        <f t="shared" si="108"/>
        <v>0</v>
      </c>
      <c r="J86" s="164"/>
      <c r="K86" s="165"/>
      <c r="L86" s="166">
        <f t="shared" si="109"/>
        <v>0</v>
      </c>
      <c r="M86" s="164"/>
      <c r="N86" s="165"/>
      <c r="O86" s="166">
        <f t="shared" si="110"/>
        <v>0</v>
      </c>
      <c r="P86" s="168"/>
    </row>
    <row r="87" spans="1:16" ht="24" customHeight="1" x14ac:dyDescent="0.25">
      <c r="A87" s="162">
        <v>2214</v>
      </c>
      <c r="B87" s="189" t="s">
        <v>268</v>
      </c>
      <c r="C87" s="190">
        <f t="shared" si="102"/>
        <v>51</v>
      </c>
      <c r="D87" s="302">
        <v>51</v>
      </c>
      <c r="E87" s="303"/>
      <c r="F87" s="166">
        <f t="shared" si="107"/>
        <v>51</v>
      </c>
      <c r="G87" s="164"/>
      <c r="H87" s="165"/>
      <c r="I87" s="166">
        <f t="shared" si="108"/>
        <v>0</v>
      </c>
      <c r="J87" s="164"/>
      <c r="K87" s="165"/>
      <c r="L87" s="166">
        <f t="shared" si="109"/>
        <v>0</v>
      </c>
      <c r="M87" s="164"/>
      <c r="N87" s="165"/>
      <c r="O87" s="166">
        <f t="shared" si="110"/>
        <v>0</v>
      </c>
      <c r="P87" s="168"/>
    </row>
    <row r="88" spans="1:16" ht="12" customHeight="1" x14ac:dyDescent="0.25">
      <c r="A88" s="162">
        <v>2219</v>
      </c>
      <c r="B88" s="189" t="s">
        <v>269</v>
      </c>
      <c r="C88" s="190">
        <f t="shared" si="102"/>
        <v>50</v>
      </c>
      <c r="D88" s="302">
        <v>50</v>
      </c>
      <c r="E88" s="303"/>
      <c r="F88" s="166">
        <f t="shared" si="107"/>
        <v>50</v>
      </c>
      <c r="G88" s="164"/>
      <c r="H88" s="165"/>
      <c r="I88" s="166">
        <f t="shared" si="108"/>
        <v>0</v>
      </c>
      <c r="J88" s="164"/>
      <c r="K88" s="165"/>
      <c r="L88" s="166">
        <f t="shared" si="109"/>
        <v>0</v>
      </c>
      <c r="M88" s="164"/>
      <c r="N88" s="165"/>
      <c r="O88" s="166">
        <f t="shared" si="110"/>
        <v>0</v>
      </c>
      <c r="P88" s="168"/>
    </row>
    <row r="89" spans="1:16" ht="24" x14ac:dyDescent="0.25">
      <c r="A89" s="296">
        <v>2220</v>
      </c>
      <c r="B89" s="189" t="s">
        <v>270</v>
      </c>
      <c r="C89" s="190">
        <f t="shared" si="102"/>
        <v>17761</v>
      </c>
      <c r="D89" s="297">
        <f>SUM(D90:D94)</f>
        <v>15665</v>
      </c>
      <c r="E89" s="298">
        <f t="shared" ref="E89:F89" si="111">SUM(E90:E94)</f>
        <v>0</v>
      </c>
      <c r="F89" s="166">
        <f t="shared" si="111"/>
        <v>15665</v>
      </c>
      <c r="G89" s="297">
        <f>SUM(G90:G94)</f>
        <v>0</v>
      </c>
      <c r="H89" s="298">
        <f t="shared" ref="H89:I89" si="112">SUM(H90:H94)</f>
        <v>0</v>
      </c>
      <c r="I89" s="166">
        <f t="shared" si="112"/>
        <v>0</v>
      </c>
      <c r="J89" s="297">
        <f>SUM(J90:J94)</f>
        <v>2096</v>
      </c>
      <c r="K89" s="298">
        <f t="shared" ref="K89:L89" si="113">SUM(K90:K94)</f>
        <v>0</v>
      </c>
      <c r="L89" s="166">
        <f t="shared" si="113"/>
        <v>2096</v>
      </c>
      <c r="M89" s="297">
        <f>SUM(M90:M94)</f>
        <v>0</v>
      </c>
      <c r="N89" s="298">
        <f t="shared" ref="N89:O89" si="114">SUM(N90:N94)</f>
        <v>0</v>
      </c>
      <c r="O89" s="166">
        <f t="shared" si="114"/>
        <v>0</v>
      </c>
      <c r="P89" s="168"/>
    </row>
    <row r="90" spans="1:16" ht="57" customHeight="1" x14ac:dyDescent="0.2">
      <c r="A90" s="162">
        <v>2221</v>
      </c>
      <c r="B90" s="189" t="s">
        <v>271</v>
      </c>
      <c r="C90" s="190">
        <f t="shared" si="102"/>
        <v>7618</v>
      </c>
      <c r="D90" s="302">
        <v>6902</v>
      </c>
      <c r="E90" s="303"/>
      <c r="F90" s="166">
        <f t="shared" ref="F90:F94" si="115">D90+E90</f>
        <v>6902</v>
      </c>
      <c r="G90" s="164"/>
      <c r="H90" s="165"/>
      <c r="I90" s="166">
        <f t="shared" ref="I90:I94" si="116">G90+H90</f>
        <v>0</v>
      </c>
      <c r="J90" s="164">
        <v>716</v>
      </c>
      <c r="K90" s="165"/>
      <c r="L90" s="166">
        <f t="shared" ref="L90:L94" si="117">K90+J90</f>
        <v>716</v>
      </c>
      <c r="M90" s="164"/>
      <c r="N90" s="165"/>
      <c r="O90" s="166">
        <f t="shared" ref="O90:O94" si="118">N90+M90</f>
        <v>0</v>
      </c>
      <c r="P90" s="1012" t="s">
        <v>1063</v>
      </c>
    </row>
    <row r="91" spans="1:16" ht="29.25" customHeight="1" x14ac:dyDescent="0.25">
      <c r="A91" s="162">
        <v>2222</v>
      </c>
      <c r="B91" s="189" t="s">
        <v>272</v>
      </c>
      <c r="C91" s="190">
        <f t="shared" si="102"/>
        <v>3062</v>
      </c>
      <c r="D91" s="302">
        <v>2665</v>
      </c>
      <c r="E91" s="303"/>
      <c r="F91" s="166">
        <f t="shared" si="115"/>
        <v>2665</v>
      </c>
      <c r="G91" s="164"/>
      <c r="H91" s="165"/>
      <c r="I91" s="166">
        <f t="shared" si="116"/>
        <v>0</v>
      </c>
      <c r="J91" s="164">
        <v>397</v>
      </c>
      <c r="K91" s="165"/>
      <c r="L91" s="166">
        <f t="shared" si="117"/>
        <v>397</v>
      </c>
      <c r="M91" s="164"/>
      <c r="N91" s="165"/>
      <c r="O91" s="166">
        <f t="shared" si="118"/>
        <v>0</v>
      </c>
      <c r="P91" s="168"/>
    </row>
    <row r="92" spans="1:16" ht="36" customHeight="1" x14ac:dyDescent="0.25">
      <c r="A92" s="162">
        <v>2223</v>
      </c>
      <c r="B92" s="189" t="s">
        <v>273</v>
      </c>
      <c r="C92" s="190">
        <f t="shared" si="102"/>
        <v>6456</v>
      </c>
      <c r="D92" s="302">
        <v>5538</v>
      </c>
      <c r="E92" s="303"/>
      <c r="F92" s="166">
        <f t="shared" si="115"/>
        <v>5538</v>
      </c>
      <c r="G92" s="164"/>
      <c r="H92" s="165"/>
      <c r="I92" s="166">
        <f t="shared" si="116"/>
        <v>0</v>
      </c>
      <c r="J92" s="164">
        <v>918</v>
      </c>
      <c r="K92" s="165"/>
      <c r="L92" s="166">
        <f t="shared" si="117"/>
        <v>918</v>
      </c>
      <c r="M92" s="164"/>
      <c r="N92" s="165"/>
      <c r="O92" s="166">
        <f t="shared" si="118"/>
        <v>0</v>
      </c>
      <c r="P92" s="168"/>
    </row>
    <row r="93" spans="1:16" ht="48" customHeight="1" x14ac:dyDescent="0.25">
      <c r="A93" s="162">
        <v>2224</v>
      </c>
      <c r="B93" s="189" t="s">
        <v>274</v>
      </c>
      <c r="C93" s="190">
        <f t="shared" si="102"/>
        <v>625</v>
      </c>
      <c r="D93" s="302">
        <v>560</v>
      </c>
      <c r="E93" s="303"/>
      <c r="F93" s="166">
        <f t="shared" si="115"/>
        <v>560</v>
      </c>
      <c r="G93" s="164"/>
      <c r="H93" s="165"/>
      <c r="I93" s="166">
        <f t="shared" si="116"/>
        <v>0</v>
      </c>
      <c r="J93" s="164">
        <v>65</v>
      </c>
      <c r="K93" s="165"/>
      <c r="L93" s="166">
        <f t="shared" si="117"/>
        <v>65</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x14ac:dyDescent="0.25">
      <c r="A95" s="296">
        <v>2230</v>
      </c>
      <c r="B95" s="189" t="s">
        <v>276</v>
      </c>
      <c r="C95" s="190">
        <f t="shared" si="102"/>
        <v>710</v>
      </c>
      <c r="D95" s="297">
        <f>SUM(D96:D102)</f>
        <v>710</v>
      </c>
      <c r="E95" s="298">
        <f t="shared" ref="E95:F95" si="119">SUM(E96:E102)</f>
        <v>0</v>
      </c>
      <c r="F95" s="166">
        <f t="shared" si="119"/>
        <v>710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6" ht="24" customHeight="1" x14ac:dyDescent="0.25">
      <c r="A102" s="162">
        <v>2239</v>
      </c>
      <c r="B102" s="189" t="s">
        <v>283</v>
      </c>
      <c r="C102" s="190">
        <f t="shared" si="102"/>
        <v>710</v>
      </c>
      <c r="D102" s="302">
        <v>710</v>
      </c>
      <c r="E102" s="303"/>
      <c r="F102" s="166">
        <f t="shared" si="123"/>
        <v>710</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4161</v>
      </c>
      <c r="D103" s="297">
        <f>SUM(D104:D111)</f>
        <v>4161</v>
      </c>
      <c r="E103" s="298">
        <f t="shared" ref="E103:F103" si="127">SUM(E104:E111)</f>
        <v>0</v>
      </c>
      <c r="F103" s="166">
        <f t="shared" si="127"/>
        <v>4161</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customHeight="1" x14ac:dyDescent="0.25">
      <c r="A106" s="162">
        <v>2243</v>
      </c>
      <c r="B106" s="189" t="s">
        <v>287</v>
      </c>
      <c r="C106" s="190">
        <f t="shared" si="102"/>
        <v>480</v>
      </c>
      <c r="D106" s="302">
        <v>480</v>
      </c>
      <c r="E106" s="303"/>
      <c r="F106" s="166">
        <f t="shared" si="131"/>
        <v>480</v>
      </c>
      <c r="G106" s="164"/>
      <c r="H106" s="165"/>
      <c r="I106" s="166">
        <f t="shared" si="132"/>
        <v>0</v>
      </c>
      <c r="J106" s="164"/>
      <c r="K106" s="165"/>
      <c r="L106" s="166">
        <f t="shared" si="133"/>
        <v>0</v>
      </c>
      <c r="M106" s="164"/>
      <c r="N106" s="165"/>
      <c r="O106" s="166">
        <f t="shared" si="134"/>
        <v>0</v>
      </c>
      <c r="P106" s="168"/>
    </row>
    <row r="107" spans="1:16" ht="12" customHeight="1" x14ac:dyDescent="0.25">
      <c r="A107" s="162">
        <v>2244</v>
      </c>
      <c r="B107" s="189" t="s">
        <v>288</v>
      </c>
      <c r="C107" s="190">
        <f t="shared" si="102"/>
        <v>2184</v>
      </c>
      <c r="D107" s="302">
        <v>2184</v>
      </c>
      <c r="E107" s="303"/>
      <c r="F107" s="166">
        <f t="shared" si="131"/>
        <v>2184</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customHeight="1" x14ac:dyDescent="0.25">
      <c r="A111" s="162">
        <v>2249</v>
      </c>
      <c r="B111" s="189" t="s">
        <v>292</v>
      </c>
      <c r="C111" s="190">
        <f t="shared" si="102"/>
        <v>1497</v>
      </c>
      <c r="D111" s="302">
        <v>1497</v>
      </c>
      <c r="E111" s="303"/>
      <c r="F111" s="166">
        <f t="shared" si="131"/>
        <v>1497</v>
      </c>
      <c r="G111" s="164"/>
      <c r="H111" s="165"/>
      <c r="I111" s="166">
        <f t="shared" si="132"/>
        <v>0</v>
      </c>
      <c r="J111" s="164"/>
      <c r="K111" s="165"/>
      <c r="L111" s="166">
        <f t="shared" si="133"/>
        <v>0</v>
      </c>
      <c r="M111" s="164"/>
      <c r="N111" s="165"/>
      <c r="O111" s="166">
        <f t="shared" si="134"/>
        <v>0</v>
      </c>
      <c r="P111" s="168"/>
    </row>
    <row r="112" spans="1:16" x14ac:dyDescent="0.25">
      <c r="A112" s="296">
        <v>2250</v>
      </c>
      <c r="B112" s="189" t="s">
        <v>293</v>
      </c>
      <c r="C112" s="190">
        <f t="shared" si="102"/>
        <v>413</v>
      </c>
      <c r="D112" s="297">
        <f>SUM(D113:D115)</f>
        <v>413</v>
      </c>
      <c r="E112" s="298">
        <f t="shared" ref="E112:F112" si="135">SUM(E113:E115)</f>
        <v>0</v>
      </c>
      <c r="F112" s="166">
        <f t="shared" si="135"/>
        <v>413</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customHeight="1" x14ac:dyDescent="0.25">
      <c r="A113" s="162">
        <v>2251</v>
      </c>
      <c r="B113" s="189" t="s">
        <v>294</v>
      </c>
      <c r="C113" s="190">
        <f t="shared" si="102"/>
        <v>166</v>
      </c>
      <c r="D113" s="302">
        <v>166</v>
      </c>
      <c r="E113" s="303"/>
      <c r="F113" s="166">
        <f t="shared" ref="F113:F115" si="139">D113+E113</f>
        <v>166</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customHeight="1" x14ac:dyDescent="0.25">
      <c r="A114" s="162">
        <v>2252</v>
      </c>
      <c r="B114" s="189" t="s">
        <v>295</v>
      </c>
      <c r="C114" s="190">
        <f t="shared" si="102"/>
        <v>247</v>
      </c>
      <c r="D114" s="302">
        <v>247</v>
      </c>
      <c r="E114" s="303"/>
      <c r="F114" s="166">
        <f t="shared" si="139"/>
        <v>247</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c r="E115" s="303"/>
      <c r="F115" s="166">
        <f t="shared" si="139"/>
        <v>0</v>
      </c>
      <c r="G115" s="164"/>
      <c r="H115" s="165"/>
      <c r="I115" s="166">
        <f t="shared" si="140"/>
        <v>0</v>
      </c>
      <c r="J115" s="164"/>
      <c r="K115" s="165"/>
      <c r="L115" s="166">
        <f t="shared" si="141"/>
        <v>0</v>
      </c>
      <c r="M115" s="164"/>
      <c r="N115" s="165"/>
      <c r="O115" s="166">
        <f t="shared" si="142"/>
        <v>0</v>
      </c>
      <c r="P115" s="168"/>
    </row>
    <row r="116" spans="1:16" x14ac:dyDescent="0.25">
      <c r="A116" s="296">
        <v>2260</v>
      </c>
      <c r="B116" s="189" t="s">
        <v>297</v>
      </c>
      <c r="C116" s="190">
        <f t="shared" si="102"/>
        <v>26</v>
      </c>
      <c r="D116" s="297">
        <f>SUM(D117:D121)</f>
        <v>26</v>
      </c>
      <c r="E116" s="298">
        <f t="shared" ref="E116:F116" si="143">SUM(E117:E121)</f>
        <v>0</v>
      </c>
      <c r="F116" s="166">
        <f t="shared" si="143"/>
        <v>26</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6" ht="12" customHeight="1" x14ac:dyDescent="0.25">
      <c r="A121" s="162">
        <v>2269</v>
      </c>
      <c r="B121" s="189" t="s">
        <v>302</v>
      </c>
      <c r="C121" s="190">
        <f t="shared" si="102"/>
        <v>26</v>
      </c>
      <c r="D121" s="302">
        <v>26</v>
      </c>
      <c r="E121" s="303"/>
      <c r="F121" s="166">
        <f t="shared" si="147"/>
        <v>26</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v>0</v>
      </c>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1001">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6982</v>
      </c>
      <c r="D130" s="284">
        <f>SUM(D131,D136,D140,D141,D144,D151,D159,D160,D163)</f>
        <v>6226</v>
      </c>
      <c r="E130" s="285">
        <f t="shared" ref="E130:F130" si="160">SUM(E131,E136,E140,E141,E144,E151,E159,E160,E163)</f>
        <v>0</v>
      </c>
      <c r="F130" s="173">
        <f t="shared" si="160"/>
        <v>6226</v>
      </c>
      <c r="G130" s="284">
        <f>SUM(G131,G136,G140,G141,G144,G151,G159,G160,G163)</f>
        <v>756</v>
      </c>
      <c r="H130" s="285">
        <f t="shared" ref="H130:I130" si="161">SUM(H131,H136,H140,H141,H144,H151,H159,H160,H163)</f>
        <v>0</v>
      </c>
      <c r="I130" s="173">
        <f t="shared" si="161"/>
        <v>756</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x14ac:dyDescent="0.25">
      <c r="A131" s="1001">
        <v>2310</v>
      </c>
      <c r="B131" s="182" t="s">
        <v>312</v>
      </c>
      <c r="C131" s="183">
        <f t="shared" si="102"/>
        <v>1870</v>
      </c>
      <c r="D131" s="300">
        <f t="shared" ref="D131:O131" si="164">SUM(D132:D135)</f>
        <v>1870</v>
      </c>
      <c r="E131" s="301">
        <f t="shared" si="164"/>
        <v>0</v>
      </c>
      <c r="F131" s="234">
        <f t="shared" si="164"/>
        <v>1870</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customHeight="1" x14ac:dyDescent="0.25">
      <c r="A132" s="162">
        <v>2311</v>
      </c>
      <c r="B132" s="189" t="s">
        <v>313</v>
      </c>
      <c r="C132" s="190">
        <f t="shared" si="102"/>
        <v>350</v>
      </c>
      <c r="D132" s="302">
        <v>350</v>
      </c>
      <c r="E132" s="303"/>
      <c r="F132" s="166">
        <f t="shared" ref="F132:F135" si="165">D132+E132</f>
        <v>350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21.75" customHeight="1" x14ac:dyDescent="0.25">
      <c r="A133" s="162">
        <v>2312</v>
      </c>
      <c r="B133" s="189" t="s">
        <v>314</v>
      </c>
      <c r="C133" s="190">
        <f t="shared" si="102"/>
        <v>1520</v>
      </c>
      <c r="D133" s="302">
        <v>1520</v>
      </c>
      <c r="E133" s="303"/>
      <c r="F133" s="166">
        <f t="shared" si="165"/>
        <v>1520</v>
      </c>
      <c r="G133" s="164"/>
      <c r="H133" s="165"/>
      <c r="I133" s="166">
        <f t="shared" si="166"/>
        <v>0</v>
      </c>
      <c r="J133" s="164"/>
      <c r="K133" s="165"/>
      <c r="L133" s="166">
        <f t="shared" si="167"/>
        <v>0</v>
      </c>
      <c r="M133" s="164"/>
      <c r="N133" s="165"/>
      <c r="O133" s="166">
        <f t="shared" si="168"/>
        <v>0</v>
      </c>
      <c r="P133" s="168"/>
    </row>
    <row r="134" spans="1:16" ht="12" hidden="1" customHeight="1" x14ac:dyDescent="0.25">
      <c r="A134" s="162">
        <v>2313</v>
      </c>
      <c r="B134" s="189" t="s">
        <v>315</v>
      </c>
      <c r="C134" s="190">
        <f t="shared" si="102"/>
        <v>0</v>
      </c>
      <c r="D134" s="302"/>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c r="E135" s="303"/>
      <c r="F135" s="166">
        <f t="shared" si="165"/>
        <v>0</v>
      </c>
      <c r="G135" s="164"/>
      <c r="H135" s="165"/>
      <c r="I135" s="166">
        <f t="shared" si="166"/>
        <v>0</v>
      </c>
      <c r="J135" s="164"/>
      <c r="K135" s="165"/>
      <c r="L135" s="166">
        <f t="shared" si="167"/>
        <v>0</v>
      </c>
      <c r="M135" s="164"/>
      <c r="N135" s="165"/>
      <c r="O135" s="166">
        <f t="shared" si="168"/>
        <v>0</v>
      </c>
      <c r="P135" s="168"/>
    </row>
    <row r="136" spans="1:16" x14ac:dyDescent="0.25">
      <c r="A136" s="296">
        <v>2320</v>
      </c>
      <c r="B136" s="189" t="s">
        <v>317</v>
      </c>
      <c r="C136" s="190">
        <f t="shared" si="102"/>
        <v>30</v>
      </c>
      <c r="D136" s="297">
        <f>SUM(D137:D139)</f>
        <v>30</v>
      </c>
      <c r="E136" s="298">
        <f t="shared" ref="E136:F136" si="169">SUM(E137:E139)</f>
        <v>0</v>
      </c>
      <c r="F136" s="166">
        <f t="shared" si="169"/>
        <v>30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customHeight="1" x14ac:dyDescent="0.25">
      <c r="A138" s="162">
        <v>2322</v>
      </c>
      <c r="B138" s="189" t="s">
        <v>319</v>
      </c>
      <c r="C138" s="190">
        <f t="shared" si="102"/>
        <v>30</v>
      </c>
      <c r="D138" s="302">
        <v>30</v>
      </c>
      <c r="E138" s="303"/>
      <c r="F138" s="166">
        <f t="shared" si="173"/>
        <v>30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x14ac:dyDescent="0.25">
      <c r="A141" s="296">
        <v>2340</v>
      </c>
      <c r="B141" s="189" t="s">
        <v>322</v>
      </c>
      <c r="C141" s="190">
        <f t="shared" si="102"/>
        <v>50</v>
      </c>
      <c r="D141" s="297">
        <f>SUM(D142:D143)</f>
        <v>50</v>
      </c>
      <c r="E141" s="298">
        <f t="shared" ref="E141:F141" si="177">SUM(E142:E143)</f>
        <v>0</v>
      </c>
      <c r="F141" s="166">
        <f t="shared" si="177"/>
        <v>50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customHeight="1" x14ac:dyDescent="0.25">
      <c r="A142" s="162">
        <v>2341</v>
      </c>
      <c r="B142" s="189" t="s">
        <v>323</v>
      </c>
      <c r="C142" s="190">
        <f t="shared" si="102"/>
        <v>50</v>
      </c>
      <c r="D142" s="302">
        <v>50</v>
      </c>
      <c r="E142" s="303"/>
      <c r="F142" s="166">
        <f t="shared" ref="F142:F143" si="181">D142+E142</f>
        <v>50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x14ac:dyDescent="0.25">
      <c r="A144" s="286">
        <v>2350</v>
      </c>
      <c r="B144" s="238" t="s">
        <v>325</v>
      </c>
      <c r="C144" s="243">
        <f t="shared" si="102"/>
        <v>2499</v>
      </c>
      <c r="D144" s="287">
        <f>SUM(D145:D150)</f>
        <v>2499</v>
      </c>
      <c r="E144" s="288">
        <f t="shared" ref="E144:F144" si="185">SUM(E145:E150)</f>
        <v>0</v>
      </c>
      <c r="F144" s="241">
        <f t="shared" si="185"/>
        <v>2499</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customHeight="1" x14ac:dyDescent="0.25">
      <c r="A145" s="155">
        <v>2351</v>
      </c>
      <c r="B145" s="182" t="s">
        <v>326</v>
      </c>
      <c r="C145" s="183">
        <f t="shared" si="102"/>
        <v>625</v>
      </c>
      <c r="D145" s="304">
        <v>625</v>
      </c>
      <c r="E145" s="305"/>
      <c r="F145" s="234">
        <f t="shared" ref="F145:F150" si="189">D145+E145</f>
        <v>625</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28.5" customHeight="1" x14ac:dyDescent="0.25">
      <c r="A146" s="162">
        <v>2352</v>
      </c>
      <c r="B146" s="189" t="s">
        <v>327</v>
      </c>
      <c r="C146" s="190">
        <f t="shared" si="102"/>
        <v>1874</v>
      </c>
      <c r="D146" s="302">
        <v>1874</v>
      </c>
      <c r="E146" s="303"/>
      <c r="F146" s="166">
        <f t="shared" si="189"/>
        <v>1874</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customHeight="1" x14ac:dyDescent="0.25">
      <c r="A151" s="296">
        <v>2360</v>
      </c>
      <c r="B151" s="189" t="s">
        <v>332</v>
      </c>
      <c r="C151" s="190">
        <f t="shared" si="193"/>
        <v>945</v>
      </c>
      <c r="D151" s="297">
        <f>SUM(D152:D158)</f>
        <v>945</v>
      </c>
      <c r="E151" s="298">
        <f t="shared" ref="E151:F151" si="194">SUM(E152:E158)</f>
        <v>0</v>
      </c>
      <c r="F151" s="166">
        <f t="shared" si="194"/>
        <v>945</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customHeight="1" x14ac:dyDescent="0.25">
      <c r="A152" s="161">
        <v>2361</v>
      </c>
      <c r="B152" s="189" t="s">
        <v>333</v>
      </c>
      <c r="C152" s="190">
        <f t="shared" si="193"/>
        <v>528</v>
      </c>
      <c r="D152" s="302">
        <v>528</v>
      </c>
      <c r="E152" s="303"/>
      <c r="F152" s="166">
        <f t="shared" ref="F152:F159" si="198">D152+E152</f>
        <v>528</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customHeight="1" x14ac:dyDescent="0.25">
      <c r="A153" s="161">
        <v>2362</v>
      </c>
      <c r="B153" s="189" t="s">
        <v>334</v>
      </c>
      <c r="C153" s="190">
        <f t="shared" si="193"/>
        <v>417</v>
      </c>
      <c r="D153" s="302">
        <v>417</v>
      </c>
      <c r="E153" s="303"/>
      <c r="F153" s="166">
        <f t="shared" si="198"/>
        <v>417</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customHeight="1" x14ac:dyDescent="0.25">
      <c r="A159" s="286">
        <v>2370</v>
      </c>
      <c r="B159" s="238" t="s">
        <v>340</v>
      </c>
      <c r="C159" s="243">
        <f t="shared" si="193"/>
        <v>1588</v>
      </c>
      <c r="D159" s="313">
        <v>832</v>
      </c>
      <c r="E159" s="314"/>
      <c r="F159" s="241">
        <f t="shared" si="198"/>
        <v>832</v>
      </c>
      <c r="G159" s="244">
        <v>756</v>
      </c>
      <c r="H159" s="245"/>
      <c r="I159" s="241">
        <f t="shared" si="199"/>
        <v>756</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1001">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1001">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1001">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1001">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1001">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2200</v>
      </c>
      <c r="D194" s="273">
        <f t="shared" ref="D194:O194" si="259">SUM(D195,D230,D269,D283)</f>
        <v>2200</v>
      </c>
      <c r="E194" s="274">
        <f t="shared" si="259"/>
        <v>0</v>
      </c>
      <c r="F194" s="275">
        <f t="shared" si="259"/>
        <v>2200</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2200</v>
      </c>
      <c r="D195" s="279">
        <f>D196+D204</f>
        <v>2200</v>
      </c>
      <c r="E195" s="280">
        <f t="shared" ref="E195:F195" si="260">E196+E204</f>
        <v>0</v>
      </c>
      <c r="F195" s="281">
        <f t="shared" si="260"/>
        <v>2200</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1001">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2200</v>
      </c>
      <c r="D204" s="284">
        <f>D205+D215+D216+D225+D226+D227+D229</f>
        <v>2200</v>
      </c>
      <c r="E204" s="285">
        <f t="shared" ref="E204:F204" si="276">E205+E215+E216+E225+E226+E227+E229</f>
        <v>0</v>
      </c>
      <c r="F204" s="173">
        <f t="shared" si="276"/>
        <v>2200</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2200</v>
      </c>
      <c r="D216" s="297">
        <f>SUM(D217:D224)</f>
        <v>2200</v>
      </c>
      <c r="E216" s="298">
        <f t="shared" ref="E216:F216" si="289">SUM(E217:E224)</f>
        <v>0</v>
      </c>
      <c r="F216" s="166">
        <f t="shared" si="289"/>
        <v>2200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39" customHeight="1" x14ac:dyDescent="0.25">
      <c r="A218" s="162">
        <v>5232</v>
      </c>
      <c r="B218" s="189" t="s">
        <v>399</v>
      </c>
      <c r="C218" s="190">
        <f t="shared" si="288"/>
        <v>900</v>
      </c>
      <c r="D218" s="302">
        <v>900</v>
      </c>
      <c r="E218" s="303"/>
      <c r="F218" s="166">
        <f t="shared" si="293"/>
        <v>900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customHeight="1" x14ac:dyDescent="0.25">
      <c r="A223" s="162">
        <v>5238</v>
      </c>
      <c r="B223" s="189" t="s">
        <v>404</v>
      </c>
      <c r="C223" s="190">
        <f t="shared" si="288"/>
        <v>1300</v>
      </c>
      <c r="D223" s="302">
        <v>1300</v>
      </c>
      <c r="E223" s="303"/>
      <c r="F223" s="166">
        <f t="shared" si="293"/>
        <v>1300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1001">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1001">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1001">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1001">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1001">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1001">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413008</v>
      </c>
      <c r="D289" s="362">
        <f t="shared" ref="D289:O289" si="389">SUM(D286,D269,D230,D195,D187,D173,D75,D53,D283)</f>
        <v>375064</v>
      </c>
      <c r="E289" s="363">
        <f t="shared" si="389"/>
        <v>0</v>
      </c>
      <c r="F289" s="364">
        <f t="shared" si="389"/>
        <v>375064</v>
      </c>
      <c r="G289" s="362">
        <f t="shared" si="389"/>
        <v>35848</v>
      </c>
      <c r="H289" s="363">
        <f t="shared" si="389"/>
        <v>0</v>
      </c>
      <c r="I289" s="364">
        <f t="shared" si="389"/>
        <v>35848</v>
      </c>
      <c r="J289" s="362">
        <f t="shared" si="389"/>
        <v>2096</v>
      </c>
      <c r="K289" s="363">
        <f t="shared" si="389"/>
        <v>0</v>
      </c>
      <c r="L289" s="364">
        <f t="shared" si="389"/>
        <v>2096</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GewnLbLJ+DRBMZnYEDBzLALU8sbjcVI6rtSUBnQ13LX89M7XtdBfOjaKh6Leh5Ylgs1grthjXoom56P6twQyvQ==" saltValue="eDkGCLiE1Tn4aJPOYQNZ2A==" spinCount="100000" sheet="1" objects="1" scenarios="1" formatCells="0" formatColumns="0" formatRows="0" deleteColumns="0"/>
  <autoFilter ref="A18:P301">
    <filterColumn colId="2">
      <filters>
        <filter val="1 104"/>
        <filter val="1 300"/>
        <filter val="1 497"/>
        <filter val="1 520"/>
        <filter val="1 588"/>
        <filter val="1 833"/>
        <filter val="1 870"/>
        <filter val="1 874"/>
        <filter val="10 669"/>
        <filter val="15 473"/>
        <filter val="166"/>
        <filter val="17 761"/>
        <filter val="18 640"/>
        <filter val="2 096"/>
        <filter val="2 184"/>
        <filter val="2 200"/>
        <filter val="2 499"/>
        <filter val="2 788"/>
        <filter val="23 576"/>
        <filter val="23 754"/>
        <filter val="247"/>
        <filter val="26"/>
        <filter val="262 797"/>
        <filter val="263"/>
        <filter val="289 339"/>
        <filter val="3 005"/>
        <filter val="3 062"/>
        <filter val="30"/>
        <filter val="30 558"/>
        <filter val="350"/>
        <filter val="380 250"/>
        <filter val="4 161"/>
        <filter val="4 172"/>
        <filter val="404"/>
        <filter val="410 808"/>
        <filter val="410 912"/>
        <filter val="413"/>
        <filter val="413 008"/>
        <filter val="417"/>
        <filter val="480"/>
        <filter val="50"/>
        <filter val="500"/>
        <filter val="505"/>
        <filter val="51"/>
        <filter val="528"/>
        <filter val="6 456"/>
        <filter val="6 982"/>
        <filter val="625"/>
        <filter val="7 471"/>
        <filter val="7 618"/>
        <filter val="710"/>
        <filter val="72 271"/>
        <filter val="90 911"/>
        <filter val="900"/>
        <filter val="94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54.pielikums Jūrmalas pilsētas domes
2019.gada 19.decembra saistošajiem noteikumiem Nr.56
(protokols Nr.16, 31.punkts)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Q320"/>
  <sheetViews>
    <sheetView showGridLines="0" view="pageLayout" zoomScaleNormal="100" workbookViewId="0">
      <selection activeCell="R21" sqref="R21"/>
    </sheetView>
  </sheetViews>
  <sheetFormatPr defaultRowHeight="15"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collapsed="1"/>
    <col min="18" max="16384" width="9.140625" style="115"/>
  </cols>
  <sheetData>
    <row r="1" spans="1:17" x14ac:dyDescent="0.25">
      <c r="A1" s="112"/>
      <c r="B1" s="112"/>
      <c r="C1" s="112"/>
      <c r="D1" s="112"/>
      <c r="E1" s="112"/>
      <c r="F1" s="112"/>
      <c r="G1" s="112"/>
      <c r="H1" s="112"/>
      <c r="I1" s="112"/>
      <c r="J1" s="112"/>
      <c r="K1" s="112"/>
      <c r="L1" s="112"/>
      <c r="M1" s="112"/>
      <c r="N1" s="113"/>
      <c r="O1" s="114" t="s">
        <v>1064</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783"/>
    </row>
    <row r="3" spans="1:17" ht="12.75" customHeight="1" x14ac:dyDescent="0.25">
      <c r="A3" s="116" t="s">
        <v>168</v>
      </c>
      <c r="B3" s="117"/>
      <c r="C3" s="1075" t="s">
        <v>1065</v>
      </c>
      <c r="D3" s="1075"/>
      <c r="E3" s="1075"/>
      <c r="F3" s="1075"/>
      <c r="G3" s="1075"/>
      <c r="H3" s="1075"/>
      <c r="I3" s="1075"/>
      <c r="J3" s="1075"/>
      <c r="K3" s="1075"/>
      <c r="L3" s="1075"/>
      <c r="M3" s="1075"/>
      <c r="N3" s="1075"/>
      <c r="O3" s="1075"/>
      <c r="P3" s="1076"/>
      <c r="Q3" s="783"/>
    </row>
    <row r="4" spans="1:17" ht="12.75" customHeight="1" x14ac:dyDescent="0.25">
      <c r="A4" s="116" t="s">
        <v>170</v>
      </c>
      <c r="B4" s="117"/>
      <c r="C4" s="1075" t="s">
        <v>1066</v>
      </c>
      <c r="D4" s="1075"/>
      <c r="E4" s="1075"/>
      <c r="F4" s="1075"/>
      <c r="G4" s="1075"/>
      <c r="H4" s="1075"/>
      <c r="I4" s="1075"/>
      <c r="J4" s="1075"/>
      <c r="K4" s="1075"/>
      <c r="L4" s="1075"/>
      <c r="M4" s="1075"/>
      <c r="N4" s="1075"/>
      <c r="O4" s="1075"/>
      <c r="P4" s="1076"/>
      <c r="Q4" s="783"/>
    </row>
    <row r="5" spans="1:17" ht="12.75" customHeight="1" x14ac:dyDescent="0.25">
      <c r="A5" s="118" t="s">
        <v>172</v>
      </c>
      <c r="B5" s="119"/>
      <c r="C5" s="1070" t="s">
        <v>1067</v>
      </c>
      <c r="D5" s="1070"/>
      <c r="E5" s="1070"/>
      <c r="F5" s="1070"/>
      <c r="G5" s="1070"/>
      <c r="H5" s="1070"/>
      <c r="I5" s="1070"/>
      <c r="J5" s="1070"/>
      <c r="K5" s="1070"/>
      <c r="L5" s="1070"/>
      <c r="M5" s="1070"/>
      <c r="N5" s="1070"/>
      <c r="O5" s="1070"/>
      <c r="P5" s="1071"/>
      <c r="Q5" s="783"/>
    </row>
    <row r="6" spans="1:17" ht="12.75" customHeight="1" x14ac:dyDescent="0.25">
      <c r="A6" s="118" t="s">
        <v>174</v>
      </c>
      <c r="B6" s="119"/>
      <c r="C6" s="1070" t="s">
        <v>762</v>
      </c>
      <c r="D6" s="1070"/>
      <c r="E6" s="1070"/>
      <c r="F6" s="1070"/>
      <c r="G6" s="1070"/>
      <c r="H6" s="1070"/>
      <c r="I6" s="1070"/>
      <c r="J6" s="1070"/>
      <c r="K6" s="1070"/>
      <c r="L6" s="1070"/>
      <c r="M6" s="1070"/>
      <c r="N6" s="1070"/>
      <c r="O6" s="1070"/>
      <c r="P6" s="1071"/>
      <c r="Q6" s="783"/>
    </row>
    <row r="7" spans="1:17" ht="27" customHeight="1" x14ac:dyDescent="0.25">
      <c r="A7" s="118" t="s">
        <v>176</v>
      </c>
      <c r="B7" s="119"/>
      <c r="C7" s="1075" t="s">
        <v>1068</v>
      </c>
      <c r="D7" s="1075"/>
      <c r="E7" s="1075"/>
      <c r="F7" s="1075"/>
      <c r="G7" s="1075"/>
      <c r="H7" s="1075"/>
      <c r="I7" s="1075"/>
      <c r="J7" s="1075"/>
      <c r="K7" s="1075"/>
      <c r="L7" s="1075"/>
      <c r="M7" s="1075"/>
      <c r="N7" s="1075"/>
      <c r="O7" s="1075"/>
      <c r="P7" s="1076"/>
      <c r="Q7" s="783"/>
    </row>
    <row r="8" spans="1:17" ht="12.75" customHeight="1" x14ac:dyDescent="0.25">
      <c r="A8" s="120" t="s">
        <v>178</v>
      </c>
      <c r="B8" s="119"/>
      <c r="C8" s="1077"/>
      <c r="D8" s="1077"/>
      <c r="E8" s="1077"/>
      <c r="F8" s="1077"/>
      <c r="G8" s="1077"/>
      <c r="H8" s="1077"/>
      <c r="I8" s="1077"/>
      <c r="J8" s="1077"/>
      <c r="K8" s="1077"/>
      <c r="L8" s="1077"/>
      <c r="M8" s="1077"/>
      <c r="N8" s="1077"/>
      <c r="O8" s="1077"/>
      <c r="P8" s="1078"/>
      <c r="Q8" s="783"/>
    </row>
    <row r="9" spans="1:17" ht="12.75" customHeight="1" x14ac:dyDescent="0.25">
      <c r="A9" s="118"/>
      <c r="B9" s="119" t="s">
        <v>179</v>
      </c>
      <c r="C9" s="1070" t="s">
        <v>1069</v>
      </c>
      <c r="D9" s="1070"/>
      <c r="E9" s="1070"/>
      <c r="F9" s="1070"/>
      <c r="G9" s="1070"/>
      <c r="H9" s="1070"/>
      <c r="I9" s="1070"/>
      <c r="J9" s="1070"/>
      <c r="K9" s="1070"/>
      <c r="L9" s="1070"/>
      <c r="M9" s="1070"/>
      <c r="N9" s="1070"/>
      <c r="O9" s="1070"/>
      <c r="P9" s="1071"/>
      <c r="Q9" s="783"/>
    </row>
    <row r="10" spans="1:17" ht="12.75" customHeight="1" x14ac:dyDescent="0.25">
      <c r="A10" s="118"/>
      <c r="B10" s="119" t="s">
        <v>181</v>
      </c>
      <c r="C10" s="1070" t="s">
        <v>1070</v>
      </c>
      <c r="D10" s="1070"/>
      <c r="E10" s="1070"/>
      <c r="F10" s="1070"/>
      <c r="G10" s="1070"/>
      <c r="H10" s="1070"/>
      <c r="I10" s="1070"/>
      <c r="J10" s="1070"/>
      <c r="K10" s="1070"/>
      <c r="L10" s="1070"/>
      <c r="M10" s="1070"/>
      <c r="N10" s="1070"/>
      <c r="O10" s="1070"/>
      <c r="P10" s="1071"/>
      <c r="Q10" s="783"/>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783"/>
    </row>
    <row r="12" spans="1:17" ht="12.75" customHeight="1" x14ac:dyDescent="0.25">
      <c r="A12" s="118"/>
      <c r="B12" s="119" t="s">
        <v>183</v>
      </c>
      <c r="C12" s="1070" t="s">
        <v>1071</v>
      </c>
      <c r="D12" s="1070"/>
      <c r="E12" s="1070"/>
      <c r="F12" s="1070"/>
      <c r="G12" s="1070"/>
      <c r="H12" s="1070"/>
      <c r="I12" s="1070"/>
      <c r="J12" s="1070"/>
      <c r="K12" s="1070"/>
      <c r="L12" s="1070"/>
      <c r="M12" s="1070"/>
      <c r="N12" s="1070"/>
      <c r="O12" s="1070"/>
      <c r="P12" s="1071"/>
      <c r="Q12" s="783"/>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783"/>
    </row>
    <row r="14" spans="1:17" ht="12.75" customHeight="1" x14ac:dyDescent="0.25">
      <c r="A14" s="121"/>
      <c r="B14" s="122"/>
      <c r="C14" s="1050"/>
      <c r="D14" s="1050"/>
      <c r="E14" s="1050"/>
      <c r="F14" s="1050"/>
      <c r="G14" s="1050"/>
      <c r="H14" s="1050"/>
      <c r="I14" s="1050"/>
      <c r="J14" s="1050"/>
      <c r="K14" s="1050"/>
      <c r="L14" s="1050"/>
      <c r="M14" s="1050"/>
      <c r="N14" s="1050"/>
      <c r="O14" s="1050"/>
      <c r="P14" s="1051"/>
      <c r="Q14" s="783"/>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727092</v>
      </c>
      <c r="D20" s="143">
        <f>SUM(D21,D24,D25,D41,D43)</f>
        <v>529234</v>
      </c>
      <c r="E20" s="144">
        <f t="shared" ref="E20:F20" si="1">SUM(E21,E24,E25,E41,E43)</f>
        <v>0</v>
      </c>
      <c r="F20" s="145">
        <f t="shared" si="1"/>
        <v>529234</v>
      </c>
      <c r="G20" s="143">
        <f>SUM(G21,G24,G43)</f>
        <v>175719</v>
      </c>
      <c r="H20" s="144">
        <f t="shared" ref="H20:I20" si="2">SUM(H21,H24,H43)</f>
        <v>0</v>
      </c>
      <c r="I20" s="145">
        <f t="shared" si="2"/>
        <v>175719</v>
      </c>
      <c r="J20" s="143">
        <f>SUM(J21,J26,J43)</f>
        <v>22139</v>
      </c>
      <c r="K20" s="144">
        <f t="shared" ref="K20:L20" si="3">SUM(K21,K26,K43)</f>
        <v>0</v>
      </c>
      <c r="L20" s="145">
        <f t="shared" si="3"/>
        <v>22139</v>
      </c>
      <c r="M20" s="143">
        <f>SUM(M21,M45)</f>
        <v>0</v>
      </c>
      <c r="N20" s="144">
        <f t="shared" ref="N20:O20" si="4">SUM(N21,N45)</f>
        <v>0</v>
      </c>
      <c r="O20" s="145">
        <f t="shared" si="4"/>
        <v>0</v>
      </c>
      <c r="P20" s="146"/>
    </row>
    <row r="21" spans="1:16" ht="15.75" thickTop="1" x14ac:dyDescent="0.25">
      <c r="A21" s="147"/>
      <c r="B21" s="148" t="s">
        <v>204</v>
      </c>
      <c r="C21" s="149">
        <f t="shared" si="0"/>
        <v>2778</v>
      </c>
      <c r="D21" s="150">
        <f>SUM(D22:D23)</f>
        <v>0</v>
      </c>
      <c r="E21" s="151">
        <f t="shared" ref="E21:F21" si="5">SUM(E22:E23)</f>
        <v>0</v>
      </c>
      <c r="F21" s="152">
        <f t="shared" si="5"/>
        <v>0</v>
      </c>
      <c r="G21" s="150">
        <f>SUM(G22:G23)</f>
        <v>0</v>
      </c>
      <c r="H21" s="151">
        <f t="shared" ref="H21:I21" si="6">SUM(H22:H23)</f>
        <v>0</v>
      </c>
      <c r="I21" s="152">
        <f t="shared" si="6"/>
        <v>0</v>
      </c>
      <c r="J21" s="150">
        <f>SUM(J22:J23)</f>
        <v>2778</v>
      </c>
      <c r="K21" s="151">
        <f t="shared" ref="K21:L21" si="7">SUM(K22:K23)</f>
        <v>0</v>
      </c>
      <c r="L21" s="152">
        <f t="shared" si="7"/>
        <v>2778</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32.25" customHeight="1" x14ac:dyDescent="0.25">
      <c r="A23" s="388"/>
      <c r="B23" s="289" t="s">
        <v>206</v>
      </c>
      <c r="C23" s="771">
        <f t="shared" si="0"/>
        <v>2778</v>
      </c>
      <c r="D23" s="292"/>
      <c r="E23" s="293"/>
      <c r="F23" s="294">
        <f t="shared" ref="F23:F25" si="9">D23+E23</f>
        <v>0</v>
      </c>
      <c r="G23" s="292"/>
      <c r="H23" s="293"/>
      <c r="I23" s="294">
        <f t="shared" ref="I23:I24" si="10">G23+H23</f>
        <v>0</v>
      </c>
      <c r="J23" s="292">
        <v>2778</v>
      </c>
      <c r="K23" s="293"/>
      <c r="L23" s="772">
        <f>K23+J23</f>
        <v>2778</v>
      </c>
      <c r="M23" s="292"/>
      <c r="N23" s="293"/>
      <c r="O23" s="294">
        <f>N23+M23</f>
        <v>0</v>
      </c>
      <c r="P23" s="308"/>
    </row>
    <row r="24" spans="1:16" s="139" customFormat="1" ht="24.75" thickBot="1" x14ac:dyDescent="0.3">
      <c r="A24" s="449">
        <v>19300</v>
      </c>
      <c r="B24" s="449" t="s">
        <v>207</v>
      </c>
      <c r="C24" s="450">
        <f>F24+I24</f>
        <v>704953</v>
      </c>
      <c r="D24" s="451">
        <v>529234</v>
      </c>
      <c r="E24" s="452"/>
      <c r="F24" s="453">
        <f t="shared" si="9"/>
        <v>529234</v>
      </c>
      <c r="G24" s="451">
        <v>175719</v>
      </c>
      <c r="H24" s="452"/>
      <c r="I24" s="453">
        <f t="shared" si="10"/>
        <v>175719</v>
      </c>
      <c r="J24" s="454" t="s">
        <v>208</v>
      </c>
      <c r="K24" s="455" t="s">
        <v>208</v>
      </c>
      <c r="L24" s="456" t="s">
        <v>208</v>
      </c>
      <c r="M24" s="454" t="s">
        <v>208</v>
      </c>
      <c r="N24" s="455" t="s">
        <v>208</v>
      </c>
      <c r="O24" s="456" t="s">
        <v>208</v>
      </c>
      <c r="P24" s="457"/>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19286</v>
      </c>
      <c r="D26" s="174" t="s">
        <v>208</v>
      </c>
      <c r="E26" s="175" t="s">
        <v>208</v>
      </c>
      <c r="F26" s="176" t="s">
        <v>208</v>
      </c>
      <c r="G26" s="174" t="s">
        <v>208</v>
      </c>
      <c r="H26" s="175" t="s">
        <v>208</v>
      </c>
      <c r="I26" s="176" t="s">
        <v>208</v>
      </c>
      <c r="J26" s="178">
        <f>SUM(J27,J31,J33,J36)</f>
        <v>19286</v>
      </c>
      <c r="K26" s="179">
        <f t="shared" ref="K26:L26" si="11">SUM(K27,K31,K33,K36)</f>
        <v>0</v>
      </c>
      <c r="L26" s="180">
        <f t="shared" si="11"/>
        <v>19286</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customHeight="1" x14ac:dyDescent="0.25">
      <c r="A36" s="181">
        <v>21390</v>
      </c>
      <c r="B36" s="169" t="s">
        <v>220</v>
      </c>
      <c r="C36" s="170">
        <f t="shared" si="16"/>
        <v>19286</v>
      </c>
      <c r="D36" s="174" t="s">
        <v>208</v>
      </c>
      <c r="E36" s="175" t="s">
        <v>208</v>
      </c>
      <c r="F36" s="176" t="s">
        <v>208</v>
      </c>
      <c r="G36" s="174" t="s">
        <v>208</v>
      </c>
      <c r="H36" s="175" t="s">
        <v>208</v>
      </c>
      <c r="I36" s="176" t="s">
        <v>208</v>
      </c>
      <c r="J36" s="178">
        <f>SUM(J37:J40)</f>
        <v>19286</v>
      </c>
      <c r="K36" s="179">
        <f t="shared" ref="K36:L36" si="19">SUM(K37:K40)</f>
        <v>0</v>
      </c>
      <c r="L36" s="180">
        <f t="shared" si="19"/>
        <v>19286</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customHeight="1" x14ac:dyDescent="0.25">
      <c r="A40" s="208">
        <v>21399</v>
      </c>
      <c r="B40" s="209" t="s">
        <v>224</v>
      </c>
      <c r="C40" s="210">
        <f t="shared" si="16"/>
        <v>19286</v>
      </c>
      <c r="D40" s="211" t="s">
        <v>208</v>
      </c>
      <c r="E40" s="212" t="s">
        <v>208</v>
      </c>
      <c r="F40" s="213" t="s">
        <v>208</v>
      </c>
      <c r="G40" s="211" t="s">
        <v>208</v>
      </c>
      <c r="H40" s="212" t="s">
        <v>208</v>
      </c>
      <c r="I40" s="213" t="s">
        <v>208</v>
      </c>
      <c r="J40" s="214">
        <v>19286</v>
      </c>
      <c r="K40" s="215"/>
      <c r="L40" s="216">
        <f t="shared" si="20"/>
        <v>19286</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x14ac:dyDescent="0.25">
      <c r="A43" s="181">
        <v>21490</v>
      </c>
      <c r="B43" s="169" t="s">
        <v>227</v>
      </c>
      <c r="C43" s="232">
        <f>F43+I43+L43</f>
        <v>75</v>
      </c>
      <c r="D43" s="178">
        <f>D44</f>
        <v>0</v>
      </c>
      <c r="E43" s="179">
        <f t="shared" ref="E43:L43" si="22">E44</f>
        <v>0</v>
      </c>
      <c r="F43" s="180">
        <f t="shared" si="22"/>
        <v>0</v>
      </c>
      <c r="G43" s="178">
        <f t="shared" si="22"/>
        <v>0</v>
      </c>
      <c r="H43" s="179">
        <f t="shared" si="22"/>
        <v>0</v>
      </c>
      <c r="I43" s="180">
        <f t="shared" si="22"/>
        <v>0</v>
      </c>
      <c r="J43" s="178">
        <f t="shared" si="22"/>
        <v>75</v>
      </c>
      <c r="K43" s="179">
        <f t="shared" si="22"/>
        <v>0</v>
      </c>
      <c r="L43" s="180">
        <f t="shared" si="22"/>
        <v>75</v>
      </c>
      <c r="M43" s="178" t="s">
        <v>208</v>
      </c>
      <c r="N43" s="179" t="s">
        <v>208</v>
      </c>
      <c r="O43" s="180" t="s">
        <v>208</v>
      </c>
      <c r="P43" s="177"/>
    </row>
    <row r="44" spans="1:16" s="139" customFormat="1" ht="24" customHeight="1" x14ac:dyDescent="0.25">
      <c r="A44" s="162">
        <v>21499</v>
      </c>
      <c r="B44" s="189" t="s">
        <v>228</v>
      </c>
      <c r="C44" s="233">
        <f>F44+I44+L44</f>
        <v>75</v>
      </c>
      <c r="D44" s="157"/>
      <c r="E44" s="158"/>
      <c r="F44" s="234">
        <f>D44+E44</f>
        <v>0</v>
      </c>
      <c r="G44" s="157"/>
      <c r="H44" s="158"/>
      <c r="I44" s="234">
        <f>G44+H44</f>
        <v>0</v>
      </c>
      <c r="J44" s="157">
        <v>75</v>
      </c>
      <c r="K44" s="158"/>
      <c r="L44" s="159">
        <f>K44+J44</f>
        <v>75</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7"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7" s="139" customFormat="1" ht="12.75" thickBot="1" x14ac:dyDescent="0.3">
      <c r="A50" s="257"/>
      <c r="B50" s="140" t="s">
        <v>233</v>
      </c>
      <c r="C50" s="258">
        <f t="shared" si="0"/>
        <v>727092</v>
      </c>
      <c r="D50" s="259">
        <f>SUM(D51,D286)</f>
        <v>529234</v>
      </c>
      <c r="E50" s="260">
        <f t="shared" ref="E50:F50" si="26">SUM(E51,E286)</f>
        <v>0</v>
      </c>
      <c r="F50" s="261">
        <f t="shared" si="26"/>
        <v>529234</v>
      </c>
      <c r="G50" s="259">
        <f>SUM(G51,G286)</f>
        <v>175719</v>
      </c>
      <c r="H50" s="260">
        <f>SUM(H51,H286)</f>
        <v>0</v>
      </c>
      <c r="I50" s="261">
        <f t="shared" ref="I50" si="27">SUM(I51,I286)</f>
        <v>175719</v>
      </c>
      <c r="J50" s="143">
        <f>SUM(J51,J286)</f>
        <v>22139</v>
      </c>
      <c r="K50" s="144">
        <f t="shared" ref="K50:L50" si="28">SUM(K51,K286)</f>
        <v>0</v>
      </c>
      <c r="L50" s="145">
        <f t="shared" si="28"/>
        <v>22139</v>
      </c>
      <c r="M50" s="143">
        <f>SUM(M51,M286)</f>
        <v>0</v>
      </c>
      <c r="N50" s="144">
        <f t="shared" ref="N50:O50" si="29">SUM(N51,N286)</f>
        <v>0</v>
      </c>
      <c r="O50" s="145">
        <f t="shared" si="29"/>
        <v>0</v>
      </c>
      <c r="P50" s="146"/>
    </row>
    <row r="51" spans="1:17" s="139" customFormat="1" ht="36.75" thickTop="1" x14ac:dyDescent="0.25">
      <c r="A51" s="262"/>
      <c r="B51" s="263" t="s">
        <v>234</v>
      </c>
      <c r="C51" s="264">
        <f t="shared" si="0"/>
        <v>727047</v>
      </c>
      <c r="D51" s="265">
        <f>SUM(D52,D194)</f>
        <v>529234</v>
      </c>
      <c r="E51" s="266">
        <f t="shared" ref="E51:F51" si="30">SUM(E52,E194)</f>
        <v>0</v>
      </c>
      <c r="F51" s="267">
        <f t="shared" si="30"/>
        <v>529234</v>
      </c>
      <c r="G51" s="265">
        <f>SUM(G52,G194)</f>
        <v>175674</v>
      </c>
      <c r="H51" s="266">
        <f t="shared" ref="H51:I51" si="31">SUM(H52,H194)</f>
        <v>0</v>
      </c>
      <c r="I51" s="267">
        <f t="shared" si="31"/>
        <v>175674</v>
      </c>
      <c r="J51" s="268">
        <f>SUM(J52,J194)</f>
        <v>22139</v>
      </c>
      <c r="K51" s="269">
        <f t="shared" ref="K51:L51" si="32">SUM(K52,K194)</f>
        <v>0</v>
      </c>
      <c r="L51" s="270">
        <f t="shared" si="32"/>
        <v>22139</v>
      </c>
      <c r="M51" s="268">
        <f>SUM(M52,M194)</f>
        <v>0</v>
      </c>
      <c r="N51" s="269">
        <f t="shared" ref="N51:O51" si="33">SUM(N52,N194)</f>
        <v>0</v>
      </c>
      <c r="O51" s="270">
        <f t="shared" si="33"/>
        <v>0</v>
      </c>
      <c r="P51" s="271"/>
    </row>
    <row r="52" spans="1:17" s="139" customFormat="1" ht="24" x14ac:dyDescent="0.25">
      <c r="A52" s="135"/>
      <c r="B52" s="133" t="s">
        <v>235</v>
      </c>
      <c r="C52" s="272">
        <f t="shared" si="0"/>
        <v>714953</v>
      </c>
      <c r="D52" s="273">
        <f>SUM(D53,D75,D173,D187)</f>
        <v>518909</v>
      </c>
      <c r="E52" s="274">
        <f t="shared" ref="E52:F52" si="34">SUM(E53,E75,E173,E187)</f>
        <v>0</v>
      </c>
      <c r="F52" s="275">
        <f t="shared" si="34"/>
        <v>518909</v>
      </c>
      <c r="G52" s="273">
        <f>SUM(G53,G75,G173,G187)</f>
        <v>173905</v>
      </c>
      <c r="H52" s="274">
        <f t="shared" ref="H52:I52" si="35">SUM(H53,H75,H173,H187)</f>
        <v>0</v>
      </c>
      <c r="I52" s="275">
        <f t="shared" si="35"/>
        <v>173905</v>
      </c>
      <c r="J52" s="273">
        <f>SUM(J53,J75,J173,J187)</f>
        <v>22139</v>
      </c>
      <c r="K52" s="274">
        <f t="shared" ref="K52:L52" si="36">SUM(K53,K75,K173,K187)</f>
        <v>0</v>
      </c>
      <c r="L52" s="275">
        <f t="shared" si="36"/>
        <v>22139</v>
      </c>
      <c r="M52" s="273">
        <f>SUM(M53,M75,M173,M187)</f>
        <v>0</v>
      </c>
      <c r="N52" s="274">
        <f t="shared" ref="N52:O52" si="37">SUM(N53,N75,N173,N187)</f>
        <v>0</v>
      </c>
      <c r="O52" s="275">
        <f t="shared" si="37"/>
        <v>0</v>
      </c>
      <c r="P52" s="276"/>
    </row>
    <row r="53" spans="1:17" s="139" customFormat="1" ht="12" x14ac:dyDescent="0.25">
      <c r="A53" s="277">
        <v>1000</v>
      </c>
      <c r="B53" s="277" t="s">
        <v>236</v>
      </c>
      <c r="C53" s="278">
        <f t="shared" si="0"/>
        <v>631529</v>
      </c>
      <c r="D53" s="279">
        <f>SUM(D54,D67)</f>
        <v>460137</v>
      </c>
      <c r="E53" s="280">
        <f t="shared" ref="E53:F53" si="38">SUM(E54,E67)</f>
        <v>0</v>
      </c>
      <c r="F53" s="281">
        <f t="shared" si="38"/>
        <v>460137</v>
      </c>
      <c r="G53" s="279">
        <f>SUM(G54,G67)</f>
        <v>171392</v>
      </c>
      <c r="H53" s="280">
        <f t="shared" ref="H53:I53" si="39">SUM(H54,H67)</f>
        <v>0</v>
      </c>
      <c r="I53" s="281">
        <f t="shared" si="39"/>
        <v>171392</v>
      </c>
      <c r="J53" s="279">
        <f>SUM(J54,J67)</f>
        <v>0</v>
      </c>
      <c r="K53" s="280">
        <f t="shared" ref="K53:L53" si="40">SUM(K54,K67)</f>
        <v>0</v>
      </c>
      <c r="L53" s="281">
        <f t="shared" si="40"/>
        <v>0</v>
      </c>
      <c r="M53" s="279">
        <f>SUM(M54,M67)</f>
        <v>0</v>
      </c>
      <c r="N53" s="280">
        <f t="shared" ref="N53:O53" si="41">SUM(N54,N67)</f>
        <v>0</v>
      </c>
      <c r="O53" s="281">
        <f t="shared" si="41"/>
        <v>0</v>
      </c>
      <c r="P53" s="282"/>
    </row>
    <row r="54" spans="1:17" x14ac:dyDescent="0.25">
      <c r="A54" s="169">
        <v>1100</v>
      </c>
      <c r="B54" s="283" t="s">
        <v>237</v>
      </c>
      <c r="C54" s="170">
        <f t="shared" si="0"/>
        <v>474671</v>
      </c>
      <c r="D54" s="284">
        <f>SUM(D55,D58,D66)</f>
        <v>337855</v>
      </c>
      <c r="E54" s="285">
        <f t="shared" ref="E54:F54" si="42">SUM(E55,E58,E66)</f>
        <v>0</v>
      </c>
      <c r="F54" s="173">
        <f t="shared" si="42"/>
        <v>337855</v>
      </c>
      <c r="G54" s="284">
        <f>SUM(G55,G58,G66)</f>
        <v>136816</v>
      </c>
      <c r="H54" s="285">
        <f t="shared" ref="H54:I54" si="43">SUM(H55,H58,H66)</f>
        <v>0</v>
      </c>
      <c r="I54" s="173">
        <f t="shared" si="43"/>
        <v>136816</v>
      </c>
      <c r="J54" s="284">
        <f>SUM(J55,J58,J66)</f>
        <v>0</v>
      </c>
      <c r="K54" s="285">
        <f t="shared" ref="K54:L54" si="44">SUM(K55,K58,K66)</f>
        <v>0</v>
      </c>
      <c r="L54" s="173">
        <f t="shared" si="44"/>
        <v>0</v>
      </c>
      <c r="M54" s="284">
        <f>SUM(M55,M58,M66)</f>
        <v>0</v>
      </c>
      <c r="N54" s="285">
        <f t="shared" ref="N54:O54" si="45">SUM(N55,N58,N66)</f>
        <v>0</v>
      </c>
      <c r="O54" s="173">
        <f t="shared" si="45"/>
        <v>0</v>
      </c>
      <c r="P54" s="177"/>
    </row>
    <row r="55" spans="1:17" x14ac:dyDescent="0.25">
      <c r="A55" s="286">
        <v>1110</v>
      </c>
      <c r="B55" s="238" t="s">
        <v>238</v>
      </c>
      <c r="C55" s="243">
        <f t="shared" si="0"/>
        <v>437513</v>
      </c>
      <c r="D55" s="287">
        <f>SUM(D56:D57)</f>
        <v>299353</v>
      </c>
      <c r="E55" s="288">
        <f t="shared" ref="E55:F55" si="46">SUM(E56:E57)</f>
        <v>2250</v>
      </c>
      <c r="F55" s="241">
        <f t="shared" si="46"/>
        <v>301603</v>
      </c>
      <c r="G55" s="287">
        <f>SUM(G56:G57)</f>
        <v>135910</v>
      </c>
      <c r="H55" s="288">
        <f t="shared" ref="H55:I55" si="47">SUM(H56:H57)</f>
        <v>0</v>
      </c>
      <c r="I55" s="241">
        <f t="shared" si="47"/>
        <v>135910</v>
      </c>
      <c r="J55" s="287">
        <f>SUM(J56:J57)</f>
        <v>0</v>
      </c>
      <c r="K55" s="288">
        <f t="shared" ref="K55:L55" si="48">SUM(K56:K57)</f>
        <v>0</v>
      </c>
      <c r="L55" s="241">
        <f t="shared" si="48"/>
        <v>0</v>
      </c>
      <c r="M55" s="287">
        <f>SUM(M56:M57)</f>
        <v>0</v>
      </c>
      <c r="N55" s="288">
        <f t="shared" ref="N55:O55" si="49">SUM(N56:N57)</f>
        <v>0</v>
      </c>
      <c r="O55" s="241">
        <f t="shared" si="49"/>
        <v>0</v>
      </c>
      <c r="P55" s="229"/>
    </row>
    <row r="56" spans="1:17"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7" ht="24" x14ac:dyDescent="0.25">
      <c r="A57" s="162">
        <v>1119</v>
      </c>
      <c r="B57" s="189" t="s">
        <v>240</v>
      </c>
      <c r="C57" s="190">
        <f t="shared" si="0"/>
        <v>437513</v>
      </c>
      <c r="D57" s="1007">
        <v>299353</v>
      </c>
      <c r="E57" s="1008">
        <v>2250</v>
      </c>
      <c r="F57" s="166">
        <f t="shared" si="50"/>
        <v>301603</v>
      </c>
      <c r="G57" s="1007">
        <v>135910</v>
      </c>
      <c r="H57" s="1008"/>
      <c r="I57" s="166">
        <f t="shared" si="51"/>
        <v>135910</v>
      </c>
      <c r="J57" s="1007"/>
      <c r="K57" s="1008"/>
      <c r="L57" s="166">
        <f t="shared" si="52"/>
        <v>0</v>
      </c>
      <c r="M57" s="1007"/>
      <c r="N57" s="1008"/>
      <c r="O57" s="166">
        <f t="shared" si="53"/>
        <v>0</v>
      </c>
      <c r="P57" s="1009" t="s">
        <v>1072</v>
      </c>
      <c r="Q57" s="777"/>
    </row>
    <row r="58" spans="1:17" x14ac:dyDescent="0.25">
      <c r="A58" s="162">
        <v>1140</v>
      </c>
      <c r="B58" s="189" t="s">
        <v>241</v>
      </c>
      <c r="C58" s="190">
        <f t="shared" si="0"/>
        <v>33850</v>
      </c>
      <c r="D58" s="297">
        <f>SUM(D59:D65)</f>
        <v>35194</v>
      </c>
      <c r="E58" s="298">
        <f>SUM(E59:E65)</f>
        <v>-2250</v>
      </c>
      <c r="F58" s="166">
        <f t="shared" ref="F58" si="54">SUM(F59:F65)</f>
        <v>32944</v>
      </c>
      <c r="G58" s="297">
        <f>SUM(G59:G65)</f>
        <v>906</v>
      </c>
      <c r="H58" s="298">
        <f t="shared" ref="H58:I58" si="55">SUM(H59:H65)</f>
        <v>0</v>
      </c>
      <c r="I58" s="166">
        <f t="shared" si="55"/>
        <v>906</v>
      </c>
      <c r="J58" s="297">
        <f>SUM(J59:J65)</f>
        <v>0</v>
      </c>
      <c r="K58" s="298">
        <f t="shared" ref="K58:L58" si="56">SUM(K59:K65)</f>
        <v>0</v>
      </c>
      <c r="L58" s="166">
        <f t="shared" si="56"/>
        <v>0</v>
      </c>
      <c r="M58" s="297">
        <f>SUM(M59:M65)</f>
        <v>0</v>
      </c>
      <c r="N58" s="298">
        <f t="shared" ref="N58:O58" si="57">SUM(N59:N65)</f>
        <v>0</v>
      </c>
      <c r="O58" s="166">
        <f t="shared" si="57"/>
        <v>0</v>
      </c>
      <c r="P58" s="168"/>
    </row>
    <row r="59" spans="1:17" ht="12" customHeight="1" x14ac:dyDescent="0.25">
      <c r="A59" s="162">
        <v>1141</v>
      </c>
      <c r="B59" s="189" t="s">
        <v>242</v>
      </c>
      <c r="C59" s="190">
        <f t="shared" si="0"/>
        <v>4172</v>
      </c>
      <c r="D59" s="164">
        <v>4172</v>
      </c>
      <c r="E59" s="165"/>
      <c r="F59" s="166">
        <f t="shared" ref="F59:F66" si="58">D59+E59</f>
        <v>4172</v>
      </c>
      <c r="G59" s="164"/>
      <c r="H59" s="165"/>
      <c r="I59" s="166">
        <f t="shared" ref="I59:I66" si="59">G59+H59</f>
        <v>0</v>
      </c>
      <c r="J59" s="164"/>
      <c r="K59" s="165"/>
      <c r="L59" s="166">
        <f t="shared" ref="L59:L66" si="60">K59+J59</f>
        <v>0</v>
      </c>
      <c r="M59" s="164"/>
      <c r="N59" s="165"/>
      <c r="O59" s="166">
        <f t="shared" ref="O59:O66" si="61">N59+M59</f>
        <v>0</v>
      </c>
      <c r="P59" s="168"/>
    </row>
    <row r="60" spans="1:17" ht="24.75" customHeight="1" x14ac:dyDescent="0.25">
      <c r="A60" s="162">
        <v>1142</v>
      </c>
      <c r="B60" s="189" t="s">
        <v>243</v>
      </c>
      <c r="C60" s="190">
        <f t="shared" si="0"/>
        <v>1029</v>
      </c>
      <c r="D60" s="164">
        <v>1029</v>
      </c>
      <c r="E60" s="165"/>
      <c r="F60" s="166">
        <f t="shared" si="58"/>
        <v>1029</v>
      </c>
      <c r="G60" s="164"/>
      <c r="H60" s="165"/>
      <c r="I60" s="166">
        <f t="shared" si="59"/>
        <v>0</v>
      </c>
      <c r="J60" s="164"/>
      <c r="K60" s="165"/>
      <c r="L60" s="166">
        <f t="shared" si="60"/>
        <v>0</v>
      </c>
      <c r="M60" s="164"/>
      <c r="N60" s="165"/>
      <c r="O60" s="166">
        <f t="shared" si="61"/>
        <v>0</v>
      </c>
      <c r="P60" s="168"/>
    </row>
    <row r="61" spans="1:17" ht="24" x14ac:dyDescent="0.25">
      <c r="A61" s="289">
        <v>1145</v>
      </c>
      <c r="B61" s="290" t="s">
        <v>244</v>
      </c>
      <c r="C61" s="291">
        <f t="shared" si="0"/>
        <v>2713</v>
      </c>
      <c r="D61" s="292">
        <v>1807</v>
      </c>
      <c r="E61" s="293"/>
      <c r="F61" s="294">
        <f t="shared" si="58"/>
        <v>1807</v>
      </c>
      <c r="G61" s="292">
        <v>906</v>
      </c>
      <c r="H61" s="293"/>
      <c r="I61" s="294">
        <f t="shared" si="59"/>
        <v>906</v>
      </c>
      <c r="J61" s="292"/>
      <c r="K61" s="293"/>
      <c r="L61" s="294">
        <f t="shared" si="60"/>
        <v>0</v>
      </c>
      <c r="M61" s="292"/>
      <c r="N61" s="293"/>
      <c r="O61" s="294">
        <f t="shared" si="61"/>
        <v>0</v>
      </c>
      <c r="P61" s="1010"/>
    </row>
    <row r="62" spans="1:17"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7" ht="47.25" customHeight="1" x14ac:dyDescent="0.25">
      <c r="A63" s="162">
        <v>1147</v>
      </c>
      <c r="B63" s="189" t="s">
        <v>246</v>
      </c>
      <c r="C63" s="190">
        <f t="shared" si="0"/>
        <v>1745</v>
      </c>
      <c r="D63" s="1007">
        <v>3995</v>
      </c>
      <c r="E63" s="1008">
        <v>-2250</v>
      </c>
      <c r="F63" s="166">
        <f t="shared" si="58"/>
        <v>1745</v>
      </c>
      <c r="G63" s="1007"/>
      <c r="H63" s="1008"/>
      <c r="I63" s="166">
        <f t="shared" si="59"/>
        <v>0</v>
      </c>
      <c r="J63" s="1007"/>
      <c r="K63" s="1008"/>
      <c r="L63" s="166">
        <f t="shared" si="60"/>
        <v>0</v>
      </c>
      <c r="M63" s="1007"/>
      <c r="N63" s="1008"/>
      <c r="O63" s="166">
        <f t="shared" si="61"/>
        <v>0</v>
      </c>
      <c r="P63" s="1011" t="s">
        <v>1073</v>
      </c>
      <c r="Q63" s="777"/>
    </row>
    <row r="64" spans="1:17" ht="12" customHeight="1" x14ac:dyDescent="0.25">
      <c r="A64" s="162">
        <v>1148</v>
      </c>
      <c r="B64" s="189" t="s">
        <v>247</v>
      </c>
      <c r="C64" s="190">
        <f t="shared" si="0"/>
        <v>23705</v>
      </c>
      <c r="D64" s="164">
        <v>23705</v>
      </c>
      <c r="E64" s="165"/>
      <c r="F64" s="166">
        <f t="shared" si="58"/>
        <v>23705</v>
      </c>
      <c r="G64" s="164"/>
      <c r="H64" s="165"/>
      <c r="I64" s="166">
        <f t="shared" si="59"/>
        <v>0</v>
      </c>
      <c r="J64" s="164"/>
      <c r="K64" s="165"/>
      <c r="L64" s="166">
        <f t="shared" si="60"/>
        <v>0</v>
      </c>
      <c r="M64" s="164"/>
      <c r="N64" s="165"/>
      <c r="O64" s="166">
        <f t="shared" si="61"/>
        <v>0</v>
      </c>
      <c r="P64" s="168"/>
    </row>
    <row r="65" spans="1:16" ht="24" customHeight="1" x14ac:dyDescent="0.25">
      <c r="A65" s="162">
        <v>1149</v>
      </c>
      <c r="B65" s="189" t="s">
        <v>248</v>
      </c>
      <c r="C65" s="190">
        <f t="shared" si="0"/>
        <v>486</v>
      </c>
      <c r="D65" s="164">
        <v>486</v>
      </c>
      <c r="E65" s="165"/>
      <c r="F65" s="166">
        <f t="shared" si="58"/>
        <v>486</v>
      </c>
      <c r="G65" s="164"/>
      <c r="H65" s="165"/>
      <c r="I65" s="166">
        <f t="shared" si="59"/>
        <v>0</v>
      </c>
      <c r="J65" s="164"/>
      <c r="K65" s="165"/>
      <c r="L65" s="166">
        <f t="shared" si="60"/>
        <v>0</v>
      </c>
      <c r="M65" s="164"/>
      <c r="N65" s="165"/>
      <c r="O65" s="166">
        <f t="shared" si="61"/>
        <v>0</v>
      </c>
      <c r="P65" s="168"/>
    </row>
    <row r="66" spans="1:16" ht="36" customHeight="1" x14ac:dyDescent="0.25">
      <c r="A66" s="286">
        <v>1150</v>
      </c>
      <c r="B66" s="238" t="s">
        <v>249</v>
      </c>
      <c r="C66" s="243">
        <f t="shared" si="0"/>
        <v>3308</v>
      </c>
      <c r="D66" s="244">
        <v>3308</v>
      </c>
      <c r="E66" s="245"/>
      <c r="F66" s="241">
        <f t="shared" si="58"/>
        <v>3308</v>
      </c>
      <c r="G66" s="244"/>
      <c r="H66" s="245"/>
      <c r="I66" s="241">
        <f t="shared" si="59"/>
        <v>0</v>
      </c>
      <c r="J66" s="244"/>
      <c r="K66" s="245"/>
      <c r="L66" s="241">
        <f t="shared" si="60"/>
        <v>0</v>
      </c>
      <c r="M66" s="244"/>
      <c r="N66" s="245"/>
      <c r="O66" s="241">
        <f t="shared" si="61"/>
        <v>0</v>
      </c>
      <c r="P66" s="229"/>
    </row>
    <row r="67" spans="1:16" ht="24" x14ac:dyDescent="0.25">
      <c r="A67" s="169">
        <v>1200</v>
      </c>
      <c r="B67" s="283" t="s">
        <v>250</v>
      </c>
      <c r="C67" s="170">
        <f t="shared" si="0"/>
        <v>156858</v>
      </c>
      <c r="D67" s="284">
        <f>SUM(D68:D69)</f>
        <v>122282</v>
      </c>
      <c r="E67" s="285">
        <f t="shared" ref="E67:F67" si="62">SUM(E68:E69)</f>
        <v>0</v>
      </c>
      <c r="F67" s="173">
        <f t="shared" si="62"/>
        <v>122282</v>
      </c>
      <c r="G67" s="284">
        <f>SUM(G68:G69)</f>
        <v>34576</v>
      </c>
      <c r="H67" s="285">
        <f t="shared" ref="H67:I67" si="63">SUM(H68:H69)</f>
        <v>0</v>
      </c>
      <c r="I67" s="173">
        <f t="shared" si="63"/>
        <v>34576</v>
      </c>
      <c r="J67" s="284">
        <f>SUM(J68:J69)</f>
        <v>0</v>
      </c>
      <c r="K67" s="285">
        <f t="shared" ref="K67:L67" si="64">SUM(K68:K69)</f>
        <v>0</v>
      </c>
      <c r="L67" s="173">
        <f t="shared" si="64"/>
        <v>0</v>
      </c>
      <c r="M67" s="284">
        <f>SUM(M68:M69)</f>
        <v>0</v>
      </c>
      <c r="N67" s="285">
        <f t="shared" ref="N67:O67" si="65">SUM(N68:N69)</f>
        <v>0</v>
      </c>
      <c r="O67" s="173">
        <f t="shared" si="65"/>
        <v>0</v>
      </c>
      <c r="P67" s="177"/>
    </row>
    <row r="68" spans="1:16" ht="24" x14ac:dyDescent="0.25">
      <c r="A68" s="1002">
        <v>1210</v>
      </c>
      <c r="B68" s="182" t="s">
        <v>251</v>
      </c>
      <c r="C68" s="183">
        <f t="shared" si="0"/>
        <v>119992</v>
      </c>
      <c r="D68" s="157">
        <v>86786</v>
      </c>
      <c r="E68" s="158"/>
      <c r="F68" s="234">
        <f>D68+E68</f>
        <v>86786</v>
      </c>
      <c r="G68" s="157">
        <v>33206</v>
      </c>
      <c r="H68" s="158"/>
      <c r="I68" s="234">
        <f>G68+H68</f>
        <v>33206</v>
      </c>
      <c r="J68" s="157"/>
      <c r="K68" s="158"/>
      <c r="L68" s="234">
        <f>K68+J68</f>
        <v>0</v>
      </c>
      <c r="M68" s="157"/>
      <c r="N68" s="158"/>
      <c r="O68" s="234">
        <f>N68+M68</f>
        <v>0</v>
      </c>
      <c r="P68" s="160"/>
    </row>
    <row r="69" spans="1:16" ht="24" x14ac:dyDescent="0.25">
      <c r="A69" s="296">
        <v>1220</v>
      </c>
      <c r="B69" s="189" t="s">
        <v>252</v>
      </c>
      <c r="C69" s="190">
        <f t="shared" si="0"/>
        <v>36866</v>
      </c>
      <c r="D69" s="297">
        <f>SUM(D70:D74)</f>
        <v>35496</v>
      </c>
      <c r="E69" s="298">
        <f t="shared" ref="E69:F69" si="66">SUM(E70:E74)</f>
        <v>0</v>
      </c>
      <c r="F69" s="166">
        <f t="shared" si="66"/>
        <v>35496</v>
      </c>
      <c r="G69" s="297">
        <f>SUM(G70:G74)</f>
        <v>1370</v>
      </c>
      <c r="H69" s="298">
        <f t="shared" ref="H69:I69" si="67">SUM(H70:H74)</f>
        <v>0</v>
      </c>
      <c r="I69" s="166">
        <f t="shared" si="67"/>
        <v>1370</v>
      </c>
      <c r="J69" s="297">
        <f>SUM(J70:J74)</f>
        <v>0</v>
      </c>
      <c r="K69" s="298">
        <f t="shared" ref="K69:L69" si="68">SUM(K70:K74)</f>
        <v>0</v>
      </c>
      <c r="L69" s="166">
        <f t="shared" si="68"/>
        <v>0</v>
      </c>
      <c r="M69" s="297">
        <f>SUM(M70:M74)</f>
        <v>0</v>
      </c>
      <c r="N69" s="298">
        <f t="shared" ref="N69:O69" si="69">SUM(N70:N74)</f>
        <v>0</v>
      </c>
      <c r="O69" s="166">
        <f t="shared" si="69"/>
        <v>0</v>
      </c>
      <c r="P69" s="168"/>
    </row>
    <row r="70" spans="1:16" ht="48" x14ac:dyDescent="0.25">
      <c r="A70" s="162">
        <v>1221</v>
      </c>
      <c r="B70" s="189" t="s">
        <v>253</v>
      </c>
      <c r="C70" s="190">
        <f t="shared" si="0"/>
        <v>23773</v>
      </c>
      <c r="D70" s="164">
        <v>22403</v>
      </c>
      <c r="E70" s="165"/>
      <c r="F70" s="166">
        <f t="shared" ref="F70:F74" si="70">D70+E70</f>
        <v>22403</v>
      </c>
      <c r="G70" s="164">
        <v>1370</v>
      </c>
      <c r="H70" s="165"/>
      <c r="I70" s="166">
        <f t="shared" ref="I70:I74" si="71">G70+H70</f>
        <v>1370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customHeight="1" x14ac:dyDescent="0.25">
      <c r="A73" s="162">
        <v>1227</v>
      </c>
      <c r="B73" s="189" t="s">
        <v>256</v>
      </c>
      <c r="C73" s="190">
        <f t="shared" si="0"/>
        <v>12593</v>
      </c>
      <c r="D73" s="164">
        <v>12593</v>
      </c>
      <c r="E73" s="165"/>
      <c r="F73" s="166">
        <f t="shared" si="70"/>
        <v>12593</v>
      </c>
      <c r="G73" s="164"/>
      <c r="H73" s="165"/>
      <c r="I73" s="166">
        <f t="shared" si="71"/>
        <v>0</v>
      </c>
      <c r="J73" s="164"/>
      <c r="K73" s="165"/>
      <c r="L73" s="166">
        <f t="shared" si="72"/>
        <v>0</v>
      </c>
      <c r="M73" s="164"/>
      <c r="N73" s="165"/>
      <c r="O73" s="166">
        <f t="shared" si="73"/>
        <v>0</v>
      </c>
      <c r="P73" s="168"/>
    </row>
    <row r="74" spans="1:16" ht="48" customHeight="1" x14ac:dyDescent="0.25">
      <c r="A74" s="162">
        <v>1228</v>
      </c>
      <c r="B74" s="189" t="s">
        <v>257</v>
      </c>
      <c r="C74" s="190">
        <f t="shared" si="0"/>
        <v>500</v>
      </c>
      <c r="D74" s="164">
        <v>500</v>
      </c>
      <c r="E74" s="165"/>
      <c r="F74" s="166">
        <f t="shared" si="70"/>
        <v>500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83424</v>
      </c>
      <c r="D75" s="279">
        <f>SUM(D76,D83,D130,D164,D165,D172)</f>
        <v>58772</v>
      </c>
      <c r="E75" s="280">
        <f t="shared" ref="E75:F75" si="74">SUM(E76,E83,E130,E164,E165,E172)</f>
        <v>0</v>
      </c>
      <c r="F75" s="281">
        <f t="shared" si="74"/>
        <v>58772</v>
      </c>
      <c r="G75" s="279">
        <f>SUM(G76,G83,G130,G164,G165,G172)</f>
        <v>2513</v>
      </c>
      <c r="H75" s="280">
        <f t="shared" ref="H75:I75" si="75">SUM(H76,H83,H130,H164,H165,H172)</f>
        <v>0</v>
      </c>
      <c r="I75" s="281">
        <f t="shared" si="75"/>
        <v>2513</v>
      </c>
      <c r="J75" s="279">
        <f>SUM(J76,J83,J130,J164,J165,J172)</f>
        <v>22139</v>
      </c>
      <c r="K75" s="280">
        <f t="shared" ref="K75:L75" si="76">SUM(K76,K83,K130,K164,K165,K172)</f>
        <v>0</v>
      </c>
      <c r="L75" s="281">
        <f t="shared" si="76"/>
        <v>22139</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1002">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46954</v>
      </c>
      <c r="D83" s="284">
        <f>SUM(D84,D89,D95,D103,D112,D116,D122,D128)</f>
        <v>45296</v>
      </c>
      <c r="E83" s="285">
        <f t="shared" ref="E83:F83" si="98">SUM(E84,E89,E95,E103,E112,E116,E122,E128)</f>
        <v>0</v>
      </c>
      <c r="F83" s="173">
        <f t="shared" si="98"/>
        <v>45296</v>
      </c>
      <c r="G83" s="284">
        <f>SUM(G84,G89,G95,G103,G112,G116,G122,G128)</f>
        <v>1313</v>
      </c>
      <c r="H83" s="285">
        <f t="shared" ref="H83:I83" si="99">SUM(H84,H89,H95,H103,H112,H116,H122,H128)</f>
        <v>0</v>
      </c>
      <c r="I83" s="173">
        <f t="shared" si="99"/>
        <v>1313</v>
      </c>
      <c r="J83" s="284">
        <f>SUM(J84,J89,J95,J103,J112,J116,J122,J128)</f>
        <v>345</v>
      </c>
      <c r="K83" s="285">
        <f t="shared" ref="K83:L83" si="100">SUM(K84,K89,K95,K103,K112,K116,K122,K128)</f>
        <v>0</v>
      </c>
      <c r="L83" s="173">
        <f t="shared" si="100"/>
        <v>345</v>
      </c>
      <c r="M83" s="284">
        <f>SUM(M84,M89,M95,M103,M112,M116,M122,M128)</f>
        <v>0</v>
      </c>
      <c r="N83" s="285">
        <f t="shared" ref="N83:O83" si="101">SUM(N84,N89,N95,N103,N112,N116,N122,N128)</f>
        <v>0</v>
      </c>
      <c r="O83" s="173">
        <f t="shared" si="101"/>
        <v>0</v>
      </c>
      <c r="P83" s="177"/>
    </row>
    <row r="84" spans="1:16" x14ac:dyDescent="0.25">
      <c r="A84" s="286">
        <v>2210</v>
      </c>
      <c r="B84" s="238" t="s">
        <v>265</v>
      </c>
      <c r="C84" s="243">
        <f t="shared" ref="C84:C147" si="102">F84+I84+L84+O84</f>
        <v>1089</v>
      </c>
      <c r="D84" s="287">
        <f>SUM(D85:D88)</f>
        <v>1014</v>
      </c>
      <c r="E84" s="288">
        <f t="shared" ref="E84:F84" si="103">SUM(E85:E88)</f>
        <v>0</v>
      </c>
      <c r="F84" s="241">
        <f t="shared" si="103"/>
        <v>1014</v>
      </c>
      <c r="G84" s="287">
        <f>SUM(G85:G88)</f>
        <v>0</v>
      </c>
      <c r="H84" s="288">
        <f t="shared" ref="H84:I84" si="104">SUM(H85:H88)</f>
        <v>0</v>
      </c>
      <c r="I84" s="241">
        <f t="shared" si="104"/>
        <v>0</v>
      </c>
      <c r="J84" s="287">
        <f>SUM(J85:J88)</f>
        <v>75</v>
      </c>
      <c r="K84" s="288">
        <f t="shared" ref="K84:L84" si="105">SUM(K85:K88)</f>
        <v>0</v>
      </c>
      <c r="L84" s="241">
        <f t="shared" si="105"/>
        <v>75</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customHeight="1" x14ac:dyDescent="0.25">
      <c r="A86" s="162">
        <v>2212</v>
      </c>
      <c r="B86" s="189" t="s">
        <v>267</v>
      </c>
      <c r="C86" s="190">
        <f t="shared" si="102"/>
        <v>823</v>
      </c>
      <c r="D86" s="302">
        <v>823</v>
      </c>
      <c r="E86" s="303"/>
      <c r="F86" s="166">
        <f t="shared" si="107"/>
        <v>823</v>
      </c>
      <c r="G86" s="164"/>
      <c r="H86" s="165"/>
      <c r="I86" s="166">
        <f t="shared" si="108"/>
        <v>0</v>
      </c>
      <c r="J86" s="164"/>
      <c r="K86" s="165"/>
      <c r="L86" s="166">
        <f t="shared" si="109"/>
        <v>0</v>
      </c>
      <c r="M86" s="164"/>
      <c r="N86" s="165"/>
      <c r="O86" s="166">
        <f t="shared" si="110"/>
        <v>0</v>
      </c>
      <c r="P86" s="168"/>
    </row>
    <row r="87" spans="1:16" ht="24" customHeight="1" x14ac:dyDescent="0.25">
      <c r="A87" s="162">
        <v>2214</v>
      </c>
      <c r="B87" s="189" t="s">
        <v>268</v>
      </c>
      <c r="C87" s="190">
        <f t="shared" si="102"/>
        <v>126</v>
      </c>
      <c r="D87" s="302">
        <v>51</v>
      </c>
      <c r="E87" s="303"/>
      <c r="F87" s="166">
        <f t="shared" si="107"/>
        <v>51</v>
      </c>
      <c r="G87" s="164"/>
      <c r="H87" s="165"/>
      <c r="I87" s="166">
        <f t="shared" si="108"/>
        <v>0</v>
      </c>
      <c r="J87" s="164">
        <v>75</v>
      </c>
      <c r="K87" s="165"/>
      <c r="L87" s="166">
        <f t="shared" si="109"/>
        <v>75</v>
      </c>
      <c r="M87" s="164"/>
      <c r="N87" s="165"/>
      <c r="O87" s="166">
        <f t="shared" si="110"/>
        <v>0</v>
      </c>
      <c r="P87" s="168"/>
    </row>
    <row r="88" spans="1:16" ht="12" customHeight="1" x14ac:dyDescent="0.25">
      <c r="A88" s="162">
        <v>2219</v>
      </c>
      <c r="B88" s="189" t="s">
        <v>269</v>
      </c>
      <c r="C88" s="190">
        <f t="shared" si="102"/>
        <v>140</v>
      </c>
      <c r="D88" s="302">
        <v>140</v>
      </c>
      <c r="E88" s="303"/>
      <c r="F88" s="166">
        <f t="shared" si="107"/>
        <v>140</v>
      </c>
      <c r="G88" s="164"/>
      <c r="H88" s="165"/>
      <c r="I88" s="166">
        <f t="shared" si="108"/>
        <v>0</v>
      </c>
      <c r="J88" s="164"/>
      <c r="K88" s="165"/>
      <c r="L88" s="166">
        <f t="shared" si="109"/>
        <v>0</v>
      </c>
      <c r="M88" s="164"/>
      <c r="N88" s="165"/>
      <c r="O88" s="166">
        <f t="shared" si="110"/>
        <v>0</v>
      </c>
      <c r="P88" s="168"/>
    </row>
    <row r="89" spans="1:16" ht="24" x14ac:dyDescent="0.25">
      <c r="A89" s="296">
        <v>2220</v>
      </c>
      <c r="B89" s="189" t="s">
        <v>270</v>
      </c>
      <c r="C89" s="190">
        <f t="shared" si="102"/>
        <v>35409</v>
      </c>
      <c r="D89" s="297">
        <f>SUM(D90:D94)</f>
        <v>35409</v>
      </c>
      <c r="E89" s="298">
        <f t="shared" ref="E89:F89" si="111">SUM(E90:E94)</f>
        <v>0</v>
      </c>
      <c r="F89" s="166">
        <f t="shared" si="111"/>
        <v>35409</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customHeight="1" x14ac:dyDescent="0.25">
      <c r="A90" s="162">
        <v>2221</v>
      </c>
      <c r="B90" s="189" t="s">
        <v>271</v>
      </c>
      <c r="C90" s="190">
        <f t="shared" si="102"/>
        <v>21052</v>
      </c>
      <c r="D90" s="302">
        <v>21052</v>
      </c>
      <c r="E90" s="303"/>
      <c r="F90" s="166">
        <f t="shared" ref="F90:F94" si="115">D90+E90</f>
        <v>21052</v>
      </c>
      <c r="G90" s="164"/>
      <c r="H90" s="165"/>
      <c r="I90" s="166">
        <f t="shared" ref="I90:I94" si="116">G90+H90</f>
        <v>0</v>
      </c>
      <c r="J90" s="164"/>
      <c r="K90" s="165"/>
      <c r="L90" s="166">
        <f t="shared" ref="L90:L94" si="117">K90+J90</f>
        <v>0</v>
      </c>
      <c r="M90" s="164"/>
      <c r="N90" s="165"/>
      <c r="O90" s="166">
        <f t="shared" ref="O90:O94" si="118">N90+M90</f>
        <v>0</v>
      </c>
      <c r="P90" s="168"/>
    </row>
    <row r="91" spans="1:16" ht="12" customHeight="1" x14ac:dyDescent="0.25">
      <c r="A91" s="162">
        <v>2222</v>
      </c>
      <c r="B91" s="189" t="s">
        <v>272</v>
      </c>
      <c r="C91" s="190">
        <f t="shared" si="102"/>
        <v>4841</v>
      </c>
      <c r="D91" s="302">
        <v>4841</v>
      </c>
      <c r="E91" s="303"/>
      <c r="F91" s="166">
        <f t="shared" si="115"/>
        <v>4841</v>
      </c>
      <c r="G91" s="164"/>
      <c r="H91" s="165"/>
      <c r="I91" s="166">
        <f t="shared" si="116"/>
        <v>0</v>
      </c>
      <c r="J91" s="164"/>
      <c r="K91" s="165"/>
      <c r="L91" s="166">
        <f t="shared" si="117"/>
        <v>0</v>
      </c>
      <c r="M91" s="164"/>
      <c r="N91" s="165"/>
      <c r="O91" s="166">
        <f t="shared" si="118"/>
        <v>0</v>
      </c>
      <c r="P91" s="168"/>
    </row>
    <row r="92" spans="1:16" ht="12" customHeight="1" x14ac:dyDescent="0.25">
      <c r="A92" s="162">
        <v>2223</v>
      </c>
      <c r="B92" s="189" t="s">
        <v>273</v>
      </c>
      <c r="C92" s="190">
        <f t="shared" si="102"/>
        <v>8167</v>
      </c>
      <c r="D92" s="302">
        <v>8167</v>
      </c>
      <c r="E92" s="303"/>
      <c r="F92" s="166">
        <f t="shared" si="115"/>
        <v>8167</v>
      </c>
      <c r="G92" s="164"/>
      <c r="H92" s="165"/>
      <c r="I92" s="166">
        <f t="shared" si="116"/>
        <v>0</v>
      </c>
      <c r="J92" s="164"/>
      <c r="K92" s="165"/>
      <c r="L92" s="166">
        <f t="shared" si="117"/>
        <v>0</v>
      </c>
      <c r="M92" s="164"/>
      <c r="N92" s="165"/>
      <c r="O92" s="166">
        <f t="shared" si="118"/>
        <v>0</v>
      </c>
      <c r="P92" s="168"/>
    </row>
    <row r="93" spans="1:16" ht="48" customHeight="1" x14ac:dyDescent="0.25">
      <c r="A93" s="162">
        <v>2224</v>
      </c>
      <c r="B93" s="189" t="s">
        <v>274</v>
      </c>
      <c r="C93" s="190">
        <f t="shared" si="102"/>
        <v>1349</v>
      </c>
      <c r="D93" s="302">
        <v>1349</v>
      </c>
      <c r="E93" s="303"/>
      <c r="F93" s="166">
        <f t="shared" si="115"/>
        <v>1349</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x14ac:dyDescent="0.25">
      <c r="A95" s="296">
        <v>2230</v>
      </c>
      <c r="B95" s="189" t="s">
        <v>276</v>
      </c>
      <c r="C95" s="190">
        <f t="shared" si="102"/>
        <v>1877</v>
      </c>
      <c r="D95" s="297">
        <f>SUM(D96:D102)</f>
        <v>1877</v>
      </c>
      <c r="E95" s="298">
        <f t="shared" ref="E95:F95" si="119">SUM(E96:E102)</f>
        <v>0</v>
      </c>
      <c r="F95" s="166">
        <f t="shared" si="119"/>
        <v>1877</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6" ht="24" customHeight="1" x14ac:dyDescent="0.25">
      <c r="A102" s="162">
        <v>2239</v>
      </c>
      <c r="B102" s="189" t="s">
        <v>283</v>
      </c>
      <c r="C102" s="190">
        <f t="shared" si="102"/>
        <v>1877</v>
      </c>
      <c r="D102" s="302">
        <v>1877</v>
      </c>
      <c r="E102" s="303"/>
      <c r="F102" s="166">
        <f t="shared" si="123"/>
        <v>1877</v>
      </c>
      <c r="G102" s="164"/>
      <c r="H102" s="165"/>
      <c r="I102" s="166">
        <f t="shared" si="124"/>
        <v>0</v>
      </c>
      <c r="J102" s="164"/>
      <c r="K102" s="165"/>
      <c r="L102" s="166">
        <f t="shared" si="125"/>
        <v>0</v>
      </c>
      <c r="M102" s="164"/>
      <c r="N102" s="165"/>
      <c r="O102" s="166">
        <f t="shared" si="126"/>
        <v>0</v>
      </c>
      <c r="P102" s="168"/>
    </row>
    <row r="103" spans="1:16" ht="36" x14ac:dyDescent="0.25">
      <c r="A103" s="296">
        <v>2240</v>
      </c>
      <c r="B103" s="189" t="s">
        <v>284</v>
      </c>
      <c r="C103" s="190">
        <f t="shared" si="102"/>
        <v>6035</v>
      </c>
      <c r="D103" s="297">
        <f>SUM(D104:D111)</f>
        <v>6035</v>
      </c>
      <c r="E103" s="298">
        <f t="shared" ref="E103:F103" si="127">SUM(E104:E111)</f>
        <v>0</v>
      </c>
      <c r="F103" s="166">
        <f t="shared" si="127"/>
        <v>6035</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customHeight="1" x14ac:dyDescent="0.25">
      <c r="A106" s="162">
        <v>2243</v>
      </c>
      <c r="B106" s="189" t="s">
        <v>287</v>
      </c>
      <c r="C106" s="190">
        <f t="shared" si="102"/>
        <v>2241</v>
      </c>
      <c r="D106" s="302">
        <v>2241</v>
      </c>
      <c r="E106" s="303"/>
      <c r="F106" s="166">
        <f t="shared" si="131"/>
        <v>2241</v>
      </c>
      <c r="G106" s="164"/>
      <c r="H106" s="165"/>
      <c r="I106" s="166">
        <f t="shared" si="132"/>
        <v>0</v>
      </c>
      <c r="J106" s="164"/>
      <c r="K106" s="165"/>
      <c r="L106" s="166">
        <f t="shared" si="133"/>
        <v>0</v>
      </c>
      <c r="M106" s="164"/>
      <c r="N106" s="165"/>
      <c r="O106" s="166">
        <f t="shared" si="134"/>
        <v>0</v>
      </c>
      <c r="P106" s="168"/>
    </row>
    <row r="107" spans="1:16" ht="12" customHeight="1" x14ac:dyDescent="0.25">
      <c r="A107" s="162">
        <v>2244</v>
      </c>
      <c r="B107" s="189" t="s">
        <v>288</v>
      </c>
      <c r="C107" s="190">
        <f t="shared" si="102"/>
        <v>3794</v>
      </c>
      <c r="D107" s="302">
        <v>3794</v>
      </c>
      <c r="E107" s="303"/>
      <c r="F107" s="166">
        <f t="shared" si="131"/>
        <v>3794</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c r="E111" s="303"/>
      <c r="F111" s="166">
        <f t="shared" si="131"/>
        <v>0</v>
      </c>
      <c r="G111" s="164"/>
      <c r="H111" s="165"/>
      <c r="I111" s="166">
        <f t="shared" si="132"/>
        <v>0</v>
      </c>
      <c r="J111" s="164"/>
      <c r="K111" s="165"/>
      <c r="L111" s="166">
        <f t="shared" si="133"/>
        <v>0</v>
      </c>
      <c r="M111" s="164"/>
      <c r="N111" s="165"/>
      <c r="O111" s="166">
        <f t="shared" si="134"/>
        <v>0</v>
      </c>
      <c r="P111" s="168"/>
    </row>
    <row r="112" spans="1:16" x14ac:dyDescent="0.25">
      <c r="A112" s="296">
        <v>2250</v>
      </c>
      <c r="B112" s="189" t="s">
        <v>293</v>
      </c>
      <c r="C112" s="190">
        <f t="shared" si="102"/>
        <v>909</v>
      </c>
      <c r="D112" s="297">
        <f>SUM(D113:D115)</f>
        <v>909</v>
      </c>
      <c r="E112" s="298">
        <f t="shared" ref="E112:F112" si="135">SUM(E113:E115)</f>
        <v>0</v>
      </c>
      <c r="F112" s="166">
        <f t="shared" si="135"/>
        <v>909</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customHeight="1" x14ac:dyDescent="0.25">
      <c r="A113" s="162">
        <v>2251</v>
      </c>
      <c r="B113" s="189" t="s">
        <v>294</v>
      </c>
      <c r="C113" s="190">
        <f t="shared" si="102"/>
        <v>166</v>
      </c>
      <c r="D113" s="302">
        <v>166</v>
      </c>
      <c r="E113" s="303"/>
      <c r="F113" s="166">
        <f t="shared" ref="F113:F115" si="139">D113+E113</f>
        <v>166</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customHeight="1" x14ac:dyDescent="0.25">
      <c r="A114" s="162">
        <v>2252</v>
      </c>
      <c r="B114" s="189" t="s">
        <v>295</v>
      </c>
      <c r="C114" s="190">
        <f t="shared" si="102"/>
        <v>329</v>
      </c>
      <c r="D114" s="302">
        <v>329</v>
      </c>
      <c r="E114" s="303"/>
      <c r="F114" s="166">
        <f t="shared" si="139"/>
        <v>329</v>
      </c>
      <c r="G114" s="164"/>
      <c r="H114" s="165"/>
      <c r="I114" s="166">
        <f t="shared" si="140"/>
        <v>0</v>
      </c>
      <c r="J114" s="164"/>
      <c r="K114" s="165"/>
      <c r="L114" s="166">
        <f t="shared" si="141"/>
        <v>0</v>
      </c>
      <c r="M114" s="164"/>
      <c r="N114" s="165"/>
      <c r="O114" s="166">
        <f t="shared" si="142"/>
        <v>0</v>
      </c>
      <c r="P114" s="168"/>
    </row>
    <row r="115" spans="1:16" ht="38.25" customHeight="1" x14ac:dyDescent="0.25">
      <c r="A115" s="162">
        <v>2259</v>
      </c>
      <c r="B115" s="189" t="s">
        <v>296</v>
      </c>
      <c r="C115" s="190">
        <f t="shared" si="102"/>
        <v>414</v>
      </c>
      <c r="D115" s="302">
        <v>414</v>
      </c>
      <c r="E115" s="303"/>
      <c r="F115" s="166">
        <f t="shared" si="139"/>
        <v>414</v>
      </c>
      <c r="G115" s="164"/>
      <c r="H115" s="165"/>
      <c r="I115" s="166">
        <f t="shared" si="140"/>
        <v>0</v>
      </c>
      <c r="J115" s="164"/>
      <c r="K115" s="165"/>
      <c r="L115" s="166">
        <f t="shared" si="141"/>
        <v>0</v>
      </c>
      <c r="M115" s="164"/>
      <c r="N115" s="165"/>
      <c r="O115" s="166">
        <f t="shared" si="142"/>
        <v>0</v>
      </c>
      <c r="P115" s="168"/>
    </row>
    <row r="116" spans="1:16" x14ac:dyDescent="0.25">
      <c r="A116" s="296">
        <v>2260</v>
      </c>
      <c r="B116" s="189" t="s">
        <v>297</v>
      </c>
      <c r="C116" s="190">
        <f t="shared" si="102"/>
        <v>977</v>
      </c>
      <c r="D116" s="297">
        <f>SUM(D117:D121)</f>
        <v>52</v>
      </c>
      <c r="E116" s="298">
        <f t="shared" ref="E116:F116" si="143">SUM(E117:E121)</f>
        <v>0</v>
      </c>
      <c r="F116" s="166">
        <f t="shared" si="143"/>
        <v>52</v>
      </c>
      <c r="G116" s="297">
        <f>SUM(G117:G121)</f>
        <v>925</v>
      </c>
      <c r="H116" s="298">
        <f t="shared" ref="H116:I116" si="144">SUM(H117:H121)</f>
        <v>0</v>
      </c>
      <c r="I116" s="166">
        <f t="shared" si="144"/>
        <v>925</v>
      </c>
      <c r="J116" s="297">
        <f>SUM(J117:J121)</f>
        <v>0</v>
      </c>
      <c r="K116" s="298">
        <f t="shared" ref="K116:L116" si="145">SUM(K117:K121)</f>
        <v>0</v>
      </c>
      <c r="L116" s="166">
        <f t="shared" si="145"/>
        <v>0</v>
      </c>
      <c r="M116" s="297">
        <f>SUM(M117:M121)</f>
        <v>0</v>
      </c>
      <c r="N116" s="298">
        <f t="shared" ref="N116:O116" si="146">SUM(N117:N121)</f>
        <v>0</v>
      </c>
      <c r="O116" s="166">
        <f t="shared" si="146"/>
        <v>0</v>
      </c>
      <c r="P116" s="1014"/>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x14ac:dyDescent="0.25">
      <c r="A118" s="162">
        <v>2262</v>
      </c>
      <c r="B118" s="189" t="s">
        <v>299</v>
      </c>
      <c r="C118" s="190">
        <f t="shared" si="102"/>
        <v>925</v>
      </c>
      <c r="D118" s="302"/>
      <c r="E118" s="303"/>
      <c r="F118" s="166">
        <f t="shared" si="147"/>
        <v>0</v>
      </c>
      <c r="G118" s="164">
        <v>925</v>
      </c>
      <c r="H118" s="165"/>
      <c r="I118" s="166">
        <f t="shared" si="148"/>
        <v>925</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6" ht="58.5" customHeight="1" x14ac:dyDescent="0.25">
      <c r="A121" s="289">
        <v>2269</v>
      </c>
      <c r="B121" s="290" t="s">
        <v>302</v>
      </c>
      <c r="C121" s="291">
        <f t="shared" si="102"/>
        <v>52</v>
      </c>
      <c r="D121" s="306">
        <v>52</v>
      </c>
      <c r="E121" s="307"/>
      <c r="F121" s="294">
        <f t="shared" si="147"/>
        <v>52</v>
      </c>
      <c r="G121" s="292"/>
      <c r="H121" s="293"/>
      <c r="I121" s="294">
        <f t="shared" si="148"/>
        <v>0</v>
      </c>
      <c r="J121" s="292"/>
      <c r="K121" s="293"/>
      <c r="L121" s="294">
        <f t="shared" si="149"/>
        <v>0</v>
      </c>
      <c r="M121" s="292"/>
      <c r="N121" s="293"/>
      <c r="O121" s="294">
        <f t="shared" si="150"/>
        <v>0</v>
      </c>
      <c r="P121" s="308"/>
    </row>
    <row r="122" spans="1:16" x14ac:dyDescent="0.25">
      <c r="A122" s="296">
        <v>2270</v>
      </c>
      <c r="B122" s="189" t="s">
        <v>303</v>
      </c>
      <c r="C122" s="190">
        <f t="shared" si="102"/>
        <v>658</v>
      </c>
      <c r="D122" s="297">
        <f>SUM(D123:D127)</f>
        <v>0</v>
      </c>
      <c r="E122" s="298">
        <f t="shared" ref="E122:F122" si="151">SUM(E123:E127)</f>
        <v>0</v>
      </c>
      <c r="F122" s="166">
        <f t="shared" si="151"/>
        <v>0</v>
      </c>
      <c r="G122" s="297">
        <f>SUM(G123:G127)</f>
        <v>388</v>
      </c>
      <c r="H122" s="298">
        <f t="shared" ref="H122:I122" si="152">SUM(H123:H127)</f>
        <v>0</v>
      </c>
      <c r="I122" s="166">
        <f t="shared" si="152"/>
        <v>388</v>
      </c>
      <c r="J122" s="297">
        <f>SUM(J123:J127)</f>
        <v>270</v>
      </c>
      <c r="K122" s="298">
        <f t="shared" ref="K122:L122" si="153">SUM(K123:K127)</f>
        <v>0</v>
      </c>
      <c r="L122" s="166">
        <f t="shared" si="153"/>
        <v>270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289">
        <v>2275</v>
      </c>
      <c r="B125" s="290" t="s">
        <v>306</v>
      </c>
      <c r="C125" s="291">
        <f t="shared" si="102"/>
        <v>0</v>
      </c>
      <c r="D125" s="306"/>
      <c r="E125" s="307"/>
      <c r="F125" s="294">
        <f t="shared" si="155"/>
        <v>0</v>
      </c>
      <c r="G125" s="292"/>
      <c r="H125" s="293"/>
      <c r="I125" s="294">
        <f t="shared" si="156"/>
        <v>0</v>
      </c>
      <c r="J125" s="292"/>
      <c r="K125" s="293"/>
      <c r="L125" s="294">
        <f t="shared" si="157"/>
        <v>0</v>
      </c>
      <c r="M125" s="292"/>
      <c r="N125" s="293"/>
      <c r="O125" s="294">
        <f t="shared" si="158"/>
        <v>0</v>
      </c>
      <c r="P125" s="30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x14ac:dyDescent="0.25">
      <c r="A127" s="162">
        <v>2279</v>
      </c>
      <c r="B127" s="189" t="s">
        <v>308</v>
      </c>
      <c r="C127" s="190">
        <f t="shared" si="102"/>
        <v>658</v>
      </c>
      <c r="D127" s="302">
        <v>0</v>
      </c>
      <c r="E127" s="303"/>
      <c r="F127" s="166">
        <f t="shared" si="155"/>
        <v>0</v>
      </c>
      <c r="G127" s="164">
        <v>388</v>
      </c>
      <c r="H127" s="165"/>
      <c r="I127" s="166">
        <f t="shared" si="156"/>
        <v>388</v>
      </c>
      <c r="J127" s="164">
        <v>270</v>
      </c>
      <c r="K127" s="165"/>
      <c r="L127" s="166">
        <f t="shared" si="157"/>
        <v>270</v>
      </c>
      <c r="M127" s="164"/>
      <c r="N127" s="165"/>
      <c r="O127" s="166">
        <f t="shared" si="158"/>
        <v>0</v>
      </c>
      <c r="P127" s="168"/>
    </row>
    <row r="128" spans="1:16" ht="48" hidden="1" x14ac:dyDescent="0.25">
      <c r="A128" s="1002">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36470</v>
      </c>
      <c r="D130" s="284">
        <f>SUM(D131,D136,D140,D141,D144,D151,D159,D160,D163)</f>
        <v>13476</v>
      </c>
      <c r="E130" s="285">
        <f t="shared" ref="E130:F130" si="160">SUM(E131,E136,E140,E141,E144,E151,E159,E160,E163)</f>
        <v>0</v>
      </c>
      <c r="F130" s="173">
        <f t="shared" si="160"/>
        <v>13476</v>
      </c>
      <c r="G130" s="284">
        <f>SUM(G131,G136,G140,G141,G144,G151,G159,G160,G163)</f>
        <v>1200</v>
      </c>
      <c r="H130" s="285">
        <f t="shared" ref="H130:I130" si="161">SUM(H131,H136,H140,H141,H144,H151,H159,H160,H163)</f>
        <v>0</v>
      </c>
      <c r="I130" s="173">
        <f t="shared" si="161"/>
        <v>1200</v>
      </c>
      <c r="J130" s="284">
        <f>SUM(J131,J136,J140,J141,J144,J151,J159,J160,J163)</f>
        <v>21794</v>
      </c>
      <c r="K130" s="285">
        <f t="shared" ref="K130:L130" si="162">SUM(K131,K136,K140,K141,K144,K151,K159,K160,K163)</f>
        <v>0</v>
      </c>
      <c r="L130" s="173">
        <f t="shared" si="162"/>
        <v>21794</v>
      </c>
      <c r="M130" s="284">
        <f>SUM(M131,M136,M140,M141,M144,M151,M159,M160,M163)</f>
        <v>0</v>
      </c>
      <c r="N130" s="285">
        <f t="shared" ref="N130:O130" si="163">SUM(N131,N136,N140,N141,N144,N151,N159,N160,N163)</f>
        <v>0</v>
      </c>
      <c r="O130" s="173">
        <f t="shared" si="163"/>
        <v>0</v>
      </c>
      <c r="P130" s="177"/>
    </row>
    <row r="131" spans="1:16" ht="24" x14ac:dyDescent="0.25">
      <c r="A131" s="1002">
        <v>2310</v>
      </c>
      <c r="B131" s="182" t="s">
        <v>312</v>
      </c>
      <c r="C131" s="183">
        <f t="shared" si="102"/>
        <v>3758</v>
      </c>
      <c r="D131" s="300">
        <f t="shared" ref="D131:O131" si="164">SUM(D132:D135)</f>
        <v>3758</v>
      </c>
      <c r="E131" s="301">
        <f t="shared" si="164"/>
        <v>0</v>
      </c>
      <c r="F131" s="234">
        <f t="shared" si="164"/>
        <v>3758</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customHeight="1" x14ac:dyDescent="0.25">
      <c r="A132" s="162">
        <v>2311</v>
      </c>
      <c r="B132" s="189" t="s">
        <v>313</v>
      </c>
      <c r="C132" s="190">
        <f t="shared" si="102"/>
        <v>580</v>
      </c>
      <c r="D132" s="302">
        <v>580</v>
      </c>
      <c r="E132" s="303"/>
      <c r="F132" s="166">
        <f t="shared" ref="F132:F135" si="165">D132+E132</f>
        <v>580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36" customHeight="1" x14ac:dyDescent="0.25">
      <c r="A133" s="162">
        <v>2312</v>
      </c>
      <c r="B133" s="189" t="s">
        <v>314</v>
      </c>
      <c r="C133" s="190">
        <f t="shared" si="102"/>
        <v>3114</v>
      </c>
      <c r="D133" s="302">
        <v>3114</v>
      </c>
      <c r="E133" s="303"/>
      <c r="F133" s="166">
        <f t="shared" si="165"/>
        <v>3114</v>
      </c>
      <c r="G133" s="164"/>
      <c r="H133" s="165"/>
      <c r="I133" s="166">
        <f t="shared" si="166"/>
        <v>0</v>
      </c>
      <c r="J133" s="164"/>
      <c r="K133" s="165"/>
      <c r="L133" s="166">
        <f t="shared" si="167"/>
        <v>0</v>
      </c>
      <c r="M133" s="164"/>
      <c r="N133" s="165"/>
      <c r="O133" s="166">
        <f t="shared" si="168"/>
        <v>0</v>
      </c>
      <c r="P133" s="168"/>
    </row>
    <row r="134" spans="1:16" ht="29.25" customHeight="1" x14ac:dyDescent="0.25">
      <c r="A134" s="162">
        <v>2313</v>
      </c>
      <c r="B134" s="189" t="s">
        <v>315</v>
      </c>
      <c r="C134" s="190">
        <f t="shared" si="102"/>
        <v>64</v>
      </c>
      <c r="D134" s="302">
        <v>64</v>
      </c>
      <c r="E134" s="303"/>
      <c r="F134" s="166">
        <f t="shared" si="165"/>
        <v>64</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c r="E135" s="303"/>
      <c r="F135" s="166">
        <f t="shared" si="165"/>
        <v>0</v>
      </c>
      <c r="G135" s="164"/>
      <c r="H135" s="165"/>
      <c r="I135" s="166">
        <f t="shared" si="166"/>
        <v>0</v>
      </c>
      <c r="J135" s="164"/>
      <c r="K135" s="165"/>
      <c r="L135" s="166">
        <f t="shared" si="167"/>
        <v>0</v>
      </c>
      <c r="M135" s="164"/>
      <c r="N135" s="165"/>
      <c r="O135" s="166">
        <f t="shared" si="168"/>
        <v>0</v>
      </c>
      <c r="P135" s="168"/>
    </row>
    <row r="136" spans="1:16" x14ac:dyDescent="0.25">
      <c r="A136" s="296">
        <v>2320</v>
      </c>
      <c r="B136" s="189" t="s">
        <v>317</v>
      </c>
      <c r="C136" s="190">
        <f t="shared" si="102"/>
        <v>275</v>
      </c>
      <c r="D136" s="297">
        <f>SUM(D137:D139)</f>
        <v>275</v>
      </c>
      <c r="E136" s="298">
        <f t="shared" ref="E136:F136" si="169">SUM(E137:E139)</f>
        <v>0</v>
      </c>
      <c r="F136" s="166">
        <f t="shared" si="169"/>
        <v>275</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customHeight="1" x14ac:dyDescent="0.25">
      <c r="A138" s="162">
        <v>2322</v>
      </c>
      <c r="B138" s="189" t="s">
        <v>319</v>
      </c>
      <c r="C138" s="190">
        <f t="shared" si="102"/>
        <v>275</v>
      </c>
      <c r="D138" s="302">
        <v>275</v>
      </c>
      <c r="E138" s="303"/>
      <c r="F138" s="166">
        <f t="shared" si="173"/>
        <v>275</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x14ac:dyDescent="0.25">
      <c r="A141" s="296">
        <v>2340</v>
      </c>
      <c r="B141" s="189" t="s">
        <v>322</v>
      </c>
      <c r="C141" s="190">
        <f t="shared" si="102"/>
        <v>143</v>
      </c>
      <c r="D141" s="297">
        <f>SUM(D142:D143)</f>
        <v>143</v>
      </c>
      <c r="E141" s="298">
        <f t="shared" ref="E141:F141" si="177">SUM(E142:E143)</f>
        <v>0</v>
      </c>
      <c r="F141" s="166">
        <f t="shared" si="177"/>
        <v>143</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customHeight="1" x14ac:dyDescent="0.25">
      <c r="A142" s="162">
        <v>2341</v>
      </c>
      <c r="B142" s="189" t="s">
        <v>323</v>
      </c>
      <c r="C142" s="190">
        <f t="shared" si="102"/>
        <v>143</v>
      </c>
      <c r="D142" s="302">
        <v>143</v>
      </c>
      <c r="E142" s="303"/>
      <c r="F142" s="166">
        <f t="shared" ref="F142:F143" si="181">D142+E142</f>
        <v>143</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x14ac:dyDescent="0.25">
      <c r="A144" s="286">
        <v>2350</v>
      </c>
      <c r="B144" s="238" t="s">
        <v>325</v>
      </c>
      <c r="C144" s="243">
        <f t="shared" si="102"/>
        <v>4627</v>
      </c>
      <c r="D144" s="287">
        <f>SUM(D145:D150)</f>
        <v>4627</v>
      </c>
      <c r="E144" s="288">
        <f t="shared" ref="E144:F144" si="185">SUM(E145:E150)</f>
        <v>0</v>
      </c>
      <c r="F144" s="241">
        <f t="shared" si="185"/>
        <v>4627</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customHeight="1" x14ac:dyDescent="0.25">
      <c r="A145" s="155">
        <v>2351</v>
      </c>
      <c r="B145" s="182" t="s">
        <v>326</v>
      </c>
      <c r="C145" s="183">
        <f t="shared" si="102"/>
        <v>1030</v>
      </c>
      <c r="D145" s="304">
        <v>1030</v>
      </c>
      <c r="E145" s="305"/>
      <c r="F145" s="234">
        <f t="shared" ref="F145:F150" si="189">D145+E145</f>
        <v>1030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x14ac:dyDescent="0.25">
      <c r="A146" s="162">
        <v>2352</v>
      </c>
      <c r="B146" s="189" t="s">
        <v>327</v>
      </c>
      <c r="C146" s="190">
        <f t="shared" si="102"/>
        <v>3370</v>
      </c>
      <c r="D146" s="302">
        <v>3370</v>
      </c>
      <c r="E146" s="303"/>
      <c r="F146" s="166">
        <f t="shared" si="189"/>
        <v>3370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customHeight="1" x14ac:dyDescent="0.25">
      <c r="A149" s="162">
        <v>2355</v>
      </c>
      <c r="B149" s="189" t="s">
        <v>330</v>
      </c>
      <c r="C149" s="190">
        <f t="shared" si="193"/>
        <v>227</v>
      </c>
      <c r="D149" s="302">
        <v>227</v>
      </c>
      <c r="E149" s="303"/>
      <c r="F149" s="166">
        <f t="shared" si="189"/>
        <v>227</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customHeight="1" x14ac:dyDescent="0.25">
      <c r="A151" s="296">
        <v>2360</v>
      </c>
      <c r="B151" s="189" t="s">
        <v>332</v>
      </c>
      <c r="C151" s="190">
        <f t="shared" si="193"/>
        <v>23585</v>
      </c>
      <c r="D151" s="297">
        <f>SUM(D152:D158)</f>
        <v>1791</v>
      </c>
      <c r="E151" s="298">
        <f t="shared" ref="E151:F151" si="194">SUM(E152:E158)</f>
        <v>0</v>
      </c>
      <c r="F151" s="166">
        <f t="shared" si="194"/>
        <v>1791</v>
      </c>
      <c r="G151" s="297">
        <f>SUM(G152:G158)</f>
        <v>0</v>
      </c>
      <c r="H151" s="298">
        <f t="shared" ref="H151:I151" si="195">SUM(H152:H158)</f>
        <v>0</v>
      </c>
      <c r="I151" s="166">
        <f t="shared" si="195"/>
        <v>0</v>
      </c>
      <c r="J151" s="297">
        <f>SUM(J152:J158)</f>
        <v>21794</v>
      </c>
      <c r="K151" s="298">
        <f t="shared" ref="K151:L151" si="196">SUM(K152:K158)</f>
        <v>0</v>
      </c>
      <c r="L151" s="166">
        <f t="shared" si="196"/>
        <v>21794</v>
      </c>
      <c r="M151" s="297">
        <f>SUM(M152:M158)</f>
        <v>0</v>
      </c>
      <c r="N151" s="298">
        <f t="shared" ref="N151:O151" si="197">SUM(N152:N158)</f>
        <v>0</v>
      </c>
      <c r="O151" s="166">
        <f t="shared" si="197"/>
        <v>0</v>
      </c>
      <c r="P151" s="168"/>
    </row>
    <row r="152" spans="1:16" ht="12" customHeight="1" x14ac:dyDescent="0.25">
      <c r="A152" s="161">
        <v>2361</v>
      </c>
      <c r="B152" s="189" t="s">
        <v>333</v>
      </c>
      <c r="C152" s="190">
        <f t="shared" si="193"/>
        <v>1227</v>
      </c>
      <c r="D152" s="302">
        <v>1227</v>
      </c>
      <c r="E152" s="303"/>
      <c r="F152" s="166">
        <f t="shared" ref="F152:F159" si="198">D152+E152</f>
        <v>1227</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customHeight="1" x14ac:dyDescent="0.25">
      <c r="A153" s="161">
        <v>2362</v>
      </c>
      <c r="B153" s="189" t="s">
        <v>334</v>
      </c>
      <c r="C153" s="190">
        <f t="shared" si="193"/>
        <v>564</v>
      </c>
      <c r="D153" s="302">
        <v>564</v>
      </c>
      <c r="E153" s="303"/>
      <c r="F153" s="166">
        <f t="shared" si="198"/>
        <v>564</v>
      </c>
      <c r="G153" s="164"/>
      <c r="H153" s="165"/>
      <c r="I153" s="166">
        <f t="shared" si="199"/>
        <v>0</v>
      </c>
      <c r="J153" s="164"/>
      <c r="K153" s="165"/>
      <c r="L153" s="166">
        <f t="shared" si="200"/>
        <v>0</v>
      </c>
      <c r="M153" s="164"/>
      <c r="N153" s="165"/>
      <c r="O153" s="166">
        <f t="shared" si="201"/>
        <v>0</v>
      </c>
      <c r="P153" s="168"/>
    </row>
    <row r="154" spans="1:16" ht="36.75" customHeight="1" x14ac:dyDescent="0.25">
      <c r="A154" s="388">
        <v>2363</v>
      </c>
      <c r="B154" s="290" t="s">
        <v>335</v>
      </c>
      <c r="C154" s="291">
        <f t="shared" si="193"/>
        <v>21794</v>
      </c>
      <c r="D154" s="306"/>
      <c r="E154" s="307"/>
      <c r="F154" s="294">
        <f t="shared" si="198"/>
        <v>0</v>
      </c>
      <c r="G154" s="292"/>
      <c r="H154" s="293"/>
      <c r="I154" s="294">
        <f t="shared" si="199"/>
        <v>0</v>
      </c>
      <c r="J154" s="292">
        <v>21794</v>
      </c>
      <c r="K154" s="293"/>
      <c r="L154" s="294">
        <f t="shared" si="200"/>
        <v>21794</v>
      </c>
      <c r="M154" s="292"/>
      <c r="N154" s="293"/>
      <c r="O154" s="294">
        <f t="shared" si="201"/>
        <v>0</v>
      </c>
      <c r="P154" s="30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customHeight="1" x14ac:dyDescent="0.25">
      <c r="A159" s="286">
        <v>2370</v>
      </c>
      <c r="B159" s="238" t="s">
        <v>340</v>
      </c>
      <c r="C159" s="243">
        <f t="shared" si="193"/>
        <v>4082</v>
      </c>
      <c r="D159" s="313">
        <v>2882</v>
      </c>
      <c r="E159" s="314"/>
      <c r="F159" s="241">
        <f t="shared" si="198"/>
        <v>2882</v>
      </c>
      <c r="G159" s="244">
        <v>1200</v>
      </c>
      <c r="H159" s="245"/>
      <c r="I159" s="241">
        <f t="shared" si="199"/>
        <v>1200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1002">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1002">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1002">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1002">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1002">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12094</v>
      </c>
      <c r="D194" s="273">
        <f t="shared" ref="D194:O194" si="259">SUM(D195,D230,D269,D283)</f>
        <v>10325</v>
      </c>
      <c r="E194" s="274">
        <f t="shared" si="259"/>
        <v>0</v>
      </c>
      <c r="F194" s="275">
        <f t="shared" si="259"/>
        <v>10325</v>
      </c>
      <c r="G194" s="273">
        <f t="shared" si="259"/>
        <v>1769</v>
      </c>
      <c r="H194" s="274">
        <f t="shared" si="259"/>
        <v>0</v>
      </c>
      <c r="I194" s="275">
        <f t="shared" si="259"/>
        <v>1769</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12094</v>
      </c>
      <c r="D195" s="279">
        <f>D196+D204</f>
        <v>10325</v>
      </c>
      <c r="E195" s="280">
        <f t="shared" ref="E195:F195" si="260">E196+E204</f>
        <v>0</v>
      </c>
      <c r="F195" s="281">
        <f t="shared" si="260"/>
        <v>10325</v>
      </c>
      <c r="G195" s="279">
        <f>G196+G204</f>
        <v>1769</v>
      </c>
      <c r="H195" s="280">
        <f t="shared" ref="H195:I195" si="261">H196+H204</f>
        <v>0</v>
      </c>
      <c r="I195" s="281">
        <f t="shared" si="261"/>
        <v>1769</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1002">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12094</v>
      </c>
      <c r="D204" s="284">
        <f>D205+D215+D216+D225+D226+D227+D229</f>
        <v>10325</v>
      </c>
      <c r="E204" s="285">
        <f t="shared" ref="E204:F204" si="276">E205+E215+E216+E225+E226+E227+E229</f>
        <v>0</v>
      </c>
      <c r="F204" s="173">
        <f t="shared" si="276"/>
        <v>10325</v>
      </c>
      <c r="G204" s="284">
        <f>G205+G215+G216+G225+G226+G227+G229</f>
        <v>1769</v>
      </c>
      <c r="H204" s="285">
        <f t="shared" ref="H204:I204" si="277">H205+H215+H216+H225+H226+H227+H229</f>
        <v>0</v>
      </c>
      <c r="I204" s="173">
        <f t="shared" si="277"/>
        <v>1769</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12094</v>
      </c>
      <c r="D216" s="297">
        <f>SUM(D217:D224)</f>
        <v>10325</v>
      </c>
      <c r="E216" s="298">
        <f t="shared" ref="E216:F216" si="289">SUM(E217:E224)</f>
        <v>0</v>
      </c>
      <c r="F216" s="166">
        <f t="shared" si="289"/>
        <v>10325</v>
      </c>
      <c r="G216" s="297">
        <f>SUM(G217:G224)</f>
        <v>1769</v>
      </c>
      <c r="H216" s="298">
        <f t="shared" ref="H216:I216" si="290">SUM(H217:H224)</f>
        <v>0</v>
      </c>
      <c r="I216" s="166">
        <f t="shared" si="290"/>
        <v>1769</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28.5" customHeight="1" x14ac:dyDescent="0.25">
      <c r="A218" s="162">
        <v>5232</v>
      </c>
      <c r="B218" s="189" t="s">
        <v>399</v>
      </c>
      <c r="C218" s="190">
        <f t="shared" si="288"/>
        <v>1665</v>
      </c>
      <c r="D218" s="302">
        <v>1665</v>
      </c>
      <c r="E218" s="303"/>
      <c r="F218" s="166">
        <f t="shared" si="293"/>
        <v>1665</v>
      </c>
      <c r="G218" s="164"/>
      <c r="H218" s="165"/>
      <c r="I218" s="166">
        <f t="shared" si="294"/>
        <v>0</v>
      </c>
      <c r="J218" s="164"/>
      <c r="K218" s="165"/>
      <c r="L218" s="166">
        <f t="shared" si="295"/>
        <v>0</v>
      </c>
      <c r="M218" s="164"/>
      <c r="N218" s="165"/>
      <c r="O218" s="166">
        <f t="shared" si="296"/>
        <v>0</v>
      </c>
      <c r="P218" s="168"/>
    </row>
    <row r="219" spans="1:16" ht="12" customHeight="1" x14ac:dyDescent="0.25">
      <c r="A219" s="162">
        <v>5233</v>
      </c>
      <c r="B219" s="189" t="s">
        <v>400</v>
      </c>
      <c r="C219" s="190">
        <f t="shared" si="288"/>
        <v>3529</v>
      </c>
      <c r="D219" s="302">
        <v>1760</v>
      </c>
      <c r="E219" s="303"/>
      <c r="F219" s="166">
        <f t="shared" si="293"/>
        <v>1760</v>
      </c>
      <c r="G219" s="164">
        <v>1769</v>
      </c>
      <c r="H219" s="165"/>
      <c r="I219" s="166">
        <f t="shared" si="294"/>
        <v>1769</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customHeight="1" x14ac:dyDescent="0.25">
      <c r="A223" s="162">
        <v>5238</v>
      </c>
      <c r="B223" s="189" t="s">
        <v>404</v>
      </c>
      <c r="C223" s="190">
        <f t="shared" si="288"/>
        <v>6900</v>
      </c>
      <c r="D223" s="302">
        <v>6900</v>
      </c>
      <c r="E223" s="303"/>
      <c r="F223" s="166">
        <f t="shared" si="293"/>
        <v>6900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1002">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1002">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1002">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1002">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1002">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1002">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x14ac:dyDescent="0.25">
      <c r="A286" s="309"/>
      <c r="B286" s="189" t="s">
        <v>467</v>
      </c>
      <c r="C286" s="190">
        <f t="shared" si="371"/>
        <v>45</v>
      </c>
      <c r="D286" s="297">
        <f>SUM(D287:D288)</f>
        <v>0</v>
      </c>
      <c r="E286" s="298">
        <f t="shared" ref="E286:F286" si="381">SUM(E287:E288)</f>
        <v>0</v>
      </c>
      <c r="F286" s="166">
        <f t="shared" si="381"/>
        <v>0</v>
      </c>
      <c r="G286" s="297">
        <f>SUM(G287:G288)</f>
        <v>45</v>
      </c>
      <c r="H286" s="298">
        <f t="shared" ref="H286:I286" si="382">SUM(H287:H288)</f>
        <v>0</v>
      </c>
      <c r="I286" s="166">
        <f t="shared" si="382"/>
        <v>45</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customHeight="1" x14ac:dyDescent="0.25">
      <c r="A288" s="1015" t="s">
        <v>470</v>
      </c>
      <c r="B288" s="1016" t="s">
        <v>471</v>
      </c>
      <c r="C288" s="808">
        <f t="shared" si="371"/>
        <v>45</v>
      </c>
      <c r="D288" s="1017"/>
      <c r="E288" s="810"/>
      <c r="F288" s="811">
        <f t="shared" si="385"/>
        <v>0</v>
      </c>
      <c r="G288" s="809">
        <v>45</v>
      </c>
      <c r="H288" s="662"/>
      <c r="I288" s="811">
        <f t="shared" si="386"/>
        <v>45</v>
      </c>
      <c r="J288" s="809"/>
      <c r="K288" s="662"/>
      <c r="L288" s="811">
        <f t="shared" si="387"/>
        <v>0</v>
      </c>
      <c r="M288" s="809"/>
      <c r="N288" s="662"/>
      <c r="O288" s="811">
        <f t="shared" si="388"/>
        <v>0</v>
      </c>
      <c r="P288" s="731"/>
    </row>
    <row r="289" spans="1:16" ht="15.75" thickBot="1" x14ac:dyDescent="0.3">
      <c r="A289" s="360"/>
      <c r="B289" s="360" t="s">
        <v>472</v>
      </c>
      <c r="C289" s="361">
        <f t="shared" si="371"/>
        <v>727092</v>
      </c>
      <c r="D289" s="362">
        <f t="shared" ref="D289:O289" si="389">SUM(D286,D269,D230,D195,D187,D173,D75,D53,D283)</f>
        <v>529234</v>
      </c>
      <c r="E289" s="363">
        <f t="shared" si="389"/>
        <v>0</v>
      </c>
      <c r="F289" s="364">
        <f t="shared" si="389"/>
        <v>529234</v>
      </c>
      <c r="G289" s="362">
        <f t="shared" si="389"/>
        <v>175719</v>
      </c>
      <c r="H289" s="363">
        <f t="shared" si="389"/>
        <v>0</v>
      </c>
      <c r="I289" s="364">
        <f t="shared" si="389"/>
        <v>175719</v>
      </c>
      <c r="J289" s="362">
        <f t="shared" si="389"/>
        <v>22139</v>
      </c>
      <c r="K289" s="363">
        <f t="shared" si="389"/>
        <v>0</v>
      </c>
      <c r="L289" s="364">
        <f t="shared" si="389"/>
        <v>22139</v>
      </c>
      <c r="M289" s="362">
        <f t="shared" si="389"/>
        <v>0</v>
      </c>
      <c r="N289" s="363">
        <f t="shared" si="389"/>
        <v>0</v>
      </c>
      <c r="O289" s="364">
        <f t="shared" si="389"/>
        <v>0</v>
      </c>
      <c r="P289" s="365"/>
    </row>
    <row r="290" spans="1:16" s="139" customFormat="1" ht="13.5" thickTop="1" thickBot="1" x14ac:dyDescent="0.3">
      <c r="A290" s="1043" t="s">
        <v>473</v>
      </c>
      <c r="B290" s="1044"/>
      <c r="C290" s="366">
        <f t="shared" si="371"/>
        <v>-2733</v>
      </c>
      <c r="D290" s="367">
        <f>SUM(D24,D25,D41)-D51</f>
        <v>0</v>
      </c>
      <c r="E290" s="368">
        <f t="shared" ref="E290:F290" si="390">SUM(E24,E25,E41)-E51</f>
        <v>0</v>
      </c>
      <c r="F290" s="369">
        <f t="shared" si="390"/>
        <v>0</v>
      </c>
      <c r="G290" s="367">
        <f>SUM(G24,G25,G41)-G51</f>
        <v>45</v>
      </c>
      <c r="H290" s="368">
        <f t="shared" ref="H290:I290" si="391">SUM(H24,H25,H41)-H51</f>
        <v>0</v>
      </c>
      <c r="I290" s="369">
        <f t="shared" si="391"/>
        <v>45</v>
      </c>
      <c r="J290" s="367">
        <f>(J26+J43)-J51</f>
        <v>-2778</v>
      </c>
      <c r="K290" s="368">
        <f t="shared" ref="K290:L290" si="392">(K26+K43)-K51</f>
        <v>0</v>
      </c>
      <c r="L290" s="369">
        <f t="shared" si="392"/>
        <v>-2778</v>
      </c>
      <c r="M290" s="367">
        <f>M45-M51</f>
        <v>0</v>
      </c>
      <c r="N290" s="368">
        <f t="shared" ref="N290:O290" si="393">N45-N51</f>
        <v>0</v>
      </c>
      <c r="O290" s="369">
        <f t="shared" si="393"/>
        <v>0</v>
      </c>
      <c r="P290" s="370"/>
    </row>
    <row r="291" spans="1:16" s="139" customFormat="1" ht="12.75" thickTop="1" x14ac:dyDescent="0.25">
      <c r="A291" s="1045" t="s">
        <v>474</v>
      </c>
      <c r="B291" s="1046"/>
      <c r="C291" s="371">
        <f t="shared" si="371"/>
        <v>2733</v>
      </c>
      <c r="D291" s="372">
        <f t="shared" ref="D291:O291" si="394">SUM(D292,D293)-D300+D301</f>
        <v>0</v>
      </c>
      <c r="E291" s="373">
        <f t="shared" si="394"/>
        <v>0</v>
      </c>
      <c r="F291" s="374">
        <f t="shared" si="394"/>
        <v>0</v>
      </c>
      <c r="G291" s="372">
        <f t="shared" si="394"/>
        <v>-45</v>
      </c>
      <c r="H291" s="373">
        <f t="shared" si="394"/>
        <v>0</v>
      </c>
      <c r="I291" s="374">
        <f t="shared" si="394"/>
        <v>-45</v>
      </c>
      <c r="J291" s="372">
        <f t="shared" si="394"/>
        <v>2778</v>
      </c>
      <c r="K291" s="373">
        <f t="shared" si="394"/>
        <v>0</v>
      </c>
      <c r="L291" s="374">
        <f t="shared" si="394"/>
        <v>2778</v>
      </c>
      <c r="M291" s="372">
        <f t="shared" si="394"/>
        <v>0</v>
      </c>
      <c r="N291" s="373">
        <f t="shared" si="394"/>
        <v>0</v>
      </c>
      <c r="O291" s="374">
        <f t="shared" si="394"/>
        <v>0</v>
      </c>
      <c r="P291" s="375"/>
    </row>
    <row r="292" spans="1:16" s="139" customFormat="1" ht="12.75" thickBot="1" x14ac:dyDescent="0.3">
      <c r="A292" s="257" t="s">
        <v>475</v>
      </c>
      <c r="B292" s="257" t="s">
        <v>476</v>
      </c>
      <c r="C292" s="258">
        <f t="shared" si="371"/>
        <v>2733</v>
      </c>
      <c r="D292" s="259">
        <f t="shared" ref="D292:O292" si="395">D21-D286</f>
        <v>0</v>
      </c>
      <c r="E292" s="260">
        <f t="shared" si="395"/>
        <v>0</v>
      </c>
      <c r="F292" s="261">
        <f t="shared" si="395"/>
        <v>0</v>
      </c>
      <c r="G292" s="259">
        <f t="shared" si="395"/>
        <v>-45</v>
      </c>
      <c r="H292" s="260">
        <f t="shared" si="395"/>
        <v>0</v>
      </c>
      <c r="I292" s="261">
        <f t="shared" si="395"/>
        <v>-45</v>
      </c>
      <c r="J292" s="259">
        <f t="shared" si="395"/>
        <v>2778</v>
      </c>
      <c r="K292" s="260">
        <f t="shared" si="395"/>
        <v>0</v>
      </c>
      <c r="L292" s="261">
        <f t="shared" si="395"/>
        <v>2778</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customFormat="1" ht="15.75" thickTop="1" x14ac:dyDescent="0.25">
      <c r="A302" s="115"/>
      <c r="B302" s="115"/>
      <c r="C302" s="115"/>
      <c r="D302" s="115"/>
      <c r="E302" s="115"/>
      <c r="F302" s="115"/>
      <c r="G302" s="115"/>
      <c r="H302" s="115"/>
      <c r="I302" s="115"/>
      <c r="J302" s="115"/>
      <c r="K302" s="115"/>
      <c r="L302" s="115"/>
      <c r="M302" s="115"/>
      <c r="N302" s="115"/>
      <c r="O302" s="115"/>
      <c r="P302" s="115"/>
    </row>
    <row r="303" spans="1:16" customFormat="1" x14ac:dyDescent="0.25">
      <c r="A303" s="115"/>
      <c r="B303" s="115"/>
      <c r="C303" s="115"/>
      <c r="D303" s="115"/>
      <c r="E303" s="115"/>
      <c r="F303" s="115"/>
      <c r="G303" s="115"/>
      <c r="H303" s="115"/>
      <c r="I303" s="115"/>
      <c r="J303" s="115"/>
      <c r="K303" s="115"/>
      <c r="L303" s="115"/>
      <c r="M303" s="115"/>
      <c r="N303" s="115"/>
      <c r="O303" s="115"/>
      <c r="P303" s="115"/>
    </row>
    <row r="304" spans="1:16" customFormat="1" x14ac:dyDescent="0.25">
      <c r="A304" s="115"/>
      <c r="B304" s="115"/>
      <c r="C304" s="115"/>
      <c r="D304" s="115"/>
      <c r="E304" s="115"/>
      <c r="F304" s="115"/>
      <c r="G304" s="115"/>
      <c r="H304" s="115"/>
      <c r="I304" s="115"/>
      <c r="J304" s="115"/>
      <c r="K304" s="115"/>
      <c r="L304" s="115"/>
      <c r="M304" s="115"/>
      <c r="N304" s="115"/>
      <c r="O304" s="115"/>
      <c r="P304" s="115"/>
    </row>
    <row r="305" spans="1:16" customFormat="1" x14ac:dyDescent="0.25">
      <c r="A305" s="115"/>
      <c r="B305" s="115"/>
      <c r="C305" s="115"/>
      <c r="D305" s="115"/>
      <c r="E305" s="115"/>
      <c r="F305" s="115"/>
      <c r="G305" s="115"/>
      <c r="H305" s="115"/>
      <c r="I305" s="115"/>
      <c r="J305" s="115"/>
      <c r="K305" s="115"/>
      <c r="L305" s="115"/>
      <c r="M305" s="115"/>
      <c r="N305" s="115"/>
      <c r="O305" s="115"/>
      <c r="P305" s="115"/>
    </row>
    <row r="306" spans="1:16" customFormat="1" x14ac:dyDescent="0.25">
      <c r="A306" s="115"/>
      <c r="B306" s="115"/>
      <c r="C306" s="115"/>
      <c r="D306" s="115"/>
      <c r="E306" s="115"/>
      <c r="F306" s="115"/>
      <c r="G306" s="115"/>
      <c r="H306" s="115"/>
      <c r="I306" s="115"/>
      <c r="J306" s="115"/>
      <c r="K306" s="115"/>
      <c r="L306" s="115"/>
      <c r="M306" s="115"/>
      <c r="N306" s="115"/>
      <c r="O306" s="115"/>
      <c r="P306" s="115"/>
    </row>
    <row r="307" spans="1:16" customFormat="1" x14ac:dyDescent="0.25">
      <c r="A307" s="115"/>
      <c r="B307" s="115"/>
      <c r="C307" s="115"/>
      <c r="D307" s="115"/>
      <c r="E307" s="115"/>
      <c r="F307" s="115"/>
      <c r="G307" s="115"/>
      <c r="H307" s="115"/>
      <c r="I307" s="115"/>
      <c r="J307" s="115"/>
      <c r="K307" s="115"/>
      <c r="L307" s="115"/>
      <c r="M307" s="115"/>
      <c r="N307" s="115"/>
      <c r="O307" s="115"/>
      <c r="P307" s="115"/>
    </row>
    <row r="308" spans="1:16" customFormat="1" x14ac:dyDescent="0.25">
      <c r="A308" s="115"/>
      <c r="B308" s="115"/>
      <c r="C308" s="115"/>
      <c r="D308" s="115"/>
      <c r="E308" s="115"/>
      <c r="F308" s="115"/>
      <c r="G308" s="115"/>
      <c r="H308" s="115"/>
      <c r="I308" s="115"/>
      <c r="J308" s="115"/>
      <c r="K308" s="115"/>
      <c r="L308" s="115"/>
      <c r="M308" s="115"/>
      <c r="N308" s="115"/>
      <c r="O308" s="115"/>
      <c r="P308" s="115"/>
    </row>
    <row r="309" spans="1:16" customFormat="1" x14ac:dyDescent="0.25">
      <c r="A309" s="115"/>
      <c r="B309" s="115"/>
      <c r="C309" s="115"/>
      <c r="D309" s="115"/>
      <c r="E309" s="115"/>
      <c r="F309" s="115"/>
      <c r="G309" s="115"/>
      <c r="H309" s="115"/>
      <c r="I309" s="115"/>
      <c r="J309" s="115"/>
      <c r="K309" s="115"/>
      <c r="L309" s="115"/>
      <c r="M309" s="115"/>
      <c r="N309" s="115"/>
      <c r="O309" s="115"/>
      <c r="P309" s="115"/>
    </row>
    <row r="310" spans="1:16" customFormat="1" x14ac:dyDescent="0.25">
      <c r="A310" s="115"/>
      <c r="B310" s="115"/>
      <c r="C310" s="115"/>
      <c r="D310" s="115"/>
      <c r="E310" s="115"/>
      <c r="F310" s="115"/>
      <c r="G310" s="115"/>
      <c r="H310" s="115"/>
      <c r="I310" s="115"/>
      <c r="J310" s="115"/>
      <c r="K310" s="115"/>
      <c r="L310" s="115"/>
      <c r="M310" s="115"/>
      <c r="N310" s="115"/>
      <c r="O310" s="115"/>
      <c r="P310" s="115"/>
    </row>
    <row r="311" spans="1:16" customFormat="1" x14ac:dyDescent="0.25">
      <c r="A311" s="115"/>
      <c r="B311" s="115"/>
      <c r="C311" s="115"/>
      <c r="D311" s="115"/>
      <c r="E311" s="115"/>
      <c r="F311" s="115"/>
      <c r="G311" s="115"/>
      <c r="H311" s="115"/>
      <c r="I311" s="115"/>
      <c r="J311" s="115"/>
      <c r="K311" s="115"/>
      <c r="L311" s="115"/>
      <c r="M311" s="115"/>
      <c r="N311" s="115"/>
      <c r="O311" s="115"/>
      <c r="P311" s="115"/>
    </row>
    <row r="312" spans="1:16" x14ac:dyDescent="0.25">
      <c r="A312" s="115"/>
      <c r="B312" s="115"/>
      <c r="C312" s="115"/>
      <c r="D312" s="115"/>
      <c r="E312" s="115"/>
      <c r="F312" s="115"/>
      <c r="G312" s="115"/>
      <c r="H312" s="115"/>
      <c r="I312" s="115"/>
      <c r="J312" s="115"/>
      <c r="K312" s="115"/>
      <c r="L312" s="115"/>
      <c r="M312" s="115"/>
    </row>
    <row r="313" spans="1:16" x14ac:dyDescent="0.25">
      <c r="A313" s="115"/>
      <c r="B313" s="115"/>
      <c r="C313" s="115"/>
      <c r="D313" s="115"/>
      <c r="E313" s="115"/>
      <c r="F313" s="115"/>
      <c r="G313" s="115"/>
      <c r="H313" s="115"/>
      <c r="I313" s="115"/>
      <c r="J313" s="115"/>
      <c r="K313" s="115"/>
      <c r="L313" s="115"/>
      <c r="M313" s="115"/>
    </row>
    <row r="314" spans="1:16" x14ac:dyDescent="0.25">
      <c r="A314" s="115"/>
      <c r="B314" s="115"/>
      <c r="C314" s="115"/>
      <c r="D314" s="115"/>
      <c r="E314" s="115"/>
      <c r="F314" s="115"/>
      <c r="G314" s="115"/>
      <c r="H314" s="115"/>
      <c r="I314" s="115"/>
      <c r="J314" s="115"/>
      <c r="K314" s="115"/>
      <c r="L314" s="115"/>
      <c r="M314" s="115"/>
    </row>
    <row r="315" spans="1:16" x14ac:dyDescent="0.25">
      <c r="A315" s="115"/>
      <c r="B315" s="115"/>
      <c r="C315" s="115"/>
      <c r="D315" s="115"/>
      <c r="E315" s="115"/>
      <c r="F315" s="115"/>
      <c r="G315" s="115"/>
      <c r="H315" s="115"/>
      <c r="I315" s="115"/>
      <c r="J315" s="115"/>
      <c r="K315" s="115"/>
      <c r="L315" s="115"/>
      <c r="M315" s="115"/>
    </row>
    <row r="316" spans="1:16" x14ac:dyDescent="0.25">
      <c r="A316" s="115"/>
      <c r="B316" s="115"/>
      <c r="C316" s="115"/>
      <c r="D316" s="115"/>
      <c r="E316" s="115"/>
      <c r="F316" s="115"/>
      <c r="G316" s="115"/>
      <c r="H316" s="115"/>
      <c r="I316" s="115"/>
      <c r="J316" s="115"/>
      <c r="K316" s="115"/>
      <c r="L316" s="115"/>
      <c r="M316" s="115"/>
    </row>
    <row r="317" spans="1:16" x14ac:dyDescent="0.25">
      <c r="A317" s="115"/>
      <c r="B317" s="115"/>
      <c r="C317" s="115"/>
      <c r="D317" s="115"/>
      <c r="E317" s="115"/>
      <c r="F317" s="115"/>
      <c r="G317" s="115"/>
      <c r="H317" s="115"/>
      <c r="I317" s="115"/>
      <c r="J317" s="115"/>
      <c r="K317" s="115"/>
      <c r="L317" s="115"/>
      <c r="M317" s="115"/>
    </row>
    <row r="318" spans="1:16" x14ac:dyDescent="0.25">
      <c r="A318" s="115"/>
      <c r="B318" s="115"/>
      <c r="C318" s="115"/>
      <c r="D318" s="115"/>
      <c r="E318" s="115"/>
      <c r="F318" s="115"/>
      <c r="G318" s="115"/>
      <c r="H318" s="115"/>
      <c r="I318" s="115"/>
      <c r="J318" s="115"/>
      <c r="K318" s="115"/>
      <c r="L318" s="115"/>
      <c r="M318" s="115"/>
    </row>
    <row r="319" spans="1:16" x14ac:dyDescent="0.25">
      <c r="A319" s="115"/>
      <c r="B319" s="115"/>
      <c r="C319" s="115"/>
      <c r="D319" s="115"/>
      <c r="E319" s="115"/>
      <c r="F319" s="115"/>
      <c r="G319" s="115"/>
      <c r="H319" s="115"/>
      <c r="I319" s="115"/>
      <c r="J319" s="115"/>
      <c r="K319" s="115"/>
      <c r="L319" s="115"/>
      <c r="M319" s="115"/>
    </row>
    <row r="320" spans="1:16" x14ac:dyDescent="0.25">
      <c r="A320" s="115"/>
      <c r="B320" s="115"/>
      <c r="C320" s="115"/>
      <c r="D320" s="115"/>
      <c r="E320" s="115"/>
      <c r="F320" s="115"/>
      <c r="G320" s="115"/>
      <c r="H320" s="115"/>
      <c r="I320" s="115"/>
      <c r="J320" s="115"/>
      <c r="K320" s="115"/>
      <c r="L320" s="115"/>
      <c r="M320" s="115"/>
    </row>
  </sheetData>
  <sheetProtection algorithmName="SHA-512" hashValue="9RXHWWSbytPfUlHcrM3dv9r/S8j2Q5/68n5qyjotiI4qF4/KcL4ZKg0e+ZWF2YebVvD7CRpemSwMS4Q//zIewg==" saltValue="XK8VFz75tS9XuLD4XHg5qg==" spinCount="100000" sheet="1" objects="1" scenarios="1" formatCells="0" formatColumns="0" formatRows="0" deleteColumns="0"/>
  <autoFilter ref="A18:P301">
    <filterColumn colId="2">
      <filters>
        <filter val="1 029"/>
        <filter val="1 030"/>
        <filter val="1 089"/>
        <filter val="1 227"/>
        <filter val="1 349"/>
        <filter val="1 665"/>
        <filter val="1 745"/>
        <filter val="1 877"/>
        <filter val="119 992"/>
        <filter val="12 094"/>
        <filter val="12 593"/>
        <filter val="126"/>
        <filter val="140"/>
        <filter val="143"/>
        <filter val="156 858"/>
        <filter val="166"/>
        <filter val="19 286"/>
        <filter val="2 241"/>
        <filter val="2 713"/>
        <filter val="2 733"/>
        <filter val="-2 733"/>
        <filter val="2 778"/>
        <filter val="21 052"/>
        <filter val="21 794"/>
        <filter val="227"/>
        <filter val="23 585"/>
        <filter val="23 705"/>
        <filter val="23 773"/>
        <filter val="275"/>
        <filter val="3 114"/>
        <filter val="3 308"/>
        <filter val="3 370"/>
        <filter val="3 529"/>
        <filter val="3 758"/>
        <filter val="3 794"/>
        <filter val="329"/>
        <filter val="33 850"/>
        <filter val="35 409"/>
        <filter val="36 470"/>
        <filter val="36 866"/>
        <filter val="4 082"/>
        <filter val="4 172"/>
        <filter val="4 627"/>
        <filter val="4 841"/>
        <filter val="414"/>
        <filter val="437 513"/>
        <filter val="45"/>
        <filter val="46 954"/>
        <filter val="474 671"/>
        <filter val="486"/>
        <filter val="500"/>
        <filter val="52"/>
        <filter val="564"/>
        <filter val="580"/>
        <filter val="6 035"/>
        <filter val="6 900"/>
        <filter val="631 529"/>
        <filter val="64"/>
        <filter val="658"/>
        <filter val="704 953"/>
        <filter val="714 953"/>
        <filter val="727 047"/>
        <filter val="727 092"/>
        <filter val="75"/>
        <filter val="8 167"/>
        <filter val="823"/>
        <filter val="83 424"/>
        <filter val="909"/>
        <filter val="925"/>
        <filter val="97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55.pielikums Jūrmalas pilsētas domes
2019.gada 19.decembra saistošajiem noteikumiem Nr.56
(protokols Nr.16, 31.punkts)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Q320"/>
  <sheetViews>
    <sheetView showGridLines="0" view="pageLayout" zoomScaleNormal="100" workbookViewId="0">
      <selection activeCell="T2" sqref="T2"/>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1082</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1007</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1083</v>
      </c>
      <c r="D4" s="1075"/>
      <c r="E4" s="1075"/>
      <c r="F4" s="1075"/>
      <c r="G4" s="1075"/>
      <c r="H4" s="1075"/>
      <c r="I4" s="1075"/>
      <c r="J4" s="1075"/>
      <c r="K4" s="1075"/>
      <c r="L4" s="1075"/>
      <c r="M4" s="1075"/>
      <c r="N4" s="1075"/>
      <c r="O4" s="1075"/>
      <c r="P4" s="1076"/>
      <c r="Q4" s="460"/>
    </row>
    <row r="5" spans="1:17" ht="12.75" customHeight="1" x14ac:dyDescent="0.25">
      <c r="A5" s="118" t="s">
        <v>172</v>
      </c>
      <c r="B5" s="119"/>
      <c r="C5" s="1070" t="s">
        <v>1084</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717</v>
      </c>
      <c r="D6" s="1070"/>
      <c r="E6" s="1070"/>
      <c r="F6" s="1070"/>
      <c r="G6" s="1070"/>
      <c r="H6" s="1070"/>
      <c r="I6" s="1070"/>
      <c r="J6" s="1070"/>
      <c r="K6" s="1070"/>
      <c r="L6" s="1070"/>
      <c r="M6" s="1070"/>
      <c r="N6" s="1070"/>
      <c r="O6" s="1070"/>
      <c r="P6" s="1071"/>
      <c r="Q6" s="460"/>
    </row>
    <row r="7" spans="1:17" ht="12" customHeight="1" x14ac:dyDescent="0.25">
      <c r="A7" s="118" t="s">
        <v>176</v>
      </c>
      <c r="B7" s="119"/>
      <c r="C7" s="1075" t="s">
        <v>1085</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1086</v>
      </c>
      <c r="D9" s="1070"/>
      <c r="E9" s="1070"/>
      <c r="F9" s="1070"/>
      <c r="G9" s="1070"/>
      <c r="H9" s="1070"/>
      <c r="I9" s="1070"/>
      <c r="J9" s="1070"/>
      <c r="K9" s="1070"/>
      <c r="L9" s="1070"/>
      <c r="M9" s="1070"/>
      <c r="N9" s="1070"/>
      <c r="O9" s="1070"/>
      <c r="P9" s="1071"/>
      <c r="Q9" s="460"/>
    </row>
    <row r="10" spans="1:17" ht="12.75" customHeight="1" x14ac:dyDescent="0.25">
      <c r="A10" s="118"/>
      <c r="B10" s="119" t="s">
        <v>181</v>
      </c>
      <c r="C10" s="1070" t="s">
        <v>1087</v>
      </c>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1088</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t="s">
        <v>1089</v>
      </c>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7"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7"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7"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7" s="139" customFormat="1" ht="12.75" thickBot="1" x14ac:dyDescent="0.3">
      <c r="A20" s="140"/>
      <c r="B20" s="141" t="s">
        <v>203</v>
      </c>
      <c r="C20" s="142">
        <f t="shared" ref="C20:C83" si="0">F20+I20+L20+O20</f>
        <v>1511605</v>
      </c>
      <c r="D20" s="143">
        <f>SUM(D21,D24,D25,D41,D43)</f>
        <v>1002015</v>
      </c>
      <c r="E20" s="144">
        <f t="shared" ref="E20:F20" si="1">SUM(E21,E24,E25,E41,E43)</f>
        <v>0</v>
      </c>
      <c r="F20" s="145">
        <f t="shared" si="1"/>
        <v>1002015</v>
      </c>
      <c r="G20" s="143">
        <f>SUM(G21,G24,G43)</f>
        <v>484698</v>
      </c>
      <c r="H20" s="144">
        <f t="shared" ref="H20:I20" si="2">SUM(H21,H24,H43)</f>
        <v>0</v>
      </c>
      <c r="I20" s="145">
        <f t="shared" si="2"/>
        <v>484698</v>
      </c>
      <c r="J20" s="143">
        <f>SUM(J21,J26,J43)</f>
        <v>24892</v>
      </c>
      <c r="K20" s="144">
        <f t="shared" ref="K20:L20" si="3">SUM(K21,K26,K43)</f>
        <v>0</v>
      </c>
      <c r="L20" s="145">
        <f t="shared" si="3"/>
        <v>24892</v>
      </c>
      <c r="M20" s="143">
        <f>SUM(M21,M45)</f>
        <v>0</v>
      </c>
      <c r="N20" s="144">
        <f t="shared" ref="N20:O20" si="4">SUM(N21,N45)</f>
        <v>0</v>
      </c>
      <c r="O20" s="145">
        <f t="shared" si="4"/>
        <v>0</v>
      </c>
      <c r="P20" s="146"/>
    </row>
    <row r="21" spans="1:17" ht="12.75" thickTop="1" x14ac:dyDescent="0.25">
      <c r="A21" s="147"/>
      <c r="B21" s="148" t="s">
        <v>204</v>
      </c>
      <c r="C21" s="149">
        <f t="shared" si="0"/>
        <v>1257</v>
      </c>
      <c r="D21" s="150">
        <f>SUM(D22:D23)</f>
        <v>0</v>
      </c>
      <c r="E21" s="151">
        <f t="shared" ref="E21:F21" si="5">SUM(E22:E23)</f>
        <v>0</v>
      </c>
      <c r="F21" s="152">
        <f t="shared" si="5"/>
        <v>0</v>
      </c>
      <c r="G21" s="150">
        <f>SUM(G22:G23)</f>
        <v>0</v>
      </c>
      <c r="H21" s="151">
        <f t="shared" ref="H21:I21" si="6">SUM(H22:H23)</f>
        <v>0</v>
      </c>
      <c r="I21" s="152">
        <f t="shared" si="6"/>
        <v>0</v>
      </c>
      <c r="J21" s="150">
        <f>SUM(J22:J23)</f>
        <v>1257</v>
      </c>
      <c r="K21" s="151">
        <f t="shared" ref="K21:L21" si="7">SUM(K22:K23)</f>
        <v>0</v>
      </c>
      <c r="L21" s="152">
        <f t="shared" si="7"/>
        <v>1257</v>
      </c>
      <c r="M21" s="150">
        <f>SUM(M22:M23)</f>
        <v>0</v>
      </c>
      <c r="N21" s="151">
        <f t="shared" ref="N21:O21" si="8">SUM(N22:N23)</f>
        <v>0</v>
      </c>
      <c r="O21" s="152">
        <f t="shared" si="8"/>
        <v>0</v>
      </c>
      <c r="P21" s="153"/>
    </row>
    <row r="22" spans="1:17" ht="27.75" customHeight="1" x14ac:dyDescent="0.25">
      <c r="A22" s="1021"/>
      <c r="B22" s="725" t="s">
        <v>205</v>
      </c>
      <c r="C22" s="1022">
        <f t="shared" si="0"/>
        <v>134</v>
      </c>
      <c r="D22" s="809"/>
      <c r="E22" s="662"/>
      <c r="F22" s="1023">
        <f>D22+E22</f>
        <v>0</v>
      </c>
      <c r="G22" s="809"/>
      <c r="H22" s="662"/>
      <c r="I22" s="1023">
        <f>G22+H22</f>
        <v>0</v>
      </c>
      <c r="J22" s="809">
        <v>134</v>
      </c>
      <c r="K22" s="662"/>
      <c r="L22" s="1023">
        <f>K22+J22</f>
        <v>134</v>
      </c>
      <c r="M22" s="809"/>
      <c r="N22" s="662"/>
      <c r="O22" s="1023">
        <f>N22+M22</f>
        <v>0</v>
      </c>
      <c r="P22" s="731"/>
    </row>
    <row r="23" spans="1:17" x14ac:dyDescent="0.25">
      <c r="A23" s="388"/>
      <c r="B23" s="289" t="s">
        <v>206</v>
      </c>
      <c r="C23" s="771">
        <f t="shared" si="0"/>
        <v>1123</v>
      </c>
      <c r="D23" s="292"/>
      <c r="E23" s="293"/>
      <c r="F23" s="294">
        <f t="shared" ref="F23:F25" si="9">D23+E23</f>
        <v>0</v>
      </c>
      <c r="G23" s="292"/>
      <c r="H23" s="293"/>
      <c r="I23" s="294">
        <f t="shared" ref="I23:I24" si="10">G23+H23</f>
        <v>0</v>
      </c>
      <c r="J23" s="292">
        <v>1123</v>
      </c>
      <c r="K23" s="293"/>
      <c r="L23" s="772">
        <f>K23+J23</f>
        <v>1123</v>
      </c>
      <c r="M23" s="292"/>
      <c r="N23" s="293"/>
      <c r="O23" s="294">
        <f>N23+M23</f>
        <v>0</v>
      </c>
      <c r="P23" s="308"/>
    </row>
    <row r="24" spans="1:17" s="139" customFormat="1" ht="119.25" customHeight="1" thickBot="1" x14ac:dyDescent="0.3">
      <c r="A24" s="788">
        <v>19300</v>
      </c>
      <c r="B24" s="788" t="s">
        <v>207</v>
      </c>
      <c r="C24" s="1003">
        <f>F24+I24</f>
        <v>1486713</v>
      </c>
      <c r="D24" s="1004">
        <v>1002015</v>
      </c>
      <c r="E24" s="659"/>
      <c r="F24" s="1005">
        <f t="shared" si="9"/>
        <v>1002015</v>
      </c>
      <c r="G24" s="1004">
        <v>484698</v>
      </c>
      <c r="H24" s="1024"/>
      <c r="I24" s="1005">
        <f t="shared" si="10"/>
        <v>484698</v>
      </c>
      <c r="J24" s="794" t="s">
        <v>208</v>
      </c>
      <c r="K24" s="795" t="s">
        <v>208</v>
      </c>
      <c r="L24" s="796" t="s">
        <v>208</v>
      </c>
      <c r="M24" s="794" t="s">
        <v>208</v>
      </c>
      <c r="N24" s="795" t="s">
        <v>208</v>
      </c>
      <c r="O24" s="796" t="s">
        <v>208</v>
      </c>
      <c r="P24" s="1025"/>
      <c r="Q24" s="1026"/>
    </row>
    <row r="25" spans="1:17"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7" s="139" customFormat="1" ht="36" customHeight="1" thickTop="1" x14ac:dyDescent="0.25">
      <c r="A26" s="169">
        <v>21300</v>
      </c>
      <c r="B26" s="169" t="s">
        <v>210</v>
      </c>
      <c r="C26" s="170">
        <f>L26</f>
        <v>18585</v>
      </c>
      <c r="D26" s="174" t="s">
        <v>208</v>
      </c>
      <c r="E26" s="175" t="s">
        <v>208</v>
      </c>
      <c r="F26" s="176" t="s">
        <v>208</v>
      </c>
      <c r="G26" s="174" t="s">
        <v>208</v>
      </c>
      <c r="H26" s="175" t="s">
        <v>208</v>
      </c>
      <c r="I26" s="176" t="s">
        <v>208</v>
      </c>
      <c r="J26" s="178">
        <f>SUM(J27,J31,J33,J36)</f>
        <v>18585</v>
      </c>
      <c r="K26" s="179">
        <f t="shared" ref="K26:L26" si="11">SUM(K27,K31,K33,K36)</f>
        <v>0</v>
      </c>
      <c r="L26" s="180">
        <f t="shared" si="11"/>
        <v>18585</v>
      </c>
      <c r="M26" s="178" t="s">
        <v>208</v>
      </c>
      <c r="N26" s="179" t="s">
        <v>208</v>
      </c>
      <c r="O26" s="180" t="s">
        <v>208</v>
      </c>
      <c r="P26" s="177"/>
    </row>
    <row r="27" spans="1:17"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7"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7"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7"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7"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7"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16"/>
        <v>4960</v>
      </c>
      <c r="D33" s="174" t="s">
        <v>208</v>
      </c>
      <c r="E33" s="175" t="s">
        <v>208</v>
      </c>
      <c r="F33" s="176" t="s">
        <v>208</v>
      </c>
      <c r="G33" s="174" t="s">
        <v>208</v>
      </c>
      <c r="H33" s="175" t="s">
        <v>208</v>
      </c>
      <c r="I33" s="176" t="s">
        <v>208</v>
      </c>
      <c r="J33" s="178">
        <f>SUM(J34:J35)</f>
        <v>4960</v>
      </c>
      <c r="K33" s="179">
        <f t="shared" ref="K33:L33" si="17">SUM(K34:K35)</f>
        <v>0</v>
      </c>
      <c r="L33" s="180">
        <f t="shared" si="17"/>
        <v>4960</v>
      </c>
      <c r="M33" s="178" t="s">
        <v>208</v>
      </c>
      <c r="N33" s="179" t="s">
        <v>208</v>
      </c>
      <c r="O33" s="180" t="s">
        <v>208</v>
      </c>
      <c r="P33" s="1027"/>
    </row>
    <row r="34" spans="1:16" ht="29.25" customHeight="1" x14ac:dyDescent="0.25">
      <c r="A34" s="725">
        <v>21381</v>
      </c>
      <c r="B34" s="726" t="s">
        <v>218</v>
      </c>
      <c r="C34" s="808">
        <f t="shared" si="16"/>
        <v>4960</v>
      </c>
      <c r="D34" s="1028" t="s">
        <v>208</v>
      </c>
      <c r="E34" s="1029" t="s">
        <v>208</v>
      </c>
      <c r="F34" s="730" t="s">
        <v>208</v>
      </c>
      <c r="G34" s="1028" t="s">
        <v>208</v>
      </c>
      <c r="H34" s="1029" t="s">
        <v>208</v>
      </c>
      <c r="I34" s="730" t="s">
        <v>208</v>
      </c>
      <c r="J34" s="809">
        <v>4960</v>
      </c>
      <c r="K34" s="662"/>
      <c r="L34" s="1023">
        <f t="shared" ref="L34:L35" si="18">K34+J34</f>
        <v>4960</v>
      </c>
      <c r="M34" s="1030" t="s">
        <v>208</v>
      </c>
      <c r="N34" s="1031" t="s">
        <v>208</v>
      </c>
      <c r="O34" s="1023" t="s">
        <v>208</v>
      </c>
      <c r="P34" s="1032"/>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customHeight="1" x14ac:dyDescent="0.25">
      <c r="A36" s="181">
        <v>21390</v>
      </c>
      <c r="B36" s="169" t="s">
        <v>220</v>
      </c>
      <c r="C36" s="170">
        <f t="shared" si="16"/>
        <v>13625</v>
      </c>
      <c r="D36" s="174" t="s">
        <v>208</v>
      </c>
      <c r="E36" s="175" t="s">
        <v>208</v>
      </c>
      <c r="F36" s="176" t="s">
        <v>208</v>
      </c>
      <c r="G36" s="174" t="s">
        <v>208</v>
      </c>
      <c r="H36" s="175" t="s">
        <v>208</v>
      </c>
      <c r="I36" s="176" t="s">
        <v>208</v>
      </c>
      <c r="J36" s="178">
        <f>SUM(J37:J40)</f>
        <v>13625</v>
      </c>
      <c r="K36" s="179">
        <f t="shared" ref="K36:L36" si="19">SUM(K37:K40)</f>
        <v>0</v>
      </c>
      <c r="L36" s="180">
        <f t="shared" si="19"/>
        <v>13625</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30.75" customHeight="1" x14ac:dyDescent="0.25">
      <c r="A40" s="1033">
        <v>21399</v>
      </c>
      <c r="B40" s="1034" t="s">
        <v>224</v>
      </c>
      <c r="C40" s="1035">
        <f t="shared" si="16"/>
        <v>13625</v>
      </c>
      <c r="D40" s="1036" t="s">
        <v>208</v>
      </c>
      <c r="E40" s="1037" t="s">
        <v>208</v>
      </c>
      <c r="F40" s="1038" t="s">
        <v>208</v>
      </c>
      <c r="G40" s="1036" t="s">
        <v>208</v>
      </c>
      <c r="H40" s="1037" t="s">
        <v>208</v>
      </c>
      <c r="I40" s="1038" t="s">
        <v>208</v>
      </c>
      <c r="J40" s="1039">
        <v>13625</v>
      </c>
      <c r="K40" s="660"/>
      <c r="L40" s="798">
        <f t="shared" si="20"/>
        <v>13625</v>
      </c>
      <c r="M40" s="799" t="s">
        <v>208</v>
      </c>
      <c r="N40" s="800" t="s">
        <v>208</v>
      </c>
      <c r="O40" s="798" t="s">
        <v>208</v>
      </c>
      <c r="P40" s="1040"/>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x14ac:dyDescent="0.25">
      <c r="A43" s="181">
        <v>21490</v>
      </c>
      <c r="B43" s="169" t="s">
        <v>227</v>
      </c>
      <c r="C43" s="232">
        <f>F43+I43+L43</f>
        <v>5050</v>
      </c>
      <c r="D43" s="178">
        <f>D44</f>
        <v>0</v>
      </c>
      <c r="E43" s="179">
        <f t="shared" ref="E43:L43" si="22">E44</f>
        <v>0</v>
      </c>
      <c r="F43" s="180">
        <f t="shared" si="22"/>
        <v>0</v>
      </c>
      <c r="G43" s="178">
        <f t="shared" si="22"/>
        <v>0</v>
      </c>
      <c r="H43" s="179">
        <f t="shared" si="22"/>
        <v>0</v>
      </c>
      <c r="I43" s="180">
        <f t="shared" si="22"/>
        <v>0</v>
      </c>
      <c r="J43" s="178">
        <f t="shared" si="22"/>
        <v>5050</v>
      </c>
      <c r="K43" s="179">
        <f t="shared" si="22"/>
        <v>0</v>
      </c>
      <c r="L43" s="180">
        <f t="shared" si="22"/>
        <v>5050</v>
      </c>
      <c r="M43" s="178" t="s">
        <v>208</v>
      </c>
      <c r="N43" s="179" t="s">
        <v>208</v>
      </c>
      <c r="O43" s="180" t="s">
        <v>208</v>
      </c>
      <c r="P43" s="177"/>
    </row>
    <row r="44" spans="1:16" s="139" customFormat="1" ht="102" customHeight="1" x14ac:dyDescent="0.25">
      <c r="A44" s="289">
        <v>21499</v>
      </c>
      <c r="B44" s="290" t="s">
        <v>228</v>
      </c>
      <c r="C44" s="1041">
        <f>F44+I44+L44</f>
        <v>5050</v>
      </c>
      <c r="D44" s="809"/>
      <c r="E44" s="662"/>
      <c r="F44" s="811">
        <f>D44+E44</f>
        <v>0</v>
      </c>
      <c r="G44" s="809"/>
      <c r="H44" s="662"/>
      <c r="I44" s="811">
        <f>G44+H44</f>
        <v>0</v>
      </c>
      <c r="J44" s="809">
        <v>5050</v>
      </c>
      <c r="K44" s="662"/>
      <c r="L44" s="1023">
        <f>K44+J44</f>
        <v>5050</v>
      </c>
      <c r="M44" s="1030" t="s">
        <v>208</v>
      </c>
      <c r="N44" s="1031" t="s">
        <v>208</v>
      </c>
      <c r="O44" s="1023" t="s">
        <v>208</v>
      </c>
      <c r="P44" s="731"/>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1511605</v>
      </c>
      <c r="D50" s="259">
        <f>SUM(D51,D286)</f>
        <v>1002015</v>
      </c>
      <c r="E50" s="260">
        <f t="shared" ref="E50:F50" si="26">SUM(E51,E286)</f>
        <v>0</v>
      </c>
      <c r="F50" s="261">
        <f t="shared" si="26"/>
        <v>1002015</v>
      </c>
      <c r="G50" s="259">
        <f>SUM(G51,G286)</f>
        <v>484698</v>
      </c>
      <c r="H50" s="260">
        <f>SUM(H51,H286)</f>
        <v>0</v>
      </c>
      <c r="I50" s="261">
        <f t="shared" ref="I50" si="27">SUM(I51,I286)</f>
        <v>484698</v>
      </c>
      <c r="J50" s="143">
        <f>SUM(J51,J286)</f>
        <v>24892</v>
      </c>
      <c r="K50" s="144">
        <f t="shared" ref="K50:L50" si="28">SUM(K51,K286)</f>
        <v>0</v>
      </c>
      <c r="L50" s="145">
        <f t="shared" si="28"/>
        <v>24892</v>
      </c>
      <c r="M50" s="143">
        <f>SUM(M51,M286)</f>
        <v>0</v>
      </c>
      <c r="N50" s="144">
        <f t="shared" ref="N50:O50" si="29">SUM(N51,N286)</f>
        <v>0</v>
      </c>
      <c r="O50" s="145">
        <f t="shared" si="29"/>
        <v>0</v>
      </c>
      <c r="P50" s="146"/>
    </row>
    <row r="51" spans="1:16" s="139" customFormat="1" ht="36.75" thickTop="1" x14ac:dyDescent="0.25">
      <c r="A51" s="262"/>
      <c r="B51" s="263" t="s">
        <v>234</v>
      </c>
      <c r="C51" s="264">
        <f t="shared" si="0"/>
        <v>1511605</v>
      </c>
      <c r="D51" s="265">
        <f>SUM(D52,D194)</f>
        <v>1002015</v>
      </c>
      <c r="E51" s="266">
        <f t="shared" ref="E51:F51" si="30">SUM(E52,E194)</f>
        <v>0</v>
      </c>
      <c r="F51" s="267">
        <f t="shared" si="30"/>
        <v>1002015</v>
      </c>
      <c r="G51" s="265">
        <f>SUM(G52,G194)</f>
        <v>484698</v>
      </c>
      <c r="H51" s="266">
        <f t="shared" ref="H51:I51" si="31">SUM(H52,H194)</f>
        <v>0</v>
      </c>
      <c r="I51" s="267">
        <f t="shared" si="31"/>
        <v>484698</v>
      </c>
      <c r="J51" s="268">
        <f>SUM(J52,J194)</f>
        <v>24892</v>
      </c>
      <c r="K51" s="269">
        <f t="shared" ref="K51:L51" si="32">SUM(K52,K194)</f>
        <v>0</v>
      </c>
      <c r="L51" s="270">
        <f t="shared" si="32"/>
        <v>24892</v>
      </c>
      <c r="M51" s="268">
        <f>SUM(M52,M194)</f>
        <v>0</v>
      </c>
      <c r="N51" s="269">
        <f t="shared" ref="N51:O51" si="33">SUM(N52,N194)</f>
        <v>0</v>
      </c>
      <c r="O51" s="270">
        <f t="shared" si="33"/>
        <v>0</v>
      </c>
      <c r="P51" s="271"/>
    </row>
    <row r="52" spans="1:16" s="139" customFormat="1" ht="24" x14ac:dyDescent="0.25">
      <c r="A52" s="135"/>
      <c r="B52" s="133" t="s">
        <v>235</v>
      </c>
      <c r="C52" s="272">
        <f t="shared" si="0"/>
        <v>1496605</v>
      </c>
      <c r="D52" s="273">
        <f>SUM(D53,D75,D173,D187)</f>
        <v>987015</v>
      </c>
      <c r="E52" s="274">
        <f t="shared" ref="E52:F52" si="34">SUM(E53,E75,E173,E187)</f>
        <v>0</v>
      </c>
      <c r="F52" s="275">
        <f t="shared" si="34"/>
        <v>987015</v>
      </c>
      <c r="G52" s="273">
        <f>SUM(G53,G75,G173,G187)</f>
        <v>484698</v>
      </c>
      <c r="H52" s="274">
        <f t="shared" ref="H52:I52" si="35">SUM(H53,H75,H173,H187)</f>
        <v>0</v>
      </c>
      <c r="I52" s="275">
        <f t="shared" si="35"/>
        <v>484698</v>
      </c>
      <c r="J52" s="273">
        <f>SUM(J53,J75,J173,J187)</f>
        <v>24892</v>
      </c>
      <c r="K52" s="274">
        <f t="shared" ref="K52:L52" si="36">SUM(K53,K75,K173,K187)</f>
        <v>0</v>
      </c>
      <c r="L52" s="275">
        <f t="shared" si="36"/>
        <v>24892</v>
      </c>
      <c r="M52" s="273">
        <f>SUM(M53,M75,M173,M187)</f>
        <v>0</v>
      </c>
      <c r="N52" s="274">
        <f t="shared" ref="N52:O52" si="37">SUM(N53,N75,N173,N187)</f>
        <v>0</v>
      </c>
      <c r="O52" s="275">
        <f t="shared" si="37"/>
        <v>0</v>
      </c>
      <c r="P52" s="276"/>
    </row>
    <row r="53" spans="1:16" s="139" customFormat="1" x14ac:dyDescent="0.25">
      <c r="A53" s="277">
        <v>1000</v>
      </c>
      <c r="B53" s="277" t="s">
        <v>236</v>
      </c>
      <c r="C53" s="278">
        <f t="shared" si="0"/>
        <v>1170016</v>
      </c>
      <c r="D53" s="279">
        <f>SUM(D54,D67)</f>
        <v>682641</v>
      </c>
      <c r="E53" s="280">
        <f t="shared" ref="E53:F53" si="38">SUM(E54,E67)</f>
        <v>0</v>
      </c>
      <c r="F53" s="281">
        <f t="shared" si="38"/>
        <v>682641</v>
      </c>
      <c r="G53" s="279">
        <f>SUM(G54,G67)</f>
        <v>484698</v>
      </c>
      <c r="H53" s="280">
        <f t="shared" ref="H53:I53" si="39">SUM(H54,H67)</f>
        <v>0</v>
      </c>
      <c r="I53" s="281">
        <f t="shared" si="39"/>
        <v>484698</v>
      </c>
      <c r="J53" s="279">
        <f>SUM(J54,J67)</f>
        <v>2547</v>
      </c>
      <c r="K53" s="280">
        <f t="shared" ref="K53:L53" si="40">SUM(K54,K67)</f>
        <v>130</v>
      </c>
      <c r="L53" s="281">
        <f t="shared" si="40"/>
        <v>2677</v>
      </c>
      <c r="M53" s="279">
        <f>SUM(M54,M67)</f>
        <v>0</v>
      </c>
      <c r="N53" s="280">
        <f t="shared" ref="N53:O53" si="41">SUM(N54,N67)</f>
        <v>0</v>
      </c>
      <c r="O53" s="281">
        <f t="shared" si="41"/>
        <v>0</v>
      </c>
      <c r="P53" s="282"/>
    </row>
    <row r="54" spans="1:16" x14ac:dyDescent="0.25">
      <c r="A54" s="169">
        <v>1100</v>
      </c>
      <c r="B54" s="283" t="s">
        <v>237</v>
      </c>
      <c r="C54" s="170">
        <f t="shared" si="0"/>
        <v>887708</v>
      </c>
      <c r="D54" s="284">
        <f>SUM(D55,D58,D66)</f>
        <v>497694</v>
      </c>
      <c r="E54" s="285">
        <f t="shared" ref="E54:F54" si="42">SUM(E55,E58,E66)</f>
        <v>0</v>
      </c>
      <c r="F54" s="173">
        <f t="shared" si="42"/>
        <v>497694</v>
      </c>
      <c r="G54" s="284">
        <f>SUM(G55,G58,G66)</f>
        <v>387857</v>
      </c>
      <c r="H54" s="285">
        <f t="shared" ref="H54:I54" si="43">SUM(H55,H58,H66)</f>
        <v>0</v>
      </c>
      <c r="I54" s="173">
        <f t="shared" si="43"/>
        <v>387857</v>
      </c>
      <c r="J54" s="284">
        <f>SUM(J55,J58,J66)</f>
        <v>2052</v>
      </c>
      <c r="K54" s="285">
        <f t="shared" ref="K54:L54" si="44">SUM(K55,K58,K66)</f>
        <v>105</v>
      </c>
      <c r="L54" s="173">
        <f t="shared" si="44"/>
        <v>2157</v>
      </c>
      <c r="M54" s="284">
        <f>SUM(M55,M58,M66)</f>
        <v>0</v>
      </c>
      <c r="N54" s="285">
        <f t="shared" ref="N54:O54" si="45">SUM(N55,N58,N66)</f>
        <v>0</v>
      </c>
      <c r="O54" s="173">
        <f t="shared" si="45"/>
        <v>0</v>
      </c>
      <c r="P54" s="177"/>
    </row>
    <row r="55" spans="1:16" x14ac:dyDescent="0.25">
      <c r="A55" s="286">
        <v>1110</v>
      </c>
      <c r="B55" s="238" t="s">
        <v>238</v>
      </c>
      <c r="C55" s="243">
        <f t="shared" si="0"/>
        <v>812501</v>
      </c>
      <c r="D55" s="287">
        <f>SUM(D56:D57)</f>
        <v>440119</v>
      </c>
      <c r="E55" s="288">
        <f t="shared" ref="E55:F55" si="46">SUM(E56:E57)</f>
        <v>0</v>
      </c>
      <c r="F55" s="241">
        <f t="shared" si="46"/>
        <v>440119</v>
      </c>
      <c r="G55" s="287">
        <f>SUM(G56:G57)</f>
        <v>370225</v>
      </c>
      <c r="H55" s="288">
        <f t="shared" ref="H55:I55" si="47">SUM(H56:H57)</f>
        <v>0</v>
      </c>
      <c r="I55" s="241">
        <f t="shared" si="47"/>
        <v>370225</v>
      </c>
      <c r="J55" s="287">
        <f>SUM(J56:J57)</f>
        <v>2052</v>
      </c>
      <c r="K55" s="288">
        <f t="shared" ref="K55:L55" si="48">SUM(K56:K57)</f>
        <v>105</v>
      </c>
      <c r="L55" s="241">
        <f t="shared" si="48"/>
        <v>2157</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72" x14ac:dyDescent="0.25">
      <c r="A57" s="162">
        <v>1119</v>
      </c>
      <c r="B57" s="189" t="s">
        <v>240</v>
      </c>
      <c r="C57" s="190">
        <f t="shared" si="0"/>
        <v>812501</v>
      </c>
      <c r="D57" s="164">
        <v>440119</v>
      </c>
      <c r="E57" s="165"/>
      <c r="F57" s="166">
        <f t="shared" si="50"/>
        <v>440119</v>
      </c>
      <c r="G57" s="164">
        <v>370225</v>
      </c>
      <c r="H57" s="165"/>
      <c r="I57" s="166">
        <f t="shared" si="51"/>
        <v>370225</v>
      </c>
      <c r="J57" s="164">
        <v>2052</v>
      </c>
      <c r="K57" s="165">
        <v>105</v>
      </c>
      <c r="L57" s="166">
        <f t="shared" si="52"/>
        <v>2157</v>
      </c>
      <c r="M57" s="164"/>
      <c r="N57" s="165"/>
      <c r="O57" s="166">
        <f t="shared" si="53"/>
        <v>0</v>
      </c>
      <c r="P57" s="168" t="s">
        <v>1090</v>
      </c>
    </row>
    <row r="58" spans="1:16" x14ac:dyDescent="0.25">
      <c r="A58" s="296">
        <v>1140</v>
      </c>
      <c r="B58" s="189" t="s">
        <v>241</v>
      </c>
      <c r="C58" s="190">
        <f t="shared" si="0"/>
        <v>75207</v>
      </c>
      <c r="D58" s="297">
        <f>SUM(D59:D65)</f>
        <v>57575</v>
      </c>
      <c r="E58" s="298">
        <f>SUM(E59:E65)</f>
        <v>0</v>
      </c>
      <c r="F58" s="166">
        <f t="shared" ref="F58" si="54">SUM(F59:F65)</f>
        <v>57575</v>
      </c>
      <c r="G58" s="297">
        <f>SUM(G59:G65)</f>
        <v>17632</v>
      </c>
      <c r="H58" s="298">
        <f t="shared" ref="H58:I58" si="55">SUM(H59:H65)</f>
        <v>0</v>
      </c>
      <c r="I58" s="166">
        <f t="shared" si="55"/>
        <v>17632</v>
      </c>
      <c r="J58" s="297">
        <f>SUM(J59:J65)</f>
        <v>0</v>
      </c>
      <c r="K58" s="298">
        <f t="shared" ref="K58:L58" si="56">SUM(K59:K65)</f>
        <v>0</v>
      </c>
      <c r="L58" s="166">
        <f t="shared" si="56"/>
        <v>0</v>
      </c>
      <c r="M58" s="297">
        <f>SUM(M59:M65)</f>
        <v>0</v>
      </c>
      <c r="N58" s="298">
        <f t="shared" ref="N58:O58" si="57">SUM(N59:N65)</f>
        <v>0</v>
      </c>
      <c r="O58" s="166">
        <f t="shared" si="57"/>
        <v>0</v>
      </c>
      <c r="P58" s="168"/>
    </row>
    <row r="59" spans="1:16" ht="12" customHeight="1" x14ac:dyDescent="0.25">
      <c r="A59" s="162">
        <v>1141</v>
      </c>
      <c r="B59" s="189" t="s">
        <v>242</v>
      </c>
      <c r="C59" s="190">
        <f t="shared" si="0"/>
        <v>5261</v>
      </c>
      <c r="D59" s="164">
        <v>5261</v>
      </c>
      <c r="E59" s="165"/>
      <c r="F59" s="166">
        <f t="shared" ref="F59:F66" si="58">D59+E59</f>
        <v>5261</v>
      </c>
      <c r="G59" s="164"/>
      <c r="H59" s="165"/>
      <c r="I59" s="166">
        <f t="shared" ref="I59:I66" si="59">G59+H59</f>
        <v>0</v>
      </c>
      <c r="J59" s="164"/>
      <c r="K59" s="165"/>
      <c r="L59" s="166">
        <f t="shared" ref="L59:L66" si="60">K59+J59</f>
        <v>0</v>
      </c>
      <c r="M59" s="164"/>
      <c r="N59" s="165"/>
      <c r="O59" s="166">
        <f t="shared" ref="O59:O66" si="61">N59+M59</f>
        <v>0</v>
      </c>
      <c r="P59" s="168"/>
    </row>
    <row r="60" spans="1:16" ht="24.75" customHeight="1" x14ac:dyDescent="0.25">
      <c r="A60" s="162">
        <v>1142</v>
      </c>
      <c r="B60" s="189" t="s">
        <v>243</v>
      </c>
      <c r="C60" s="190">
        <f t="shared" si="0"/>
        <v>5895</v>
      </c>
      <c r="D60" s="164">
        <v>5895</v>
      </c>
      <c r="E60" s="165"/>
      <c r="F60" s="166">
        <f t="shared" si="58"/>
        <v>5895</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71.25" customHeight="1" x14ac:dyDescent="0.25">
      <c r="A63" s="289">
        <v>1147</v>
      </c>
      <c r="B63" s="290" t="s">
        <v>246</v>
      </c>
      <c r="C63" s="291">
        <f t="shared" si="0"/>
        <v>22206</v>
      </c>
      <c r="D63" s="292">
        <v>16499</v>
      </c>
      <c r="E63" s="293"/>
      <c r="F63" s="294">
        <f t="shared" si="58"/>
        <v>16499</v>
      </c>
      <c r="G63" s="292">
        <v>5707</v>
      </c>
      <c r="H63" s="293"/>
      <c r="I63" s="294">
        <f t="shared" si="59"/>
        <v>5707</v>
      </c>
      <c r="J63" s="292"/>
      <c r="K63" s="293"/>
      <c r="L63" s="294">
        <f t="shared" si="60"/>
        <v>0</v>
      </c>
      <c r="M63" s="292"/>
      <c r="N63" s="293"/>
      <c r="O63" s="294">
        <f t="shared" si="61"/>
        <v>0</v>
      </c>
      <c r="P63" s="308"/>
    </row>
    <row r="64" spans="1:16" x14ac:dyDescent="0.25">
      <c r="A64" s="289">
        <v>1148</v>
      </c>
      <c r="B64" s="290" t="s">
        <v>247</v>
      </c>
      <c r="C64" s="291">
        <f t="shared" si="0"/>
        <v>28520</v>
      </c>
      <c r="D64" s="292">
        <v>28520</v>
      </c>
      <c r="E64" s="293"/>
      <c r="F64" s="294">
        <f t="shared" si="58"/>
        <v>28520</v>
      </c>
      <c r="G64" s="292"/>
      <c r="H64" s="293"/>
      <c r="I64" s="294">
        <f t="shared" si="59"/>
        <v>0</v>
      </c>
      <c r="J64" s="292"/>
      <c r="K64" s="293"/>
      <c r="L64" s="294">
        <f t="shared" si="60"/>
        <v>0</v>
      </c>
      <c r="M64" s="292"/>
      <c r="N64" s="293"/>
      <c r="O64" s="294">
        <f t="shared" si="61"/>
        <v>0</v>
      </c>
      <c r="P64" s="308"/>
    </row>
    <row r="65" spans="1:16" ht="36" x14ac:dyDescent="0.25">
      <c r="A65" s="289">
        <v>1149</v>
      </c>
      <c r="B65" s="290" t="s">
        <v>248</v>
      </c>
      <c r="C65" s="291">
        <f t="shared" si="0"/>
        <v>13325</v>
      </c>
      <c r="D65" s="292">
        <v>1400</v>
      </c>
      <c r="E65" s="293"/>
      <c r="F65" s="294">
        <f t="shared" si="58"/>
        <v>1400</v>
      </c>
      <c r="G65" s="292">
        <v>11925</v>
      </c>
      <c r="H65" s="293"/>
      <c r="I65" s="294">
        <f t="shared" si="59"/>
        <v>11925</v>
      </c>
      <c r="J65" s="292"/>
      <c r="K65" s="293"/>
      <c r="L65" s="294">
        <f t="shared" si="60"/>
        <v>0</v>
      </c>
      <c r="M65" s="292"/>
      <c r="N65" s="293"/>
      <c r="O65" s="294">
        <f t="shared" si="61"/>
        <v>0</v>
      </c>
      <c r="P65" s="308"/>
    </row>
    <row r="66" spans="1:16" ht="36" hidden="1" customHeight="1" x14ac:dyDescent="0.25">
      <c r="A66" s="286">
        <v>1150</v>
      </c>
      <c r="B66" s="238" t="s">
        <v>249</v>
      </c>
      <c r="C66" s="243">
        <f t="shared" si="0"/>
        <v>0</v>
      </c>
      <c r="D66" s="244"/>
      <c r="E66" s="245"/>
      <c r="F66" s="241">
        <f t="shared" si="58"/>
        <v>0</v>
      </c>
      <c r="G66" s="244"/>
      <c r="H66" s="245"/>
      <c r="I66" s="241">
        <f t="shared" si="59"/>
        <v>0</v>
      </c>
      <c r="J66" s="244"/>
      <c r="K66" s="245"/>
      <c r="L66" s="241">
        <f t="shared" si="60"/>
        <v>0</v>
      </c>
      <c r="M66" s="244"/>
      <c r="N66" s="245"/>
      <c r="O66" s="241">
        <f t="shared" si="61"/>
        <v>0</v>
      </c>
      <c r="P66" s="229"/>
    </row>
    <row r="67" spans="1:16" ht="24" x14ac:dyDescent="0.25">
      <c r="A67" s="169">
        <v>1200</v>
      </c>
      <c r="B67" s="283" t="s">
        <v>250</v>
      </c>
      <c r="C67" s="170">
        <f t="shared" si="0"/>
        <v>282308</v>
      </c>
      <c r="D67" s="284">
        <f>SUM(D68:D69)</f>
        <v>184947</v>
      </c>
      <c r="E67" s="285">
        <f t="shared" ref="E67:F67" si="62">SUM(E68:E69)</f>
        <v>0</v>
      </c>
      <c r="F67" s="173">
        <f t="shared" si="62"/>
        <v>184947</v>
      </c>
      <c r="G67" s="284">
        <f>SUM(G68:G69)</f>
        <v>96841</v>
      </c>
      <c r="H67" s="285">
        <f t="shared" ref="H67:I67" si="63">SUM(H68:H69)</f>
        <v>0</v>
      </c>
      <c r="I67" s="173">
        <f t="shared" si="63"/>
        <v>96841</v>
      </c>
      <c r="J67" s="284">
        <f>SUM(J68:J69)</f>
        <v>495</v>
      </c>
      <c r="K67" s="285">
        <f t="shared" ref="K67:L67" si="64">SUM(K68:K69)</f>
        <v>25</v>
      </c>
      <c r="L67" s="173">
        <f t="shared" si="64"/>
        <v>520</v>
      </c>
      <c r="M67" s="284">
        <f>SUM(M68:M69)</f>
        <v>0</v>
      </c>
      <c r="N67" s="285">
        <f t="shared" ref="N67:O67" si="65">SUM(N68:N69)</f>
        <v>0</v>
      </c>
      <c r="O67" s="173">
        <f t="shared" si="65"/>
        <v>0</v>
      </c>
      <c r="P67" s="177"/>
    </row>
    <row r="68" spans="1:16" ht="89.25" customHeight="1" x14ac:dyDescent="0.25">
      <c r="A68" s="1013">
        <v>1210</v>
      </c>
      <c r="B68" s="182" t="s">
        <v>251</v>
      </c>
      <c r="C68" s="183">
        <f t="shared" si="0"/>
        <v>223727</v>
      </c>
      <c r="D68" s="157">
        <v>129112</v>
      </c>
      <c r="E68" s="158"/>
      <c r="F68" s="234">
        <f>D68+E68</f>
        <v>129112</v>
      </c>
      <c r="G68" s="157">
        <v>94095</v>
      </c>
      <c r="H68" s="158"/>
      <c r="I68" s="234">
        <f>G68+H68</f>
        <v>94095</v>
      </c>
      <c r="J68" s="157">
        <v>495</v>
      </c>
      <c r="K68" s="158">
        <v>25</v>
      </c>
      <c r="L68" s="234">
        <f>K68+J68</f>
        <v>520</v>
      </c>
      <c r="M68" s="157"/>
      <c r="N68" s="158"/>
      <c r="O68" s="234">
        <f>N68+M68</f>
        <v>0</v>
      </c>
      <c r="P68" s="160" t="s">
        <v>1091</v>
      </c>
    </row>
    <row r="69" spans="1:16" ht="24" x14ac:dyDescent="0.25">
      <c r="A69" s="296">
        <v>1220</v>
      </c>
      <c r="B69" s="189" t="s">
        <v>252</v>
      </c>
      <c r="C69" s="190">
        <f t="shared" si="0"/>
        <v>58581</v>
      </c>
      <c r="D69" s="297">
        <f>SUM(D70:D74)</f>
        <v>55835</v>
      </c>
      <c r="E69" s="298">
        <f t="shared" ref="E69:F69" si="66">SUM(E70:E74)</f>
        <v>0</v>
      </c>
      <c r="F69" s="166">
        <f t="shared" si="66"/>
        <v>55835</v>
      </c>
      <c r="G69" s="297">
        <f>SUM(G70:G74)</f>
        <v>2746</v>
      </c>
      <c r="H69" s="298">
        <f t="shared" ref="H69:I69" si="67">SUM(H70:H74)</f>
        <v>0</v>
      </c>
      <c r="I69" s="166">
        <f t="shared" si="67"/>
        <v>2746</v>
      </c>
      <c r="J69" s="297">
        <f>SUM(J70:J74)</f>
        <v>0</v>
      </c>
      <c r="K69" s="298">
        <f t="shared" ref="K69:L69" si="68">SUM(K70:K74)</f>
        <v>0</v>
      </c>
      <c r="L69" s="166">
        <f t="shared" si="68"/>
        <v>0</v>
      </c>
      <c r="M69" s="297">
        <f>SUM(M70:M74)</f>
        <v>0</v>
      </c>
      <c r="N69" s="298">
        <f t="shared" ref="N69:O69" si="69">SUM(N70:N74)</f>
        <v>0</v>
      </c>
      <c r="O69" s="166">
        <f t="shared" si="69"/>
        <v>0</v>
      </c>
      <c r="P69" s="168"/>
    </row>
    <row r="70" spans="1:16" ht="48" customHeight="1" x14ac:dyDescent="0.25">
      <c r="A70" s="289">
        <v>1221</v>
      </c>
      <c r="B70" s="290" t="s">
        <v>253</v>
      </c>
      <c r="C70" s="291">
        <f t="shared" si="0"/>
        <v>41006</v>
      </c>
      <c r="D70" s="292">
        <v>38260</v>
      </c>
      <c r="E70" s="293"/>
      <c r="F70" s="294">
        <f t="shared" ref="F70:F74" si="70">D70+E70</f>
        <v>38260</v>
      </c>
      <c r="G70" s="292">
        <v>2746</v>
      </c>
      <c r="H70" s="293"/>
      <c r="I70" s="294">
        <f t="shared" ref="I70:I74" si="71">G70+H70</f>
        <v>2746</v>
      </c>
      <c r="J70" s="292"/>
      <c r="K70" s="293"/>
      <c r="L70" s="294">
        <f t="shared" ref="L70:L74" si="72">K70+J70</f>
        <v>0</v>
      </c>
      <c r="M70" s="292"/>
      <c r="N70" s="293"/>
      <c r="O70" s="294">
        <f t="shared" ref="O70:O74" si="73">N70+M70</f>
        <v>0</v>
      </c>
      <c r="P70" s="308"/>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customHeight="1" x14ac:dyDescent="0.25">
      <c r="A73" s="162">
        <v>1227</v>
      </c>
      <c r="B73" s="189" t="s">
        <v>256</v>
      </c>
      <c r="C73" s="190">
        <f t="shared" si="0"/>
        <v>17075</v>
      </c>
      <c r="D73" s="164">
        <v>17075</v>
      </c>
      <c r="E73" s="165"/>
      <c r="F73" s="166">
        <f t="shared" si="70"/>
        <v>17075</v>
      </c>
      <c r="G73" s="164"/>
      <c r="H73" s="165"/>
      <c r="I73" s="166">
        <f t="shared" si="71"/>
        <v>0</v>
      </c>
      <c r="J73" s="164"/>
      <c r="K73" s="165"/>
      <c r="L73" s="166">
        <f t="shared" si="72"/>
        <v>0</v>
      </c>
      <c r="M73" s="164"/>
      <c r="N73" s="165"/>
      <c r="O73" s="166">
        <f t="shared" si="73"/>
        <v>0</v>
      </c>
      <c r="P73" s="168"/>
    </row>
    <row r="74" spans="1:16" ht="48" customHeight="1" x14ac:dyDescent="0.25">
      <c r="A74" s="162">
        <v>1228</v>
      </c>
      <c r="B74" s="189" t="s">
        <v>257</v>
      </c>
      <c r="C74" s="190">
        <f t="shared" si="0"/>
        <v>500</v>
      </c>
      <c r="D74" s="164">
        <v>500</v>
      </c>
      <c r="E74" s="165"/>
      <c r="F74" s="166">
        <f t="shared" si="70"/>
        <v>500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326589</v>
      </c>
      <c r="D75" s="279">
        <f>SUM(D76,D83,D130,D164,D165,D172)</f>
        <v>304374</v>
      </c>
      <c r="E75" s="280">
        <f t="shared" ref="E75:F75" si="74">SUM(E76,E83,E130,E164,E165,E172)</f>
        <v>0</v>
      </c>
      <c r="F75" s="281">
        <f t="shared" si="74"/>
        <v>304374</v>
      </c>
      <c r="G75" s="279">
        <f>SUM(G76,G83,G130,G164,G165,G172)</f>
        <v>0</v>
      </c>
      <c r="H75" s="280">
        <f t="shared" ref="H75:I75" si="75">SUM(H76,H83,H130,H164,H165,H172)</f>
        <v>0</v>
      </c>
      <c r="I75" s="281">
        <f t="shared" si="75"/>
        <v>0</v>
      </c>
      <c r="J75" s="279">
        <f>SUM(J76,J83,J130,J164,J165,J172)</f>
        <v>22345</v>
      </c>
      <c r="K75" s="280">
        <f t="shared" ref="K75:L75" si="76">SUM(K76,K83,K130,K164,K165,K172)</f>
        <v>-130</v>
      </c>
      <c r="L75" s="281">
        <f t="shared" si="76"/>
        <v>22215</v>
      </c>
      <c r="M75" s="279">
        <f>SUM(M76,M83,M130,M164,M165,M172)</f>
        <v>0</v>
      </c>
      <c r="N75" s="280">
        <f t="shared" ref="N75:O75" si="77">SUM(N76,N83,N130,N164,N165,N172)</f>
        <v>0</v>
      </c>
      <c r="O75" s="281">
        <f t="shared" si="77"/>
        <v>0</v>
      </c>
      <c r="P75" s="282"/>
    </row>
    <row r="76" spans="1:16" ht="24" x14ac:dyDescent="0.25">
      <c r="A76" s="169">
        <v>2100</v>
      </c>
      <c r="B76" s="283" t="s">
        <v>259</v>
      </c>
      <c r="C76" s="170">
        <f t="shared" si="0"/>
        <v>2736</v>
      </c>
      <c r="D76" s="284">
        <f>SUM(D77,D80)</f>
        <v>2736</v>
      </c>
      <c r="E76" s="285">
        <f t="shared" ref="E76:F76" si="78">SUM(E77,E80)</f>
        <v>0</v>
      </c>
      <c r="F76" s="173">
        <f t="shared" si="78"/>
        <v>2736</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x14ac:dyDescent="0.25">
      <c r="A77" s="1002">
        <v>2110</v>
      </c>
      <c r="B77" s="182" t="s">
        <v>260</v>
      </c>
      <c r="C77" s="183">
        <f t="shared" si="0"/>
        <v>2736</v>
      </c>
      <c r="D77" s="300">
        <f>SUM(D78:D79)</f>
        <v>2736</v>
      </c>
      <c r="E77" s="301">
        <f t="shared" ref="E77:F77" si="82">SUM(E78:E79)</f>
        <v>0</v>
      </c>
      <c r="F77" s="234">
        <f t="shared" si="82"/>
        <v>2736</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customHeight="1" x14ac:dyDescent="0.25">
      <c r="A78" s="162">
        <v>2111</v>
      </c>
      <c r="B78" s="189" t="s">
        <v>261</v>
      </c>
      <c r="C78" s="190">
        <f t="shared" si="0"/>
        <v>2136</v>
      </c>
      <c r="D78" s="302">
        <v>2136</v>
      </c>
      <c r="E78" s="303"/>
      <c r="F78" s="166">
        <f t="shared" ref="F78:F79" si="86">D78+E78</f>
        <v>2136</v>
      </c>
      <c r="G78" s="164"/>
      <c r="H78" s="165"/>
      <c r="I78" s="166">
        <f t="shared" ref="I78:I79" si="87">G78+H78</f>
        <v>0</v>
      </c>
      <c r="J78" s="164"/>
      <c r="K78" s="165"/>
      <c r="L78" s="166">
        <f t="shared" ref="L78:L79" si="88">K78+J78</f>
        <v>0</v>
      </c>
      <c r="M78" s="164"/>
      <c r="N78" s="165"/>
      <c r="O78" s="166">
        <f t="shared" ref="O78:O79" si="89">N78+M78</f>
        <v>0</v>
      </c>
      <c r="P78" s="168"/>
    </row>
    <row r="79" spans="1:16" ht="24" customHeight="1" x14ac:dyDescent="0.25">
      <c r="A79" s="162">
        <v>2112</v>
      </c>
      <c r="B79" s="189" t="s">
        <v>262</v>
      </c>
      <c r="C79" s="190">
        <f t="shared" si="0"/>
        <v>600</v>
      </c>
      <c r="D79" s="302">
        <v>600</v>
      </c>
      <c r="E79" s="303"/>
      <c r="F79" s="166">
        <f t="shared" si="86"/>
        <v>600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7"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7"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7" x14ac:dyDescent="0.25">
      <c r="A83" s="169">
        <v>2200</v>
      </c>
      <c r="B83" s="283" t="s">
        <v>264</v>
      </c>
      <c r="C83" s="170">
        <f t="shared" si="0"/>
        <v>310739</v>
      </c>
      <c r="D83" s="284">
        <f>SUM(D84,D89,D95,D103,D112,D116,D122,D128)</f>
        <v>295841</v>
      </c>
      <c r="E83" s="285">
        <f t="shared" ref="E83:F83" si="98">SUM(E84,E89,E95,E103,E112,E116,E122,E128)</f>
        <v>0</v>
      </c>
      <c r="F83" s="173">
        <f t="shared" si="98"/>
        <v>295841</v>
      </c>
      <c r="G83" s="284">
        <f>SUM(G84,G89,G95,G103,G112,G116,G122,G128)</f>
        <v>0</v>
      </c>
      <c r="H83" s="285">
        <f t="shared" ref="H83:I83" si="99">SUM(H84,H89,H95,H103,H112,H116,H122,H128)</f>
        <v>0</v>
      </c>
      <c r="I83" s="173">
        <f t="shared" si="99"/>
        <v>0</v>
      </c>
      <c r="J83" s="284">
        <f>SUM(J84,J89,J95,J103,J112,J116,J122,J128)</f>
        <v>15028</v>
      </c>
      <c r="K83" s="285">
        <f t="shared" ref="K83:L83" si="100">SUM(K84,K89,K95,K103,K112,K116,K122,K128)</f>
        <v>-130</v>
      </c>
      <c r="L83" s="173">
        <f t="shared" si="100"/>
        <v>14898</v>
      </c>
      <c r="M83" s="284">
        <f>SUM(M84,M89,M95,M103,M112,M116,M122,M128)</f>
        <v>0</v>
      </c>
      <c r="N83" s="285">
        <f t="shared" ref="N83:O83" si="101">SUM(N84,N89,N95,N103,N112,N116,N122,N128)</f>
        <v>0</v>
      </c>
      <c r="O83" s="173">
        <f t="shared" si="101"/>
        <v>0</v>
      </c>
      <c r="P83" s="177"/>
    </row>
    <row r="84" spans="1:17" x14ac:dyDescent="0.25">
      <c r="A84" s="286">
        <v>2210</v>
      </c>
      <c r="B84" s="238" t="s">
        <v>265</v>
      </c>
      <c r="C84" s="243">
        <f t="shared" ref="C84:C147" si="102">F84+I84+L84+O84</f>
        <v>1605</v>
      </c>
      <c r="D84" s="287">
        <f>SUM(D85:D88)</f>
        <v>1490</v>
      </c>
      <c r="E84" s="288">
        <f t="shared" ref="E84:F84" si="103">SUM(E85:E88)</f>
        <v>0</v>
      </c>
      <c r="F84" s="241">
        <f t="shared" si="103"/>
        <v>1490</v>
      </c>
      <c r="G84" s="287">
        <f>SUM(G85:G88)</f>
        <v>0</v>
      </c>
      <c r="H84" s="288">
        <f t="shared" ref="H84:I84" si="104">SUM(H85:H88)</f>
        <v>0</v>
      </c>
      <c r="I84" s="241">
        <f t="shared" si="104"/>
        <v>0</v>
      </c>
      <c r="J84" s="287">
        <f>SUM(J85:J88)</f>
        <v>115</v>
      </c>
      <c r="K84" s="288">
        <f t="shared" ref="K84:L84" si="105">SUM(K85:K88)</f>
        <v>0</v>
      </c>
      <c r="L84" s="241">
        <f t="shared" si="105"/>
        <v>115</v>
      </c>
      <c r="M84" s="287">
        <f>SUM(M85:M88)</f>
        <v>0</v>
      </c>
      <c r="N84" s="288">
        <f t="shared" ref="N84:O84" si="106">SUM(N85:N88)</f>
        <v>0</v>
      </c>
      <c r="O84" s="241">
        <f t="shared" si="106"/>
        <v>0</v>
      </c>
      <c r="P84" s="229"/>
    </row>
    <row r="85" spans="1:17"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7" ht="36" customHeight="1" x14ac:dyDescent="0.25">
      <c r="A86" s="162">
        <v>2212</v>
      </c>
      <c r="B86" s="189" t="s">
        <v>267</v>
      </c>
      <c r="C86" s="190">
        <f t="shared" si="102"/>
        <v>1040</v>
      </c>
      <c r="D86" s="302">
        <v>975</v>
      </c>
      <c r="E86" s="303"/>
      <c r="F86" s="166">
        <f t="shared" si="107"/>
        <v>975</v>
      </c>
      <c r="G86" s="164"/>
      <c r="H86" s="165"/>
      <c r="I86" s="166">
        <f t="shared" si="108"/>
        <v>0</v>
      </c>
      <c r="J86" s="164">
        <v>65</v>
      </c>
      <c r="K86" s="165"/>
      <c r="L86" s="166">
        <f t="shared" si="109"/>
        <v>65</v>
      </c>
      <c r="M86" s="164"/>
      <c r="N86" s="165"/>
      <c r="O86" s="166">
        <f t="shared" si="110"/>
        <v>0</v>
      </c>
      <c r="P86" s="168"/>
    </row>
    <row r="87" spans="1:17" ht="24" x14ac:dyDescent="0.25">
      <c r="A87" s="289">
        <v>2214</v>
      </c>
      <c r="B87" s="290" t="s">
        <v>268</v>
      </c>
      <c r="C87" s="291">
        <f t="shared" si="102"/>
        <v>328</v>
      </c>
      <c r="D87" s="306">
        <v>278</v>
      </c>
      <c r="E87" s="307"/>
      <c r="F87" s="294">
        <f t="shared" si="107"/>
        <v>278</v>
      </c>
      <c r="G87" s="292"/>
      <c r="H87" s="293"/>
      <c r="I87" s="294">
        <f t="shared" si="108"/>
        <v>0</v>
      </c>
      <c r="J87" s="292">
        <v>50</v>
      </c>
      <c r="K87" s="293"/>
      <c r="L87" s="294">
        <f t="shared" si="109"/>
        <v>50</v>
      </c>
      <c r="M87" s="292"/>
      <c r="N87" s="293"/>
      <c r="O87" s="294">
        <f t="shared" si="110"/>
        <v>0</v>
      </c>
      <c r="P87" s="308"/>
      <c r="Q87" s="1019"/>
    </row>
    <row r="88" spans="1:17" ht="12" customHeight="1" x14ac:dyDescent="0.25">
      <c r="A88" s="162">
        <v>2219</v>
      </c>
      <c r="B88" s="189" t="s">
        <v>269</v>
      </c>
      <c r="C88" s="190">
        <f t="shared" si="102"/>
        <v>237</v>
      </c>
      <c r="D88" s="302">
        <v>237</v>
      </c>
      <c r="E88" s="303"/>
      <c r="F88" s="166">
        <f t="shared" si="107"/>
        <v>237</v>
      </c>
      <c r="G88" s="164"/>
      <c r="H88" s="165"/>
      <c r="I88" s="166">
        <f t="shared" si="108"/>
        <v>0</v>
      </c>
      <c r="J88" s="164"/>
      <c r="K88" s="165"/>
      <c r="L88" s="166">
        <f t="shared" si="109"/>
        <v>0</v>
      </c>
      <c r="M88" s="164"/>
      <c r="N88" s="165"/>
      <c r="O88" s="166">
        <f t="shared" si="110"/>
        <v>0</v>
      </c>
      <c r="P88" s="168"/>
    </row>
    <row r="89" spans="1:17" ht="24" x14ac:dyDescent="0.25">
      <c r="A89" s="296">
        <v>2220</v>
      </c>
      <c r="B89" s="189" t="s">
        <v>270</v>
      </c>
      <c r="C89" s="190">
        <f t="shared" si="102"/>
        <v>98730</v>
      </c>
      <c r="D89" s="297">
        <f>SUM(D90:D94)</f>
        <v>87267</v>
      </c>
      <c r="E89" s="298">
        <f t="shared" ref="E89:F89" si="111">SUM(E90:E94)</f>
        <v>0</v>
      </c>
      <c r="F89" s="166">
        <f t="shared" si="111"/>
        <v>87267</v>
      </c>
      <c r="G89" s="297">
        <f>SUM(G90:G94)</f>
        <v>0</v>
      </c>
      <c r="H89" s="298">
        <f t="shared" ref="H89:I89" si="112">SUM(H90:H94)</f>
        <v>0</v>
      </c>
      <c r="I89" s="166">
        <f t="shared" si="112"/>
        <v>0</v>
      </c>
      <c r="J89" s="297">
        <f>SUM(J90:J94)</f>
        <v>11463</v>
      </c>
      <c r="K89" s="298">
        <f t="shared" ref="K89:L89" si="113">SUM(K90:K94)</f>
        <v>0</v>
      </c>
      <c r="L89" s="166">
        <f t="shared" si="113"/>
        <v>11463</v>
      </c>
      <c r="M89" s="297">
        <f>SUM(M90:M94)</f>
        <v>0</v>
      </c>
      <c r="N89" s="298">
        <f t="shared" ref="N89:O89" si="114">SUM(N90:N94)</f>
        <v>0</v>
      </c>
      <c r="O89" s="166">
        <f t="shared" si="114"/>
        <v>0</v>
      </c>
      <c r="P89" s="168"/>
    </row>
    <row r="90" spans="1:17" ht="24" x14ac:dyDescent="0.25">
      <c r="A90" s="289">
        <v>2221</v>
      </c>
      <c r="B90" s="290" t="s">
        <v>271</v>
      </c>
      <c r="C90" s="291">
        <f t="shared" si="102"/>
        <v>60063</v>
      </c>
      <c r="D90" s="306">
        <v>56980</v>
      </c>
      <c r="E90" s="307"/>
      <c r="F90" s="294">
        <f t="shared" ref="F90:F94" si="115">D90+E90</f>
        <v>56980</v>
      </c>
      <c r="G90" s="292"/>
      <c r="H90" s="293"/>
      <c r="I90" s="294">
        <f t="shared" ref="I90:I94" si="116">G90+H90</f>
        <v>0</v>
      </c>
      <c r="J90" s="292">
        <v>3083</v>
      </c>
      <c r="K90" s="293"/>
      <c r="L90" s="294">
        <f t="shared" ref="L90:L94" si="117">K90+J90</f>
        <v>3083</v>
      </c>
      <c r="M90" s="292"/>
      <c r="N90" s="293"/>
      <c r="O90" s="294">
        <f t="shared" ref="O90:O94" si="118">N90+M90</f>
        <v>0</v>
      </c>
      <c r="P90" s="308"/>
    </row>
    <row r="91" spans="1:17" x14ac:dyDescent="0.25">
      <c r="A91" s="289">
        <v>2222</v>
      </c>
      <c r="B91" s="290" t="s">
        <v>272</v>
      </c>
      <c r="C91" s="291">
        <f t="shared" si="102"/>
        <v>21737</v>
      </c>
      <c r="D91" s="306">
        <v>18735</v>
      </c>
      <c r="E91" s="307"/>
      <c r="F91" s="294">
        <f t="shared" si="115"/>
        <v>18735</v>
      </c>
      <c r="G91" s="292"/>
      <c r="H91" s="293"/>
      <c r="I91" s="294">
        <f t="shared" si="116"/>
        <v>0</v>
      </c>
      <c r="J91" s="292">
        <v>3002</v>
      </c>
      <c r="K91" s="293"/>
      <c r="L91" s="294">
        <f t="shared" si="117"/>
        <v>3002</v>
      </c>
      <c r="M91" s="292"/>
      <c r="N91" s="293"/>
      <c r="O91" s="294">
        <f t="shared" si="118"/>
        <v>0</v>
      </c>
      <c r="P91" s="308"/>
    </row>
    <row r="92" spans="1:17" x14ac:dyDescent="0.25">
      <c r="A92" s="289">
        <v>2223</v>
      </c>
      <c r="B92" s="290" t="s">
        <v>273</v>
      </c>
      <c r="C92" s="291">
        <f t="shared" si="102"/>
        <v>16430</v>
      </c>
      <c r="D92" s="306">
        <v>11352</v>
      </c>
      <c r="E92" s="307"/>
      <c r="F92" s="294">
        <f t="shared" si="115"/>
        <v>11352</v>
      </c>
      <c r="G92" s="292"/>
      <c r="H92" s="293"/>
      <c r="I92" s="294">
        <f t="shared" si="116"/>
        <v>0</v>
      </c>
      <c r="J92" s="292">
        <v>5078</v>
      </c>
      <c r="K92" s="293"/>
      <c r="L92" s="294">
        <f t="shared" si="117"/>
        <v>5078</v>
      </c>
      <c r="M92" s="292"/>
      <c r="N92" s="293"/>
      <c r="O92" s="294">
        <f t="shared" si="118"/>
        <v>0</v>
      </c>
      <c r="P92" s="308"/>
    </row>
    <row r="93" spans="1:17" ht="48" customHeight="1" x14ac:dyDescent="0.25">
      <c r="A93" s="162">
        <v>2224</v>
      </c>
      <c r="B93" s="189" t="s">
        <v>274</v>
      </c>
      <c r="C93" s="190">
        <f t="shared" si="102"/>
        <v>500</v>
      </c>
      <c r="D93" s="302">
        <v>200</v>
      </c>
      <c r="E93" s="303"/>
      <c r="F93" s="166">
        <f t="shared" si="115"/>
        <v>200</v>
      </c>
      <c r="G93" s="164"/>
      <c r="H93" s="165"/>
      <c r="I93" s="166">
        <f t="shared" si="116"/>
        <v>0</v>
      </c>
      <c r="J93" s="164">
        <v>300</v>
      </c>
      <c r="K93" s="165"/>
      <c r="L93" s="166">
        <f t="shared" si="117"/>
        <v>300</v>
      </c>
      <c r="M93" s="164"/>
      <c r="N93" s="165"/>
      <c r="O93" s="166">
        <f t="shared" si="118"/>
        <v>0</v>
      </c>
      <c r="P93" s="168"/>
    </row>
    <row r="94" spans="1:17"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7" ht="36" x14ac:dyDescent="0.25">
      <c r="A95" s="296">
        <v>2230</v>
      </c>
      <c r="B95" s="189" t="s">
        <v>276</v>
      </c>
      <c r="C95" s="190">
        <f t="shared" si="102"/>
        <v>2210</v>
      </c>
      <c r="D95" s="297">
        <f>SUM(D96:D102)</f>
        <v>1320</v>
      </c>
      <c r="E95" s="298">
        <f t="shared" ref="E95:F95" si="119">SUM(E96:E102)</f>
        <v>0</v>
      </c>
      <c r="F95" s="166">
        <f t="shared" si="119"/>
        <v>1320</v>
      </c>
      <c r="G95" s="297">
        <f>SUM(G96:G102)</f>
        <v>0</v>
      </c>
      <c r="H95" s="298">
        <f t="shared" ref="H95:I95" si="120">SUM(H96:H102)</f>
        <v>0</v>
      </c>
      <c r="I95" s="166">
        <f t="shared" si="120"/>
        <v>0</v>
      </c>
      <c r="J95" s="297">
        <f>SUM(J96:J102)</f>
        <v>1020</v>
      </c>
      <c r="K95" s="298">
        <f t="shared" ref="K95:L95" si="121">SUM(K96:K102)</f>
        <v>-130</v>
      </c>
      <c r="L95" s="166">
        <f t="shared" si="121"/>
        <v>890</v>
      </c>
      <c r="M95" s="297">
        <f>SUM(M96:M102)</f>
        <v>0</v>
      </c>
      <c r="N95" s="298">
        <f t="shared" ref="N95:O95" si="122">SUM(N96:N102)</f>
        <v>0</v>
      </c>
      <c r="O95" s="166">
        <f t="shared" si="122"/>
        <v>0</v>
      </c>
      <c r="P95" s="168"/>
    </row>
    <row r="96" spans="1:17"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customHeight="1" x14ac:dyDescent="0.25">
      <c r="A99" s="162">
        <v>2234</v>
      </c>
      <c r="B99" s="189" t="s">
        <v>280</v>
      </c>
      <c r="C99" s="190">
        <f t="shared" si="102"/>
        <v>84</v>
      </c>
      <c r="D99" s="302">
        <v>84</v>
      </c>
      <c r="E99" s="303"/>
      <c r="F99" s="166">
        <f t="shared" si="123"/>
        <v>84</v>
      </c>
      <c r="G99" s="164"/>
      <c r="H99" s="165"/>
      <c r="I99" s="166">
        <f t="shared" si="124"/>
        <v>0</v>
      </c>
      <c r="J99" s="164"/>
      <c r="K99" s="165"/>
      <c r="L99" s="166">
        <f t="shared" si="125"/>
        <v>0</v>
      </c>
      <c r="M99" s="164"/>
      <c r="N99" s="165"/>
      <c r="O99" s="166">
        <f t="shared" si="126"/>
        <v>0</v>
      </c>
      <c r="P99" s="168"/>
    </row>
    <row r="100" spans="1:16" ht="24" customHeight="1" x14ac:dyDescent="0.25">
      <c r="A100" s="162">
        <v>2235</v>
      </c>
      <c r="B100" s="189" t="s">
        <v>281</v>
      </c>
      <c r="C100" s="190">
        <f t="shared" si="102"/>
        <v>250</v>
      </c>
      <c r="D100" s="302"/>
      <c r="E100" s="303"/>
      <c r="F100" s="166">
        <f t="shared" si="123"/>
        <v>0</v>
      </c>
      <c r="G100" s="164"/>
      <c r="H100" s="165"/>
      <c r="I100" s="166">
        <f t="shared" si="124"/>
        <v>0</v>
      </c>
      <c r="J100" s="164">
        <v>250</v>
      </c>
      <c r="K100" s="165"/>
      <c r="L100" s="166">
        <f t="shared" si="125"/>
        <v>250</v>
      </c>
      <c r="M100" s="164"/>
      <c r="N100" s="165"/>
      <c r="O100" s="166">
        <f t="shared" si="126"/>
        <v>0</v>
      </c>
      <c r="P100" s="168"/>
    </row>
    <row r="101" spans="1:16" ht="28.5" customHeight="1" x14ac:dyDescent="0.25">
      <c r="A101" s="289">
        <v>2236</v>
      </c>
      <c r="B101" s="290" t="s">
        <v>282</v>
      </c>
      <c r="C101" s="291">
        <f t="shared" si="102"/>
        <v>139</v>
      </c>
      <c r="D101" s="306"/>
      <c r="E101" s="307"/>
      <c r="F101" s="294">
        <f t="shared" si="123"/>
        <v>0</v>
      </c>
      <c r="G101" s="292"/>
      <c r="H101" s="293"/>
      <c r="I101" s="294">
        <f t="shared" si="124"/>
        <v>0</v>
      </c>
      <c r="J101" s="292">
        <v>139</v>
      </c>
      <c r="K101" s="293"/>
      <c r="L101" s="294">
        <f t="shared" si="125"/>
        <v>139</v>
      </c>
      <c r="M101" s="292"/>
      <c r="N101" s="293"/>
      <c r="O101" s="294">
        <f t="shared" si="126"/>
        <v>0</v>
      </c>
      <c r="P101" s="308"/>
    </row>
    <row r="102" spans="1:16" ht="48.75" customHeight="1" x14ac:dyDescent="0.25">
      <c r="A102" s="162">
        <v>2239</v>
      </c>
      <c r="B102" s="189" t="s">
        <v>283</v>
      </c>
      <c r="C102" s="190">
        <f t="shared" si="102"/>
        <v>1737</v>
      </c>
      <c r="D102" s="302">
        <v>1236</v>
      </c>
      <c r="E102" s="303"/>
      <c r="F102" s="166">
        <f t="shared" si="123"/>
        <v>1236</v>
      </c>
      <c r="G102" s="164"/>
      <c r="H102" s="165"/>
      <c r="I102" s="166">
        <f t="shared" si="124"/>
        <v>0</v>
      </c>
      <c r="J102" s="164">
        <v>631</v>
      </c>
      <c r="K102" s="165">
        <v>-130</v>
      </c>
      <c r="L102" s="166">
        <f t="shared" si="125"/>
        <v>501</v>
      </c>
      <c r="M102" s="164"/>
      <c r="N102" s="165"/>
      <c r="O102" s="166">
        <f t="shared" si="126"/>
        <v>0</v>
      </c>
      <c r="P102" s="168" t="s">
        <v>1092</v>
      </c>
    </row>
    <row r="103" spans="1:16" ht="36" x14ac:dyDescent="0.25">
      <c r="A103" s="296">
        <v>2240</v>
      </c>
      <c r="B103" s="189" t="s">
        <v>284</v>
      </c>
      <c r="C103" s="190">
        <f t="shared" si="102"/>
        <v>4941</v>
      </c>
      <c r="D103" s="297">
        <f>SUM(D104:D111)</f>
        <v>2511</v>
      </c>
      <c r="E103" s="298">
        <f t="shared" ref="E103:F103" si="127">SUM(E104:E111)</f>
        <v>0</v>
      </c>
      <c r="F103" s="166">
        <f t="shared" si="127"/>
        <v>2511</v>
      </c>
      <c r="G103" s="297">
        <f>SUM(G104:G111)</f>
        <v>0</v>
      </c>
      <c r="H103" s="298">
        <f t="shared" ref="H103:I103" si="128">SUM(H104:H111)</f>
        <v>0</v>
      </c>
      <c r="I103" s="166">
        <f t="shared" si="128"/>
        <v>0</v>
      </c>
      <c r="J103" s="297">
        <f>SUM(J104:J111)</f>
        <v>2430</v>
      </c>
      <c r="K103" s="298">
        <f t="shared" ref="K103:L103" si="129">SUM(K104:K111)</f>
        <v>0</v>
      </c>
      <c r="L103" s="166">
        <f t="shared" si="129"/>
        <v>2430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customHeight="1" x14ac:dyDescent="0.25">
      <c r="A105" s="162">
        <v>2242</v>
      </c>
      <c r="B105" s="189" t="s">
        <v>286</v>
      </c>
      <c r="C105" s="190">
        <f t="shared" si="102"/>
        <v>1381</v>
      </c>
      <c r="D105" s="302">
        <v>211</v>
      </c>
      <c r="E105" s="303"/>
      <c r="F105" s="166">
        <f t="shared" si="131"/>
        <v>211</v>
      </c>
      <c r="G105" s="164"/>
      <c r="H105" s="165"/>
      <c r="I105" s="166">
        <f t="shared" si="132"/>
        <v>0</v>
      </c>
      <c r="J105" s="164">
        <v>1170</v>
      </c>
      <c r="K105" s="165"/>
      <c r="L105" s="166">
        <f t="shared" si="133"/>
        <v>1170</v>
      </c>
      <c r="M105" s="164"/>
      <c r="N105" s="165"/>
      <c r="O105" s="166">
        <f t="shared" si="134"/>
        <v>0</v>
      </c>
      <c r="P105" s="168"/>
    </row>
    <row r="106" spans="1:16" ht="24" customHeight="1" x14ac:dyDescent="0.25">
      <c r="A106" s="162">
        <v>2243</v>
      </c>
      <c r="B106" s="189" t="s">
        <v>287</v>
      </c>
      <c r="C106" s="190">
        <f t="shared" si="102"/>
        <v>860</v>
      </c>
      <c r="D106" s="302">
        <v>410</v>
      </c>
      <c r="E106" s="303"/>
      <c r="F106" s="166">
        <f t="shared" si="131"/>
        <v>410</v>
      </c>
      <c r="G106" s="164"/>
      <c r="H106" s="165"/>
      <c r="I106" s="166">
        <f t="shared" si="132"/>
        <v>0</v>
      </c>
      <c r="J106" s="164">
        <v>450</v>
      </c>
      <c r="K106" s="165"/>
      <c r="L106" s="166">
        <f t="shared" si="133"/>
        <v>450</v>
      </c>
      <c r="M106" s="164"/>
      <c r="N106" s="165"/>
      <c r="O106" s="166">
        <f t="shared" si="134"/>
        <v>0</v>
      </c>
      <c r="P106" s="168"/>
    </row>
    <row r="107" spans="1:16" x14ac:dyDescent="0.25">
      <c r="A107" s="289">
        <v>2244</v>
      </c>
      <c r="B107" s="290" t="s">
        <v>288</v>
      </c>
      <c r="C107" s="291">
        <f t="shared" si="102"/>
        <v>2700</v>
      </c>
      <c r="D107" s="306">
        <v>1890</v>
      </c>
      <c r="E107" s="307"/>
      <c r="F107" s="294">
        <f t="shared" si="131"/>
        <v>1890</v>
      </c>
      <c r="G107" s="292"/>
      <c r="H107" s="293"/>
      <c r="I107" s="294">
        <f t="shared" si="132"/>
        <v>0</v>
      </c>
      <c r="J107" s="292">
        <v>810</v>
      </c>
      <c r="K107" s="293"/>
      <c r="L107" s="294">
        <f t="shared" si="133"/>
        <v>810</v>
      </c>
      <c r="M107" s="292"/>
      <c r="N107" s="293"/>
      <c r="O107" s="294">
        <f t="shared" si="134"/>
        <v>0</v>
      </c>
      <c r="P107" s="30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27" hidden="1" customHeight="1" x14ac:dyDescent="0.25">
      <c r="A109" s="289">
        <v>2247</v>
      </c>
      <c r="B109" s="290" t="s">
        <v>290</v>
      </c>
      <c r="C109" s="291">
        <f t="shared" si="102"/>
        <v>0</v>
      </c>
      <c r="D109" s="306"/>
      <c r="E109" s="307"/>
      <c r="F109" s="294">
        <f t="shared" si="131"/>
        <v>0</v>
      </c>
      <c r="G109" s="292"/>
      <c r="H109" s="293"/>
      <c r="I109" s="294">
        <f t="shared" si="132"/>
        <v>0</v>
      </c>
      <c r="J109" s="292"/>
      <c r="K109" s="293"/>
      <c r="L109" s="294">
        <f t="shared" si="133"/>
        <v>0</v>
      </c>
      <c r="M109" s="292"/>
      <c r="N109" s="293"/>
      <c r="O109" s="294">
        <f t="shared" si="134"/>
        <v>0</v>
      </c>
      <c r="P109" s="30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c r="E111" s="303"/>
      <c r="F111" s="166">
        <f t="shared" si="131"/>
        <v>0</v>
      </c>
      <c r="G111" s="164"/>
      <c r="H111" s="165"/>
      <c r="I111" s="166">
        <f t="shared" si="132"/>
        <v>0</v>
      </c>
      <c r="J111" s="164"/>
      <c r="K111" s="165"/>
      <c r="L111" s="166">
        <f t="shared" si="133"/>
        <v>0</v>
      </c>
      <c r="M111" s="164"/>
      <c r="N111" s="165"/>
      <c r="O111" s="166">
        <f t="shared" si="134"/>
        <v>0</v>
      </c>
      <c r="P111" s="168"/>
    </row>
    <row r="112" spans="1:16" x14ac:dyDescent="0.25">
      <c r="A112" s="296">
        <v>2250</v>
      </c>
      <c r="B112" s="189" t="s">
        <v>293</v>
      </c>
      <c r="C112" s="190">
        <f t="shared" si="102"/>
        <v>1480</v>
      </c>
      <c r="D112" s="297">
        <f>SUM(D113:D115)</f>
        <v>1480</v>
      </c>
      <c r="E112" s="298">
        <f t="shared" ref="E112:F112" si="135">SUM(E113:E115)</f>
        <v>0</v>
      </c>
      <c r="F112" s="166">
        <f t="shared" si="135"/>
        <v>1480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7" ht="12" hidden="1" customHeight="1" x14ac:dyDescent="0.25">
      <c r="A113" s="162">
        <v>2251</v>
      </c>
      <c r="B113" s="189" t="s">
        <v>294</v>
      </c>
      <c r="C113" s="190">
        <f t="shared" si="102"/>
        <v>0</v>
      </c>
      <c r="D113" s="302"/>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7" ht="66.75" customHeight="1" x14ac:dyDescent="0.25">
      <c r="A114" s="289">
        <v>2252</v>
      </c>
      <c r="B114" s="290" t="s">
        <v>295</v>
      </c>
      <c r="C114" s="291">
        <f t="shared" si="102"/>
        <v>1150</v>
      </c>
      <c r="D114" s="306">
        <v>1150</v>
      </c>
      <c r="E114" s="307"/>
      <c r="F114" s="294">
        <f t="shared" si="139"/>
        <v>1150</v>
      </c>
      <c r="G114" s="292"/>
      <c r="H114" s="293"/>
      <c r="I114" s="294">
        <f t="shared" si="140"/>
        <v>0</v>
      </c>
      <c r="J114" s="292"/>
      <c r="K114" s="293"/>
      <c r="L114" s="294">
        <f t="shared" si="141"/>
        <v>0</v>
      </c>
      <c r="M114" s="292"/>
      <c r="N114" s="293"/>
      <c r="O114" s="294">
        <f t="shared" si="142"/>
        <v>0</v>
      </c>
      <c r="P114" s="308"/>
    </row>
    <row r="115" spans="1:17" ht="24" customHeight="1" x14ac:dyDescent="0.25">
      <c r="A115" s="289">
        <v>2259</v>
      </c>
      <c r="B115" s="290" t="s">
        <v>296</v>
      </c>
      <c r="C115" s="291">
        <f t="shared" si="102"/>
        <v>330</v>
      </c>
      <c r="D115" s="306">
        <v>330</v>
      </c>
      <c r="E115" s="307"/>
      <c r="F115" s="294">
        <f t="shared" si="139"/>
        <v>330</v>
      </c>
      <c r="G115" s="292"/>
      <c r="H115" s="293"/>
      <c r="I115" s="294">
        <f t="shared" si="140"/>
        <v>0</v>
      </c>
      <c r="J115" s="292"/>
      <c r="K115" s="293"/>
      <c r="L115" s="294">
        <f t="shared" si="141"/>
        <v>0</v>
      </c>
      <c r="M115" s="292"/>
      <c r="N115" s="293"/>
      <c r="O115" s="294">
        <f t="shared" si="142"/>
        <v>0</v>
      </c>
      <c r="P115" s="308"/>
    </row>
    <row r="116" spans="1:17" x14ac:dyDescent="0.25">
      <c r="A116" s="296">
        <v>2260</v>
      </c>
      <c r="B116" s="189" t="s">
        <v>297</v>
      </c>
      <c r="C116" s="190">
        <f t="shared" si="102"/>
        <v>199163</v>
      </c>
      <c r="D116" s="297">
        <f>SUM(D117:D121)</f>
        <v>199163</v>
      </c>
      <c r="E116" s="298">
        <f t="shared" ref="E116:F116" si="143">SUM(E117:E121)</f>
        <v>0</v>
      </c>
      <c r="F116" s="166">
        <f t="shared" si="143"/>
        <v>199163</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7" ht="57" customHeight="1" x14ac:dyDescent="0.25">
      <c r="A117" s="289">
        <v>2261</v>
      </c>
      <c r="B117" s="290" t="s">
        <v>298</v>
      </c>
      <c r="C117" s="291">
        <f t="shared" si="102"/>
        <v>199111</v>
      </c>
      <c r="D117" s="306">
        <v>199111</v>
      </c>
      <c r="E117" s="307"/>
      <c r="F117" s="294">
        <f t="shared" ref="F117:F121" si="147">D117+E117</f>
        <v>199111</v>
      </c>
      <c r="G117" s="292"/>
      <c r="H117" s="293"/>
      <c r="I117" s="294">
        <f t="shared" ref="I117:I121" si="148">G117+H117</f>
        <v>0</v>
      </c>
      <c r="J117" s="292"/>
      <c r="K117" s="293"/>
      <c r="L117" s="294">
        <f t="shared" ref="L117:L121" si="149">K117+J117</f>
        <v>0</v>
      </c>
      <c r="M117" s="292"/>
      <c r="N117" s="293"/>
      <c r="O117" s="294">
        <f t="shared" ref="O117:O121" si="150">N117+M117</f>
        <v>0</v>
      </c>
      <c r="P117" s="308"/>
      <c r="Q117" s="1019"/>
    </row>
    <row r="118" spans="1:17"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7"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7"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7" ht="12" customHeight="1" x14ac:dyDescent="0.25">
      <c r="A121" s="162">
        <v>2269</v>
      </c>
      <c r="B121" s="189" t="s">
        <v>302</v>
      </c>
      <c r="C121" s="190">
        <f t="shared" si="102"/>
        <v>52</v>
      </c>
      <c r="D121" s="302">
        <v>52</v>
      </c>
      <c r="E121" s="303"/>
      <c r="F121" s="166">
        <f t="shared" si="147"/>
        <v>52</v>
      </c>
      <c r="G121" s="164"/>
      <c r="H121" s="165"/>
      <c r="I121" s="166">
        <f t="shared" si="148"/>
        <v>0</v>
      </c>
      <c r="J121" s="164"/>
      <c r="K121" s="165"/>
      <c r="L121" s="166">
        <f t="shared" si="149"/>
        <v>0</v>
      </c>
      <c r="M121" s="164"/>
      <c r="N121" s="165"/>
      <c r="O121" s="166">
        <f t="shared" si="150"/>
        <v>0</v>
      </c>
      <c r="P121" s="168"/>
    </row>
    <row r="122" spans="1:17" x14ac:dyDescent="0.25">
      <c r="A122" s="296">
        <v>2270</v>
      </c>
      <c r="B122" s="189" t="s">
        <v>303</v>
      </c>
      <c r="C122" s="190">
        <f t="shared" si="102"/>
        <v>2610</v>
      </c>
      <c r="D122" s="297">
        <f>SUM(D123:D127)</f>
        <v>2610</v>
      </c>
      <c r="E122" s="298">
        <f t="shared" ref="E122:F122" si="151">SUM(E123:E127)</f>
        <v>0</v>
      </c>
      <c r="F122" s="166">
        <f t="shared" si="151"/>
        <v>2610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7"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7"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7" ht="24" hidden="1" customHeight="1" x14ac:dyDescent="0.25">
      <c r="A125" s="289">
        <v>2275</v>
      </c>
      <c r="B125" s="290" t="s">
        <v>306</v>
      </c>
      <c r="C125" s="291">
        <f t="shared" si="102"/>
        <v>0</v>
      </c>
      <c r="D125" s="306"/>
      <c r="E125" s="307"/>
      <c r="F125" s="294">
        <f t="shared" si="155"/>
        <v>0</v>
      </c>
      <c r="G125" s="292"/>
      <c r="H125" s="293"/>
      <c r="I125" s="294">
        <f t="shared" si="156"/>
        <v>0</v>
      </c>
      <c r="J125" s="292"/>
      <c r="K125" s="293"/>
      <c r="L125" s="294">
        <f t="shared" si="157"/>
        <v>0</v>
      </c>
      <c r="M125" s="292"/>
      <c r="N125" s="293"/>
      <c r="O125" s="294">
        <f t="shared" si="158"/>
        <v>0</v>
      </c>
      <c r="P125" s="308"/>
    </row>
    <row r="126" spans="1:17"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7" ht="88.5" customHeight="1" x14ac:dyDescent="0.25">
      <c r="A127" s="289">
        <v>2279</v>
      </c>
      <c r="B127" s="290" t="s">
        <v>308</v>
      </c>
      <c r="C127" s="291">
        <f t="shared" si="102"/>
        <v>2610</v>
      </c>
      <c r="D127" s="306">
        <v>2610</v>
      </c>
      <c r="E127" s="307"/>
      <c r="F127" s="294">
        <f t="shared" si="155"/>
        <v>2610</v>
      </c>
      <c r="G127" s="292"/>
      <c r="H127" s="293"/>
      <c r="I127" s="294">
        <f t="shared" si="156"/>
        <v>0</v>
      </c>
      <c r="J127" s="292"/>
      <c r="K127" s="293"/>
      <c r="L127" s="294">
        <f t="shared" si="157"/>
        <v>0</v>
      </c>
      <c r="M127" s="292"/>
      <c r="N127" s="293"/>
      <c r="O127" s="294">
        <f t="shared" si="158"/>
        <v>0</v>
      </c>
      <c r="P127" s="308"/>
    </row>
    <row r="128" spans="1:17" ht="48" hidden="1" x14ac:dyDescent="0.25">
      <c r="A128" s="1002">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9989</v>
      </c>
      <c r="D130" s="284">
        <f>SUM(D131,D136,D140,D141,D144,D151,D159,D160,D163)</f>
        <v>5672</v>
      </c>
      <c r="E130" s="285">
        <f t="shared" ref="E130:F130" si="160">SUM(E131,E136,E140,E141,E144,E151,E159,E160,E163)</f>
        <v>0</v>
      </c>
      <c r="F130" s="173">
        <f t="shared" si="160"/>
        <v>5672</v>
      </c>
      <c r="G130" s="284">
        <f>SUM(G131,G136,G140,G141,G144,G151,G159,G160,G163)</f>
        <v>0</v>
      </c>
      <c r="H130" s="285">
        <f t="shared" ref="H130:I130" si="161">SUM(H131,H136,H140,H141,H144,H151,H159,H160,H163)</f>
        <v>0</v>
      </c>
      <c r="I130" s="173">
        <f t="shared" si="161"/>
        <v>0</v>
      </c>
      <c r="J130" s="284">
        <f>SUM(J131,J136,J140,J141,J144,J151,J159,J160,J163)</f>
        <v>4317</v>
      </c>
      <c r="K130" s="285">
        <f t="shared" ref="K130:L130" si="162">SUM(K131,K136,K140,K141,K144,K151,K159,K160,K163)</f>
        <v>0</v>
      </c>
      <c r="L130" s="173">
        <f t="shared" si="162"/>
        <v>4317</v>
      </c>
      <c r="M130" s="284">
        <f>SUM(M131,M136,M140,M141,M144,M151,M159,M160,M163)</f>
        <v>0</v>
      </c>
      <c r="N130" s="285">
        <f t="shared" ref="N130:O130" si="163">SUM(N131,N136,N140,N141,N144,N151,N159,N160,N163)</f>
        <v>0</v>
      </c>
      <c r="O130" s="173">
        <f t="shared" si="163"/>
        <v>0</v>
      </c>
      <c r="P130" s="177"/>
    </row>
    <row r="131" spans="1:16" ht="24" x14ac:dyDescent="0.25">
      <c r="A131" s="1002">
        <v>2310</v>
      </c>
      <c r="B131" s="182" t="s">
        <v>312</v>
      </c>
      <c r="C131" s="183">
        <f t="shared" si="102"/>
        <v>3233</v>
      </c>
      <c r="D131" s="300">
        <f t="shared" ref="D131:O131" si="164">SUM(D132:D135)</f>
        <v>1058</v>
      </c>
      <c r="E131" s="301">
        <f t="shared" si="164"/>
        <v>0</v>
      </c>
      <c r="F131" s="234">
        <f t="shared" si="164"/>
        <v>1058</v>
      </c>
      <c r="G131" s="300">
        <f t="shared" si="164"/>
        <v>0</v>
      </c>
      <c r="H131" s="301">
        <f t="shared" si="164"/>
        <v>0</v>
      </c>
      <c r="I131" s="234">
        <f t="shared" si="164"/>
        <v>0</v>
      </c>
      <c r="J131" s="300">
        <f t="shared" si="164"/>
        <v>2175</v>
      </c>
      <c r="K131" s="301">
        <f t="shared" si="164"/>
        <v>0</v>
      </c>
      <c r="L131" s="234">
        <f t="shared" si="164"/>
        <v>2175</v>
      </c>
      <c r="M131" s="300">
        <f t="shared" si="164"/>
        <v>0</v>
      </c>
      <c r="N131" s="301">
        <f t="shared" si="164"/>
        <v>0</v>
      </c>
      <c r="O131" s="234">
        <f t="shared" si="164"/>
        <v>0</v>
      </c>
      <c r="P131" s="160"/>
    </row>
    <row r="132" spans="1:16" ht="12" customHeight="1" x14ac:dyDescent="0.25">
      <c r="A132" s="162">
        <v>2311</v>
      </c>
      <c r="B132" s="189" t="s">
        <v>313</v>
      </c>
      <c r="C132" s="190">
        <f t="shared" si="102"/>
        <v>608</v>
      </c>
      <c r="D132" s="302">
        <v>458</v>
      </c>
      <c r="E132" s="303"/>
      <c r="F132" s="166">
        <f t="shared" ref="F132:F135" si="165">D132+E132</f>
        <v>458</v>
      </c>
      <c r="G132" s="164"/>
      <c r="H132" s="165"/>
      <c r="I132" s="166">
        <f t="shared" ref="I132:I135" si="166">G132+H132</f>
        <v>0</v>
      </c>
      <c r="J132" s="164">
        <v>150</v>
      </c>
      <c r="K132" s="165"/>
      <c r="L132" s="166">
        <f t="shared" ref="L132:L135" si="167">K132+J132</f>
        <v>150</v>
      </c>
      <c r="M132" s="164"/>
      <c r="N132" s="165"/>
      <c r="O132" s="166">
        <f t="shared" ref="O132:O135" si="168">N132+M132</f>
        <v>0</v>
      </c>
      <c r="P132" s="168"/>
    </row>
    <row r="133" spans="1:16" x14ac:dyDescent="0.25">
      <c r="A133" s="289">
        <v>2312</v>
      </c>
      <c r="B133" s="290" t="s">
        <v>314</v>
      </c>
      <c r="C133" s="291">
        <f t="shared" si="102"/>
        <v>1568</v>
      </c>
      <c r="D133" s="306"/>
      <c r="E133" s="307"/>
      <c r="F133" s="294">
        <f t="shared" si="165"/>
        <v>0</v>
      </c>
      <c r="G133" s="292"/>
      <c r="H133" s="293"/>
      <c r="I133" s="294">
        <f t="shared" si="166"/>
        <v>0</v>
      </c>
      <c r="J133" s="292">
        <v>1568</v>
      </c>
      <c r="K133" s="293"/>
      <c r="L133" s="294">
        <f t="shared" si="167"/>
        <v>1568</v>
      </c>
      <c r="M133" s="292"/>
      <c r="N133" s="293"/>
      <c r="O133" s="294">
        <f t="shared" si="168"/>
        <v>0</v>
      </c>
      <c r="P133" s="308"/>
    </row>
    <row r="134" spans="1:16" ht="26.25" hidden="1" customHeight="1" x14ac:dyDescent="0.25">
      <c r="A134" s="289">
        <v>2313</v>
      </c>
      <c r="B134" s="290" t="s">
        <v>315</v>
      </c>
      <c r="C134" s="291">
        <f t="shared" si="102"/>
        <v>0</v>
      </c>
      <c r="D134" s="306"/>
      <c r="E134" s="307"/>
      <c r="F134" s="294">
        <f t="shared" si="165"/>
        <v>0</v>
      </c>
      <c r="G134" s="292"/>
      <c r="H134" s="293"/>
      <c r="I134" s="294">
        <f t="shared" si="166"/>
        <v>0</v>
      </c>
      <c r="J134" s="292">
        <v>0</v>
      </c>
      <c r="K134" s="293"/>
      <c r="L134" s="294">
        <f t="shared" si="167"/>
        <v>0</v>
      </c>
      <c r="M134" s="292"/>
      <c r="N134" s="293"/>
      <c r="O134" s="294">
        <f t="shared" si="168"/>
        <v>0</v>
      </c>
      <c r="P134" s="308"/>
    </row>
    <row r="135" spans="1:16" ht="48" x14ac:dyDescent="0.25">
      <c r="A135" s="289">
        <v>2314</v>
      </c>
      <c r="B135" s="290" t="s">
        <v>316</v>
      </c>
      <c r="C135" s="291">
        <f t="shared" si="102"/>
        <v>1057</v>
      </c>
      <c r="D135" s="306">
        <v>600</v>
      </c>
      <c r="E135" s="307"/>
      <c r="F135" s="294">
        <f t="shared" si="165"/>
        <v>600</v>
      </c>
      <c r="G135" s="292"/>
      <c r="H135" s="293"/>
      <c r="I135" s="294">
        <f t="shared" si="166"/>
        <v>0</v>
      </c>
      <c r="J135" s="292">
        <v>457</v>
      </c>
      <c r="K135" s="293"/>
      <c r="L135" s="294">
        <f t="shared" si="167"/>
        <v>457</v>
      </c>
      <c r="M135" s="292"/>
      <c r="N135" s="293"/>
      <c r="O135" s="294">
        <f t="shared" si="168"/>
        <v>0</v>
      </c>
      <c r="P135" s="308"/>
    </row>
    <row r="136" spans="1:16" x14ac:dyDescent="0.25">
      <c r="A136" s="296">
        <v>2320</v>
      </c>
      <c r="B136" s="189" t="s">
        <v>317</v>
      </c>
      <c r="C136" s="190">
        <f t="shared" si="102"/>
        <v>1198</v>
      </c>
      <c r="D136" s="297">
        <f>SUM(D137:D139)</f>
        <v>634</v>
      </c>
      <c r="E136" s="298">
        <f t="shared" ref="E136:F136" si="169">SUM(E137:E139)</f>
        <v>0</v>
      </c>
      <c r="F136" s="166">
        <f t="shared" si="169"/>
        <v>634</v>
      </c>
      <c r="G136" s="297">
        <f>SUM(G137:G139)</f>
        <v>0</v>
      </c>
      <c r="H136" s="298">
        <f t="shared" ref="H136:I136" si="170">SUM(H137:H139)</f>
        <v>0</v>
      </c>
      <c r="I136" s="166">
        <f t="shared" si="170"/>
        <v>0</v>
      </c>
      <c r="J136" s="297">
        <f>SUM(J137:J139)</f>
        <v>564</v>
      </c>
      <c r="K136" s="298">
        <f t="shared" ref="K136:L136" si="171">SUM(K137:K139)</f>
        <v>0</v>
      </c>
      <c r="L136" s="166">
        <f t="shared" si="171"/>
        <v>564</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customHeight="1" x14ac:dyDescent="0.25">
      <c r="A138" s="162">
        <v>2322</v>
      </c>
      <c r="B138" s="189" t="s">
        <v>319</v>
      </c>
      <c r="C138" s="190">
        <f t="shared" si="102"/>
        <v>1198</v>
      </c>
      <c r="D138" s="302">
        <v>634</v>
      </c>
      <c r="E138" s="303"/>
      <c r="F138" s="166">
        <f t="shared" si="173"/>
        <v>634</v>
      </c>
      <c r="G138" s="164"/>
      <c r="H138" s="165"/>
      <c r="I138" s="166">
        <f t="shared" si="174"/>
        <v>0</v>
      </c>
      <c r="J138" s="164">
        <v>564</v>
      </c>
      <c r="K138" s="165"/>
      <c r="L138" s="166">
        <f t="shared" si="175"/>
        <v>564</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53.25" customHeight="1" x14ac:dyDescent="0.25">
      <c r="A140" s="1042">
        <v>2330</v>
      </c>
      <c r="B140" s="290" t="s">
        <v>321</v>
      </c>
      <c r="C140" s="291">
        <f t="shared" si="102"/>
        <v>56</v>
      </c>
      <c r="D140" s="306"/>
      <c r="E140" s="307"/>
      <c r="F140" s="294">
        <f t="shared" si="173"/>
        <v>0</v>
      </c>
      <c r="G140" s="292"/>
      <c r="H140" s="293"/>
      <c r="I140" s="294">
        <f t="shared" si="174"/>
        <v>0</v>
      </c>
      <c r="J140" s="292">
        <v>56</v>
      </c>
      <c r="K140" s="293"/>
      <c r="L140" s="294">
        <f t="shared" si="175"/>
        <v>56</v>
      </c>
      <c r="M140" s="292"/>
      <c r="N140" s="293"/>
      <c r="O140" s="294">
        <f t="shared" si="176"/>
        <v>0</v>
      </c>
      <c r="P140" s="30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x14ac:dyDescent="0.25">
      <c r="A144" s="286">
        <v>2350</v>
      </c>
      <c r="B144" s="238" t="s">
        <v>325</v>
      </c>
      <c r="C144" s="243">
        <f t="shared" si="102"/>
        <v>5002</v>
      </c>
      <c r="D144" s="287">
        <f>SUM(D145:D150)</f>
        <v>3480</v>
      </c>
      <c r="E144" s="288">
        <f t="shared" ref="E144:F144" si="185">SUM(E145:E150)</f>
        <v>0</v>
      </c>
      <c r="F144" s="241">
        <f t="shared" si="185"/>
        <v>3480</v>
      </c>
      <c r="G144" s="287">
        <f>SUM(G145:G150)</f>
        <v>0</v>
      </c>
      <c r="H144" s="288">
        <f t="shared" ref="H144:I144" si="186">SUM(H145:H150)</f>
        <v>0</v>
      </c>
      <c r="I144" s="241">
        <f t="shared" si="186"/>
        <v>0</v>
      </c>
      <c r="J144" s="287">
        <f>SUM(J145:J150)</f>
        <v>1522</v>
      </c>
      <c r="K144" s="288">
        <f t="shared" ref="K144:L144" si="187">SUM(K145:K150)</f>
        <v>0</v>
      </c>
      <c r="L144" s="241">
        <f t="shared" si="187"/>
        <v>1522</v>
      </c>
      <c r="M144" s="287">
        <f>SUM(M145:M150)</f>
        <v>0</v>
      </c>
      <c r="N144" s="288">
        <f t="shared" ref="N144:O144" si="188">SUM(N145:N150)</f>
        <v>0</v>
      </c>
      <c r="O144" s="241">
        <f t="shared" si="188"/>
        <v>0</v>
      </c>
      <c r="P144" s="229"/>
    </row>
    <row r="145" spans="1:16" ht="24.75" customHeight="1" x14ac:dyDescent="0.25">
      <c r="A145" s="725">
        <v>2351</v>
      </c>
      <c r="B145" s="726" t="s">
        <v>326</v>
      </c>
      <c r="C145" s="808">
        <f t="shared" si="102"/>
        <v>709</v>
      </c>
      <c r="D145" s="1017">
        <v>200</v>
      </c>
      <c r="E145" s="810"/>
      <c r="F145" s="811">
        <f t="shared" ref="F145:F150" si="189">D145+E145</f>
        <v>200</v>
      </c>
      <c r="G145" s="809"/>
      <c r="H145" s="662"/>
      <c r="I145" s="811">
        <f t="shared" ref="I145:I150" si="190">G145+H145</f>
        <v>0</v>
      </c>
      <c r="J145" s="809">
        <v>509</v>
      </c>
      <c r="K145" s="662"/>
      <c r="L145" s="811">
        <f t="shared" ref="L145:L150" si="191">K145+J145</f>
        <v>509</v>
      </c>
      <c r="M145" s="809"/>
      <c r="N145" s="662"/>
      <c r="O145" s="811">
        <f t="shared" ref="O145:O150" si="192">N145+M145</f>
        <v>0</v>
      </c>
      <c r="P145" s="308"/>
    </row>
    <row r="146" spans="1:16" ht="24" customHeight="1" x14ac:dyDescent="0.25">
      <c r="A146" s="289">
        <v>2352</v>
      </c>
      <c r="B146" s="290" t="s">
        <v>327</v>
      </c>
      <c r="C146" s="291">
        <f t="shared" si="102"/>
        <v>4133</v>
      </c>
      <c r="D146" s="306">
        <v>3120</v>
      </c>
      <c r="E146" s="307"/>
      <c r="F146" s="294">
        <f t="shared" si="189"/>
        <v>3120</v>
      </c>
      <c r="G146" s="292"/>
      <c r="H146" s="293"/>
      <c r="I146" s="294">
        <f t="shared" si="190"/>
        <v>0</v>
      </c>
      <c r="J146" s="292">
        <v>1013</v>
      </c>
      <c r="K146" s="293"/>
      <c r="L146" s="294">
        <f t="shared" si="191"/>
        <v>1013</v>
      </c>
      <c r="M146" s="292"/>
      <c r="N146" s="293"/>
      <c r="O146" s="294">
        <f t="shared" si="192"/>
        <v>0</v>
      </c>
      <c r="P146" s="308"/>
    </row>
    <row r="147" spans="1:16" ht="24" hidden="1" customHeight="1" x14ac:dyDescent="0.25">
      <c r="A147" s="289">
        <v>2353</v>
      </c>
      <c r="B147" s="290" t="s">
        <v>328</v>
      </c>
      <c r="C147" s="291">
        <f t="shared" si="102"/>
        <v>0</v>
      </c>
      <c r="D147" s="306"/>
      <c r="E147" s="307"/>
      <c r="F147" s="294">
        <f t="shared" si="189"/>
        <v>0</v>
      </c>
      <c r="G147" s="292"/>
      <c r="H147" s="293"/>
      <c r="I147" s="294">
        <f t="shared" si="190"/>
        <v>0</v>
      </c>
      <c r="J147" s="292"/>
      <c r="K147" s="293"/>
      <c r="L147" s="294">
        <f t="shared" si="191"/>
        <v>0</v>
      </c>
      <c r="M147" s="292"/>
      <c r="N147" s="293"/>
      <c r="O147" s="294">
        <f t="shared" si="192"/>
        <v>0</v>
      </c>
      <c r="P147" s="308"/>
    </row>
    <row r="148" spans="1:16" ht="24" customHeight="1" x14ac:dyDescent="0.25">
      <c r="A148" s="162">
        <v>2354</v>
      </c>
      <c r="B148" s="189" t="s">
        <v>329</v>
      </c>
      <c r="C148" s="190">
        <f t="shared" ref="C148:C211" si="193">F148+I148+L148+O148</f>
        <v>160</v>
      </c>
      <c r="D148" s="302">
        <v>160</v>
      </c>
      <c r="E148" s="303"/>
      <c r="F148" s="166">
        <f t="shared" si="189"/>
        <v>160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customHeight="1" x14ac:dyDescent="0.25">
      <c r="A159" s="286">
        <v>2370</v>
      </c>
      <c r="B159" s="238" t="s">
        <v>340</v>
      </c>
      <c r="C159" s="243">
        <f t="shared" si="193"/>
        <v>500</v>
      </c>
      <c r="D159" s="313">
        <v>500</v>
      </c>
      <c r="E159" s="314"/>
      <c r="F159" s="241">
        <f t="shared" si="198"/>
        <v>500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x14ac:dyDescent="0.25">
      <c r="A165" s="169">
        <v>2500</v>
      </c>
      <c r="B165" s="283" t="s">
        <v>346</v>
      </c>
      <c r="C165" s="170">
        <f t="shared" si="193"/>
        <v>3125</v>
      </c>
      <c r="D165" s="284">
        <f>SUM(D166,D171)</f>
        <v>125</v>
      </c>
      <c r="E165" s="285">
        <f t="shared" ref="E165:O165" si="210">SUM(E166,E171)</f>
        <v>0</v>
      </c>
      <c r="F165" s="173">
        <f t="shared" si="210"/>
        <v>125</v>
      </c>
      <c r="G165" s="284">
        <f t="shared" si="210"/>
        <v>0</v>
      </c>
      <c r="H165" s="285">
        <f t="shared" si="210"/>
        <v>0</v>
      </c>
      <c r="I165" s="173">
        <f t="shared" si="210"/>
        <v>0</v>
      </c>
      <c r="J165" s="284">
        <f t="shared" si="210"/>
        <v>3000</v>
      </c>
      <c r="K165" s="285">
        <f t="shared" si="210"/>
        <v>0</v>
      </c>
      <c r="L165" s="173">
        <f t="shared" si="210"/>
        <v>3000</v>
      </c>
      <c r="M165" s="284">
        <f t="shared" si="210"/>
        <v>0</v>
      </c>
      <c r="N165" s="285">
        <f t="shared" si="210"/>
        <v>0</v>
      </c>
      <c r="O165" s="173">
        <f t="shared" si="210"/>
        <v>0</v>
      </c>
      <c r="P165" s="177"/>
    </row>
    <row r="166" spans="1:16" ht="25.5" customHeight="1" x14ac:dyDescent="0.25">
      <c r="A166" s="1002">
        <v>2510</v>
      </c>
      <c r="B166" s="182" t="s">
        <v>347</v>
      </c>
      <c r="C166" s="183">
        <f t="shared" si="193"/>
        <v>3125</v>
      </c>
      <c r="D166" s="300">
        <f>SUM(D167:D170)</f>
        <v>125</v>
      </c>
      <c r="E166" s="301">
        <f t="shared" ref="E166:O166" si="211">SUM(E167:E170)</f>
        <v>0</v>
      </c>
      <c r="F166" s="234">
        <f t="shared" si="211"/>
        <v>125</v>
      </c>
      <c r="G166" s="300">
        <f t="shared" si="211"/>
        <v>0</v>
      </c>
      <c r="H166" s="301">
        <f t="shared" si="211"/>
        <v>0</v>
      </c>
      <c r="I166" s="234">
        <f t="shared" si="211"/>
        <v>0</v>
      </c>
      <c r="J166" s="300">
        <f t="shared" si="211"/>
        <v>3000</v>
      </c>
      <c r="K166" s="301">
        <f t="shared" si="211"/>
        <v>0</v>
      </c>
      <c r="L166" s="234">
        <f t="shared" si="211"/>
        <v>3000</v>
      </c>
      <c r="M166" s="300">
        <f t="shared" si="211"/>
        <v>0</v>
      </c>
      <c r="N166" s="301">
        <f t="shared" si="211"/>
        <v>0</v>
      </c>
      <c r="O166" s="234">
        <f t="shared" si="211"/>
        <v>0</v>
      </c>
      <c r="P166" s="160"/>
    </row>
    <row r="167" spans="1:16" ht="24" customHeight="1" x14ac:dyDescent="0.25">
      <c r="A167" s="162">
        <v>2512</v>
      </c>
      <c r="B167" s="189" t="s">
        <v>348</v>
      </c>
      <c r="C167" s="190">
        <f t="shared" si="193"/>
        <v>3000</v>
      </c>
      <c r="D167" s="302"/>
      <c r="E167" s="303"/>
      <c r="F167" s="166">
        <f t="shared" ref="F167:F172" si="212">D167+E167</f>
        <v>0</v>
      </c>
      <c r="G167" s="164"/>
      <c r="H167" s="165"/>
      <c r="I167" s="166">
        <f t="shared" ref="I167:I172" si="213">G167+H167</f>
        <v>0</v>
      </c>
      <c r="J167" s="164">
        <v>3000</v>
      </c>
      <c r="K167" s="165"/>
      <c r="L167" s="166">
        <f t="shared" ref="L167:L172" si="214">K167+J167</f>
        <v>3000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customHeight="1" x14ac:dyDescent="0.25">
      <c r="A170" s="162">
        <v>2519</v>
      </c>
      <c r="B170" s="189" t="s">
        <v>351</v>
      </c>
      <c r="C170" s="190">
        <f t="shared" si="193"/>
        <v>125</v>
      </c>
      <c r="D170" s="302">
        <v>125</v>
      </c>
      <c r="E170" s="303"/>
      <c r="F170" s="166">
        <f t="shared" si="212"/>
        <v>125</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1002">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1002">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1002">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1002">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15000</v>
      </c>
      <c r="D194" s="273">
        <f t="shared" ref="D194:O194" si="259">SUM(D195,D230,D269,D283)</f>
        <v>15000</v>
      </c>
      <c r="E194" s="274">
        <f t="shared" si="259"/>
        <v>0</v>
      </c>
      <c r="F194" s="275">
        <f t="shared" si="259"/>
        <v>15000</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15000</v>
      </c>
      <c r="D195" s="279">
        <f>D196+D204</f>
        <v>15000</v>
      </c>
      <c r="E195" s="280">
        <f t="shared" ref="E195:F195" si="260">E196+E204</f>
        <v>0</v>
      </c>
      <c r="F195" s="281">
        <f t="shared" si="260"/>
        <v>15000</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1002">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idden="1" x14ac:dyDescent="0.25">
      <c r="A199" s="289">
        <v>5121</v>
      </c>
      <c r="B199" s="290" t="s">
        <v>380</v>
      </c>
      <c r="C199" s="291">
        <f t="shared" si="193"/>
        <v>0</v>
      </c>
      <c r="D199" s="306"/>
      <c r="E199" s="307"/>
      <c r="F199" s="294">
        <f t="shared" ref="F199:F203" si="272">D199+E199</f>
        <v>0</v>
      </c>
      <c r="G199" s="292"/>
      <c r="H199" s="293"/>
      <c r="I199" s="294">
        <f t="shared" ref="I199:I203" si="273">G199+H199</f>
        <v>0</v>
      </c>
      <c r="J199" s="292"/>
      <c r="K199" s="293"/>
      <c r="L199" s="294">
        <f t="shared" ref="L199:L203" si="274">K199+J199</f>
        <v>0</v>
      </c>
      <c r="M199" s="292"/>
      <c r="N199" s="293"/>
      <c r="O199" s="294">
        <f t="shared" ref="O199:O203" si="275">N199+M199</f>
        <v>0</v>
      </c>
      <c r="P199" s="30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15000</v>
      </c>
      <c r="D204" s="284">
        <f>D205+D215+D216+D225+D226+D227+D229</f>
        <v>15000</v>
      </c>
      <c r="E204" s="285">
        <f t="shared" ref="E204:F204" si="276">E205+E215+E216+E225+E226+E227+E229</f>
        <v>0</v>
      </c>
      <c r="F204" s="173">
        <f t="shared" si="276"/>
        <v>15000</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15000</v>
      </c>
      <c r="D216" s="297">
        <f>SUM(D217:D224)</f>
        <v>15000</v>
      </c>
      <c r="E216" s="298">
        <f t="shared" ref="E216:F216" si="289">SUM(E217:E224)</f>
        <v>0</v>
      </c>
      <c r="F216" s="166">
        <f t="shared" si="289"/>
        <v>15000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customHeight="1" x14ac:dyDescent="0.25">
      <c r="A223" s="162">
        <v>5238</v>
      </c>
      <c r="B223" s="189" t="s">
        <v>404</v>
      </c>
      <c r="C223" s="190">
        <f t="shared" si="288"/>
        <v>15000</v>
      </c>
      <c r="D223" s="302">
        <v>15000</v>
      </c>
      <c r="E223" s="303"/>
      <c r="F223" s="166">
        <f t="shared" si="293"/>
        <v>15000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1002">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1002">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1002">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1002">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1002">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1002">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1511605</v>
      </c>
      <c r="D289" s="362">
        <f t="shared" ref="D289:O289" si="389">SUM(D286,D269,D230,D195,D187,D173,D75,D53,D283)</f>
        <v>1002015</v>
      </c>
      <c r="E289" s="363">
        <f t="shared" si="389"/>
        <v>0</v>
      </c>
      <c r="F289" s="364">
        <f t="shared" si="389"/>
        <v>1002015</v>
      </c>
      <c r="G289" s="362">
        <f t="shared" si="389"/>
        <v>484698</v>
      </c>
      <c r="H289" s="363">
        <f t="shared" si="389"/>
        <v>0</v>
      </c>
      <c r="I289" s="364">
        <f t="shared" si="389"/>
        <v>484698</v>
      </c>
      <c r="J289" s="362">
        <f t="shared" si="389"/>
        <v>24892</v>
      </c>
      <c r="K289" s="363">
        <f t="shared" si="389"/>
        <v>0</v>
      </c>
      <c r="L289" s="364">
        <f t="shared" si="389"/>
        <v>24892</v>
      </c>
      <c r="M289" s="362">
        <f t="shared" si="389"/>
        <v>0</v>
      </c>
      <c r="N289" s="363">
        <f t="shared" si="389"/>
        <v>0</v>
      </c>
      <c r="O289" s="364">
        <f t="shared" si="389"/>
        <v>0</v>
      </c>
      <c r="P289" s="365"/>
    </row>
    <row r="290" spans="1:16" s="139" customFormat="1" ht="13.5" thickTop="1" thickBot="1" x14ac:dyDescent="0.3">
      <c r="A290" s="1043" t="s">
        <v>473</v>
      </c>
      <c r="B290" s="1044"/>
      <c r="C290" s="366">
        <f t="shared" si="371"/>
        <v>-1257</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-1257</v>
      </c>
      <c r="K290" s="368">
        <f t="shared" ref="K290:L290" si="392">(K26+K43)-K51</f>
        <v>0</v>
      </c>
      <c r="L290" s="369">
        <f t="shared" si="392"/>
        <v>-1257</v>
      </c>
      <c r="M290" s="367">
        <f>M45-M51</f>
        <v>0</v>
      </c>
      <c r="N290" s="368">
        <f t="shared" ref="N290:O290" si="393">N45-N51</f>
        <v>0</v>
      </c>
      <c r="O290" s="369">
        <f t="shared" si="393"/>
        <v>0</v>
      </c>
      <c r="P290" s="370"/>
    </row>
    <row r="291" spans="1:16" s="139" customFormat="1" ht="12.75" thickTop="1" x14ac:dyDescent="0.25">
      <c r="A291" s="1045" t="s">
        <v>474</v>
      </c>
      <c r="B291" s="1046"/>
      <c r="C291" s="371">
        <f t="shared" si="371"/>
        <v>1257</v>
      </c>
      <c r="D291" s="372">
        <f t="shared" ref="D291:O291" si="394">SUM(D292,D293)-D300+D301</f>
        <v>0</v>
      </c>
      <c r="E291" s="373">
        <f t="shared" si="394"/>
        <v>0</v>
      </c>
      <c r="F291" s="374">
        <f t="shared" si="394"/>
        <v>0</v>
      </c>
      <c r="G291" s="372">
        <f t="shared" si="394"/>
        <v>0</v>
      </c>
      <c r="H291" s="373">
        <f t="shared" si="394"/>
        <v>0</v>
      </c>
      <c r="I291" s="374">
        <f t="shared" si="394"/>
        <v>0</v>
      </c>
      <c r="J291" s="372">
        <f t="shared" si="394"/>
        <v>1257</v>
      </c>
      <c r="K291" s="373">
        <f t="shared" si="394"/>
        <v>0</v>
      </c>
      <c r="L291" s="374">
        <f t="shared" si="394"/>
        <v>1257</v>
      </c>
      <c r="M291" s="372">
        <f t="shared" si="394"/>
        <v>0</v>
      </c>
      <c r="N291" s="373">
        <f t="shared" si="394"/>
        <v>0</v>
      </c>
      <c r="O291" s="374">
        <f t="shared" si="394"/>
        <v>0</v>
      </c>
      <c r="P291" s="375"/>
    </row>
    <row r="292" spans="1:16" s="139" customFormat="1" ht="12.75" thickBot="1" x14ac:dyDescent="0.3">
      <c r="A292" s="257" t="s">
        <v>475</v>
      </c>
      <c r="B292" s="257" t="s">
        <v>476</v>
      </c>
      <c r="C292" s="258">
        <f t="shared" si="371"/>
        <v>1257</v>
      </c>
      <c r="D292" s="259">
        <f t="shared" ref="D292:O292" si="395">D21-D286</f>
        <v>0</v>
      </c>
      <c r="E292" s="260">
        <f t="shared" si="395"/>
        <v>0</v>
      </c>
      <c r="F292" s="261">
        <f t="shared" si="395"/>
        <v>0</v>
      </c>
      <c r="G292" s="259">
        <f t="shared" si="395"/>
        <v>0</v>
      </c>
      <c r="H292" s="260">
        <f t="shared" si="395"/>
        <v>0</v>
      </c>
      <c r="I292" s="261">
        <f t="shared" si="395"/>
        <v>0</v>
      </c>
      <c r="J292" s="259">
        <f t="shared" si="395"/>
        <v>1257</v>
      </c>
      <c r="K292" s="260">
        <f t="shared" si="395"/>
        <v>0</v>
      </c>
      <c r="L292" s="261">
        <f t="shared" si="395"/>
        <v>1257</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HiFnzH26Q+CoZusWmhM7N4l09u9sHF1PsI+pBoiJIwiacvqmJBuQzRF6Ag6VA2r4SnrbiS68m7ME+LUJRMzVaQ==" saltValue="q9LzLhO6KUZ9L9iD++2V2Q==" spinCount="100000" sheet="1" objects="1" scenarios="1" formatCells="0" formatColumns="0" formatRows="0" deleteColumns="0"/>
  <autoFilter ref="A18:P301">
    <filterColumn colId="2">
      <filters>
        <filter val="1 040"/>
        <filter val="1 057"/>
        <filter val="1 123"/>
        <filter val="1 150"/>
        <filter val="1 170 016"/>
        <filter val="1 198"/>
        <filter val="1 257"/>
        <filter val="-1 257"/>
        <filter val="1 381"/>
        <filter val="1 480"/>
        <filter val="1 486 713"/>
        <filter val="1 496 605"/>
        <filter val="1 511 605"/>
        <filter val="1 568"/>
        <filter val="1 605"/>
        <filter val="1 737"/>
        <filter val="125"/>
        <filter val="13 325"/>
        <filter val="13 625"/>
        <filter val="134"/>
        <filter val="139"/>
        <filter val="15 000"/>
        <filter val="16 430"/>
        <filter val="160"/>
        <filter val="17 075"/>
        <filter val="18 585"/>
        <filter val="199 111"/>
        <filter val="199 163"/>
        <filter val="2 136"/>
        <filter val="2 210"/>
        <filter val="2 610"/>
        <filter val="2 700"/>
        <filter val="2 736"/>
        <filter val="21 737"/>
        <filter val="22 206"/>
        <filter val="223 727"/>
        <filter val="237"/>
        <filter val="250"/>
        <filter val="28 520"/>
        <filter val="282 308"/>
        <filter val="3 000"/>
        <filter val="3 125"/>
        <filter val="3 233"/>
        <filter val="310 739"/>
        <filter val="326 589"/>
        <filter val="328"/>
        <filter val="330"/>
        <filter val="4 133"/>
        <filter val="4 941"/>
        <filter val="4 960"/>
        <filter val="41 006"/>
        <filter val="5 002"/>
        <filter val="5 050"/>
        <filter val="5 261"/>
        <filter val="5 895"/>
        <filter val="500"/>
        <filter val="52"/>
        <filter val="56"/>
        <filter val="58 581"/>
        <filter val="60 063"/>
        <filter val="600"/>
        <filter val="608"/>
        <filter val="709"/>
        <filter val="75 207"/>
        <filter val="812 501"/>
        <filter val="84"/>
        <filter val="860"/>
        <filter val="887 708"/>
        <filter val="9 989"/>
        <filter val="98 73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56.pielikums Jūrmalas pilsētas domes
2019.gada 19.decembra saistošajiem noteikumiem Nr.56
(protokols Nr.16, 31.punkts)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9"/>
  <sheetViews>
    <sheetView showGridLines="0" view="pageLayout" zoomScaleNormal="100" workbookViewId="0">
      <selection activeCell="R7" sqref="R7"/>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33.2851562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597</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169</v>
      </c>
      <c r="D3" s="1075"/>
      <c r="E3" s="1075"/>
      <c r="F3" s="1075"/>
      <c r="G3" s="1075"/>
      <c r="H3" s="1075"/>
      <c r="I3" s="1075"/>
      <c r="J3" s="1075"/>
      <c r="K3" s="1075"/>
      <c r="L3" s="1075"/>
      <c r="M3" s="1075"/>
      <c r="N3" s="1075"/>
      <c r="O3" s="1075"/>
      <c r="P3" s="1076"/>
      <c r="Q3" s="460"/>
    </row>
    <row r="4" spans="1:17" ht="12.75" customHeight="1" x14ac:dyDescent="0.25">
      <c r="A4" s="116" t="s">
        <v>170</v>
      </c>
      <c r="B4" s="117"/>
      <c r="C4" s="1075" t="s">
        <v>171</v>
      </c>
      <c r="D4" s="1075"/>
      <c r="E4" s="1075"/>
      <c r="F4" s="1075"/>
      <c r="G4" s="1075"/>
      <c r="H4" s="1075"/>
      <c r="I4" s="1075"/>
      <c r="J4" s="1075"/>
      <c r="K4" s="1075"/>
      <c r="L4" s="1075"/>
      <c r="M4" s="1075"/>
      <c r="N4" s="1075"/>
      <c r="O4" s="1075"/>
      <c r="P4" s="1076"/>
      <c r="Q4" s="460"/>
    </row>
    <row r="5" spans="1:17" ht="12.75" customHeight="1" x14ac:dyDescent="0.25">
      <c r="A5" s="118" t="s">
        <v>172</v>
      </c>
      <c r="B5" s="119"/>
      <c r="C5" s="1070" t="s">
        <v>598</v>
      </c>
      <c r="D5" s="1070"/>
      <c r="E5" s="1070"/>
      <c r="F5" s="1070"/>
      <c r="G5" s="1070"/>
      <c r="H5" s="1070"/>
      <c r="I5" s="1070"/>
      <c r="J5" s="1070"/>
      <c r="K5" s="1070"/>
      <c r="L5" s="1070"/>
      <c r="M5" s="1070"/>
      <c r="N5" s="1070"/>
      <c r="O5" s="1070"/>
      <c r="P5" s="1071"/>
      <c r="Q5" s="460"/>
    </row>
    <row r="6" spans="1:17" ht="12.75" customHeight="1" x14ac:dyDescent="0.25">
      <c r="A6" s="118" t="s">
        <v>174</v>
      </c>
      <c r="B6" s="119"/>
      <c r="C6" s="1070" t="s">
        <v>175</v>
      </c>
      <c r="D6" s="1070"/>
      <c r="E6" s="1070"/>
      <c r="F6" s="1070"/>
      <c r="G6" s="1070"/>
      <c r="H6" s="1070"/>
      <c r="I6" s="1070"/>
      <c r="J6" s="1070"/>
      <c r="K6" s="1070"/>
      <c r="L6" s="1070"/>
      <c r="M6" s="1070"/>
      <c r="N6" s="1070"/>
      <c r="O6" s="1070"/>
      <c r="P6" s="1071"/>
      <c r="Q6" s="460"/>
    </row>
    <row r="7" spans="1:17" ht="27" customHeight="1" x14ac:dyDescent="0.25">
      <c r="A7" s="118" t="s">
        <v>176</v>
      </c>
      <c r="B7" s="119"/>
      <c r="C7" s="1075" t="s">
        <v>599</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t="s">
        <v>600</v>
      </c>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49132</v>
      </c>
      <c r="D20" s="143">
        <f>SUM(D21,D24,D25,D41,D43)</f>
        <v>49140</v>
      </c>
      <c r="E20" s="144">
        <f t="shared" ref="E20:F20" si="1">SUM(E21,E24,E25,E41,E43)</f>
        <v>-8</v>
      </c>
      <c r="F20" s="145">
        <f t="shared" si="1"/>
        <v>49132</v>
      </c>
      <c r="G20" s="143">
        <f>SUM(G21,G24,G43)</f>
        <v>0</v>
      </c>
      <c r="H20" s="144">
        <f t="shared" ref="H20:I20" si="2">SUM(H21,H24,H43)</f>
        <v>0</v>
      </c>
      <c r="I20" s="145">
        <f t="shared" si="2"/>
        <v>0</v>
      </c>
      <c r="J20" s="143">
        <f>SUM(J21,J26,J43)</f>
        <v>0</v>
      </c>
      <c r="K20" s="144">
        <f t="shared" ref="K20:L20" si="3">SUM(K21,K26,K43)</f>
        <v>0</v>
      </c>
      <c r="L20" s="145">
        <f t="shared" si="3"/>
        <v>0</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27090</v>
      </c>
      <c r="D24" s="451">
        <v>27090</v>
      </c>
      <c r="E24" s="452"/>
      <c r="F24" s="453">
        <f t="shared" si="9"/>
        <v>27090</v>
      </c>
      <c r="G24" s="451"/>
      <c r="H24" s="452"/>
      <c r="I24" s="453">
        <f t="shared" si="10"/>
        <v>0</v>
      </c>
      <c r="J24" s="454" t="s">
        <v>208</v>
      </c>
      <c r="K24" s="455" t="s">
        <v>208</v>
      </c>
      <c r="L24" s="456" t="s">
        <v>208</v>
      </c>
      <c r="M24" s="454" t="s">
        <v>208</v>
      </c>
      <c r="N24" s="455" t="s">
        <v>208</v>
      </c>
      <c r="O24" s="456" t="s">
        <v>208</v>
      </c>
      <c r="P24" s="457"/>
    </row>
    <row r="25" spans="1:16" s="139" customFormat="1" ht="75.75" customHeight="1" thickTop="1" x14ac:dyDescent="0.25">
      <c r="A25" s="463">
        <v>18620</v>
      </c>
      <c r="B25" s="169" t="s">
        <v>209</v>
      </c>
      <c r="C25" s="170">
        <f>F25</f>
        <v>22042</v>
      </c>
      <c r="D25" s="171">
        <v>22050</v>
      </c>
      <c r="E25" s="464">
        <v>-8</v>
      </c>
      <c r="F25" s="173">
        <f t="shared" si="9"/>
        <v>22042</v>
      </c>
      <c r="G25" s="174" t="s">
        <v>208</v>
      </c>
      <c r="H25" s="175" t="s">
        <v>208</v>
      </c>
      <c r="I25" s="176" t="s">
        <v>208</v>
      </c>
      <c r="J25" s="174" t="s">
        <v>208</v>
      </c>
      <c r="K25" s="175" t="s">
        <v>208</v>
      </c>
      <c r="L25" s="176" t="s">
        <v>208</v>
      </c>
      <c r="M25" s="174" t="s">
        <v>208</v>
      </c>
      <c r="N25" s="175" t="s">
        <v>208</v>
      </c>
      <c r="O25" s="176" t="s">
        <v>208</v>
      </c>
      <c r="P25" s="177" t="s">
        <v>601</v>
      </c>
    </row>
    <row r="26" spans="1:16" s="139" customFormat="1" ht="36" hidden="1" customHeight="1" x14ac:dyDescent="0.25">
      <c r="A26" s="169">
        <v>21300</v>
      </c>
      <c r="B26" s="169" t="s">
        <v>210</v>
      </c>
      <c r="C26" s="170">
        <f>L26</f>
        <v>0</v>
      </c>
      <c r="D26" s="174" t="s">
        <v>208</v>
      </c>
      <c r="E26" s="175" t="s">
        <v>208</v>
      </c>
      <c r="F26" s="176" t="s">
        <v>208</v>
      </c>
      <c r="G26" s="174" t="s">
        <v>208</v>
      </c>
      <c r="H26" s="175" t="s">
        <v>208</v>
      </c>
      <c r="I26" s="176" t="s">
        <v>208</v>
      </c>
      <c r="J26" s="178">
        <f>SUM(J27,J31,J33,J36)</f>
        <v>0</v>
      </c>
      <c r="K26" s="179">
        <f t="shared" ref="K26:L26" si="11">SUM(K27,K31,K33,K36)</f>
        <v>0</v>
      </c>
      <c r="L26" s="180">
        <f t="shared" si="11"/>
        <v>0</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hidden="1" customHeight="1" x14ac:dyDescent="0.25">
      <c r="A33" s="181">
        <v>21380</v>
      </c>
      <c r="B33" s="169" t="s">
        <v>217</v>
      </c>
      <c r="C33" s="170">
        <f t="shared" si="16"/>
        <v>0</v>
      </c>
      <c r="D33" s="174" t="s">
        <v>208</v>
      </c>
      <c r="E33" s="175" t="s">
        <v>208</v>
      </c>
      <c r="F33" s="176" t="s">
        <v>208</v>
      </c>
      <c r="G33" s="174" t="s">
        <v>208</v>
      </c>
      <c r="H33" s="175" t="s">
        <v>208</v>
      </c>
      <c r="I33" s="176" t="s">
        <v>208</v>
      </c>
      <c r="J33" s="178">
        <f>SUM(J34:J35)</f>
        <v>0</v>
      </c>
      <c r="K33" s="179">
        <f t="shared" ref="K33:L33" si="17">SUM(K34:K35)</f>
        <v>0</v>
      </c>
      <c r="L33" s="180">
        <f t="shared" si="17"/>
        <v>0</v>
      </c>
      <c r="M33" s="178" t="s">
        <v>208</v>
      </c>
      <c r="N33" s="179" t="s">
        <v>208</v>
      </c>
      <c r="O33" s="180" t="s">
        <v>208</v>
      </c>
      <c r="P33" s="177"/>
    </row>
    <row r="34" spans="1:16" ht="12" hidden="1" customHeight="1" x14ac:dyDescent="0.25">
      <c r="A34" s="155">
        <v>21381</v>
      </c>
      <c r="B34" s="182" t="s">
        <v>218</v>
      </c>
      <c r="C34" s="183">
        <f t="shared" si="16"/>
        <v>0</v>
      </c>
      <c r="D34" s="184" t="s">
        <v>208</v>
      </c>
      <c r="E34" s="185" t="s">
        <v>208</v>
      </c>
      <c r="F34" s="186" t="s">
        <v>208</v>
      </c>
      <c r="G34" s="184" t="s">
        <v>208</v>
      </c>
      <c r="H34" s="185" t="s">
        <v>208</v>
      </c>
      <c r="I34" s="186" t="s">
        <v>208</v>
      </c>
      <c r="J34" s="157"/>
      <c r="K34" s="158"/>
      <c r="L34" s="159">
        <f t="shared" ref="L34:L35" si="18">K34+J34</f>
        <v>0</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hidden="1" x14ac:dyDescent="0.25">
      <c r="A43" s="181">
        <v>21490</v>
      </c>
      <c r="B43" s="169" t="s">
        <v>227</v>
      </c>
      <c r="C43" s="232">
        <f>F43+I43+L43</f>
        <v>0</v>
      </c>
      <c r="D43" s="178">
        <f>D44</f>
        <v>0</v>
      </c>
      <c r="E43" s="179">
        <f t="shared" ref="E43:L43" si="22">E44</f>
        <v>0</v>
      </c>
      <c r="F43" s="180">
        <f t="shared" si="22"/>
        <v>0</v>
      </c>
      <c r="G43" s="178">
        <f t="shared" si="22"/>
        <v>0</v>
      </c>
      <c r="H43" s="179">
        <f t="shared" si="22"/>
        <v>0</v>
      </c>
      <c r="I43" s="180">
        <f t="shared" si="22"/>
        <v>0</v>
      </c>
      <c r="J43" s="178">
        <f t="shared" si="22"/>
        <v>0</v>
      </c>
      <c r="K43" s="179">
        <f t="shared" si="22"/>
        <v>0</v>
      </c>
      <c r="L43" s="180">
        <f t="shared" si="22"/>
        <v>0</v>
      </c>
      <c r="M43" s="178" t="s">
        <v>208</v>
      </c>
      <c r="N43" s="179" t="s">
        <v>208</v>
      </c>
      <c r="O43" s="180" t="s">
        <v>208</v>
      </c>
      <c r="P43" s="177"/>
    </row>
    <row r="44" spans="1:16" s="139" customFormat="1" ht="24" hidden="1" customHeight="1" x14ac:dyDescent="0.25">
      <c r="A44" s="162">
        <v>21499</v>
      </c>
      <c r="B44" s="189" t="s">
        <v>228</v>
      </c>
      <c r="C44" s="233">
        <f>F44+I44+L44</f>
        <v>0</v>
      </c>
      <c r="D44" s="157"/>
      <c r="E44" s="158"/>
      <c r="F44" s="234">
        <f>D44+E44</f>
        <v>0</v>
      </c>
      <c r="G44" s="157"/>
      <c r="H44" s="158"/>
      <c r="I44" s="234">
        <f>G44+H44</f>
        <v>0</v>
      </c>
      <c r="J44" s="157"/>
      <c r="K44" s="158"/>
      <c r="L44" s="159">
        <f>K44+J44</f>
        <v>0</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49132</v>
      </c>
      <c r="D50" s="259">
        <f>SUM(D51,D286)</f>
        <v>49140</v>
      </c>
      <c r="E50" s="260">
        <f t="shared" ref="E50:F50" si="26">SUM(E51,E286)</f>
        <v>-8</v>
      </c>
      <c r="F50" s="261">
        <f t="shared" si="26"/>
        <v>49132</v>
      </c>
      <c r="G50" s="259">
        <f>SUM(G51,G286)</f>
        <v>0</v>
      </c>
      <c r="H50" s="260">
        <f>SUM(H51,H286)</f>
        <v>0</v>
      </c>
      <c r="I50" s="261">
        <f t="shared" ref="I50" si="27">SUM(I51,I286)</f>
        <v>0</v>
      </c>
      <c r="J50" s="143">
        <f>SUM(J51,J286)</f>
        <v>0</v>
      </c>
      <c r="K50" s="144">
        <f t="shared" ref="K50:L50" si="28">SUM(K51,K286)</f>
        <v>0</v>
      </c>
      <c r="L50" s="145">
        <f t="shared" si="28"/>
        <v>0</v>
      </c>
      <c r="M50" s="143">
        <f>SUM(M51,M286)</f>
        <v>0</v>
      </c>
      <c r="N50" s="144">
        <f t="shared" ref="N50:O50" si="29">SUM(N51,N286)</f>
        <v>0</v>
      </c>
      <c r="O50" s="145">
        <f t="shared" si="29"/>
        <v>0</v>
      </c>
      <c r="P50" s="146"/>
    </row>
    <row r="51" spans="1:16" s="139" customFormat="1" ht="36.75" thickTop="1" x14ac:dyDescent="0.25">
      <c r="A51" s="262"/>
      <c r="B51" s="263" t="s">
        <v>234</v>
      </c>
      <c r="C51" s="264">
        <f t="shared" si="0"/>
        <v>31489</v>
      </c>
      <c r="D51" s="265">
        <f>SUM(D52,D194)</f>
        <v>31500</v>
      </c>
      <c r="E51" s="266">
        <f t="shared" ref="E51:F51" si="30">SUM(E52,E194)</f>
        <v>-11</v>
      </c>
      <c r="F51" s="267">
        <f t="shared" si="30"/>
        <v>31489</v>
      </c>
      <c r="G51" s="265">
        <f>SUM(G52,G194)</f>
        <v>0</v>
      </c>
      <c r="H51" s="266">
        <f t="shared" ref="H51:I51" si="31">SUM(H52,H194)</f>
        <v>0</v>
      </c>
      <c r="I51" s="267">
        <f t="shared" si="31"/>
        <v>0</v>
      </c>
      <c r="J51" s="268">
        <f>SUM(J52,J194)</f>
        <v>0</v>
      </c>
      <c r="K51" s="269">
        <f t="shared" ref="K51:L51" si="32">SUM(K52,K194)</f>
        <v>0</v>
      </c>
      <c r="L51" s="270">
        <f t="shared" si="32"/>
        <v>0</v>
      </c>
      <c r="M51" s="268">
        <f>SUM(M52,M194)</f>
        <v>0</v>
      </c>
      <c r="N51" s="269">
        <f t="shared" ref="N51:O51" si="33">SUM(N52,N194)</f>
        <v>0</v>
      </c>
      <c r="O51" s="270">
        <f t="shared" si="33"/>
        <v>0</v>
      </c>
      <c r="P51" s="271"/>
    </row>
    <row r="52" spans="1:16" s="139" customFormat="1" ht="24" x14ac:dyDescent="0.25">
      <c r="A52" s="135"/>
      <c r="B52" s="133" t="s">
        <v>235</v>
      </c>
      <c r="C52" s="272">
        <f t="shared" si="0"/>
        <v>31489</v>
      </c>
      <c r="D52" s="273">
        <f>SUM(D53,D75,D173,D187)</f>
        <v>31500</v>
      </c>
      <c r="E52" s="274">
        <f t="shared" ref="E52:F52" si="34">SUM(E53,E75,E173,E187)</f>
        <v>-11</v>
      </c>
      <c r="F52" s="275">
        <f t="shared" si="34"/>
        <v>31489</v>
      </c>
      <c r="G52" s="273">
        <f>SUM(G53,G75,G173,G187)</f>
        <v>0</v>
      </c>
      <c r="H52" s="274">
        <f t="shared" ref="H52:I52" si="35">SUM(H53,H75,H173,H187)</f>
        <v>0</v>
      </c>
      <c r="I52" s="275">
        <f t="shared" si="35"/>
        <v>0</v>
      </c>
      <c r="J52" s="273">
        <f>SUM(J53,J75,J173,J187)</f>
        <v>0</v>
      </c>
      <c r="K52" s="274">
        <f t="shared" ref="K52:L52" si="36">SUM(K53,K75,K173,K187)</f>
        <v>0</v>
      </c>
      <c r="L52" s="275">
        <f t="shared" si="36"/>
        <v>0</v>
      </c>
      <c r="M52" s="273">
        <f>SUM(M53,M75,M173,M187)</f>
        <v>0</v>
      </c>
      <c r="N52" s="274">
        <f t="shared" ref="N52:O52" si="37">SUM(N53,N75,N173,N187)</f>
        <v>0</v>
      </c>
      <c r="O52" s="275">
        <f t="shared" si="37"/>
        <v>0</v>
      </c>
      <c r="P52" s="276"/>
    </row>
    <row r="53" spans="1:16" s="139" customFormat="1" hidden="1" x14ac:dyDescent="0.25">
      <c r="A53" s="277">
        <v>1000</v>
      </c>
      <c r="B53" s="277" t="s">
        <v>236</v>
      </c>
      <c r="C53" s="278">
        <f t="shared" si="0"/>
        <v>0</v>
      </c>
      <c r="D53" s="279">
        <f>SUM(D54,D67)</f>
        <v>0</v>
      </c>
      <c r="E53" s="280">
        <f t="shared" ref="E53:F53" si="38">SUM(E54,E67)</f>
        <v>0</v>
      </c>
      <c r="F53" s="281">
        <f t="shared" si="38"/>
        <v>0</v>
      </c>
      <c r="G53" s="279">
        <f>SUM(G54,G67)</f>
        <v>0</v>
      </c>
      <c r="H53" s="280">
        <f t="shared" ref="H53:I53" si="39">SUM(H54,H67)</f>
        <v>0</v>
      </c>
      <c r="I53" s="281">
        <f t="shared" si="39"/>
        <v>0</v>
      </c>
      <c r="J53" s="279">
        <f>SUM(J54,J67)</f>
        <v>0</v>
      </c>
      <c r="K53" s="280">
        <f t="shared" ref="K53:L53" si="40">SUM(K54,K67)</f>
        <v>0</v>
      </c>
      <c r="L53" s="281">
        <f t="shared" si="40"/>
        <v>0</v>
      </c>
      <c r="M53" s="279">
        <f>SUM(M54,M67)</f>
        <v>0</v>
      </c>
      <c r="N53" s="280">
        <f t="shared" ref="N53:O53" si="41">SUM(N54,N67)</f>
        <v>0</v>
      </c>
      <c r="O53" s="281">
        <f t="shared" si="41"/>
        <v>0</v>
      </c>
      <c r="P53" s="282"/>
    </row>
    <row r="54" spans="1:16" hidden="1" x14ac:dyDescent="0.25">
      <c r="A54" s="169">
        <v>1100</v>
      </c>
      <c r="B54" s="283" t="s">
        <v>237</v>
      </c>
      <c r="C54" s="170">
        <f t="shared" si="0"/>
        <v>0</v>
      </c>
      <c r="D54" s="284">
        <f>SUM(D55,D58,D66)</f>
        <v>0</v>
      </c>
      <c r="E54" s="285">
        <f t="shared" ref="E54:F54" si="42">SUM(E55,E58,E66)</f>
        <v>0</v>
      </c>
      <c r="F54" s="173">
        <f t="shared" si="42"/>
        <v>0</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hidden="1" x14ac:dyDescent="0.25">
      <c r="A55" s="286">
        <v>1110</v>
      </c>
      <c r="B55" s="238" t="s">
        <v>238</v>
      </c>
      <c r="C55" s="243">
        <f t="shared" si="0"/>
        <v>0</v>
      </c>
      <c r="D55" s="287">
        <f>SUM(D56:D57)</f>
        <v>0</v>
      </c>
      <c r="E55" s="288">
        <f t="shared" ref="E55:F55" si="46">SUM(E56:E57)</f>
        <v>0</v>
      </c>
      <c r="F55" s="241">
        <f t="shared" si="46"/>
        <v>0</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4" hidden="1" customHeight="1" x14ac:dyDescent="0.25">
      <c r="A57" s="162">
        <v>1119</v>
      </c>
      <c r="B57" s="189" t="s">
        <v>240</v>
      </c>
      <c r="C57" s="190">
        <f t="shared" si="0"/>
        <v>0</v>
      </c>
      <c r="D57" s="164"/>
      <c r="E57" s="165"/>
      <c r="F57" s="166">
        <f t="shared" si="50"/>
        <v>0</v>
      </c>
      <c r="G57" s="164"/>
      <c r="H57" s="165"/>
      <c r="I57" s="166">
        <f t="shared" si="51"/>
        <v>0</v>
      </c>
      <c r="J57" s="164"/>
      <c r="K57" s="165"/>
      <c r="L57" s="166">
        <f t="shared" si="52"/>
        <v>0</v>
      </c>
      <c r="M57" s="164"/>
      <c r="N57" s="165"/>
      <c r="O57" s="166">
        <f t="shared" si="53"/>
        <v>0</v>
      </c>
      <c r="P57" s="168"/>
    </row>
    <row r="58" spans="1:16" hidden="1" x14ac:dyDescent="0.25">
      <c r="A58" s="296">
        <v>1140</v>
      </c>
      <c r="B58" s="189" t="s">
        <v>241</v>
      </c>
      <c r="C58" s="190">
        <f t="shared" si="0"/>
        <v>0</v>
      </c>
      <c r="D58" s="297">
        <f>SUM(D59:D65)</f>
        <v>0</v>
      </c>
      <c r="E58" s="298">
        <f>SUM(E59:E65)</f>
        <v>0</v>
      </c>
      <c r="F58" s="166">
        <f t="shared" ref="F58" si="54">SUM(F59:F65)</f>
        <v>0</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4.75" hidden="1" customHeight="1" x14ac:dyDescent="0.25">
      <c r="A60" s="162">
        <v>1142</v>
      </c>
      <c r="B60" s="189" t="s">
        <v>243</v>
      </c>
      <c r="C60" s="190">
        <f t="shared" si="0"/>
        <v>0</v>
      </c>
      <c r="D60" s="164"/>
      <c r="E60" s="165"/>
      <c r="F60" s="166">
        <f t="shared" si="58"/>
        <v>0</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12" hidden="1" customHeight="1" x14ac:dyDescent="0.25">
      <c r="A63" s="162">
        <v>1147</v>
      </c>
      <c r="B63" s="189" t="s">
        <v>246</v>
      </c>
      <c r="C63" s="190">
        <f t="shared" si="0"/>
        <v>0</v>
      </c>
      <c r="D63" s="164"/>
      <c r="E63" s="165"/>
      <c r="F63" s="166">
        <f t="shared" si="58"/>
        <v>0</v>
      </c>
      <c r="G63" s="164"/>
      <c r="H63" s="165"/>
      <c r="I63" s="166">
        <f t="shared" si="59"/>
        <v>0</v>
      </c>
      <c r="J63" s="164"/>
      <c r="K63" s="165"/>
      <c r="L63" s="166">
        <f t="shared" si="60"/>
        <v>0</v>
      </c>
      <c r="M63" s="164"/>
      <c r="N63" s="165"/>
      <c r="O63" s="166">
        <f t="shared" si="61"/>
        <v>0</v>
      </c>
      <c r="P63" s="168"/>
    </row>
    <row r="64" spans="1:16" ht="12" hidden="1" customHeight="1" x14ac:dyDescent="0.25">
      <c r="A64" s="162">
        <v>1148</v>
      </c>
      <c r="B64" s="189" t="s">
        <v>247</v>
      </c>
      <c r="C64" s="190">
        <f t="shared" si="0"/>
        <v>0</v>
      </c>
      <c r="D64" s="164"/>
      <c r="E64" s="165"/>
      <c r="F64" s="166">
        <f t="shared" si="58"/>
        <v>0</v>
      </c>
      <c r="G64" s="164"/>
      <c r="H64" s="165"/>
      <c r="I64" s="166">
        <f t="shared" si="59"/>
        <v>0</v>
      </c>
      <c r="J64" s="164"/>
      <c r="K64" s="165"/>
      <c r="L64" s="166">
        <f t="shared" si="60"/>
        <v>0</v>
      </c>
      <c r="M64" s="164"/>
      <c r="N64" s="165"/>
      <c r="O64" s="166">
        <f t="shared" si="61"/>
        <v>0</v>
      </c>
      <c r="P64" s="168"/>
    </row>
    <row r="65" spans="1:16" ht="24" hidden="1" customHeight="1" x14ac:dyDescent="0.25">
      <c r="A65" s="162">
        <v>1149</v>
      </c>
      <c r="B65" s="189" t="s">
        <v>248</v>
      </c>
      <c r="C65" s="190">
        <f t="shared" si="0"/>
        <v>0</v>
      </c>
      <c r="D65" s="164"/>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c r="E66" s="245"/>
      <c r="F66" s="241">
        <f t="shared" si="58"/>
        <v>0</v>
      </c>
      <c r="G66" s="244"/>
      <c r="H66" s="245"/>
      <c r="I66" s="241">
        <f t="shared" si="59"/>
        <v>0</v>
      </c>
      <c r="J66" s="244"/>
      <c r="K66" s="245"/>
      <c r="L66" s="241">
        <f t="shared" si="60"/>
        <v>0</v>
      </c>
      <c r="M66" s="244"/>
      <c r="N66" s="245"/>
      <c r="O66" s="241">
        <f t="shared" si="61"/>
        <v>0</v>
      </c>
      <c r="P66" s="229"/>
    </row>
    <row r="67" spans="1:16" ht="24" hidden="1" x14ac:dyDescent="0.25">
      <c r="A67" s="169">
        <v>1200</v>
      </c>
      <c r="B67" s="283" t="s">
        <v>250</v>
      </c>
      <c r="C67" s="170">
        <f t="shared" si="0"/>
        <v>0</v>
      </c>
      <c r="D67" s="284">
        <f>SUM(D68:D69)</f>
        <v>0</v>
      </c>
      <c r="E67" s="285">
        <f t="shared" ref="E67:F67" si="62">SUM(E68:E69)</f>
        <v>0</v>
      </c>
      <c r="F67" s="173">
        <f t="shared" si="62"/>
        <v>0</v>
      </c>
      <c r="G67" s="284">
        <f>SUM(G68:G69)</f>
        <v>0</v>
      </c>
      <c r="H67" s="285">
        <f t="shared" ref="H67:I67" si="63">SUM(H68:H69)</f>
        <v>0</v>
      </c>
      <c r="I67" s="173">
        <f t="shared" si="63"/>
        <v>0</v>
      </c>
      <c r="J67" s="284">
        <f>SUM(J68:J69)</f>
        <v>0</v>
      </c>
      <c r="K67" s="285">
        <f t="shared" ref="K67:L67" si="64">SUM(K68:K69)</f>
        <v>0</v>
      </c>
      <c r="L67" s="173">
        <f t="shared" si="64"/>
        <v>0</v>
      </c>
      <c r="M67" s="284">
        <f>SUM(M68:M69)</f>
        <v>0</v>
      </c>
      <c r="N67" s="285">
        <f t="shared" ref="N67:O67" si="65">SUM(N68:N69)</f>
        <v>0</v>
      </c>
      <c r="O67" s="173">
        <f t="shared" si="65"/>
        <v>0</v>
      </c>
      <c r="P67" s="177"/>
    </row>
    <row r="68" spans="1:16" ht="24" hidden="1" customHeight="1" x14ac:dyDescent="0.25">
      <c r="A68" s="462">
        <v>1210</v>
      </c>
      <c r="B68" s="182" t="s">
        <v>251</v>
      </c>
      <c r="C68" s="183">
        <f t="shared" si="0"/>
        <v>0</v>
      </c>
      <c r="D68" s="157"/>
      <c r="E68" s="158"/>
      <c r="F68" s="234">
        <f>D68+E68</f>
        <v>0</v>
      </c>
      <c r="G68" s="157"/>
      <c r="H68" s="158"/>
      <c r="I68" s="234">
        <f>G68+H68</f>
        <v>0</v>
      </c>
      <c r="J68" s="157"/>
      <c r="K68" s="158"/>
      <c r="L68" s="234">
        <f>K68+J68</f>
        <v>0</v>
      </c>
      <c r="M68" s="157"/>
      <c r="N68" s="158"/>
      <c r="O68" s="234">
        <f>N68+M68</f>
        <v>0</v>
      </c>
      <c r="P68" s="160"/>
    </row>
    <row r="69" spans="1:16" ht="24" hidden="1" x14ac:dyDescent="0.25">
      <c r="A69" s="296">
        <v>1220</v>
      </c>
      <c r="B69" s="189" t="s">
        <v>252</v>
      </c>
      <c r="C69" s="190">
        <f t="shared" si="0"/>
        <v>0</v>
      </c>
      <c r="D69" s="297">
        <f>SUM(D70:D74)</f>
        <v>0</v>
      </c>
      <c r="E69" s="298">
        <f t="shared" ref="E69:F69" si="66">SUM(E70:E74)</f>
        <v>0</v>
      </c>
      <c r="F69" s="166">
        <f t="shared" si="66"/>
        <v>0</v>
      </c>
      <c r="G69" s="297">
        <f>SUM(G70:G74)</f>
        <v>0</v>
      </c>
      <c r="H69" s="298">
        <f t="shared" ref="H69:I69" si="67">SUM(H70:H74)</f>
        <v>0</v>
      </c>
      <c r="I69" s="166">
        <f t="shared" si="67"/>
        <v>0</v>
      </c>
      <c r="J69" s="297">
        <f>SUM(J70:J74)</f>
        <v>0</v>
      </c>
      <c r="K69" s="298">
        <f t="shared" ref="K69:L69" si="68">SUM(K70:K74)</f>
        <v>0</v>
      </c>
      <c r="L69" s="166">
        <f t="shared" si="68"/>
        <v>0</v>
      </c>
      <c r="M69" s="297">
        <f>SUM(M70:M74)</f>
        <v>0</v>
      </c>
      <c r="N69" s="298">
        <f t="shared" ref="N69:O69" si="69">SUM(N70:N74)</f>
        <v>0</v>
      </c>
      <c r="O69" s="166">
        <f t="shared" si="69"/>
        <v>0</v>
      </c>
      <c r="P69" s="168"/>
    </row>
    <row r="70" spans="1:16" ht="48" hidden="1" customHeight="1" x14ac:dyDescent="0.25">
      <c r="A70" s="162">
        <v>1221</v>
      </c>
      <c r="B70" s="189" t="s">
        <v>253</v>
      </c>
      <c r="C70" s="190">
        <f t="shared" si="0"/>
        <v>0</v>
      </c>
      <c r="D70" s="164"/>
      <c r="E70" s="165"/>
      <c r="F70" s="166">
        <f t="shared" ref="F70:F74" si="70">D70+E70</f>
        <v>0</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hidden="1" customHeight="1" x14ac:dyDescent="0.25">
      <c r="A73" s="162">
        <v>1227</v>
      </c>
      <c r="B73" s="189" t="s">
        <v>256</v>
      </c>
      <c r="C73" s="190">
        <f t="shared" si="0"/>
        <v>0</v>
      </c>
      <c r="D73" s="164"/>
      <c r="E73" s="165"/>
      <c r="F73" s="166">
        <f t="shared" si="70"/>
        <v>0</v>
      </c>
      <c r="G73" s="164"/>
      <c r="H73" s="165"/>
      <c r="I73" s="166">
        <f t="shared" si="71"/>
        <v>0</v>
      </c>
      <c r="J73" s="164"/>
      <c r="K73" s="165"/>
      <c r="L73" s="166">
        <f t="shared" si="72"/>
        <v>0</v>
      </c>
      <c r="M73" s="164"/>
      <c r="N73" s="165"/>
      <c r="O73" s="166">
        <f t="shared" si="73"/>
        <v>0</v>
      </c>
      <c r="P73" s="168"/>
    </row>
    <row r="74" spans="1:16" ht="48" hidden="1" customHeight="1" x14ac:dyDescent="0.25">
      <c r="A74" s="162">
        <v>1228</v>
      </c>
      <c r="B74" s="189" t="s">
        <v>257</v>
      </c>
      <c r="C74" s="190">
        <f t="shared" si="0"/>
        <v>0</v>
      </c>
      <c r="D74" s="164"/>
      <c r="E74" s="165"/>
      <c r="F74" s="166">
        <f t="shared" si="70"/>
        <v>0</v>
      </c>
      <c r="G74" s="164"/>
      <c r="H74" s="165"/>
      <c r="I74" s="166">
        <f t="shared" si="71"/>
        <v>0</v>
      </c>
      <c r="J74" s="164"/>
      <c r="K74" s="165"/>
      <c r="L74" s="166">
        <f t="shared" si="72"/>
        <v>0</v>
      </c>
      <c r="M74" s="164"/>
      <c r="N74" s="165"/>
      <c r="O74" s="166">
        <f t="shared" si="73"/>
        <v>0</v>
      </c>
      <c r="P74" s="168"/>
    </row>
    <row r="75" spans="1:16" x14ac:dyDescent="0.25">
      <c r="A75" s="277">
        <v>2000</v>
      </c>
      <c r="B75" s="277" t="s">
        <v>258</v>
      </c>
      <c r="C75" s="278">
        <f t="shared" si="0"/>
        <v>31489</v>
      </c>
      <c r="D75" s="279">
        <f>SUM(D76,D83,D130,D164,D165,D172)</f>
        <v>31500</v>
      </c>
      <c r="E75" s="280">
        <f t="shared" ref="E75:F75" si="74">SUM(E76,E83,E130,E164,E165,E172)</f>
        <v>-11</v>
      </c>
      <c r="F75" s="281">
        <f t="shared" si="74"/>
        <v>31489</v>
      </c>
      <c r="G75" s="279">
        <f>SUM(G76,G83,G130,G164,G165,G172)</f>
        <v>0</v>
      </c>
      <c r="H75" s="280">
        <f t="shared" ref="H75:I75" si="75">SUM(H76,H83,H130,H164,H165,H172)</f>
        <v>0</v>
      </c>
      <c r="I75" s="281">
        <f t="shared" si="75"/>
        <v>0</v>
      </c>
      <c r="J75" s="279">
        <f>SUM(J76,J83,J130,J164,J165,J172)</f>
        <v>0</v>
      </c>
      <c r="K75" s="280">
        <f t="shared" ref="K75:L75" si="76">SUM(K76,K83,K130,K164,K165,K172)</f>
        <v>0</v>
      </c>
      <c r="L75" s="281">
        <f t="shared" si="76"/>
        <v>0</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462">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hidden="1" x14ac:dyDescent="0.25">
      <c r="A83" s="169">
        <v>2200</v>
      </c>
      <c r="B83" s="283" t="s">
        <v>264</v>
      </c>
      <c r="C83" s="170">
        <f t="shared" si="0"/>
        <v>0</v>
      </c>
      <c r="D83" s="284">
        <f>SUM(D84,D89,D95,D103,D112,D116,D122,D128)</f>
        <v>0</v>
      </c>
      <c r="E83" s="285">
        <f t="shared" ref="E83:F83" si="98">SUM(E84,E89,E95,E103,E112,E116,E122,E128)</f>
        <v>0</v>
      </c>
      <c r="F83" s="173">
        <f t="shared" si="98"/>
        <v>0</v>
      </c>
      <c r="G83" s="284">
        <f>SUM(G84,G89,G95,G103,G112,G116,G122,G128)</f>
        <v>0</v>
      </c>
      <c r="H83" s="285">
        <f t="shared" ref="H83:I83" si="99">SUM(H84,H89,H95,H103,H112,H116,H122,H128)</f>
        <v>0</v>
      </c>
      <c r="I83" s="173">
        <f t="shared" si="99"/>
        <v>0</v>
      </c>
      <c r="J83" s="284">
        <f>SUM(J84,J89,J95,J103,J112,J116,J122,J128)</f>
        <v>0</v>
      </c>
      <c r="K83" s="285">
        <f t="shared" ref="K83:L83" si="100">SUM(K84,K89,K95,K103,K112,K116,K122,K128)</f>
        <v>0</v>
      </c>
      <c r="L83" s="173">
        <f t="shared" si="100"/>
        <v>0</v>
      </c>
      <c r="M83" s="284">
        <f>SUM(M84,M89,M95,M103,M112,M116,M122,M128)</f>
        <v>0</v>
      </c>
      <c r="N83" s="285">
        <f t="shared" ref="N83:O83" si="101">SUM(N84,N89,N95,N103,N112,N116,N122,N128)</f>
        <v>0</v>
      </c>
      <c r="O83" s="173">
        <f t="shared" si="101"/>
        <v>0</v>
      </c>
      <c r="P83" s="177"/>
    </row>
    <row r="84" spans="1:16" hidden="1" x14ac:dyDescent="0.25">
      <c r="A84" s="286">
        <v>2210</v>
      </c>
      <c r="B84" s="238" t="s">
        <v>265</v>
      </c>
      <c r="C84" s="243">
        <f t="shared" ref="C84:C147" si="102">F84+I84+L84+O84</f>
        <v>0</v>
      </c>
      <c r="D84" s="287">
        <f>SUM(D85:D88)</f>
        <v>0</v>
      </c>
      <c r="E84" s="288">
        <f t="shared" ref="E84:F84" si="103">SUM(E85:E88)</f>
        <v>0</v>
      </c>
      <c r="F84" s="241">
        <f t="shared" si="103"/>
        <v>0</v>
      </c>
      <c r="G84" s="287">
        <f>SUM(G85:G88)</f>
        <v>0</v>
      </c>
      <c r="H84" s="288">
        <f t="shared" ref="H84:I84" si="104">SUM(H85:H88)</f>
        <v>0</v>
      </c>
      <c r="I84" s="241">
        <f t="shared" si="104"/>
        <v>0</v>
      </c>
      <c r="J84" s="287">
        <f>SUM(J85:J88)</f>
        <v>0</v>
      </c>
      <c r="K84" s="288">
        <f t="shared" ref="K84:L84" si="105">SUM(K85:K88)</f>
        <v>0</v>
      </c>
      <c r="L84" s="241">
        <f t="shared" si="105"/>
        <v>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hidden="1" customHeight="1" x14ac:dyDescent="0.25">
      <c r="A86" s="162">
        <v>2212</v>
      </c>
      <c r="B86" s="189" t="s">
        <v>267</v>
      </c>
      <c r="C86" s="190">
        <f t="shared" si="102"/>
        <v>0</v>
      </c>
      <c r="D86" s="302"/>
      <c r="E86" s="303"/>
      <c r="F86" s="166">
        <f t="shared" si="107"/>
        <v>0</v>
      </c>
      <c r="G86" s="164"/>
      <c r="H86" s="165"/>
      <c r="I86" s="166">
        <f t="shared" si="108"/>
        <v>0</v>
      </c>
      <c r="J86" s="164"/>
      <c r="K86" s="165"/>
      <c r="L86" s="166">
        <f t="shared" si="109"/>
        <v>0</v>
      </c>
      <c r="M86" s="164"/>
      <c r="N86" s="165"/>
      <c r="O86" s="166">
        <f t="shared" si="110"/>
        <v>0</v>
      </c>
      <c r="P86" s="168"/>
    </row>
    <row r="87" spans="1:16" ht="24" hidden="1" customHeight="1" x14ac:dyDescent="0.25">
      <c r="A87" s="162">
        <v>2214</v>
      </c>
      <c r="B87" s="189" t="s">
        <v>268</v>
      </c>
      <c r="C87" s="190">
        <f t="shared" si="102"/>
        <v>0</v>
      </c>
      <c r="D87" s="302"/>
      <c r="E87" s="303"/>
      <c r="F87" s="166">
        <f t="shared" si="107"/>
        <v>0</v>
      </c>
      <c r="G87" s="164"/>
      <c r="H87" s="165"/>
      <c r="I87" s="166">
        <f t="shared" si="108"/>
        <v>0</v>
      </c>
      <c r="J87" s="164"/>
      <c r="K87" s="165"/>
      <c r="L87" s="166">
        <f t="shared" si="109"/>
        <v>0</v>
      </c>
      <c r="M87" s="164"/>
      <c r="N87" s="165"/>
      <c r="O87" s="166">
        <f t="shared" si="110"/>
        <v>0</v>
      </c>
      <c r="P87" s="168"/>
    </row>
    <row r="88" spans="1:16" ht="12" hidden="1" customHeight="1" x14ac:dyDescent="0.25">
      <c r="A88" s="162">
        <v>2219</v>
      </c>
      <c r="B88" s="189" t="s">
        <v>269</v>
      </c>
      <c r="C88" s="190">
        <f t="shared" si="102"/>
        <v>0</v>
      </c>
      <c r="D88" s="302"/>
      <c r="E88" s="303"/>
      <c r="F88" s="166">
        <f t="shared" si="107"/>
        <v>0</v>
      </c>
      <c r="G88" s="164"/>
      <c r="H88" s="165"/>
      <c r="I88" s="166">
        <f t="shared" si="108"/>
        <v>0</v>
      </c>
      <c r="J88" s="164"/>
      <c r="K88" s="165"/>
      <c r="L88" s="166">
        <f t="shared" si="109"/>
        <v>0</v>
      </c>
      <c r="M88" s="164"/>
      <c r="N88" s="165"/>
      <c r="O88" s="166">
        <f t="shared" si="110"/>
        <v>0</v>
      </c>
      <c r="P88" s="168"/>
    </row>
    <row r="89" spans="1:16" ht="24" hidden="1" x14ac:dyDescent="0.25">
      <c r="A89" s="296">
        <v>2220</v>
      </c>
      <c r="B89" s="189" t="s">
        <v>270</v>
      </c>
      <c r="C89" s="190">
        <f t="shared" si="102"/>
        <v>0</v>
      </c>
      <c r="D89" s="297">
        <f>SUM(D90:D94)</f>
        <v>0</v>
      </c>
      <c r="E89" s="298">
        <f t="shared" ref="E89:F89" si="111">SUM(E90:E94)</f>
        <v>0</v>
      </c>
      <c r="F89" s="166">
        <f t="shared" si="111"/>
        <v>0</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hidden="1" customHeight="1" x14ac:dyDescent="0.25">
      <c r="A90" s="162">
        <v>2221</v>
      </c>
      <c r="B90" s="189" t="s">
        <v>271</v>
      </c>
      <c r="C90" s="190">
        <f t="shared" si="102"/>
        <v>0</v>
      </c>
      <c r="D90" s="302"/>
      <c r="E90" s="303"/>
      <c r="F90" s="166">
        <f t="shared" ref="F90:F94" si="115">D90+E90</f>
        <v>0</v>
      </c>
      <c r="G90" s="164"/>
      <c r="H90" s="165"/>
      <c r="I90" s="166">
        <f t="shared" ref="I90:I94" si="116">G90+H90</f>
        <v>0</v>
      </c>
      <c r="J90" s="164"/>
      <c r="K90" s="165"/>
      <c r="L90" s="166">
        <f t="shared" ref="L90:L94" si="117">K90+J90</f>
        <v>0</v>
      </c>
      <c r="M90" s="164"/>
      <c r="N90" s="165"/>
      <c r="O90" s="166">
        <f t="shared" ref="O90:O94" si="118">N90+M90</f>
        <v>0</v>
      </c>
      <c r="P90" s="168"/>
    </row>
    <row r="91" spans="1:16" ht="12" hidden="1" customHeight="1" x14ac:dyDescent="0.25">
      <c r="A91" s="162">
        <v>2222</v>
      </c>
      <c r="B91" s="189" t="s">
        <v>272</v>
      </c>
      <c r="C91" s="190">
        <f t="shared" si="102"/>
        <v>0</v>
      </c>
      <c r="D91" s="302"/>
      <c r="E91" s="303"/>
      <c r="F91" s="166">
        <f t="shared" si="115"/>
        <v>0</v>
      </c>
      <c r="G91" s="164"/>
      <c r="H91" s="165"/>
      <c r="I91" s="166">
        <f t="shared" si="116"/>
        <v>0</v>
      </c>
      <c r="J91" s="164"/>
      <c r="K91" s="165"/>
      <c r="L91" s="166">
        <f t="shared" si="117"/>
        <v>0</v>
      </c>
      <c r="M91" s="164"/>
      <c r="N91" s="165"/>
      <c r="O91" s="166">
        <f t="shared" si="118"/>
        <v>0</v>
      </c>
      <c r="P91" s="168"/>
    </row>
    <row r="92" spans="1:16" ht="12" hidden="1" customHeight="1" x14ac:dyDescent="0.25">
      <c r="A92" s="162">
        <v>2223</v>
      </c>
      <c r="B92" s="189" t="s">
        <v>273</v>
      </c>
      <c r="C92" s="190">
        <f t="shared" si="102"/>
        <v>0</v>
      </c>
      <c r="D92" s="302"/>
      <c r="E92" s="303"/>
      <c r="F92" s="166">
        <f t="shared" si="115"/>
        <v>0</v>
      </c>
      <c r="G92" s="164"/>
      <c r="H92" s="165"/>
      <c r="I92" s="166">
        <f t="shared" si="116"/>
        <v>0</v>
      </c>
      <c r="J92" s="164"/>
      <c r="K92" s="165"/>
      <c r="L92" s="166">
        <f t="shared" si="117"/>
        <v>0</v>
      </c>
      <c r="M92" s="164"/>
      <c r="N92" s="165"/>
      <c r="O92" s="166">
        <f t="shared" si="118"/>
        <v>0</v>
      </c>
      <c r="P92" s="168"/>
    </row>
    <row r="93" spans="1:16" ht="48" hidden="1" customHeight="1" x14ac:dyDescent="0.25">
      <c r="A93" s="162">
        <v>2224</v>
      </c>
      <c r="B93" s="189" t="s">
        <v>274</v>
      </c>
      <c r="C93" s="190">
        <f t="shared" si="102"/>
        <v>0</v>
      </c>
      <c r="D93" s="302"/>
      <c r="E93" s="303"/>
      <c r="F93" s="166">
        <f t="shared" si="115"/>
        <v>0</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hidden="1" x14ac:dyDescent="0.25">
      <c r="A95" s="296">
        <v>2230</v>
      </c>
      <c r="B95" s="189" t="s">
        <v>276</v>
      </c>
      <c r="C95" s="190">
        <f t="shared" si="102"/>
        <v>0</v>
      </c>
      <c r="D95" s="297">
        <f>SUM(D96:D102)</f>
        <v>0</v>
      </c>
      <c r="E95" s="298">
        <f t="shared" ref="E95:F95" si="119">SUM(E96:E102)</f>
        <v>0</v>
      </c>
      <c r="F95" s="166">
        <f t="shared" si="119"/>
        <v>0</v>
      </c>
      <c r="G95" s="297">
        <f>SUM(G96:G102)</f>
        <v>0</v>
      </c>
      <c r="H95" s="298">
        <f t="shared" ref="H95:I95" si="120">SUM(H96:H102)</f>
        <v>0</v>
      </c>
      <c r="I95" s="166">
        <f t="shared" si="120"/>
        <v>0</v>
      </c>
      <c r="J95" s="297">
        <f>SUM(J96:J102)</f>
        <v>0</v>
      </c>
      <c r="K95" s="298">
        <f t="shared" ref="K95:L95" si="121">SUM(K96:K102)</f>
        <v>0</v>
      </c>
      <c r="L95" s="166">
        <f t="shared" si="121"/>
        <v>0</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12" hidden="1" customHeight="1" x14ac:dyDescent="0.25">
      <c r="A101" s="162">
        <v>2236</v>
      </c>
      <c r="B101" s="189" t="s">
        <v>282</v>
      </c>
      <c r="C101" s="190">
        <f t="shared" si="102"/>
        <v>0</v>
      </c>
      <c r="D101" s="302"/>
      <c r="E101" s="303"/>
      <c r="F101" s="166">
        <f t="shared" si="123"/>
        <v>0</v>
      </c>
      <c r="G101" s="164"/>
      <c r="H101" s="165"/>
      <c r="I101" s="166">
        <f t="shared" si="124"/>
        <v>0</v>
      </c>
      <c r="J101" s="164"/>
      <c r="K101" s="165"/>
      <c r="L101" s="166">
        <f t="shared" si="125"/>
        <v>0</v>
      </c>
      <c r="M101" s="164"/>
      <c r="N101" s="165"/>
      <c r="O101" s="166">
        <f t="shared" si="126"/>
        <v>0</v>
      </c>
      <c r="P101" s="168"/>
    </row>
    <row r="102" spans="1:16" ht="24" hidden="1" customHeight="1" x14ac:dyDescent="0.25">
      <c r="A102" s="162">
        <v>2239</v>
      </c>
      <c r="B102" s="189" t="s">
        <v>283</v>
      </c>
      <c r="C102" s="190">
        <f t="shared" si="102"/>
        <v>0</v>
      </c>
      <c r="D102" s="302"/>
      <c r="E102" s="303"/>
      <c r="F102" s="166">
        <f t="shared" si="123"/>
        <v>0</v>
      </c>
      <c r="G102" s="164"/>
      <c r="H102" s="165"/>
      <c r="I102" s="166">
        <f t="shared" si="124"/>
        <v>0</v>
      </c>
      <c r="J102" s="164"/>
      <c r="K102" s="165"/>
      <c r="L102" s="166">
        <f t="shared" si="125"/>
        <v>0</v>
      </c>
      <c r="M102" s="164"/>
      <c r="N102" s="165"/>
      <c r="O102" s="166">
        <f t="shared" si="126"/>
        <v>0</v>
      </c>
      <c r="P102" s="168"/>
    </row>
    <row r="103" spans="1:16" ht="36" hidden="1" x14ac:dyDescent="0.25">
      <c r="A103" s="296">
        <v>2240</v>
      </c>
      <c r="B103" s="189" t="s">
        <v>284</v>
      </c>
      <c r="C103" s="190">
        <f t="shared" si="102"/>
        <v>0</v>
      </c>
      <c r="D103" s="297">
        <f>SUM(D104:D111)</f>
        <v>0</v>
      </c>
      <c r="E103" s="298">
        <f t="shared" ref="E103:F103" si="127">SUM(E104:E111)</f>
        <v>0</v>
      </c>
      <c r="F103" s="166">
        <f t="shared" si="127"/>
        <v>0</v>
      </c>
      <c r="G103" s="297">
        <f>SUM(G104:G111)</f>
        <v>0</v>
      </c>
      <c r="H103" s="298">
        <f t="shared" ref="H103:I103" si="128">SUM(H104:H111)</f>
        <v>0</v>
      </c>
      <c r="I103" s="166">
        <f t="shared" si="128"/>
        <v>0</v>
      </c>
      <c r="J103" s="297">
        <f>SUM(J104:J111)</f>
        <v>0</v>
      </c>
      <c r="K103" s="298">
        <f t="shared" ref="K103:L103" si="129">SUM(K104:K111)</f>
        <v>0</v>
      </c>
      <c r="L103" s="166">
        <f t="shared" si="129"/>
        <v>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hidden="1" customHeight="1" x14ac:dyDescent="0.25">
      <c r="A106" s="162">
        <v>2243</v>
      </c>
      <c r="B106" s="189" t="s">
        <v>287</v>
      </c>
      <c r="C106" s="190">
        <f t="shared" si="102"/>
        <v>0</v>
      </c>
      <c r="D106" s="302"/>
      <c r="E106" s="303"/>
      <c r="F106" s="166">
        <f t="shared" si="131"/>
        <v>0</v>
      </c>
      <c r="G106" s="164"/>
      <c r="H106" s="165"/>
      <c r="I106" s="166">
        <f t="shared" si="132"/>
        <v>0</v>
      </c>
      <c r="J106" s="164"/>
      <c r="K106" s="165"/>
      <c r="L106" s="166">
        <f t="shared" si="133"/>
        <v>0</v>
      </c>
      <c r="M106" s="164"/>
      <c r="N106" s="165"/>
      <c r="O106" s="166">
        <f t="shared" si="134"/>
        <v>0</v>
      </c>
      <c r="P106" s="168"/>
    </row>
    <row r="107" spans="1:16" ht="12" hidden="1" customHeight="1" x14ac:dyDescent="0.25">
      <c r="A107" s="162">
        <v>2244</v>
      </c>
      <c r="B107" s="189" t="s">
        <v>288</v>
      </c>
      <c r="C107" s="190">
        <f t="shared" si="102"/>
        <v>0</v>
      </c>
      <c r="D107" s="302"/>
      <c r="E107" s="303"/>
      <c r="F107" s="166">
        <f t="shared" si="131"/>
        <v>0</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c r="E115" s="303"/>
      <c r="F115" s="166">
        <f t="shared" si="139"/>
        <v>0</v>
      </c>
      <c r="G115" s="164"/>
      <c r="H115" s="165"/>
      <c r="I115" s="166">
        <f t="shared" si="140"/>
        <v>0</v>
      </c>
      <c r="J115" s="164"/>
      <c r="K115" s="165"/>
      <c r="L115" s="166">
        <f t="shared" si="141"/>
        <v>0</v>
      </c>
      <c r="M115" s="164"/>
      <c r="N115" s="165"/>
      <c r="O115" s="166">
        <f t="shared" si="142"/>
        <v>0</v>
      </c>
      <c r="P115" s="168"/>
    </row>
    <row r="116" spans="1:16" hidden="1" x14ac:dyDescent="0.25">
      <c r="A116" s="296">
        <v>2260</v>
      </c>
      <c r="B116" s="189" t="s">
        <v>297</v>
      </c>
      <c r="C116" s="190">
        <f t="shared" si="102"/>
        <v>0</v>
      </c>
      <c r="D116" s="297">
        <f>SUM(D117:D121)</f>
        <v>0</v>
      </c>
      <c r="E116" s="298">
        <f t="shared" ref="E116:F116" si="143">SUM(E117:E121)</f>
        <v>0</v>
      </c>
      <c r="F116" s="166">
        <f t="shared" si="143"/>
        <v>0</v>
      </c>
      <c r="G116" s="297">
        <f>SUM(G117:G121)</f>
        <v>0</v>
      </c>
      <c r="H116" s="298">
        <f t="shared" ref="H116:I116" si="144">SUM(H117:H121)</f>
        <v>0</v>
      </c>
      <c r="I116" s="166">
        <f t="shared" si="144"/>
        <v>0</v>
      </c>
      <c r="J116" s="297">
        <f>SUM(J117:J121)</f>
        <v>0</v>
      </c>
      <c r="K116" s="298">
        <f t="shared" ref="K116:L116" si="145">SUM(K117:K121)</f>
        <v>0</v>
      </c>
      <c r="L116" s="166">
        <f t="shared" si="145"/>
        <v>0</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hidden="1" customHeight="1" x14ac:dyDescent="0.25">
      <c r="A120" s="162">
        <v>2264</v>
      </c>
      <c r="B120" s="189" t="s">
        <v>301</v>
      </c>
      <c r="C120" s="190">
        <f t="shared" si="102"/>
        <v>0</v>
      </c>
      <c r="D120" s="302"/>
      <c r="E120" s="303"/>
      <c r="F120" s="166">
        <f t="shared" si="147"/>
        <v>0</v>
      </c>
      <c r="G120" s="164"/>
      <c r="H120" s="165"/>
      <c r="I120" s="166">
        <f t="shared" si="148"/>
        <v>0</v>
      </c>
      <c r="J120" s="164"/>
      <c r="K120" s="165"/>
      <c r="L120" s="166">
        <f t="shared" si="149"/>
        <v>0</v>
      </c>
      <c r="M120" s="164"/>
      <c r="N120" s="165"/>
      <c r="O120" s="166">
        <f t="shared" si="150"/>
        <v>0</v>
      </c>
      <c r="P120" s="168"/>
    </row>
    <row r="121" spans="1:16" ht="12" hidden="1" customHeight="1" x14ac:dyDescent="0.25">
      <c r="A121" s="162">
        <v>2269</v>
      </c>
      <c r="B121" s="189" t="s">
        <v>302</v>
      </c>
      <c r="C121" s="190">
        <f t="shared" si="102"/>
        <v>0</v>
      </c>
      <c r="D121" s="302"/>
      <c r="E121" s="303"/>
      <c r="F121" s="166">
        <f t="shared" si="147"/>
        <v>0</v>
      </c>
      <c r="G121" s="164"/>
      <c r="H121" s="165"/>
      <c r="I121" s="166">
        <f t="shared" si="148"/>
        <v>0</v>
      </c>
      <c r="J121" s="164"/>
      <c r="K121" s="165"/>
      <c r="L121" s="166">
        <f t="shared" si="149"/>
        <v>0</v>
      </c>
      <c r="M121" s="164"/>
      <c r="N121" s="165"/>
      <c r="O121" s="166">
        <f t="shared" si="150"/>
        <v>0</v>
      </c>
      <c r="P121" s="168"/>
    </row>
    <row r="122" spans="1:16" hidden="1" x14ac:dyDescent="0.25">
      <c r="A122" s="296">
        <v>2270</v>
      </c>
      <c r="B122" s="189" t="s">
        <v>303</v>
      </c>
      <c r="C122" s="190">
        <f t="shared" si="102"/>
        <v>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0</v>
      </c>
      <c r="K122" s="298">
        <f t="shared" ref="K122:L122" si="153">SUM(K123:K127)</f>
        <v>0</v>
      </c>
      <c r="L122" s="166">
        <f t="shared" si="153"/>
        <v>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hidden="1" customHeight="1" x14ac:dyDescent="0.25">
      <c r="A127" s="162">
        <v>2279</v>
      </c>
      <c r="B127" s="189" t="s">
        <v>308</v>
      </c>
      <c r="C127" s="190">
        <f t="shared" si="102"/>
        <v>0</v>
      </c>
      <c r="D127" s="302"/>
      <c r="E127" s="303"/>
      <c r="F127" s="166">
        <f t="shared" si="155"/>
        <v>0</v>
      </c>
      <c r="G127" s="164"/>
      <c r="H127" s="165"/>
      <c r="I127" s="166">
        <f t="shared" si="156"/>
        <v>0</v>
      </c>
      <c r="J127" s="164"/>
      <c r="K127" s="165"/>
      <c r="L127" s="166">
        <f t="shared" si="157"/>
        <v>0</v>
      </c>
      <c r="M127" s="164"/>
      <c r="N127" s="165"/>
      <c r="O127" s="166">
        <f t="shared" si="158"/>
        <v>0</v>
      </c>
      <c r="P127" s="168"/>
    </row>
    <row r="128" spans="1:16" ht="48" hidden="1" x14ac:dyDescent="0.25">
      <c r="A128" s="462">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31489</v>
      </c>
      <c r="D130" s="284">
        <f>SUM(D131,D136,D140,D141,D144,D151,D159,D160,D163)</f>
        <v>31500</v>
      </c>
      <c r="E130" s="285">
        <f t="shared" ref="E130:F130" si="160">SUM(E131,E136,E140,E141,E144,E151,E159,E160,E163)</f>
        <v>-11</v>
      </c>
      <c r="F130" s="173">
        <f t="shared" si="160"/>
        <v>31489</v>
      </c>
      <c r="G130" s="284">
        <f>SUM(G131,G136,G140,G141,G144,G151,G159,G160,G163)</f>
        <v>0</v>
      </c>
      <c r="H130" s="285">
        <f t="shared" ref="H130:I130" si="161">SUM(H131,H136,H140,H141,H144,H151,H159,H160,H163)</f>
        <v>0</v>
      </c>
      <c r="I130" s="173">
        <f t="shared" si="161"/>
        <v>0</v>
      </c>
      <c r="J130" s="284">
        <f>SUM(J131,J136,J140,J141,J144,J151,J159,J160,J163)</f>
        <v>0</v>
      </c>
      <c r="K130" s="285">
        <f t="shared" ref="K130:L130" si="162">SUM(K131,K136,K140,K141,K144,K151,K159,K160,K163)</f>
        <v>0</v>
      </c>
      <c r="L130" s="173">
        <f t="shared" si="162"/>
        <v>0</v>
      </c>
      <c r="M130" s="284">
        <f>SUM(M131,M136,M140,M141,M144,M151,M159,M160,M163)</f>
        <v>0</v>
      </c>
      <c r="N130" s="285">
        <f t="shared" ref="N130:O130" si="163">SUM(N131,N136,N140,N141,N144,N151,N159,N160,N163)</f>
        <v>0</v>
      </c>
      <c r="O130" s="173">
        <f t="shared" si="163"/>
        <v>0</v>
      </c>
      <c r="P130" s="177"/>
    </row>
    <row r="131" spans="1:16" ht="24" x14ac:dyDescent="0.25">
      <c r="A131" s="462">
        <v>2310</v>
      </c>
      <c r="B131" s="182" t="s">
        <v>312</v>
      </c>
      <c r="C131" s="183">
        <f t="shared" si="102"/>
        <v>31489</v>
      </c>
      <c r="D131" s="300">
        <f t="shared" ref="D131:O131" si="164">SUM(D132:D135)</f>
        <v>31500</v>
      </c>
      <c r="E131" s="301">
        <f t="shared" si="164"/>
        <v>-11</v>
      </c>
      <c r="F131" s="234">
        <f t="shared" si="164"/>
        <v>31489</v>
      </c>
      <c r="G131" s="300">
        <f t="shared" si="164"/>
        <v>0</v>
      </c>
      <c r="H131" s="301">
        <f t="shared" si="164"/>
        <v>0</v>
      </c>
      <c r="I131" s="234">
        <f t="shared" si="164"/>
        <v>0</v>
      </c>
      <c r="J131" s="300">
        <f t="shared" si="164"/>
        <v>0</v>
      </c>
      <c r="K131" s="301">
        <f t="shared" si="164"/>
        <v>0</v>
      </c>
      <c r="L131" s="234">
        <f t="shared" si="164"/>
        <v>0</v>
      </c>
      <c r="M131" s="300">
        <f t="shared" si="164"/>
        <v>0</v>
      </c>
      <c r="N131" s="301">
        <f t="shared" si="164"/>
        <v>0</v>
      </c>
      <c r="O131" s="234">
        <f t="shared" si="164"/>
        <v>0</v>
      </c>
      <c r="P131" s="160"/>
    </row>
    <row r="132" spans="1:16" ht="12" hidden="1" customHeight="1" x14ac:dyDescent="0.25">
      <c r="A132" s="162">
        <v>2311</v>
      </c>
      <c r="B132" s="189" t="s">
        <v>313</v>
      </c>
      <c r="C132" s="190">
        <f t="shared" si="102"/>
        <v>0</v>
      </c>
      <c r="D132" s="302"/>
      <c r="E132" s="303"/>
      <c r="F132" s="166">
        <f t="shared" ref="F132:F135" si="165">D132+E132</f>
        <v>0</v>
      </c>
      <c r="G132" s="164"/>
      <c r="H132" s="165"/>
      <c r="I132" s="166">
        <f t="shared" ref="I132:I135" si="166">G132+H132</f>
        <v>0</v>
      </c>
      <c r="J132" s="164"/>
      <c r="K132" s="165"/>
      <c r="L132" s="166">
        <f t="shared" ref="L132:L135" si="167">K132+J132</f>
        <v>0</v>
      </c>
      <c r="M132" s="164"/>
      <c r="N132" s="165"/>
      <c r="O132" s="166">
        <f t="shared" ref="O132:O135" si="168">N132+M132</f>
        <v>0</v>
      </c>
      <c r="P132" s="168"/>
    </row>
    <row r="133" spans="1:16" ht="73.5" customHeight="1" x14ac:dyDescent="0.25">
      <c r="A133" s="162">
        <v>2312</v>
      </c>
      <c r="B133" s="189" t="s">
        <v>314</v>
      </c>
      <c r="C133" s="190">
        <f t="shared" si="102"/>
        <v>31489</v>
      </c>
      <c r="D133" s="302">
        <v>31500</v>
      </c>
      <c r="E133" s="465">
        <v>-11</v>
      </c>
      <c r="F133" s="166">
        <f t="shared" si="165"/>
        <v>31489</v>
      </c>
      <c r="G133" s="164"/>
      <c r="H133" s="165"/>
      <c r="I133" s="166">
        <f t="shared" si="166"/>
        <v>0</v>
      </c>
      <c r="J133" s="164"/>
      <c r="K133" s="165"/>
      <c r="L133" s="166">
        <f t="shared" si="167"/>
        <v>0</v>
      </c>
      <c r="M133" s="164"/>
      <c r="N133" s="165"/>
      <c r="O133" s="166">
        <f t="shared" si="168"/>
        <v>0</v>
      </c>
      <c r="P133" s="168" t="s">
        <v>602</v>
      </c>
    </row>
    <row r="134" spans="1:16" ht="12" hidden="1" customHeight="1" x14ac:dyDescent="0.25">
      <c r="A134" s="162">
        <v>2313</v>
      </c>
      <c r="B134" s="189" t="s">
        <v>315</v>
      </c>
      <c r="C134" s="190">
        <f t="shared" si="102"/>
        <v>0</v>
      </c>
      <c r="D134" s="302"/>
      <c r="E134" s="303"/>
      <c r="F134" s="166">
        <f t="shared" si="165"/>
        <v>0</v>
      </c>
      <c r="G134" s="164"/>
      <c r="H134" s="165"/>
      <c r="I134" s="166">
        <f t="shared" si="166"/>
        <v>0</v>
      </c>
      <c r="J134" s="164"/>
      <c r="K134" s="165"/>
      <c r="L134" s="166">
        <f t="shared" si="167"/>
        <v>0</v>
      </c>
      <c r="M134" s="164"/>
      <c r="N134" s="165"/>
      <c r="O134" s="166">
        <f t="shared" si="168"/>
        <v>0</v>
      </c>
      <c r="P134" s="168"/>
    </row>
    <row r="135" spans="1:16" ht="36" hidden="1" customHeight="1" x14ac:dyDescent="0.25">
      <c r="A135" s="162">
        <v>2314</v>
      </c>
      <c r="B135" s="189" t="s">
        <v>316</v>
      </c>
      <c r="C135" s="190">
        <f t="shared" si="102"/>
        <v>0</v>
      </c>
      <c r="D135" s="302"/>
      <c r="E135" s="303"/>
      <c r="F135" s="166">
        <f t="shared" si="165"/>
        <v>0</v>
      </c>
      <c r="G135" s="164"/>
      <c r="H135" s="165"/>
      <c r="I135" s="166">
        <f t="shared" si="166"/>
        <v>0</v>
      </c>
      <c r="J135" s="164"/>
      <c r="K135" s="165"/>
      <c r="L135" s="166">
        <f t="shared" si="167"/>
        <v>0</v>
      </c>
      <c r="M135" s="164"/>
      <c r="N135" s="165"/>
      <c r="O135" s="166">
        <f t="shared" si="168"/>
        <v>0</v>
      </c>
      <c r="P135" s="168"/>
    </row>
    <row r="136" spans="1:16" hidden="1" x14ac:dyDescent="0.25">
      <c r="A136" s="296">
        <v>2320</v>
      </c>
      <c r="B136" s="189" t="s">
        <v>317</v>
      </c>
      <c r="C136" s="190">
        <f t="shared" si="102"/>
        <v>0</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hidden="1" customHeight="1" x14ac:dyDescent="0.25">
      <c r="A138" s="162">
        <v>2322</v>
      </c>
      <c r="B138" s="189" t="s">
        <v>319</v>
      </c>
      <c r="C138" s="190">
        <f t="shared" si="102"/>
        <v>0</v>
      </c>
      <c r="D138" s="302"/>
      <c r="E138" s="303"/>
      <c r="F138" s="166">
        <f t="shared" si="173"/>
        <v>0</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hidden="1" x14ac:dyDescent="0.25">
      <c r="A144" s="286">
        <v>2350</v>
      </c>
      <c r="B144" s="238" t="s">
        <v>325</v>
      </c>
      <c r="C144" s="243">
        <f t="shared" si="102"/>
        <v>0</v>
      </c>
      <c r="D144" s="287">
        <f>SUM(D145:D150)</f>
        <v>0</v>
      </c>
      <c r="E144" s="288">
        <f t="shared" ref="E144:F144" si="185">SUM(E145:E150)</f>
        <v>0</v>
      </c>
      <c r="F144" s="241">
        <f t="shared" si="185"/>
        <v>0</v>
      </c>
      <c r="G144" s="287">
        <f>SUM(G145:G150)</f>
        <v>0</v>
      </c>
      <c r="H144" s="288">
        <f t="shared" ref="H144:I144" si="186">SUM(H145:H150)</f>
        <v>0</v>
      </c>
      <c r="I144" s="241">
        <f t="shared" si="186"/>
        <v>0</v>
      </c>
      <c r="J144" s="287">
        <f>SUM(J145:J150)</f>
        <v>0</v>
      </c>
      <c r="K144" s="288">
        <f t="shared" ref="K144:L144" si="187">SUM(K145:K150)</f>
        <v>0</v>
      </c>
      <c r="L144" s="241">
        <f t="shared" si="187"/>
        <v>0</v>
      </c>
      <c r="M144" s="287">
        <f>SUM(M145:M150)</f>
        <v>0</v>
      </c>
      <c r="N144" s="288">
        <f t="shared" ref="N144:O144" si="188">SUM(N145:N150)</f>
        <v>0</v>
      </c>
      <c r="O144" s="241">
        <f t="shared" si="188"/>
        <v>0</v>
      </c>
      <c r="P144" s="229"/>
    </row>
    <row r="145" spans="1:16" ht="12" hidden="1" customHeight="1" x14ac:dyDescent="0.25">
      <c r="A145" s="155">
        <v>2351</v>
      </c>
      <c r="B145" s="182" t="s">
        <v>326</v>
      </c>
      <c r="C145" s="183">
        <f t="shared" si="102"/>
        <v>0</v>
      </c>
      <c r="D145" s="304"/>
      <c r="E145" s="305"/>
      <c r="F145" s="234">
        <f t="shared" ref="F145:F150" si="189">D145+E145</f>
        <v>0</v>
      </c>
      <c r="G145" s="157"/>
      <c r="H145" s="158"/>
      <c r="I145" s="234">
        <f t="shared" ref="I145:I150" si="190">G145+H145</f>
        <v>0</v>
      </c>
      <c r="J145" s="157"/>
      <c r="K145" s="158"/>
      <c r="L145" s="234">
        <f t="shared" ref="L145:L150" si="191">K145+J145</f>
        <v>0</v>
      </c>
      <c r="M145" s="157"/>
      <c r="N145" s="158"/>
      <c r="O145" s="234">
        <f t="shared" ref="O145:O150" si="192">N145+M145</f>
        <v>0</v>
      </c>
      <c r="P145" s="160"/>
    </row>
    <row r="146" spans="1:16" ht="12" hidden="1" customHeight="1" x14ac:dyDescent="0.25">
      <c r="A146" s="162">
        <v>2352</v>
      </c>
      <c r="B146" s="189" t="s">
        <v>327</v>
      </c>
      <c r="C146" s="190">
        <f t="shared" si="102"/>
        <v>0</v>
      </c>
      <c r="D146" s="302"/>
      <c r="E146" s="303"/>
      <c r="F146" s="166">
        <f t="shared" si="189"/>
        <v>0</v>
      </c>
      <c r="G146" s="164"/>
      <c r="H146" s="165"/>
      <c r="I146" s="166">
        <f t="shared" si="190"/>
        <v>0</v>
      </c>
      <c r="J146" s="164"/>
      <c r="K146" s="165"/>
      <c r="L146" s="166">
        <f t="shared" si="191"/>
        <v>0</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hidden="1" customHeight="1" x14ac:dyDescent="0.25">
      <c r="A149" s="162">
        <v>2355</v>
      </c>
      <c r="B149" s="189" t="s">
        <v>330</v>
      </c>
      <c r="C149" s="190">
        <f t="shared" si="193"/>
        <v>0</v>
      </c>
      <c r="D149" s="302"/>
      <c r="E149" s="303"/>
      <c r="F149" s="166">
        <f t="shared" si="189"/>
        <v>0</v>
      </c>
      <c r="G149" s="164"/>
      <c r="H149" s="165"/>
      <c r="I149" s="166">
        <f t="shared" si="190"/>
        <v>0</v>
      </c>
      <c r="J149" s="164"/>
      <c r="K149" s="165"/>
      <c r="L149" s="166">
        <f t="shared" si="191"/>
        <v>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462">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462">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462">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462">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462">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hidden="1" x14ac:dyDescent="0.25">
      <c r="A194" s="335"/>
      <c r="B194" s="134" t="s">
        <v>375</v>
      </c>
      <c r="C194" s="272">
        <f t="shared" si="193"/>
        <v>0</v>
      </c>
      <c r="D194" s="273">
        <f t="shared" ref="D194:O194" si="259">SUM(D195,D230,D269,D283)</f>
        <v>0</v>
      </c>
      <c r="E194" s="274">
        <f t="shared" si="259"/>
        <v>0</v>
      </c>
      <c r="F194" s="275">
        <f t="shared" si="259"/>
        <v>0</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hidden="1" x14ac:dyDescent="0.25">
      <c r="A195" s="277">
        <v>5000</v>
      </c>
      <c r="B195" s="277" t="s">
        <v>376</v>
      </c>
      <c r="C195" s="278">
        <f t="shared" si="193"/>
        <v>0</v>
      </c>
      <c r="D195" s="279">
        <f>D196+D204</f>
        <v>0</v>
      </c>
      <c r="E195" s="280">
        <f t="shared" ref="E195:F195" si="260">E196+E204</f>
        <v>0</v>
      </c>
      <c r="F195" s="281">
        <f t="shared" si="260"/>
        <v>0</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hidden="1" x14ac:dyDescent="0.25">
      <c r="A196" s="169">
        <v>5100</v>
      </c>
      <c r="B196" s="283" t="s">
        <v>377</v>
      </c>
      <c r="C196" s="170">
        <f t="shared" si="193"/>
        <v>0</v>
      </c>
      <c r="D196" s="284">
        <f>D197+D198+D201+D202+D203</f>
        <v>0</v>
      </c>
      <c r="E196" s="285">
        <f t="shared" ref="E196:F196" si="264">E197+E198+E201+E202+E203</f>
        <v>0</v>
      </c>
      <c r="F196" s="173">
        <f t="shared" si="264"/>
        <v>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462">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hidden="1" x14ac:dyDescent="0.25">
      <c r="A198" s="296">
        <v>5120</v>
      </c>
      <c r="B198" s="189" t="s">
        <v>379</v>
      </c>
      <c r="C198" s="190">
        <f t="shared" si="193"/>
        <v>0</v>
      </c>
      <c r="D198" s="297">
        <f>D199+D200</f>
        <v>0</v>
      </c>
      <c r="E198" s="298">
        <f t="shared" ref="E198:F198" si="268">E199+E200</f>
        <v>0</v>
      </c>
      <c r="F198" s="166">
        <f t="shared" si="268"/>
        <v>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hidden="1" customHeight="1" x14ac:dyDescent="0.25">
      <c r="A199" s="162">
        <v>5121</v>
      </c>
      <c r="B199" s="189" t="s">
        <v>380</v>
      </c>
      <c r="C199" s="190">
        <f t="shared" si="193"/>
        <v>0</v>
      </c>
      <c r="D199" s="302"/>
      <c r="E199" s="303"/>
      <c r="F199" s="166">
        <f t="shared" ref="F199:F203" si="272">D199+E199</f>
        <v>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hidden="1" x14ac:dyDescent="0.25">
      <c r="A204" s="169">
        <v>5200</v>
      </c>
      <c r="B204" s="283" t="s">
        <v>385</v>
      </c>
      <c r="C204" s="170">
        <f t="shared" si="193"/>
        <v>0</v>
      </c>
      <c r="D204" s="284">
        <f>D205+D215+D216+D225+D226+D227+D229</f>
        <v>0</v>
      </c>
      <c r="E204" s="285">
        <f t="shared" ref="E204:F204" si="276">E205+E215+E216+E225+E226+E227+E229</f>
        <v>0</v>
      </c>
      <c r="F204" s="173">
        <f t="shared" si="276"/>
        <v>0</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hidden="1" x14ac:dyDescent="0.25">
      <c r="A216" s="296">
        <v>5230</v>
      </c>
      <c r="B216" s="189" t="s">
        <v>397</v>
      </c>
      <c r="C216" s="190">
        <f t="shared" si="288"/>
        <v>0</v>
      </c>
      <c r="D216" s="297">
        <f>SUM(D217:D224)</f>
        <v>0</v>
      </c>
      <c r="E216" s="298">
        <f t="shared" ref="E216:F216" si="289">SUM(E217:E224)</f>
        <v>0</v>
      </c>
      <c r="F216" s="166">
        <f t="shared" si="289"/>
        <v>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hidden="1" customHeight="1" x14ac:dyDescent="0.25">
      <c r="A223" s="162">
        <v>5238</v>
      </c>
      <c r="B223" s="189" t="s">
        <v>404</v>
      </c>
      <c r="C223" s="190">
        <f t="shared" si="288"/>
        <v>0</v>
      </c>
      <c r="D223" s="302"/>
      <c r="E223" s="303"/>
      <c r="F223" s="166">
        <f t="shared" si="293"/>
        <v>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462">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462">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462">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462">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462">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462">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x14ac:dyDescent="0.25">
      <c r="A286" s="309"/>
      <c r="B286" s="189" t="s">
        <v>467</v>
      </c>
      <c r="C286" s="190">
        <f t="shared" si="371"/>
        <v>17643</v>
      </c>
      <c r="D286" s="297">
        <f>SUM(D287:D288)</f>
        <v>17640</v>
      </c>
      <c r="E286" s="298">
        <f t="shared" ref="E286:F286" si="381">SUM(E287:E288)</f>
        <v>3</v>
      </c>
      <c r="F286" s="166">
        <f t="shared" si="381"/>
        <v>17643</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108.75" customHeight="1" x14ac:dyDescent="0.25">
      <c r="A288" s="309" t="s">
        <v>470</v>
      </c>
      <c r="B288" s="359" t="s">
        <v>471</v>
      </c>
      <c r="C288" s="183">
        <f t="shared" si="371"/>
        <v>17643</v>
      </c>
      <c r="D288" s="304">
        <v>17640</v>
      </c>
      <c r="E288" s="466">
        <v>3</v>
      </c>
      <c r="F288" s="234">
        <f t="shared" si="385"/>
        <v>17643</v>
      </c>
      <c r="G288" s="157"/>
      <c r="H288" s="158"/>
      <c r="I288" s="234">
        <f t="shared" si="386"/>
        <v>0</v>
      </c>
      <c r="J288" s="157"/>
      <c r="K288" s="158"/>
      <c r="L288" s="234">
        <f t="shared" si="387"/>
        <v>0</v>
      </c>
      <c r="M288" s="157"/>
      <c r="N288" s="158"/>
      <c r="O288" s="234">
        <f t="shared" si="388"/>
        <v>0</v>
      </c>
      <c r="P288" s="160" t="s">
        <v>603</v>
      </c>
    </row>
    <row r="289" spans="1:16" ht="12.75" thickBot="1" x14ac:dyDescent="0.3">
      <c r="A289" s="360"/>
      <c r="B289" s="360" t="s">
        <v>472</v>
      </c>
      <c r="C289" s="361">
        <f t="shared" si="371"/>
        <v>49132</v>
      </c>
      <c r="D289" s="362">
        <f t="shared" ref="D289:O289" si="389">SUM(D286,D269,D230,D195,D187,D173,D75,D53,D283)</f>
        <v>49140</v>
      </c>
      <c r="E289" s="363">
        <f t="shared" si="389"/>
        <v>-8</v>
      </c>
      <c r="F289" s="364">
        <f t="shared" si="389"/>
        <v>49132</v>
      </c>
      <c r="G289" s="362">
        <f t="shared" si="389"/>
        <v>0</v>
      </c>
      <c r="H289" s="363">
        <f t="shared" si="389"/>
        <v>0</v>
      </c>
      <c r="I289" s="364">
        <f t="shared" si="389"/>
        <v>0</v>
      </c>
      <c r="J289" s="362">
        <f t="shared" si="389"/>
        <v>0</v>
      </c>
      <c r="K289" s="363">
        <f t="shared" si="389"/>
        <v>0</v>
      </c>
      <c r="L289" s="364">
        <f t="shared" si="389"/>
        <v>0</v>
      </c>
      <c r="M289" s="362">
        <f t="shared" si="389"/>
        <v>0</v>
      </c>
      <c r="N289" s="363">
        <f t="shared" si="389"/>
        <v>0</v>
      </c>
      <c r="O289" s="364">
        <f t="shared" si="389"/>
        <v>0</v>
      </c>
      <c r="P289" s="365"/>
    </row>
    <row r="290" spans="1:16" s="139" customFormat="1" ht="13.5" thickTop="1" thickBot="1" x14ac:dyDescent="0.3">
      <c r="A290" s="1043" t="s">
        <v>473</v>
      </c>
      <c r="B290" s="1044"/>
      <c r="C290" s="366">
        <f t="shared" si="371"/>
        <v>17643</v>
      </c>
      <c r="D290" s="367">
        <f>SUM(D24,D25,D41)-D51</f>
        <v>17640</v>
      </c>
      <c r="E290" s="368">
        <f t="shared" ref="E290:F290" si="390">SUM(E24,E25,E41)-E51</f>
        <v>3</v>
      </c>
      <c r="F290" s="369">
        <f t="shared" si="390"/>
        <v>17643</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thickTop="1" x14ac:dyDescent="0.25">
      <c r="A291" s="1045" t="s">
        <v>474</v>
      </c>
      <c r="B291" s="1046"/>
      <c r="C291" s="371">
        <f t="shared" si="371"/>
        <v>-17643</v>
      </c>
      <c r="D291" s="372">
        <f t="shared" ref="D291:O291" si="394">SUM(D292,D293)-D300+D301</f>
        <v>-17640</v>
      </c>
      <c r="E291" s="373">
        <f t="shared" si="394"/>
        <v>-3</v>
      </c>
      <c r="F291" s="374">
        <f t="shared" si="394"/>
        <v>-17643</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2.75" thickBot="1" x14ac:dyDescent="0.3">
      <c r="A292" s="257" t="s">
        <v>475</v>
      </c>
      <c r="B292" s="257" t="s">
        <v>476</v>
      </c>
      <c r="C292" s="258">
        <f t="shared" si="371"/>
        <v>-17643</v>
      </c>
      <c r="D292" s="259">
        <f t="shared" ref="D292:O292" si="395">D21-D286</f>
        <v>-17640</v>
      </c>
      <c r="E292" s="260">
        <f t="shared" si="395"/>
        <v>-3</v>
      </c>
      <c r="F292" s="261">
        <f t="shared" si="395"/>
        <v>-17643</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25">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sheetData>
  <sheetProtection algorithmName="SHA-512" hashValue="ni4RGucD+fPvk2Yk7YH1iYnEkHkcpHxXaYsv3QhRaC42UAzx20TaDOWi8ZQS5LW+NMVjC4XHgp3PwoiKnQesUA==" saltValue="YWrRZYiuccYfLE+/9F6L+A==" spinCount="100000" sheet="1" objects="1" scenarios="1" formatCells="0" formatColumns="0" formatRows="0" deleteColumns="0"/>
  <autoFilter ref="A18:P301">
    <filterColumn colId="2">
      <filters>
        <filter val="17 643"/>
        <filter val="-17 643"/>
        <filter val="22 042"/>
        <filter val="27 090"/>
        <filter val="31 489"/>
        <filter val="49 13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5.pielikums Jūrmalas pilsētas domes
2019.gada 19.decembra saistošajiem noteikumiem Nr.56
(protokols Nr.16, 31.punkts)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A123"/>
  <sheetViews>
    <sheetView view="pageLayout" zoomScaleNormal="100" workbookViewId="0">
      <selection activeCell="M21" sqref="M21"/>
    </sheetView>
  </sheetViews>
  <sheetFormatPr defaultRowHeight="12.75" outlineLevelCol="1" x14ac:dyDescent="0.2"/>
  <cols>
    <col min="1" max="1" width="6.140625" style="1" customWidth="1"/>
    <col min="2" max="2" width="31" style="1" customWidth="1"/>
    <col min="3" max="3" width="10.5703125" style="1" customWidth="1"/>
    <col min="4" max="4" width="11.7109375" style="1" hidden="1" customWidth="1" outlineLevel="1"/>
    <col min="5" max="5" width="11.28515625" style="1" hidden="1" customWidth="1" outlineLevel="1"/>
    <col min="6" max="6" width="13.85546875" style="448" customWidth="1" collapsed="1"/>
    <col min="7" max="7" width="23.85546875" style="1" hidden="1" customWidth="1" outlineLevel="1"/>
    <col min="8" max="8" width="21.28515625" style="1" customWidth="1" collapsed="1"/>
    <col min="9" max="9" width="4.85546875" style="1" customWidth="1"/>
    <col min="10" max="16384" width="9.140625" style="1"/>
  </cols>
  <sheetData>
    <row r="1" spans="1:8" ht="12" customHeight="1" x14ac:dyDescent="0.2">
      <c r="C1" s="389"/>
      <c r="D1" s="389"/>
      <c r="E1" s="389"/>
      <c r="F1" s="1"/>
      <c r="H1" s="390" t="s">
        <v>497</v>
      </c>
    </row>
    <row r="2" spans="1:8" ht="12" x14ac:dyDescent="0.2">
      <c r="C2" s="391"/>
      <c r="D2" s="391"/>
      <c r="E2" s="391"/>
      <c r="F2" s="1"/>
      <c r="H2" s="390" t="s">
        <v>1</v>
      </c>
    </row>
    <row r="3" spans="1:8" x14ac:dyDescent="0.2">
      <c r="A3" s="1079" t="s">
        <v>168</v>
      </c>
      <c r="B3" s="1079"/>
      <c r="C3" s="392" t="s">
        <v>169</v>
      </c>
      <c r="D3" s="392"/>
      <c r="E3" s="105"/>
      <c r="F3" s="1"/>
      <c r="G3" s="105"/>
      <c r="H3" s="105"/>
    </row>
    <row r="4" spans="1:8" x14ac:dyDescent="0.2">
      <c r="A4" s="1079" t="s">
        <v>170</v>
      </c>
      <c r="B4" s="1079"/>
      <c r="C4" s="392">
        <v>90000056357</v>
      </c>
      <c r="D4" s="105"/>
      <c r="E4" s="105"/>
      <c r="F4" s="1"/>
      <c r="G4" s="105"/>
      <c r="H4" s="105"/>
    </row>
    <row r="5" spans="1:8" ht="15.75" x14ac:dyDescent="0.25">
      <c r="A5" s="1092" t="s">
        <v>498</v>
      </c>
      <c r="B5" s="1092"/>
      <c r="C5" s="1092"/>
      <c r="D5" s="1092"/>
      <c r="E5" s="1092"/>
      <c r="F5" s="1092"/>
      <c r="G5" s="1092"/>
      <c r="H5" s="1092"/>
    </row>
    <row r="6" spans="1:8" ht="15.75" x14ac:dyDescent="0.25">
      <c r="A6" s="393"/>
      <c r="B6" s="393"/>
      <c r="C6" s="393"/>
      <c r="D6" s="393"/>
      <c r="E6" s="393"/>
      <c r="F6" s="1"/>
      <c r="G6" s="393"/>
      <c r="H6" s="393"/>
    </row>
    <row r="7" spans="1:8" ht="15.75" x14ac:dyDescent="0.25">
      <c r="A7" s="1079" t="s">
        <v>499</v>
      </c>
      <c r="B7" s="1079"/>
      <c r="C7" s="394" t="s">
        <v>500</v>
      </c>
      <c r="D7" s="395"/>
      <c r="E7" s="396"/>
      <c r="F7" s="396"/>
      <c r="G7" s="105"/>
      <c r="H7" s="105"/>
    </row>
    <row r="8" spans="1:8" ht="13.5" x14ac:dyDescent="0.2">
      <c r="A8" s="1079" t="s">
        <v>501</v>
      </c>
      <c r="B8" s="1079"/>
      <c r="C8" s="397" t="s">
        <v>177</v>
      </c>
      <c r="D8" s="397"/>
      <c r="E8" s="105"/>
      <c r="F8" s="1"/>
      <c r="G8" s="105"/>
      <c r="H8" s="105"/>
    </row>
    <row r="9" spans="1:8" ht="12" x14ac:dyDescent="0.2">
      <c r="A9" s="1079" t="s">
        <v>502</v>
      </c>
      <c r="B9" s="1079"/>
      <c r="C9" s="398" t="s">
        <v>175</v>
      </c>
      <c r="D9" s="105"/>
      <c r="E9" s="105"/>
      <c r="F9" s="1"/>
      <c r="G9" s="105"/>
      <c r="H9" s="105"/>
    </row>
    <row r="10" spans="1:8" ht="64.5" customHeight="1" x14ac:dyDescent="0.2">
      <c r="A10" s="22" t="s">
        <v>8</v>
      </c>
      <c r="B10" s="23" t="s">
        <v>9</v>
      </c>
      <c r="C10" s="22" t="s">
        <v>10</v>
      </c>
      <c r="D10" s="22" t="s">
        <v>11</v>
      </c>
      <c r="E10" s="22" t="s">
        <v>12</v>
      </c>
      <c r="F10" s="22" t="s">
        <v>13</v>
      </c>
      <c r="G10" s="22" t="s">
        <v>14</v>
      </c>
      <c r="H10" s="22" t="s">
        <v>15</v>
      </c>
    </row>
    <row r="11" spans="1:8" ht="12.75" customHeight="1" x14ac:dyDescent="0.2">
      <c r="A11" s="1080" t="s">
        <v>503</v>
      </c>
      <c r="B11" s="1081"/>
      <c r="C11" s="399"/>
      <c r="D11" s="399">
        <f>SUM(D12:D45)</f>
        <v>692991</v>
      </c>
      <c r="E11" s="399">
        <f>SUM(E12:E45)</f>
        <v>-11235</v>
      </c>
      <c r="F11" s="399">
        <f>SUM(F12:F45)</f>
        <v>681756</v>
      </c>
      <c r="G11" s="400"/>
      <c r="H11" s="1084" t="s">
        <v>504</v>
      </c>
    </row>
    <row r="12" spans="1:8" ht="21.75" customHeight="1" x14ac:dyDescent="0.2">
      <c r="A12" s="401">
        <v>1</v>
      </c>
      <c r="B12" s="402" t="s">
        <v>505</v>
      </c>
      <c r="C12" s="403">
        <v>2279</v>
      </c>
      <c r="D12" s="45">
        <v>4840</v>
      </c>
      <c r="E12" s="404"/>
      <c r="F12" s="405">
        <f>D12+E12</f>
        <v>4840</v>
      </c>
      <c r="G12" s="400"/>
      <c r="H12" s="1085"/>
    </row>
    <row r="13" spans="1:8" ht="20.25" customHeight="1" x14ac:dyDescent="0.2">
      <c r="A13" s="401">
        <v>2</v>
      </c>
      <c r="B13" s="402" t="s">
        <v>506</v>
      </c>
      <c r="C13" s="406">
        <v>2279</v>
      </c>
      <c r="D13" s="407">
        <v>5400</v>
      </c>
      <c r="E13" s="404"/>
      <c r="F13" s="405">
        <f t="shared" ref="F13:F44" si="0">D13+E13</f>
        <v>5400</v>
      </c>
      <c r="G13" s="400"/>
      <c r="H13" s="1085"/>
    </row>
    <row r="14" spans="1:8" ht="12.75" customHeight="1" x14ac:dyDescent="0.2">
      <c r="A14" s="401">
        <v>3</v>
      </c>
      <c r="B14" s="408" t="s">
        <v>507</v>
      </c>
      <c r="C14" s="406">
        <v>2279</v>
      </c>
      <c r="D14" s="407">
        <v>3400</v>
      </c>
      <c r="E14" s="404"/>
      <c r="F14" s="405">
        <f t="shared" si="0"/>
        <v>3400</v>
      </c>
      <c r="G14" s="400"/>
      <c r="H14" s="1085"/>
    </row>
    <row r="15" spans="1:8" ht="12.75" customHeight="1" x14ac:dyDescent="0.2">
      <c r="A15" s="401">
        <v>4</v>
      </c>
      <c r="B15" s="408" t="s">
        <v>508</v>
      </c>
      <c r="C15" s="406">
        <v>2279</v>
      </c>
      <c r="D15" s="407">
        <v>3000</v>
      </c>
      <c r="E15" s="404"/>
      <c r="F15" s="405">
        <f t="shared" si="0"/>
        <v>3000</v>
      </c>
      <c r="G15" s="400"/>
      <c r="H15" s="1085"/>
    </row>
    <row r="16" spans="1:8" ht="12.75" customHeight="1" x14ac:dyDescent="0.2">
      <c r="A16" s="401">
        <v>5</v>
      </c>
      <c r="B16" s="408" t="s">
        <v>509</v>
      </c>
      <c r="C16" s="406">
        <v>2279</v>
      </c>
      <c r="D16" s="407">
        <v>36300</v>
      </c>
      <c r="E16" s="409"/>
      <c r="F16" s="405">
        <f t="shared" si="0"/>
        <v>36300</v>
      </c>
      <c r="G16" s="400"/>
      <c r="H16" s="1085"/>
    </row>
    <row r="17" spans="1:8" ht="24" customHeight="1" x14ac:dyDescent="0.2">
      <c r="A17" s="401">
        <v>6</v>
      </c>
      <c r="B17" s="408" t="s">
        <v>510</v>
      </c>
      <c r="C17" s="406">
        <v>2279</v>
      </c>
      <c r="D17" s="407">
        <v>200000</v>
      </c>
      <c r="E17" s="409"/>
      <c r="F17" s="405">
        <f t="shared" si="0"/>
        <v>200000</v>
      </c>
      <c r="G17" s="400"/>
      <c r="H17" s="1085"/>
    </row>
    <row r="18" spans="1:8" ht="12.75" customHeight="1" x14ac:dyDescent="0.2">
      <c r="A18" s="401">
        <v>7</v>
      </c>
      <c r="B18" s="408" t="s">
        <v>511</v>
      </c>
      <c r="C18" s="406">
        <v>2279</v>
      </c>
      <c r="D18" s="45">
        <v>30820</v>
      </c>
      <c r="E18" s="409"/>
      <c r="F18" s="405">
        <f t="shared" si="0"/>
        <v>30820</v>
      </c>
      <c r="G18" s="400"/>
      <c r="H18" s="1085"/>
    </row>
    <row r="19" spans="1:8" ht="12.75" customHeight="1" x14ac:dyDescent="0.2">
      <c r="A19" s="401">
        <v>8</v>
      </c>
      <c r="B19" s="408" t="s">
        <v>512</v>
      </c>
      <c r="C19" s="406">
        <v>2279</v>
      </c>
      <c r="D19" s="45">
        <v>0</v>
      </c>
      <c r="E19" s="409"/>
      <c r="F19" s="405">
        <f t="shared" si="0"/>
        <v>0</v>
      </c>
      <c r="G19" s="400"/>
      <c r="H19" s="1085"/>
    </row>
    <row r="20" spans="1:8" ht="12.75" customHeight="1" x14ac:dyDescent="0.2">
      <c r="A20" s="401">
        <v>9</v>
      </c>
      <c r="B20" s="408" t="s">
        <v>513</v>
      </c>
      <c r="C20" s="406">
        <v>2279</v>
      </c>
      <c r="D20" s="45">
        <v>38820</v>
      </c>
      <c r="E20" s="409"/>
      <c r="F20" s="405">
        <f t="shared" si="0"/>
        <v>38820</v>
      </c>
      <c r="G20" s="400"/>
      <c r="H20" s="1085"/>
    </row>
    <row r="21" spans="1:8" ht="12.75" customHeight="1" x14ac:dyDescent="0.2">
      <c r="A21" s="401">
        <v>10</v>
      </c>
      <c r="B21" s="408" t="s">
        <v>514</v>
      </c>
      <c r="C21" s="406">
        <v>2279</v>
      </c>
      <c r="D21" s="45">
        <v>50820</v>
      </c>
      <c r="E21" s="409"/>
      <c r="F21" s="405">
        <f t="shared" si="0"/>
        <v>50820</v>
      </c>
      <c r="G21" s="400"/>
      <c r="H21" s="1085"/>
    </row>
    <row r="22" spans="1:8" ht="12.75" customHeight="1" x14ac:dyDescent="0.2">
      <c r="A22" s="401">
        <v>11</v>
      </c>
      <c r="B22" s="408" t="s">
        <v>515</v>
      </c>
      <c r="C22" s="406">
        <v>2279</v>
      </c>
      <c r="D22" s="45">
        <v>50820</v>
      </c>
      <c r="E22" s="404"/>
      <c r="F22" s="405">
        <f t="shared" si="0"/>
        <v>50820</v>
      </c>
      <c r="G22" s="400"/>
      <c r="H22" s="1085"/>
    </row>
    <row r="23" spans="1:8" ht="33.75" customHeight="1" x14ac:dyDescent="0.2">
      <c r="A23" s="401">
        <v>12</v>
      </c>
      <c r="B23" s="408" t="s">
        <v>516</v>
      </c>
      <c r="C23" s="406">
        <v>2279</v>
      </c>
      <c r="D23" s="45">
        <v>46829</v>
      </c>
      <c r="E23" s="404">
        <v>-11235</v>
      </c>
      <c r="F23" s="405">
        <f t="shared" si="0"/>
        <v>35594</v>
      </c>
      <c r="G23" s="400" t="s">
        <v>517</v>
      </c>
      <c r="H23" s="1085"/>
    </row>
    <row r="24" spans="1:8" ht="12.75" customHeight="1" x14ac:dyDescent="0.2">
      <c r="A24" s="401">
        <v>13</v>
      </c>
      <c r="B24" s="408" t="s">
        <v>518</v>
      </c>
      <c r="C24" s="406">
        <v>3263</v>
      </c>
      <c r="D24" s="45">
        <v>5600</v>
      </c>
      <c r="E24" s="404"/>
      <c r="F24" s="405">
        <f t="shared" si="0"/>
        <v>5600</v>
      </c>
      <c r="G24" s="400"/>
      <c r="H24" s="1085"/>
    </row>
    <row r="25" spans="1:8" ht="37.5" customHeight="1" x14ac:dyDescent="0.2">
      <c r="A25" s="401">
        <v>14</v>
      </c>
      <c r="B25" s="408" t="s">
        <v>519</v>
      </c>
      <c r="C25" s="406">
        <v>3263</v>
      </c>
      <c r="D25" s="45">
        <v>12100</v>
      </c>
      <c r="E25" s="404"/>
      <c r="F25" s="405">
        <f t="shared" si="0"/>
        <v>12100</v>
      </c>
      <c r="G25" s="400"/>
      <c r="H25" s="1085"/>
    </row>
    <row r="26" spans="1:8" ht="12.75" customHeight="1" x14ac:dyDescent="0.2">
      <c r="A26" s="401">
        <v>15</v>
      </c>
      <c r="B26" s="408" t="s">
        <v>520</v>
      </c>
      <c r="C26" s="406">
        <v>2279</v>
      </c>
      <c r="D26" s="45">
        <v>15000</v>
      </c>
      <c r="E26" s="404"/>
      <c r="F26" s="405">
        <f t="shared" si="0"/>
        <v>15000</v>
      </c>
      <c r="G26" s="400"/>
      <c r="H26" s="1085"/>
    </row>
    <row r="27" spans="1:8" ht="24" customHeight="1" x14ac:dyDescent="0.2">
      <c r="A27" s="401">
        <v>16</v>
      </c>
      <c r="B27" s="408" t="s">
        <v>521</v>
      </c>
      <c r="C27" s="406">
        <v>3263</v>
      </c>
      <c r="D27" s="45">
        <v>3622</v>
      </c>
      <c r="E27" s="404"/>
      <c r="F27" s="405">
        <f t="shared" si="0"/>
        <v>3622</v>
      </c>
      <c r="G27" s="400"/>
      <c r="H27" s="1085"/>
    </row>
    <row r="28" spans="1:8" ht="21" customHeight="1" x14ac:dyDescent="0.2">
      <c r="A28" s="401">
        <v>17</v>
      </c>
      <c r="B28" s="408" t="s">
        <v>522</v>
      </c>
      <c r="C28" s="406">
        <v>3263</v>
      </c>
      <c r="D28" s="45">
        <v>6163</v>
      </c>
      <c r="E28" s="404"/>
      <c r="F28" s="405">
        <f t="shared" si="0"/>
        <v>6163</v>
      </c>
      <c r="G28" s="400"/>
      <c r="H28" s="1085"/>
    </row>
    <row r="29" spans="1:8" ht="12.75" customHeight="1" x14ac:dyDescent="0.2">
      <c r="A29" s="401">
        <v>18</v>
      </c>
      <c r="B29" s="408" t="s">
        <v>523</v>
      </c>
      <c r="C29" s="406">
        <v>3263</v>
      </c>
      <c r="D29" s="407">
        <v>3184</v>
      </c>
      <c r="E29" s="404"/>
      <c r="F29" s="405">
        <f t="shared" si="0"/>
        <v>3184</v>
      </c>
      <c r="G29" s="400"/>
      <c r="H29" s="1085"/>
    </row>
    <row r="30" spans="1:8" ht="27.75" customHeight="1" x14ac:dyDescent="0.2">
      <c r="A30" s="401">
        <v>19</v>
      </c>
      <c r="B30" s="408" t="s">
        <v>524</v>
      </c>
      <c r="C30" s="403">
        <v>3263</v>
      </c>
      <c r="D30" s="45">
        <v>1290</v>
      </c>
      <c r="E30" s="404"/>
      <c r="F30" s="405">
        <f t="shared" si="0"/>
        <v>1290</v>
      </c>
      <c r="G30" s="400"/>
      <c r="H30" s="1085"/>
    </row>
    <row r="31" spans="1:8" ht="15.75" customHeight="1" x14ac:dyDescent="0.2">
      <c r="A31" s="401">
        <v>20</v>
      </c>
      <c r="B31" s="408" t="s">
        <v>525</v>
      </c>
      <c r="C31" s="403">
        <v>3263</v>
      </c>
      <c r="D31" s="45">
        <v>25000</v>
      </c>
      <c r="E31" s="404"/>
      <c r="F31" s="405">
        <f t="shared" si="0"/>
        <v>25000</v>
      </c>
      <c r="G31" s="400"/>
      <c r="H31" s="1085"/>
    </row>
    <row r="32" spans="1:8" ht="21.75" customHeight="1" x14ac:dyDescent="0.2">
      <c r="A32" s="401">
        <v>21</v>
      </c>
      <c r="B32" s="408" t="s">
        <v>526</v>
      </c>
      <c r="C32" s="403">
        <v>3263</v>
      </c>
      <c r="D32" s="45">
        <v>6562</v>
      </c>
      <c r="E32" s="404"/>
      <c r="F32" s="405">
        <f t="shared" si="0"/>
        <v>6562</v>
      </c>
      <c r="G32" s="400"/>
      <c r="H32" s="1085"/>
    </row>
    <row r="33" spans="1:8" ht="12.75" customHeight="1" x14ac:dyDescent="0.2">
      <c r="A33" s="401">
        <v>22</v>
      </c>
      <c r="B33" s="408" t="s">
        <v>527</v>
      </c>
      <c r="C33" s="403">
        <v>3263</v>
      </c>
      <c r="D33" s="45">
        <v>3294</v>
      </c>
      <c r="E33" s="404"/>
      <c r="F33" s="405">
        <f t="shared" si="0"/>
        <v>3294</v>
      </c>
      <c r="G33" s="400"/>
      <c r="H33" s="1085"/>
    </row>
    <row r="34" spans="1:8" ht="12.75" customHeight="1" x14ac:dyDescent="0.2">
      <c r="A34" s="401">
        <v>23</v>
      </c>
      <c r="B34" s="408" t="s">
        <v>528</v>
      </c>
      <c r="C34" s="403">
        <v>3263</v>
      </c>
      <c r="D34" s="45">
        <v>3430</v>
      </c>
      <c r="E34" s="404"/>
      <c r="F34" s="405">
        <f t="shared" si="0"/>
        <v>3430</v>
      </c>
      <c r="G34" s="400"/>
      <c r="H34" s="1085"/>
    </row>
    <row r="35" spans="1:8" ht="12.75" customHeight="1" x14ac:dyDescent="0.2">
      <c r="A35" s="401">
        <v>24</v>
      </c>
      <c r="B35" s="408" t="s">
        <v>529</v>
      </c>
      <c r="C35" s="403">
        <v>3263</v>
      </c>
      <c r="D35" s="45">
        <v>669</v>
      </c>
      <c r="E35" s="404"/>
      <c r="F35" s="405">
        <f t="shared" si="0"/>
        <v>669</v>
      </c>
      <c r="G35" s="400"/>
      <c r="H35" s="1085"/>
    </row>
    <row r="36" spans="1:8" ht="12.75" customHeight="1" x14ac:dyDescent="0.2">
      <c r="A36" s="401">
        <v>25</v>
      </c>
      <c r="B36" s="408" t="s">
        <v>530</v>
      </c>
      <c r="C36" s="403">
        <v>3263</v>
      </c>
      <c r="D36" s="45">
        <v>6554</v>
      </c>
      <c r="E36" s="404"/>
      <c r="F36" s="405">
        <f t="shared" si="0"/>
        <v>6554</v>
      </c>
      <c r="G36" s="400"/>
      <c r="H36" s="1085"/>
    </row>
    <row r="37" spans="1:8" ht="12.75" customHeight="1" x14ac:dyDescent="0.2">
      <c r="A37" s="401">
        <v>26</v>
      </c>
      <c r="B37" s="408" t="s">
        <v>531</v>
      </c>
      <c r="C37" s="403">
        <v>3263</v>
      </c>
      <c r="D37" s="45">
        <v>2219</v>
      </c>
      <c r="E37" s="404"/>
      <c r="F37" s="405">
        <f t="shared" si="0"/>
        <v>2219</v>
      </c>
      <c r="G37" s="400"/>
      <c r="H37" s="1085"/>
    </row>
    <row r="38" spans="1:8" ht="26.25" customHeight="1" x14ac:dyDescent="0.2">
      <c r="A38" s="401">
        <v>27</v>
      </c>
      <c r="B38" s="408" t="s">
        <v>532</v>
      </c>
      <c r="C38" s="410" t="s">
        <v>533</v>
      </c>
      <c r="D38" s="45">
        <v>300</v>
      </c>
      <c r="E38" s="404"/>
      <c r="F38" s="405">
        <f t="shared" si="0"/>
        <v>300</v>
      </c>
      <c r="G38" s="400"/>
      <c r="H38" s="1085"/>
    </row>
    <row r="39" spans="1:8" ht="12.75" customHeight="1" x14ac:dyDescent="0.2">
      <c r="A39" s="401">
        <v>28</v>
      </c>
      <c r="B39" s="408" t="s">
        <v>534</v>
      </c>
      <c r="C39" s="403">
        <v>3263</v>
      </c>
      <c r="D39" s="411">
        <v>1845</v>
      </c>
      <c r="E39" s="404"/>
      <c r="F39" s="405">
        <f t="shared" si="0"/>
        <v>1845</v>
      </c>
      <c r="G39" s="400"/>
      <c r="H39" s="1085"/>
    </row>
    <row r="40" spans="1:8" ht="25.5" customHeight="1" x14ac:dyDescent="0.2">
      <c r="A40" s="401">
        <v>29</v>
      </c>
      <c r="B40" s="408" t="s">
        <v>535</v>
      </c>
      <c r="C40" s="403">
        <v>3263</v>
      </c>
      <c r="D40" s="411">
        <v>1500</v>
      </c>
      <c r="E40" s="404"/>
      <c r="F40" s="405">
        <f t="shared" si="0"/>
        <v>1500</v>
      </c>
      <c r="G40" s="400"/>
      <c r="H40" s="1085"/>
    </row>
    <row r="41" spans="1:8" ht="17.25" customHeight="1" x14ac:dyDescent="0.2">
      <c r="A41" s="401">
        <v>30</v>
      </c>
      <c r="B41" s="47" t="s">
        <v>536</v>
      </c>
      <c r="C41" s="412">
        <v>2279</v>
      </c>
      <c r="D41" s="413">
        <v>40000</v>
      </c>
      <c r="E41" s="404"/>
      <c r="F41" s="405">
        <f t="shared" si="0"/>
        <v>40000</v>
      </c>
      <c r="G41" s="400"/>
      <c r="H41" s="1085"/>
    </row>
    <row r="42" spans="1:8" ht="17.25" customHeight="1" x14ac:dyDescent="0.2">
      <c r="A42" s="414">
        <v>31</v>
      </c>
      <c r="B42" s="48" t="s">
        <v>537</v>
      </c>
      <c r="C42" s="403">
        <v>3263</v>
      </c>
      <c r="D42" s="45">
        <v>1140</v>
      </c>
      <c r="E42" s="415"/>
      <c r="F42" s="416">
        <f t="shared" si="0"/>
        <v>1140</v>
      </c>
      <c r="G42" s="417"/>
      <c r="H42" s="1085"/>
    </row>
    <row r="43" spans="1:8" ht="24" customHeight="1" x14ac:dyDescent="0.2">
      <c r="A43" s="401">
        <v>32</v>
      </c>
      <c r="B43" s="418" t="s">
        <v>538</v>
      </c>
      <c r="C43" s="92">
        <v>2279</v>
      </c>
      <c r="D43" s="419">
        <v>50470</v>
      </c>
      <c r="E43" s="419"/>
      <c r="F43" s="420">
        <f t="shared" si="0"/>
        <v>50470</v>
      </c>
      <c r="G43" s="421"/>
      <c r="H43" s="1085"/>
    </row>
    <row r="44" spans="1:8" ht="26.25" customHeight="1" x14ac:dyDescent="0.2">
      <c r="A44" s="401">
        <v>33</v>
      </c>
      <c r="B44" s="418" t="s">
        <v>539</v>
      </c>
      <c r="C44" s="92" t="s">
        <v>540</v>
      </c>
      <c r="D44" s="419">
        <v>32000</v>
      </c>
      <c r="E44" s="409"/>
      <c r="F44" s="420">
        <f t="shared" si="0"/>
        <v>32000</v>
      </c>
      <c r="G44" s="421"/>
      <c r="H44" s="1086"/>
    </row>
    <row r="45" spans="1:8" ht="12.75" customHeight="1" x14ac:dyDescent="0.2">
      <c r="A45" s="999"/>
      <c r="B45" s="443"/>
      <c r="C45" s="423"/>
      <c r="D45" s="423"/>
      <c r="E45" s="423"/>
      <c r="F45" s="1000"/>
      <c r="G45" s="999"/>
      <c r="H45" s="423"/>
    </row>
    <row r="46" spans="1:8" ht="12" x14ac:dyDescent="0.2">
      <c r="A46" s="424"/>
      <c r="B46" s="424"/>
      <c r="C46" s="424"/>
      <c r="D46" s="424"/>
      <c r="E46" s="424"/>
      <c r="F46" s="1"/>
      <c r="G46" s="424"/>
      <c r="H46" s="424"/>
    </row>
    <row r="47" spans="1:8" ht="13.5" x14ac:dyDescent="0.2">
      <c r="A47" s="1079" t="s">
        <v>501</v>
      </c>
      <c r="B47" s="1079"/>
      <c r="C47" s="425" t="s">
        <v>541</v>
      </c>
      <c r="D47" s="426"/>
      <c r="E47" s="105"/>
      <c r="F47" s="1"/>
      <c r="G47" s="105"/>
      <c r="H47" s="105"/>
    </row>
    <row r="48" spans="1:8" ht="12" x14ac:dyDescent="0.2">
      <c r="A48" s="1079" t="s">
        <v>502</v>
      </c>
      <c r="B48" s="1079"/>
      <c r="C48" s="398" t="s">
        <v>175</v>
      </c>
      <c r="D48" s="105"/>
      <c r="E48" s="105"/>
      <c r="F48" s="1"/>
      <c r="G48" s="105"/>
      <c r="H48" s="105"/>
    </row>
    <row r="49" spans="1:8" ht="48" x14ac:dyDescent="0.2">
      <c r="A49" s="22" t="s">
        <v>8</v>
      </c>
      <c r="B49" s="23" t="s">
        <v>9</v>
      </c>
      <c r="C49" s="22" t="s">
        <v>10</v>
      </c>
      <c r="D49" s="22" t="s">
        <v>11</v>
      </c>
      <c r="E49" s="22" t="s">
        <v>12</v>
      </c>
      <c r="F49" s="22" t="s">
        <v>13</v>
      </c>
      <c r="G49" s="22" t="s">
        <v>14</v>
      </c>
      <c r="H49" s="22" t="s">
        <v>15</v>
      </c>
    </row>
    <row r="50" spans="1:8" ht="18" customHeight="1" x14ac:dyDescent="0.2">
      <c r="A50" s="1080" t="s">
        <v>503</v>
      </c>
      <c r="B50" s="1081"/>
      <c r="C50" s="399"/>
      <c r="D50" s="399">
        <f>SUM(D51:D86)</f>
        <v>388209</v>
      </c>
      <c r="E50" s="399">
        <f t="shared" ref="E50" si="1">SUM(E51:E86)</f>
        <v>11235</v>
      </c>
      <c r="F50" s="399">
        <f>SUM(F51:F86)</f>
        <v>399444</v>
      </c>
      <c r="G50" s="400"/>
      <c r="H50" s="399"/>
    </row>
    <row r="51" spans="1:8" ht="23.25" customHeight="1" x14ac:dyDescent="0.2">
      <c r="A51" s="401">
        <v>1</v>
      </c>
      <c r="B51" s="408" t="s">
        <v>542</v>
      </c>
      <c r="C51" s="403">
        <v>3263</v>
      </c>
      <c r="D51" s="45">
        <v>140000</v>
      </c>
      <c r="E51" s="404"/>
      <c r="F51" s="405">
        <f t="shared" ref="F51:F86" si="2">D51+E51</f>
        <v>140000</v>
      </c>
      <c r="G51" s="400"/>
      <c r="H51" s="1084" t="s">
        <v>543</v>
      </c>
    </row>
    <row r="52" spans="1:8" ht="24" x14ac:dyDescent="0.2">
      <c r="A52" s="401">
        <v>2</v>
      </c>
      <c r="B52" s="408" t="s">
        <v>544</v>
      </c>
      <c r="C52" s="403">
        <v>3263</v>
      </c>
      <c r="D52" s="45">
        <v>60191</v>
      </c>
      <c r="E52" s="404"/>
      <c r="F52" s="405">
        <f t="shared" si="2"/>
        <v>60191</v>
      </c>
      <c r="G52" s="400"/>
      <c r="H52" s="1085"/>
    </row>
    <row r="53" spans="1:8" ht="12.75" customHeight="1" x14ac:dyDescent="0.2">
      <c r="A53" s="401">
        <v>3</v>
      </c>
      <c r="B53" s="408" t="s">
        <v>545</v>
      </c>
      <c r="C53" s="403">
        <v>3263</v>
      </c>
      <c r="D53" s="45">
        <v>10000</v>
      </c>
      <c r="E53" s="404"/>
      <c r="F53" s="405">
        <f t="shared" si="2"/>
        <v>10000</v>
      </c>
      <c r="G53" s="400"/>
      <c r="H53" s="1085"/>
    </row>
    <row r="54" spans="1:8" ht="24" x14ac:dyDescent="0.2">
      <c r="A54" s="401">
        <v>4</v>
      </c>
      <c r="B54" s="408" t="s">
        <v>546</v>
      </c>
      <c r="C54" s="403">
        <v>3263</v>
      </c>
      <c r="D54" s="45">
        <v>9306</v>
      </c>
      <c r="E54" s="404"/>
      <c r="F54" s="405">
        <f t="shared" si="2"/>
        <v>9306</v>
      </c>
      <c r="G54" s="400"/>
      <c r="H54" s="1085"/>
    </row>
    <row r="55" spans="1:8" ht="24" x14ac:dyDescent="0.2">
      <c r="A55" s="401">
        <v>5</v>
      </c>
      <c r="B55" s="408" t="s">
        <v>547</v>
      </c>
      <c r="C55" s="403">
        <v>3263</v>
      </c>
      <c r="D55" s="45">
        <v>6070</v>
      </c>
      <c r="E55" s="404"/>
      <c r="F55" s="405">
        <f t="shared" si="2"/>
        <v>6070</v>
      </c>
      <c r="G55" s="400"/>
      <c r="H55" s="1085"/>
    </row>
    <row r="56" spans="1:8" ht="24" x14ac:dyDescent="0.2">
      <c r="A56" s="401">
        <v>6</v>
      </c>
      <c r="B56" s="408" t="s">
        <v>548</v>
      </c>
      <c r="C56" s="403">
        <v>3263</v>
      </c>
      <c r="D56" s="45">
        <v>9994</v>
      </c>
      <c r="E56" s="404"/>
      <c r="F56" s="405">
        <f t="shared" si="2"/>
        <v>9994</v>
      </c>
      <c r="G56" s="400"/>
      <c r="H56" s="1085"/>
    </row>
    <row r="57" spans="1:8" ht="24" x14ac:dyDescent="0.2">
      <c r="A57" s="401">
        <v>7</v>
      </c>
      <c r="B57" s="408" t="s">
        <v>549</v>
      </c>
      <c r="C57" s="403">
        <v>3263</v>
      </c>
      <c r="D57" s="45">
        <v>7797</v>
      </c>
      <c r="E57" s="404"/>
      <c r="F57" s="405">
        <f t="shared" si="2"/>
        <v>7797</v>
      </c>
      <c r="G57" s="400"/>
      <c r="H57" s="1085"/>
    </row>
    <row r="58" spans="1:8" ht="12.75" customHeight="1" x14ac:dyDescent="0.2">
      <c r="A58" s="401">
        <v>8</v>
      </c>
      <c r="B58" s="408" t="s">
        <v>550</v>
      </c>
      <c r="C58" s="403">
        <v>3263</v>
      </c>
      <c r="D58" s="45">
        <v>7000</v>
      </c>
      <c r="E58" s="404"/>
      <c r="F58" s="405">
        <f t="shared" si="2"/>
        <v>7000</v>
      </c>
      <c r="G58" s="400"/>
      <c r="H58" s="1085"/>
    </row>
    <row r="59" spans="1:8" ht="21.75" customHeight="1" x14ac:dyDescent="0.2">
      <c r="A59" s="401">
        <v>9</v>
      </c>
      <c r="B59" s="408" t="s">
        <v>551</v>
      </c>
      <c r="C59" s="403">
        <v>3263</v>
      </c>
      <c r="D59" s="45">
        <v>4440</v>
      </c>
      <c r="E59" s="404"/>
      <c r="F59" s="405">
        <f t="shared" si="2"/>
        <v>4440</v>
      </c>
      <c r="G59" s="400"/>
      <c r="H59" s="1085"/>
    </row>
    <row r="60" spans="1:8" ht="24" x14ac:dyDescent="0.2">
      <c r="A60" s="401">
        <v>10</v>
      </c>
      <c r="B60" s="408" t="s">
        <v>552</v>
      </c>
      <c r="C60" s="403">
        <v>3263</v>
      </c>
      <c r="D60" s="427">
        <v>2213</v>
      </c>
      <c r="E60" s="404"/>
      <c r="F60" s="405">
        <f t="shared" si="2"/>
        <v>2213</v>
      </c>
      <c r="G60" s="400"/>
      <c r="H60" s="1085"/>
    </row>
    <row r="61" spans="1:8" ht="12.75" customHeight="1" x14ac:dyDescent="0.2">
      <c r="A61" s="401">
        <v>11</v>
      </c>
      <c r="B61" s="408" t="s">
        <v>553</v>
      </c>
      <c r="C61" s="403">
        <v>3263</v>
      </c>
      <c r="D61" s="427">
        <v>1000</v>
      </c>
      <c r="E61" s="404"/>
      <c r="F61" s="405">
        <f t="shared" si="2"/>
        <v>1000</v>
      </c>
      <c r="G61" s="400"/>
      <c r="H61" s="1085"/>
    </row>
    <row r="62" spans="1:8" ht="24" x14ac:dyDescent="0.2">
      <c r="A62" s="401">
        <v>12</v>
      </c>
      <c r="B62" s="408" t="s">
        <v>554</v>
      </c>
      <c r="C62" s="403">
        <v>3263</v>
      </c>
      <c r="D62" s="427">
        <v>16500</v>
      </c>
      <c r="E62" s="404"/>
      <c r="F62" s="405">
        <f t="shared" si="2"/>
        <v>16500</v>
      </c>
      <c r="G62" s="400"/>
      <c r="H62" s="1085"/>
    </row>
    <row r="63" spans="1:8" ht="12.75" customHeight="1" x14ac:dyDescent="0.2">
      <c r="A63" s="401">
        <v>13</v>
      </c>
      <c r="B63" s="408" t="s">
        <v>555</v>
      </c>
      <c r="C63" s="403">
        <v>3263</v>
      </c>
      <c r="D63" s="427">
        <v>21150</v>
      </c>
      <c r="E63" s="404"/>
      <c r="F63" s="405">
        <f t="shared" si="2"/>
        <v>21150</v>
      </c>
      <c r="G63" s="400"/>
      <c r="H63" s="1085"/>
    </row>
    <row r="64" spans="1:8" ht="12.75" customHeight="1" x14ac:dyDescent="0.2">
      <c r="A64" s="401">
        <v>14</v>
      </c>
      <c r="B64" s="408" t="s">
        <v>556</v>
      </c>
      <c r="C64" s="403">
        <v>3263</v>
      </c>
      <c r="D64" s="427">
        <v>5209</v>
      </c>
      <c r="E64" s="404"/>
      <c r="F64" s="405">
        <f t="shared" si="2"/>
        <v>5209</v>
      </c>
      <c r="G64" s="400"/>
      <c r="H64" s="1085"/>
    </row>
    <row r="65" spans="1:8" ht="12.75" customHeight="1" x14ac:dyDescent="0.2">
      <c r="A65" s="401">
        <v>15</v>
      </c>
      <c r="B65" s="408" t="s">
        <v>557</v>
      </c>
      <c r="C65" s="403">
        <v>3263</v>
      </c>
      <c r="D65" s="427">
        <v>7000</v>
      </c>
      <c r="E65" s="404"/>
      <c r="F65" s="405">
        <f t="shared" si="2"/>
        <v>7000</v>
      </c>
      <c r="G65" s="400"/>
      <c r="H65" s="1085"/>
    </row>
    <row r="66" spans="1:8" ht="12.75" customHeight="1" x14ac:dyDescent="0.2">
      <c r="A66" s="401">
        <v>16</v>
      </c>
      <c r="B66" s="408" t="s">
        <v>558</v>
      </c>
      <c r="C66" s="403">
        <v>3263</v>
      </c>
      <c r="D66" s="427">
        <v>7000</v>
      </c>
      <c r="E66" s="404"/>
      <c r="F66" s="405">
        <f t="shared" si="2"/>
        <v>7000</v>
      </c>
      <c r="G66" s="400"/>
      <c r="H66" s="1085"/>
    </row>
    <row r="67" spans="1:8" ht="12.75" customHeight="1" x14ac:dyDescent="0.2">
      <c r="A67" s="401">
        <v>17</v>
      </c>
      <c r="B67" s="408" t="s">
        <v>559</v>
      </c>
      <c r="C67" s="403">
        <v>3263</v>
      </c>
      <c r="D67" s="427">
        <v>935</v>
      </c>
      <c r="E67" s="404"/>
      <c r="F67" s="405">
        <f t="shared" si="2"/>
        <v>935</v>
      </c>
      <c r="G67" s="400"/>
      <c r="H67" s="1085"/>
    </row>
    <row r="68" spans="1:8" ht="12.75" customHeight="1" x14ac:dyDescent="0.2">
      <c r="A68" s="401">
        <v>18</v>
      </c>
      <c r="B68" s="408" t="s">
        <v>560</v>
      </c>
      <c r="C68" s="403">
        <v>3263</v>
      </c>
      <c r="D68" s="427">
        <v>1800</v>
      </c>
      <c r="E68" s="404"/>
      <c r="F68" s="405">
        <f t="shared" si="2"/>
        <v>1800</v>
      </c>
      <c r="G68" s="400"/>
      <c r="H68" s="1085"/>
    </row>
    <row r="69" spans="1:8" ht="12.75" customHeight="1" x14ac:dyDescent="0.2">
      <c r="A69" s="401">
        <v>19</v>
      </c>
      <c r="B69" s="408" t="s">
        <v>561</v>
      </c>
      <c r="C69" s="403">
        <v>3263</v>
      </c>
      <c r="D69" s="427">
        <v>1070</v>
      </c>
      <c r="E69" s="404"/>
      <c r="F69" s="405">
        <f t="shared" si="2"/>
        <v>1070</v>
      </c>
      <c r="G69" s="400"/>
      <c r="H69" s="1085"/>
    </row>
    <row r="70" spans="1:8" ht="12.75" customHeight="1" x14ac:dyDescent="0.2">
      <c r="A70" s="401">
        <v>20</v>
      </c>
      <c r="B70" s="408" t="s">
        <v>562</v>
      </c>
      <c r="C70" s="403">
        <v>3263</v>
      </c>
      <c r="D70" s="427">
        <v>1000</v>
      </c>
      <c r="E70" s="404"/>
      <c r="F70" s="405">
        <f t="shared" si="2"/>
        <v>1000</v>
      </c>
      <c r="G70" s="400"/>
      <c r="H70" s="1085"/>
    </row>
    <row r="71" spans="1:8" ht="12.75" customHeight="1" x14ac:dyDescent="0.2">
      <c r="A71" s="401">
        <v>21</v>
      </c>
      <c r="B71" s="408" t="s">
        <v>563</v>
      </c>
      <c r="C71" s="403">
        <v>3263</v>
      </c>
      <c r="D71" s="427">
        <v>500</v>
      </c>
      <c r="E71" s="404"/>
      <c r="F71" s="405">
        <f t="shared" si="2"/>
        <v>500</v>
      </c>
      <c r="G71" s="400"/>
      <c r="H71" s="1085"/>
    </row>
    <row r="72" spans="1:8" ht="19.5" customHeight="1" x14ac:dyDescent="0.2">
      <c r="A72" s="401">
        <v>22</v>
      </c>
      <c r="B72" s="408" t="s">
        <v>564</v>
      </c>
      <c r="C72" s="403">
        <v>3263</v>
      </c>
      <c r="D72" s="427">
        <v>500</v>
      </c>
      <c r="E72" s="404"/>
      <c r="F72" s="405">
        <f t="shared" si="2"/>
        <v>500</v>
      </c>
      <c r="G72" s="400"/>
      <c r="H72" s="1085"/>
    </row>
    <row r="73" spans="1:8" ht="12.75" customHeight="1" x14ac:dyDescent="0.2">
      <c r="A73" s="401">
        <v>23</v>
      </c>
      <c r="B73" s="408" t="s">
        <v>565</v>
      </c>
      <c r="C73" s="403">
        <v>3263</v>
      </c>
      <c r="D73" s="427">
        <v>500</v>
      </c>
      <c r="E73" s="404"/>
      <c r="F73" s="405">
        <f t="shared" si="2"/>
        <v>500</v>
      </c>
      <c r="G73" s="400"/>
      <c r="H73" s="1085"/>
    </row>
    <row r="74" spans="1:8" ht="12.75" customHeight="1" x14ac:dyDescent="0.2">
      <c r="A74" s="401">
        <v>24</v>
      </c>
      <c r="B74" s="408" t="s">
        <v>566</v>
      </c>
      <c r="C74" s="403">
        <v>3263</v>
      </c>
      <c r="D74" s="427">
        <v>300</v>
      </c>
      <c r="E74" s="404"/>
      <c r="F74" s="405">
        <f t="shared" si="2"/>
        <v>300</v>
      </c>
      <c r="G74" s="400"/>
      <c r="H74" s="1085"/>
    </row>
    <row r="75" spans="1:8" ht="24" x14ac:dyDescent="0.2">
      <c r="A75" s="401">
        <v>25</v>
      </c>
      <c r="B75" s="408" t="s">
        <v>567</v>
      </c>
      <c r="C75" s="403">
        <v>3263</v>
      </c>
      <c r="D75" s="427">
        <v>300</v>
      </c>
      <c r="E75" s="404"/>
      <c r="F75" s="405">
        <f t="shared" si="2"/>
        <v>300</v>
      </c>
      <c r="G75" s="400"/>
      <c r="H75" s="1085"/>
    </row>
    <row r="76" spans="1:8" ht="24" x14ac:dyDescent="0.2">
      <c r="A76" s="401">
        <v>26</v>
      </c>
      <c r="B76" s="408" t="s">
        <v>568</v>
      </c>
      <c r="C76" s="403">
        <v>3263</v>
      </c>
      <c r="D76" s="427">
        <v>1652</v>
      </c>
      <c r="E76" s="404"/>
      <c r="F76" s="405">
        <f t="shared" si="2"/>
        <v>1652</v>
      </c>
      <c r="G76" s="400"/>
      <c r="H76" s="1085"/>
    </row>
    <row r="77" spans="1:8" ht="12.75" customHeight="1" x14ac:dyDescent="0.2">
      <c r="A77" s="401">
        <v>27</v>
      </c>
      <c r="B77" s="408" t="s">
        <v>569</v>
      </c>
      <c r="C77" s="403">
        <v>3263</v>
      </c>
      <c r="D77" s="427">
        <v>1320</v>
      </c>
      <c r="E77" s="404"/>
      <c r="F77" s="405">
        <f t="shared" si="2"/>
        <v>1320</v>
      </c>
      <c r="G77" s="400"/>
      <c r="H77" s="1085"/>
    </row>
    <row r="78" spans="1:8" ht="24" x14ac:dyDescent="0.2">
      <c r="A78" s="401">
        <v>28</v>
      </c>
      <c r="B78" s="408" t="s">
        <v>570</v>
      </c>
      <c r="C78" s="403">
        <v>3263</v>
      </c>
      <c r="D78" s="427">
        <v>1977</v>
      </c>
      <c r="E78" s="404"/>
      <c r="F78" s="405">
        <f t="shared" si="2"/>
        <v>1977</v>
      </c>
      <c r="G78" s="428"/>
      <c r="H78" s="1085"/>
    </row>
    <row r="79" spans="1:8" ht="24" x14ac:dyDescent="0.2">
      <c r="A79" s="429">
        <v>29</v>
      </c>
      <c r="B79" s="430" t="s">
        <v>571</v>
      </c>
      <c r="C79" s="38">
        <v>3263</v>
      </c>
      <c r="D79" s="431">
        <v>475</v>
      </c>
      <c r="E79" s="409"/>
      <c r="F79" s="432">
        <f t="shared" si="2"/>
        <v>475</v>
      </c>
      <c r="G79" s="433"/>
      <c r="H79" s="1085"/>
    </row>
    <row r="80" spans="1:8" ht="24" x14ac:dyDescent="0.2">
      <c r="A80" s="429">
        <v>30</v>
      </c>
      <c r="B80" s="430" t="s">
        <v>572</v>
      </c>
      <c r="C80" s="38">
        <v>6422</v>
      </c>
      <c r="D80" s="431">
        <v>30049</v>
      </c>
      <c r="E80" s="40">
        <v>11235</v>
      </c>
      <c r="F80" s="434">
        <f t="shared" si="2"/>
        <v>41284</v>
      </c>
      <c r="G80" s="435" t="s">
        <v>573</v>
      </c>
      <c r="H80" s="1085"/>
    </row>
    <row r="81" spans="1:313" s="42" customFormat="1" ht="12" customHeight="1" x14ac:dyDescent="0.2">
      <c r="A81" s="1087">
        <v>31</v>
      </c>
      <c r="B81" s="1089" t="s">
        <v>574</v>
      </c>
      <c r="C81" s="38">
        <v>2361</v>
      </c>
      <c r="D81" s="40">
        <v>20284</v>
      </c>
      <c r="E81" s="409"/>
      <c r="F81" s="432">
        <f t="shared" si="2"/>
        <v>20284</v>
      </c>
      <c r="G81" s="1087"/>
      <c r="H81" s="1085"/>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row>
    <row r="82" spans="1:313" s="42" customFormat="1" ht="12" customHeight="1" x14ac:dyDescent="0.2">
      <c r="A82" s="1088"/>
      <c r="B82" s="1090"/>
      <c r="C82" s="38">
        <v>2363</v>
      </c>
      <c r="D82" s="40">
        <v>3413</v>
      </c>
      <c r="E82" s="409"/>
      <c r="F82" s="432">
        <f t="shared" si="2"/>
        <v>3413</v>
      </c>
      <c r="G82" s="1088"/>
      <c r="H82" s="108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row>
    <row r="83" spans="1:313" s="42" customFormat="1" ht="12.75" customHeight="1" x14ac:dyDescent="0.2">
      <c r="A83" s="1088"/>
      <c r="B83" s="1090"/>
      <c r="C83" s="38">
        <v>2262</v>
      </c>
      <c r="D83" s="40">
        <v>5837</v>
      </c>
      <c r="E83" s="409"/>
      <c r="F83" s="432">
        <f t="shared" si="2"/>
        <v>5837</v>
      </c>
      <c r="G83" s="1088"/>
      <c r="H83" s="1085"/>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row>
    <row r="84" spans="1:313" ht="12.75" customHeight="1" x14ac:dyDescent="0.2">
      <c r="A84" s="1088"/>
      <c r="B84" s="1090"/>
      <c r="C84" s="38">
        <v>2261</v>
      </c>
      <c r="D84" s="40">
        <v>577</v>
      </c>
      <c r="E84" s="409"/>
      <c r="F84" s="432">
        <f t="shared" si="2"/>
        <v>577</v>
      </c>
      <c r="G84" s="1088"/>
      <c r="H84" s="1085"/>
    </row>
    <row r="85" spans="1:313" ht="20.25" customHeight="1" x14ac:dyDescent="0.2">
      <c r="A85" s="1088"/>
      <c r="B85" s="1090"/>
      <c r="C85" s="436">
        <v>2279</v>
      </c>
      <c r="D85" s="437">
        <v>500</v>
      </c>
      <c r="E85" s="409"/>
      <c r="F85" s="438">
        <f t="shared" si="2"/>
        <v>500</v>
      </c>
      <c r="G85" s="1091"/>
      <c r="H85" s="1085"/>
    </row>
    <row r="86" spans="1:313" ht="12.75" customHeight="1" x14ac:dyDescent="0.2">
      <c r="A86" s="990">
        <v>32</v>
      </c>
      <c r="B86" s="991" t="s">
        <v>575</v>
      </c>
      <c r="C86" s="989">
        <v>3263</v>
      </c>
      <c r="D86" s="407">
        <v>350</v>
      </c>
      <c r="E86" s="992"/>
      <c r="F86" s="438">
        <f t="shared" si="2"/>
        <v>350</v>
      </c>
      <c r="G86" s="988"/>
      <c r="H86" s="1085"/>
    </row>
    <row r="87" spans="1:313" ht="13.5" customHeight="1" x14ac:dyDescent="0.2">
      <c r="A87" s="993"/>
      <c r="B87" s="993"/>
      <c r="C87" s="994"/>
      <c r="D87" s="995"/>
      <c r="E87" s="996"/>
      <c r="F87" s="997"/>
      <c r="G87" s="998"/>
      <c r="H87" s="996"/>
    </row>
    <row r="88" spans="1:313" ht="12" x14ac:dyDescent="0.2">
      <c r="A88" s="424"/>
      <c r="B88" s="424"/>
      <c r="C88" s="424"/>
      <c r="D88" s="439"/>
      <c r="E88" s="439"/>
      <c r="F88" s="5"/>
      <c r="G88" s="424"/>
      <c r="H88" s="439"/>
    </row>
    <row r="89" spans="1:313" ht="13.5" x14ac:dyDescent="0.2">
      <c r="A89" s="1079" t="s">
        <v>501</v>
      </c>
      <c r="B89" s="1079"/>
      <c r="C89" s="425" t="s">
        <v>576</v>
      </c>
      <c r="D89" s="440"/>
      <c r="E89" s="396"/>
      <c r="F89" s="396"/>
      <c r="G89" s="105"/>
      <c r="H89" s="105"/>
    </row>
    <row r="90" spans="1:313" ht="12" x14ac:dyDescent="0.2">
      <c r="A90" s="1079" t="s">
        <v>502</v>
      </c>
      <c r="B90" s="1079"/>
      <c r="C90" s="398" t="s">
        <v>577</v>
      </c>
      <c r="D90" s="105"/>
      <c r="E90" s="105"/>
      <c r="F90" s="1"/>
      <c r="G90" s="105"/>
      <c r="H90" s="105"/>
    </row>
    <row r="91" spans="1:313" ht="48" x14ac:dyDescent="0.2">
      <c r="A91" s="22" t="s">
        <v>8</v>
      </c>
      <c r="B91" s="23" t="s">
        <v>9</v>
      </c>
      <c r="C91" s="22" t="s">
        <v>10</v>
      </c>
      <c r="D91" s="22" t="s">
        <v>11</v>
      </c>
      <c r="E91" s="22" t="s">
        <v>12</v>
      </c>
      <c r="F91" s="22" t="s">
        <v>13</v>
      </c>
      <c r="G91" s="22" t="s">
        <v>14</v>
      </c>
      <c r="H91" s="22" t="s">
        <v>15</v>
      </c>
    </row>
    <row r="92" spans="1:313" ht="12" x14ac:dyDescent="0.2">
      <c r="A92" s="1080" t="s">
        <v>503</v>
      </c>
      <c r="B92" s="1081"/>
      <c r="C92" s="399"/>
      <c r="D92" s="399">
        <f>SUM(D93:D95)</f>
        <v>7000</v>
      </c>
      <c r="E92" s="399">
        <f>SUM(E93:E95)</f>
        <v>0</v>
      </c>
      <c r="F92" s="399">
        <f>SUM(F93:F95)</f>
        <v>7000</v>
      </c>
      <c r="G92" s="400"/>
      <c r="H92" s="399"/>
    </row>
    <row r="93" spans="1:313" ht="12" x14ac:dyDescent="0.2">
      <c r="A93" s="401">
        <v>1</v>
      </c>
      <c r="B93" s="47" t="s">
        <v>578</v>
      </c>
      <c r="C93" s="404">
        <v>1150</v>
      </c>
      <c r="D93" s="404">
        <v>7000</v>
      </c>
      <c r="E93" s="404"/>
      <c r="F93" s="441">
        <f t="shared" ref="F93:F94" si="3">D93+E93</f>
        <v>7000</v>
      </c>
      <c r="G93" s="442"/>
      <c r="H93" s="1082" t="s">
        <v>579</v>
      </c>
    </row>
    <row r="94" spans="1:313" ht="12" hidden="1" x14ac:dyDescent="0.2">
      <c r="A94" s="400"/>
      <c r="B94" s="443"/>
      <c r="C94" s="404"/>
      <c r="D94" s="404"/>
      <c r="E94" s="404"/>
      <c r="F94" s="441">
        <f t="shared" si="3"/>
        <v>0</v>
      </c>
      <c r="G94" s="400"/>
      <c r="H94" s="1083"/>
    </row>
    <row r="95" spans="1:313" ht="12" x14ac:dyDescent="0.2">
      <c r="A95" s="400"/>
      <c r="B95" s="422"/>
      <c r="C95" s="404"/>
      <c r="D95" s="404"/>
      <c r="E95" s="404"/>
      <c r="F95" s="441"/>
      <c r="G95" s="400"/>
      <c r="H95" s="404"/>
    </row>
    <row r="96" spans="1:313" ht="12" x14ac:dyDescent="0.2">
      <c r="D96" s="444"/>
      <c r="E96" s="444"/>
      <c r="F96" s="1"/>
      <c r="H96" s="444"/>
    </row>
    <row r="97" spans="1:6" ht="12" x14ac:dyDescent="0.2">
      <c r="A97" s="1" t="s">
        <v>580</v>
      </c>
      <c r="F97" s="1"/>
    </row>
    <row r="98" spans="1:6" ht="12" x14ac:dyDescent="0.2">
      <c r="A98" s="1" t="s">
        <v>581</v>
      </c>
      <c r="F98" s="1"/>
    </row>
    <row r="99" spans="1:6" ht="12" x14ac:dyDescent="0.2">
      <c r="F99" s="1"/>
    </row>
    <row r="100" spans="1:6" ht="12" x14ac:dyDescent="0.2">
      <c r="A100" s="1" t="s">
        <v>581</v>
      </c>
      <c r="F100" s="1"/>
    </row>
    <row r="101" spans="1:6" ht="12" x14ac:dyDescent="0.2">
      <c r="A101" s="445" t="s">
        <v>582</v>
      </c>
      <c r="F101" s="1"/>
    </row>
    <row r="102" spans="1:6" ht="12" x14ac:dyDescent="0.2">
      <c r="B102" s="1" t="s">
        <v>583</v>
      </c>
      <c r="F102" s="1"/>
    </row>
    <row r="103" spans="1:6" ht="12" x14ac:dyDescent="0.2">
      <c r="B103" s="1" t="s">
        <v>584</v>
      </c>
      <c r="F103" s="1"/>
    </row>
    <row r="104" spans="1:6" ht="12" x14ac:dyDescent="0.2">
      <c r="B104" s="1" t="s">
        <v>585</v>
      </c>
      <c r="F104" s="1"/>
    </row>
    <row r="105" spans="1:6" ht="12" x14ac:dyDescent="0.2">
      <c r="B105" s="1" t="s">
        <v>586</v>
      </c>
      <c r="F105" s="1"/>
    </row>
    <row r="106" spans="1:6" ht="12" x14ac:dyDescent="0.2">
      <c r="B106" s="1" t="s">
        <v>587</v>
      </c>
      <c r="F106" s="1"/>
    </row>
    <row r="107" spans="1:6" ht="12" x14ac:dyDescent="0.2">
      <c r="B107" s="1" t="s">
        <v>588</v>
      </c>
      <c r="F107" s="1"/>
    </row>
    <row r="108" spans="1:6" ht="12" x14ac:dyDescent="0.2">
      <c r="B108" s="1" t="s">
        <v>589</v>
      </c>
      <c r="F108" s="1"/>
    </row>
    <row r="109" spans="1:6" ht="12" x14ac:dyDescent="0.2">
      <c r="B109" s="1" t="s">
        <v>590</v>
      </c>
      <c r="F109" s="1"/>
    </row>
    <row r="110" spans="1:6" ht="12" x14ac:dyDescent="0.2">
      <c r="B110" s="1" t="s">
        <v>591</v>
      </c>
      <c r="F110" s="1"/>
    </row>
    <row r="111" spans="1:6" ht="12" x14ac:dyDescent="0.2">
      <c r="F111" s="1"/>
    </row>
    <row r="112" spans="1:6" ht="12" x14ac:dyDescent="0.2">
      <c r="A112" s="445" t="s">
        <v>592</v>
      </c>
      <c r="F112" s="1"/>
    </row>
    <row r="113" spans="1:8" ht="12" x14ac:dyDescent="0.2">
      <c r="A113" s="446" t="s">
        <v>593</v>
      </c>
      <c r="B113" s="446"/>
      <c r="C113" s="446"/>
      <c r="F113" s="1"/>
    </row>
    <row r="114" spans="1:8" ht="12" x14ac:dyDescent="0.2">
      <c r="A114" s="446" t="s">
        <v>594</v>
      </c>
      <c r="B114" s="446"/>
      <c r="C114" s="446"/>
      <c r="F114" s="1"/>
    </row>
    <row r="115" spans="1:8" ht="12" x14ac:dyDescent="0.2">
      <c r="A115" s="446" t="s">
        <v>595</v>
      </c>
      <c r="B115" s="446"/>
      <c r="C115" s="446"/>
      <c r="F115" s="1"/>
    </row>
    <row r="116" spans="1:8" ht="12" x14ac:dyDescent="0.2">
      <c r="A116" s="446" t="s">
        <v>596</v>
      </c>
      <c r="B116" s="446"/>
      <c r="C116" s="446"/>
      <c r="F116" s="1"/>
    </row>
    <row r="117" spans="1:8" ht="12" x14ac:dyDescent="0.2">
      <c r="F117" s="1"/>
    </row>
    <row r="120" spans="1:8" ht="12" x14ac:dyDescent="0.2">
      <c r="A120" s="447"/>
      <c r="B120" s="447"/>
      <c r="C120" s="447"/>
      <c r="D120" s="447"/>
      <c r="E120" s="447"/>
      <c r="F120" s="447"/>
      <c r="H120" s="447"/>
    </row>
    <row r="121" spans="1:8" ht="12" x14ac:dyDescent="0.2">
      <c r="A121" s="447"/>
      <c r="B121" s="447"/>
      <c r="C121" s="447"/>
      <c r="D121" s="447"/>
      <c r="E121" s="447"/>
      <c r="F121" s="447"/>
      <c r="H121" s="447"/>
    </row>
    <row r="122" spans="1:8" ht="12" x14ac:dyDescent="0.2">
      <c r="A122" s="447"/>
      <c r="B122" s="447"/>
      <c r="C122" s="447"/>
      <c r="D122" s="447"/>
      <c r="E122" s="447"/>
      <c r="F122" s="447"/>
      <c r="H122" s="447"/>
    </row>
    <row r="123" spans="1:8" ht="12" x14ac:dyDescent="0.2">
      <c r="F123" s="1"/>
    </row>
  </sheetData>
  <sheetProtection algorithmName="SHA-512" hashValue="E/stvh7o5kqtZLiorfW5o3Ky25tBc2Whs7Y7srhNP1hj52PY7Cz5Nb5Yg3jOzZ2x4h7WprBxUC340Fmowju2QA==" saltValue="LObL8ay8aKkq4dB9Z4+t5Q==" spinCount="100000" sheet="1" objects="1" scenarios="1"/>
  <mergeCells count="19">
    <mergeCell ref="A9:B9"/>
    <mergeCell ref="A3:B3"/>
    <mergeCell ref="A4:B4"/>
    <mergeCell ref="A5:H5"/>
    <mergeCell ref="A7:B7"/>
    <mergeCell ref="A8:B8"/>
    <mergeCell ref="A89:B89"/>
    <mergeCell ref="A90:B90"/>
    <mergeCell ref="A92:B92"/>
    <mergeCell ref="H93:H94"/>
    <mergeCell ref="A11:B11"/>
    <mergeCell ref="H11:H44"/>
    <mergeCell ref="A47:B47"/>
    <mergeCell ref="A48:B48"/>
    <mergeCell ref="A50:B50"/>
    <mergeCell ref="H51:H86"/>
    <mergeCell ref="A81:A85"/>
    <mergeCell ref="B81:B85"/>
    <mergeCell ref="G81:G8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2019.gada 19.decembra saistošajiem noteikumiem Nr.56
(protokols Nr.16, 31.punkts)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V294"/>
  <sheetViews>
    <sheetView view="pageLayout" zoomScaleNormal="100" workbookViewId="0">
      <selection activeCell="K22" sqref="K22"/>
    </sheetView>
  </sheetViews>
  <sheetFormatPr defaultRowHeight="12" outlineLevelCol="1" x14ac:dyDescent="0.2"/>
  <cols>
    <col min="1" max="1" width="5.5703125" style="1" customWidth="1"/>
    <col min="2" max="2" width="24.7109375" style="2" customWidth="1"/>
    <col min="3" max="3" width="10.7109375" style="1" customWidth="1"/>
    <col min="4" max="4" width="15.85546875" style="3" hidden="1" customWidth="1" outlineLevel="1"/>
    <col min="5" max="5" width="14.28515625" style="1" hidden="1" customWidth="1" outlineLevel="1"/>
    <col min="6" max="6" width="19.7109375" style="1" customWidth="1" collapsed="1"/>
    <col min="7" max="7" width="29" style="2" hidden="1" customWidth="1" outlineLevel="1"/>
    <col min="8" max="8" width="19.28515625" style="1" customWidth="1" collapsed="1"/>
    <col min="9" max="16384" width="9.140625" style="1"/>
  </cols>
  <sheetData>
    <row r="1" spans="1:74" x14ac:dyDescent="0.2">
      <c r="H1" s="4" t="s">
        <v>0</v>
      </c>
    </row>
    <row r="2" spans="1:74" x14ac:dyDescent="0.2">
      <c r="H2" s="4" t="s">
        <v>1</v>
      </c>
    </row>
    <row r="3" spans="1:74" ht="12.75" customHeight="1" x14ac:dyDescent="0.2">
      <c r="A3" s="5" t="s">
        <v>2</v>
      </c>
      <c r="B3" s="6"/>
      <c r="C3" s="7"/>
      <c r="D3" s="7"/>
      <c r="E3" s="7"/>
      <c r="F3" s="7"/>
      <c r="G3" s="8"/>
      <c r="H3" s="9"/>
    </row>
    <row r="4" spans="1:74" x14ac:dyDescent="0.2">
      <c r="A4" s="5" t="s">
        <v>3</v>
      </c>
      <c r="B4" s="6"/>
      <c r="C4" s="10"/>
      <c r="D4" s="10"/>
      <c r="E4" s="10"/>
      <c r="F4" s="10"/>
      <c r="G4" s="11"/>
      <c r="H4" s="12"/>
    </row>
    <row r="5" spans="1:74" ht="15.75" x14ac:dyDescent="0.25">
      <c r="A5" s="1107" t="s">
        <v>4</v>
      </c>
      <c r="B5" s="1107"/>
      <c r="C5" s="1107"/>
      <c r="D5" s="1107"/>
      <c r="E5" s="1107"/>
      <c r="F5" s="1107"/>
      <c r="G5" s="1107"/>
      <c r="H5" s="1107"/>
      <c r="I5" s="13"/>
    </row>
    <row r="6" spans="1:74" ht="15.75" x14ac:dyDescent="0.25">
      <c r="A6" s="14"/>
      <c r="B6" s="14"/>
      <c r="C6" s="14"/>
      <c r="D6" s="14"/>
      <c r="E6" s="14"/>
      <c r="F6" s="14"/>
      <c r="G6" s="15"/>
      <c r="H6" s="14"/>
      <c r="I6" s="13"/>
    </row>
    <row r="7" spans="1:74" ht="12.75" customHeight="1" x14ac:dyDescent="0.25">
      <c r="A7" s="16" t="s">
        <v>5</v>
      </c>
      <c r="B7" s="16"/>
      <c r="C7" s="7"/>
      <c r="D7" s="7"/>
      <c r="E7" s="7"/>
      <c r="F7" s="7"/>
      <c r="G7" s="8"/>
      <c r="H7" s="9"/>
    </row>
    <row r="8" spans="1:74" ht="12.75" customHeight="1" x14ac:dyDescent="0.2">
      <c r="A8" s="5" t="s">
        <v>6</v>
      </c>
      <c r="B8" s="6"/>
      <c r="C8" s="17"/>
      <c r="D8" s="17"/>
      <c r="E8" s="17"/>
      <c r="F8" s="17"/>
      <c r="G8" s="18"/>
      <c r="H8" s="8"/>
    </row>
    <row r="9" spans="1:74" ht="12.75" customHeight="1" x14ac:dyDescent="0.2">
      <c r="A9" s="5" t="s">
        <v>7</v>
      </c>
      <c r="B9" s="6"/>
      <c r="C9" s="19"/>
      <c r="D9" s="19"/>
      <c r="E9" s="19"/>
      <c r="F9" s="19"/>
      <c r="G9" s="20"/>
      <c r="H9" s="21"/>
    </row>
    <row r="10" spans="1:74" ht="50.25" customHeight="1" x14ac:dyDescent="0.2">
      <c r="A10" s="1108" t="s">
        <v>8</v>
      </c>
      <c r="B10" s="1108" t="s">
        <v>9</v>
      </c>
      <c r="C10" s="1108" t="s">
        <v>10</v>
      </c>
      <c r="D10" s="22" t="s">
        <v>11</v>
      </c>
      <c r="E10" s="22" t="s">
        <v>12</v>
      </c>
      <c r="F10" s="23" t="s">
        <v>13</v>
      </c>
      <c r="G10" s="1110" t="s">
        <v>14</v>
      </c>
      <c r="H10" s="1108" t="s">
        <v>15</v>
      </c>
    </row>
    <row r="11" spans="1:74" s="25" customFormat="1" ht="10.5" customHeight="1" x14ac:dyDescent="0.2">
      <c r="A11" s="1109"/>
      <c r="B11" s="1109"/>
      <c r="C11" s="1109"/>
      <c r="D11" s="24" t="s">
        <v>16</v>
      </c>
      <c r="E11" s="24" t="s">
        <v>16</v>
      </c>
      <c r="F11" s="24" t="s">
        <v>16</v>
      </c>
      <c r="G11" s="1111"/>
      <c r="H11" s="1109"/>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4" s="25" customFormat="1" ht="12" customHeight="1" x14ac:dyDescent="0.2">
      <c r="A12" s="1093" t="s">
        <v>17</v>
      </c>
      <c r="B12" s="1093"/>
      <c r="C12" s="26"/>
      <c r="D12" s="26">
        <f>D13+D62+D82+D93+D101+D124+D141+D159+D178+D209+D224+D247+D263+D269</f>
        <v>274767</v>
      </c>
      <c r="E12" s="26">
        <f>E13+E62+E82+E93+E101+E124+E141+E159+E178+E209+E224+E247+E263+E269</f>
        <v>0</v>
      </c>
      <c r="F12" s="26">
        <f>F13+F62+F82+F93+F101+F124+F141+F159+F178+F209+F224+F247+F263+F269</f>
        <v>274767</v>
      </c>
      <c r="G12" s="27"/>
      <c r="H12" s="28"/>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row>
    <row r="13" spans="1:74" s="25" customFormat="1" x14ac:dyDescent="0.2">
      <c r="A13" s="29">
        <v>1</v>
      </c>
      <c r="B13" s="30" t="s">
        <v>18</v>
      </c>
      <c r="C13" s="26"/>
      <c r="D13" s="31">
        <f>D15+D48+D20+D52+D30</f>
        <v>67906</v>
      </c>
      <c r="E13" s="31">
        <f>E15+E48+E20+E52+E30</f>
        <v>1940</v>
      </c>
      <c r="F13" s="31">
        <f>F15+F48+F20+F52+F30</f>
        <v>69846</v>
      </c>
      <c r="G13" s="27"/>
      <c r="H13" s="32"/>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1:74" s="25" customFormat="1" x14ac:dyDescent="0.2">
      <c r="A14" s="33">
        <v>1.1000000000000001</v>
      </c>
      <c r="B14" s="34" t="s">
        <v>19</v>
      </c>
      <c r="C14" s="26"/>
      <c r="D14" s="31">
        <f>D15+D20+D30</f>
        <v>48938</v>
      </c>
      <c r="E14" s="31">
        <f t="shared" ref="E14:F14" si="0">E15+E20</f>
        <v>2500</v>
      </c>
      <c r="F14" s="31">
        <f t="shared" si="0"/>
        <v>28338</v>
      </c>
      <c r="G14" s="27"/>
      <c r="H14" s="32"/>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1:74" s="25" customFormat="1" x14ac:dyDescent="0.2">
      <c r="A15" s="1094" t="s">
        <v>20</v>
      </c>
      <c r="B15" s="1095" t="s">
        <v>21</v>
      </c>
      <c r="C15" s="35"/>
      <c r="D15" s="36">
        <f>SUM(D16:D19)</f>
        <v>15100</v>
      </c>
      <c r="E15" s="36">
        <f t="shared" ref="E15:F15" si="1">SUM(E16:E19)</f>
        <v>2500</v>
      </c>
      <c r="F15" s="36">
        <f t="shared" si="1"/>
        <v>17600</v>
      </c>
      <c r="G15" s="37"/>
      <c r="H15" s="1096" t="s">
        <v>22</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s="42" customFormat="1" x14ac:dyDescent="0.2">
      <c r="A16" s="1094"/>
      <c r="B16" s="1095"/>
      <c r="C16" s="38">
        <v>2261</v>
      </c>
      <c r="D16" s="39">
        <v>1200</v>
      </c>
      <c r="E16" s="40"/>
      <c r="F16" s="40">
        <f>D16+E16</f>
        <v>1200</v>
      </c>
      <c r="G16" s="41"/>
      <c r="H16" s="1097"/>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1:74" s="25" customFormat="1" ht="56.25" customHeight="1" x14ac:dyDescent="0.2">
      <c r="A17" s="1094"/>
      <c r="B17" s="1095"/>
      <c r="C17" s="43">
        <v>2262</v>
      </c>
      <c r="D17" s="44">
        <v>8000</v>
      </c>
      <c r="E17" s="45">
        <v>2500</v>
      </c>
      <c r="F17" s="45">
        <f>D17+E17</f>
        <v>10500</v>
      </c>
      <c r="G17" s="46" t="s">
        <v>23</v>
      </c>
      <c r="H17" s="1097"/>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1:74" s="42" customFormat="1" x14ac:dyDescent="0.2">
      <c r="A18" s="1094"/>
      <c r="B18" s="1095"/>
      <c r="C18" s="38">
        <v>2279</v>
      </c>
      <c r="D18" s="39">
        <v>3800</v>
      </c>
      <c r="E18" s="40"/>
      <c r="F18" s="40">
        <f>D18+E18</f>
        <v>3800</v>
      </c>
      <c r="G18" s="41"/>
      <c r="H18" s="1097"/>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1:74" s="25" customFormat="1" x14ac:dyDescent="0.2">
      <c r="A19" s="1094"/>
      <c r="B19" s="1095"/>
      <c r="C19" s="43">
        <v>2363</v>
      </c>
      <c r="D19" s="44">
        <v>2100</v>
      </c>
      <c r="E19" s="45"/>
      <c r="F19" s="45">
        <f>D19+E19</f>
        <v>2100</v>
      </c>
      <c r="G19" s="46"/>
      <c r="H19" s="109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1:74" s="25" customFormat="1" ht="12.75" customHeight="1" x14ac:dyDescent="0.2">
      <c r="A20" s="1099" t="s">
        <v>24</v>
      </c>
      <c r="B20" s="1102" t="s">
        <v>25</v>
      </c>
      <c r="C20" s="43"/>
      <c r="D20" s="36">
        <f t="shared" ref="D20:F20" si="2">SUM(D21:D29)</f>
        <v>10738</v>
      </c>
      <c r="E20" s="36">
        <f t="shared" si="2"/>
        <v>0</v>
      </c>
      <c r="F20" s="36">
        <f t="shared" si="2"/>
        <v>10738</v>
      </c>
      <c r="G20" s="37"/>
      <c r="H20" s="1105" t="s">
        <v>26</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1:74" s="25" customFormat="1" ht="13.5" customHeight="1" x14ac:dyDescent="0.2">
      <c r="A21" s="1100"/>
      <c r="B21" s="1103"/>
      <c r="C21" s="43">
        <v>1150</v>
      </c>
      <c r="D21" s="44">
        <v>2480</v>
      </c>
      <c r="E21" s="35"/>
      <c r="F21" s="45">
        <f t="shared" ref="F21:F29" si="3">D21+E21</f>
        <v>2480</v>
      </c>
      <c r="G21" s="37"/>
      <c r="H21" s="1106"/>
      <c r="J21" s="1"/>
      <c r="K21" s="1"/>
      <c r="L21" s="1"/>
      <c r="M21" s="1"/>
      <c r="N21" s="1"/>
      <c r="O21" s="1"/>
      <c r="P21" s="1"/>
      <c r="Q21" s="1"/>
      <c r="R21" s="1"/>
      <c r="S21" s="1"/>
      <c r="T21" s="1"/>
      <c r="U21" s="1"/>
      <c r="V21" s="1"/>
      <c r="BJ21" s="1"/>
      <c r="BK21" s="1"/>
      <c r="BL21" s="1"/>
      <c r="BM21" s="1"/>
      <c r="BN21" s="1"/>
      <c r="BO21" s="1"/>
      <c r="BP21" s="1"/>
      <c r="BQ21" s="1"/>
      <c r="BR21" s="1"/>
      <c r="BS21" s="1"/>
      <c r="BT21" s="1"/>
      <c r="BU21" s="1"/>
      <c r="BV21" s="1"/>
    </row>
    <row r="22" spans="1:74" s="25" customFormat="1" ht="13.5" customHeight="1" x14ac:dyDescent="0.2">
      <c r="A22" s="1100"/>
      <c r="B22" s="1103"/>
      <c r="C22" s="43">
        <v>1210</v>
      </c>
      <c r="D22" s="44">
        <v>598</v>
      </c>
      <c r="E22" s="35"/>
      <c r="F22" s="45">
        <f t="shared" si="3"/>
        <v>598</v>
      </c>
      <c r="G22" s="37"/>
      <c r="H22" s="1106"/>
      <c r="J22" s="1"/>
      <c r="K22" s="1"/>
      <c r="L22" s="1"/>
      <c r="M22" s="1"/>
      <c r="N22" s="1"/>
      <c r="O22" s="1"/>
      <c r="P22" s="1"/>
      <c r="Q22" s="1"/>
      <c r="R22" s="1"/>
      <c r="S22" s="1"/>
      <c r="T22" s="1"/>
      <c r="U22" s="1"/>
      <c r="V22" s="1"/>
      <c r="BJ22" s="1"/>
      <c r="BK22" s="1"/>
      <c r="BL22" s="1"/>
      <c r="BM22" s="1"/>
      <c r="BN22" s="1"/>
      <c r="BO22" s="1"/>
      <c r="BP22" s="1"/>
      <c r="BQ22" s="1"/>
      <c r="BR22" s="1"/>
      <c r="BS22" s="1"/>
      <c r="BT22" s="1"/>
      <c r="BU22" s="1"/>
      <c r="BV22" s="1"/>
    </row>
    <row r="23" spans="1:74" s="25" customFormat="1" x14ac:dyDescent="0.2">
      <c r="A23" s="1100"/>
      <c r="B23" s="1103"/>
      <c r="C23" s="43">
        <v>2121</v>
      </c>
      <c r="D23" s="44">
        <v>414</v>
      </c>
      <c r="E23" s="35"/>
      <c r="F23" s="45">
        <f t="shared" si="3"/>
        <v>414</v>
      </c>
      <c r="G23" s="37"/>
      <c r="H23" s="1106"/>
    </row>
    <row r="24" spans="1:74" s="25" customFormat="1" ht="12.75" customHeight="1" x14ac:dyDescent="0.2">
      <c r="A24" s="1100"/>
      <c r="B24" s="1103"/>
      <c r="C24" s="43">
        <v>2122</v>
      </c>
      <c r="D24" s="44">
        <v>159</v>
      </c>
      <c r="E24" s="35"/>
      <c r="F24" s="45">
        <f t="shared" si="3"/>
        <v>159</v>
      </c>
      <c r="G24" s="37"/>
      <c r="H24" s="1106"/>
    </row>
    <row r="25" spans="1:74" s="25" customFormat="1" ht="24.75" customHeight="1" x14ac:dyDescent="0.2">
      <c r="A25" s="1100"/>
      <c r="B25" s="1103"/>
      <c r="C25" s="43">
        <v>2231</v>
      </c>
      <c r="D25" s="44">
        <v>3410</v>
      </c>
      <c r="E25" s="45"/>
      <c r="F25" s="45">
        <f t="shared" si="3"/>
        <v>3410</v>
      </c>
      <c r="G25" s="46"/>
      <c r="H25" s="1106"/>
    </row>
    <row r="26" spans="1:74" s="25" customFormat="1" ht="13.5" customHeight="1" x14ac:dyDescent="0.2">
      <c r="A26" s="1100"/>
      <c r="B26" s="1103"/>
      <c r="C26" s="43">
        <v>2239</v>
      </c>
      <c r="D26" s="44">
        <v>90</v>
      </c>
      <c r="E26" s="35"/>
      <c r="F26" s="45">
        <f t="shared" si="3"/>
        <v>90</v>
      </c>
      <c r="G26" s="37"/>
      <c r="H26" s="1106"/>
    </row>
    <row r="27" spans="1:74" s="25" customFormat="1" ht="18.75" customHeight="1" x14ac:dyDescent="0.2">
      <c r="A27" s="1100"/>
      <c r="B27" s="1103"/>
      <c r="C27" s="43">
        <v>2279</v>
      </c>
      <c r="D27" s="44">
        <v>2067</v>
      </c>
      <c r="E27" s="45"/>
      <c r="F27" s="45">
        <f t="shared" si="3"/>
        <v>2067</v>
      </c>
      <c r="G27" s="46"/>
      <c r="H27" s="1106"/>
    </row>
    <row r="28" spans="1:74" s="25" customFormat="1" ht="12" customHeight="1" x14ac:dyDescent="0.2">
      <c r="A28" s="1100"/>
      <c r="B28" s="1103"/>
      <c r="C28" s="43">
        <v>2314</v>
      </c>
      <c r="D28" s="44">
        <v>1470</v>
      </c>
      <c r="E28" s="45"/>
      <c r="F28" s="45">
        <f t="shared" si="3"/>
        <v>1470</v>
      </c>
      <c r="G28" s="46"/>
      <c r="H28" s="1106"/>
    </row>
    <row r="29" spans="1:74" s="25" customFormat="1" x14ac:dyDescent="0.2">
      <c r="A29" s="1101"/>
      <c r="B29" s="1104"/>
      <c r="C29" s="43">
        <v>2341</v>
      </c>
      <c r="D29" s="44">
        <v>50</v>
      </c>
      <c r="E29" s="45"/>
      <c r="F29" s="45">
        <f t="shared" si="3"/>
        <v>50</v>
      </c>
      <c r="G29" s="46"/>
      <c r="H29" s="1106"/>
    </row>
    <row r="30" spans="1:74" s="25" customFormat="1" x14ac:dyDescent="0.2">
      <c r="A30" s="1099" t="s">
        <v>27</v>
      </c>
      <c r="B30" s="1102" t="s">
        <v>28</v>
      </c>
      <c r="C30" s="43"/>
      <c r="D30" s="36">
        <f t="shared" ref="D30:F30" si="4">SUM(D31:D47)</f>
        <v>23100</v>
      </c>
      <c r="E30" s="36">
        <f t="shared" si="4"/>
        <v>0</v>
      </c>
      <c r="F30" s="36">
        <f t="shared" si="4"/>
        <v>23100</v>
      </c>
      <c r="G30" s="37"/>
      <c r="H30" s="1105" t="s">
        <v>22</v>
      </c>
    </row>
    <row r="31" spans="1:74" s="25" customFormat="1" x14ac:dyDescent="0.2">
      <c r="A31" s="1100"/>
      <c r="B31" s="1103"/>
      <c r="C31" s="43">
        <v>1150</v>
      </c>
      <c r="D31" s="44">
        <v>1000</v>
      </c>
      <c r="E31" s="45"/>
      <c r="F31" s="45">
        <f t="shared" ref="F31:F47" si="5">D31+E31</f>
        <v>1000</v>
      </c>
      <c r="G31" s="47"/>
      <c r="H31" s="1106"/>
    </row>
    <row r="32" spans="1:74" s="49" customFormat="1" ht="26.25" customHeight="1" x14ac:dyDescent="0.2">
      <c r="A32" s="1100"/>
      <c r="B32" s="1103"/>
      <c r="C32" s="43">
        <v>1210</v>
      </c>
      <c r="D32" s="44">
        <v>241</v>
      </c>
      <c r="E32" s="45"/>
      <c r="F32" s="45">
        <f t="shared" si="5"/>
        <v>241</v>
      </c>
      <c r="G32" s="48"/>
      <c r="H32" s="1106"/>
      <c r="I32" s="25"/>
    </row>
    <row r="33" spans="1:9" s="49" customFormat="1" x14ac:dyDescent="0.2">
      <c r="A33" s="1100"/>
      <c r="B33" s="1103"/>
      <c r="C33" s="43">
        <v>2111</v>
      </c>
      <c r="D33" s="44">
        <v>108</v>
      </c>
      <c r="E33" s="45"/>
      <c r="F33" s="45">
        <f t="shared" si="5"/>
        <v>108</v>
      </c>
      <c r="G33" s="46"/>
      <c r="H33" s="1106"/>
      <c r="I33" s="25"/>
    </row>
    <row r="34" spans="1:9" s="49" customFormat="1" x14ac:dyDescent="0.2">
      <c r="A34" s="1100"/>
      <c r="B34" s="1103"/>
      <c r="C34" s="43">
        <v>2112</v>
      </c>
      <c r="D34" s="44">
        <v>150</v>
      </c>
      <c r="E34" s="45"/>
      <c r="F34" s="45">
        <f t="shared" si="5"/>
        <v>150</v>
      </c>
      <c r="G34" s="46"/>
      <c r="H34" s="1106"/>
      <c r="I34" s="25"/>
    </row>
    <row r="35" spans="1:9" s="49" customFormat="1" x14ac:dyDescent="0.2">
      <c r="A35" s="1100"/>
      <c r="B35" s="1103"/>
      <c r="C35" s="43">
        <v>2121</v>
      </c>
      <c r="D35" s="44">
        <v>522</v>
      </c>
      <c r="E35" s="45"/>
      <c r="F35" s="45">
        <f t="shared" si="5"/>
        <v>522</v>
      </c>
      <c r="G35" s="46"/>
      <c r="H35" s="1106"/>
    </row>
    <row r="36" spans="1:9" s="49" customFormat="1" x14ac:dyDescent="0.2">
      <c r="A36" s="1100"/>
      <c r="B36" s="1103"/>
      <c r="C36" s="43">
        <v>2122</v>
      </c>
      <c r="D36" s="44">
        <v>225</v>
      </c>
      <c r="E36" s="45"/>
      <c r="F36" s="45">
        <f t="shared" si="5"/>
        <v>225</v>
      </c>
      <c r="G36" s="46"/>
      <c r="H36" s="1106"/>
    </row>
    <row r="37" spans="1:9" s="49" customFormat="1" x14ac:dyDescent="0.2">
      <c r="A37" s="1100"/>
      <c r="B37" s="1103"/>
      <c r="C37" s="43">
        <v>2239</v>
      </c>
      <c r="D37" s="44">
        <v>147</v>
      </c>
      <c r="E37" s="45"/>
      <c r="F37" s="45">
        <f t="shared" si="5"/>
        <v>147</v>
      </c>
      <c r="G37" s="46"/>
      <c r="H37" s="1106"/>
    </row>
    <row r="38" spans="1:9" s="49" customFormat="1" x14ac:dyDescent="0.2">
      <c r="A38" s="1100"/>
      <c r="B38" s="1103"/>
      <c r="C38" s="43">
        <v>2261</v>
      </c>
      <c r="D38" s="44">
        <v>1600</v>
      </c>
      <c r="E38" s="45"/>
      <c r="F38" s="45">
        <f t="shared" si="5"/>
        <v>1600</v>
      </c>
      <c r="G38" s="46"/>
      <c r="H38" s="1106"/>
    </row>
    <row r="39" spans="1:9" s="49" customFormat="1" x14ac:dyDescent="0.2">
      <c r="A39" s="1100"/>
      <c r="B39" s="1103"/>
      <c r="C39" s="43">
        <v>2262</v>
      </c>
      <c r="D39" s="44">
        <v>3812</v>
      </c>
      <c r="E39" s="45"/>
      <c r="F39" s="45">
        <f t="shared" si="5"/>
        <v>3812</v>
      </c>
      <c r="G39" s="46"/>
      <c r="H39" s="1106"/>
    </row>
    <row r="40" spans="1:9" s="49" customFormat="1" x14ac:dyDescent="0.2">
      <c r="A40" s="1100"/>
      <c r="B40" s="1103"/>
      <c r="C40" s="43">
        <v>2279</v>
      </c>
      <c r="D40" s="44">
        <v>2200</v>
      </c>
      <c r="E40" s="45"/>
      <c r="F40" s="45">
        <f t="shared" si="5"/>
        <v>2200</v>
      </c>
      <c r="G40" s="46"/>
      <c r="H40" s="1106"/>
    </row>
    <row r="41" spans="1:9" s="49" customFormat="1" x14ac:dyDescent="0.2">
      <c r="A41" s="1100"/>
      <c r="B41" s="1103"/>
      <c r="C41" s="43">
        <v>2312</v>
      </c>
      <c r="D41" s="44">
        <v>1000</v>
      </c>
      <c r="E41" s="45"/>
      <c r="F41" s="45">
        <f t="shared" si="5"/>
        <v>1000</v>
      </c>
      <c r="G41" s="46"/>
      <c r="H41" s="1106"/>
    </row>
    <row r="42" spans="1:9" s="49" customFormat="1" x14ac:dyDescent="0.2">
      <c r="A42" s="1100"/>
      <c r="B42" s="1103"/>
      <c r="C42" s="43">
        <v>2314</v>
      </c>
      <c r="D42" s="44">
        <v>1000</v>
      </c>
      <c r="E42" s="45"/>
      <c r="F42" s="45">
        <f t="shared" si="5"/>
        <v>1000</v>
      </c>
      <c r="G42" s="46"/>
      <c r="H42" s="1106"/>
    </row>
    <row r="43" spans="1:9" s="49" customFormat="1" x14ac:dyDescent="0.2">
      <c r="A43" s="1100"/>
      <c r="B43" s="1103"/>
      <c r="C43" s="43">
        <v>2341</v>
      </c>
      <c r="D43" s="44">
        <v>700</v>
      </c>
      <c r="E43" s="45"/>
      <c r="F43" s="45">
        <f t="shared" si="5"/>
        <v>700</v>
      </c>
      <c r="G43" s="46"/>
      <c r="H43" s="1106"/>
    </row>
    <row r="44" spans="1:9" s="49" customFormat="1" x14ac:dyDescent="0.2">
      <c r="A44" s="1100"/>
      <c r="B44" s="1103"/>
      <c r="C44" s="43">
        <v>2361</v>
      </c>
      <c r="D44" s="44">
        <v>6275</v>
      </c>
      <c r="E44" s="45"/>
      <c r="F44" s="45">
        <f t="shared" si="5"/>
        <v>6275</v>
      </c>
      <c r="G44" s="46"/>
      <c r="H44" s="1106"/>
    </row>
    <row r="45" spans="1:9" s="49" customFormat="1" x14ac:dyDescent="0.2">
      <c r="A45" s="1100"/>
      <c r="B45" s="1103"/>
      <c r="C45" s="43">
        <v>2363</v>
      </c>
      <c r="D45" s="44">
        <v>2320</v>
      </c>
      <c r="E45" s="45"/>
      <c r="F45" s="45">
        <f t="shared" si="5"/>
        <v>2320</v>
      </c>
      <c r="G45" s="46"/>
      <c r="H45" s="1106"/>
    </row>
    <row r="46" spans="1:9" s="49" customFormat="1" x14ac:dyDescent="0.2">
      <c r="A46" s="1100"/>
      <c r="B46" s="1103"/>
      <c r="C46" s="43">
        <v>2370</v>
      </c>
      <c r="D46" s="44">
        <v>800</v>
      </c>
      <c r="E46" s="45"/>
      <c r="F46" s="45">
        <f t="shared" si="5"/>
        <v>800</v>
      </c>
      <c r="G46" s="46"/>
      <c r="H46" s="1106"/>
    </row>
    <row r="47" spans="1:9" s="49" customFormat="1" x14ac:dyDescent="0.2">
      <c r="A47" s="1101"/>
      <c r="B47" s="1104"/>
      <c r="C47" s="43">
        <v>5238</v>
      </c>
      <c r="D47" s="44">
        <v>1000</v>
      </c>
      <c r="E47" s="45"/>
      <c r="F47" s="45">
        <f t="shared" si="5"/>
        <v>1000</v>
      </c>
      <c r="G47" s="46"/>
      <c r="H47" s="1106"/>
    </row>
    <row r="48" spans="1:9" s="49" customFormat="1" ht="14.25" customHeight="1" x14ac:dyDescent="0.2">
      <c r="A48" s="1116">
        <v>1.2</v>
      </c>
      <c r="B48" s="1117" t="s">
        <v>29</v>
      </c>
      <c r="C48" s="43"/>
      <c r="D48" s="36">
        <f>SUM(D49:D51)</f>
        <v>2325</v>
      </c>
      <c r="E48" s="36">
        <f t="shared" ref="E48:F48" si="6">SUM(E49:E51)</f>
        <v>0</v>
      </c>
      <c r="F48" s="36">
        <f t="shared" si="6"/>
        <v>2325</v>
      </c>
      <c r="G48" s="37"/>
      <c r="H48" s="1096" t="s">
        <v>30</v>
      </c>
    </row>
    <row r="49" spans="1:11" s="49" customFormat="1" ht="13.5" customHeight="1" x14ac:dyDescent="0.2">
      <c r="A49" s="1116"/>
      <c r="B49" s="1117"/>
      <c r="C49" s="43">
        <v>2341</v>
      </c>
      <c r="D49" s="44">
        <v>100</v>
      </c>
      <c r="E49" s="45"/>
      <c r="F49" s="45">
        <f>D49+E49</f>
        <v>100</v>
      </c>
      <c r="G49" s="46"/>
      <c r="H49" s="1097"/>
    </row>
    <row r="50" spans="1:11" s="49" customFormat="1" x14ac:dyDescent="0.2">
      <c r="A50" s="1116"/>
      <c r="B50" s="1117"/>
      <c r="C50" s="43">
        <v>2361</v>
      </c>
      <c r="D50" s="44">
        <v>1125</v>
      </c>
      <c r="E50" s="50"/>
      <c r="F50" s="45">
        <f>D50+E50</f>
        <v>1125</v>
      </c>
      <c r="G50" s="46"/>
      <c r="H50" s="1097"/>
    </row>
    <row r="51" spans="1:11" s="49" customFormat="1" ht="12.75" customHeight="1" x14ac:dyDescent="0.2">
      <c r="A51" s="1116"/>
      <c r="B51" s="1117"/>
      <c r="C51" s="38">
        <v>2370</v>
      </c>
      <c r="D51" s="39">
        <v>1100</v>
      </c>
      <c r="E51" s="39"/>
      <c r="F51" s="40">
        <f>D51+E51</f>
        <v>1100</v>
      </c>
      <c r="G51" s="41"/>
      <c r="H51" s="1098"/>
      <c r="K51" s="51"/>
    </row>
    <row r="52" spans="1:11" s="49" customFormat="1" x14ac:dyDescent="0.2">
      <c r="A52" s="52" t="s">
        <v>31</v>
      </c>
      <c r="B52" s="53" t="s">
        <v>32</v>
      </c>
      <c r="C52" s="50"/>
      <c r="D52" s="36">
        <f>D53+D55</f>
        <v>16643</v>
      </c>
      <c r="E52" s="36">
        <f t="shared" ref="E52:F52" si="7">E53+E55</f>
        <v>-560</v>
      </c>
      <c r="F52" s="36">
        <f t="shared" si="7"/>
        <v>16083</v>
      </c>
      <c r="G52" s="37"/>
      <c r="H52" s="32"/>
    </row>
    <row r="53" spans="1:11" s="49" customFormat="1" x14ac:dyDescent="0.2">
      <c r="A53" s="1112" t="s">
        <v>33</v>
      </c>
      <c r="B53" s="1095" t="s">
        <v>34</v>
      </c>
      <c r="C53" s="43"/>
      <c r="D53" s="36">
        <f>SUM(D54:D54)</f>
        <v>3500</v>
      </c>
      <c r="E53" s="36">
        <f t="shared" ref="E53:F53" si="8">SUM(E54:E54)</f>
        <v>0</v>
      </c>
      <c r="F53" s="36">
        <f t="shared" si="8"/>
        <v>3500</v>
      </c>
      <c r="G53" s="37"/>
      <c r="H53" s="1113" t="s">
        <v>35</v>
      </c>
    </row>
    <row r="54" spans="1:11" s="49" customFormat="1" x14ac:dyDescent="0.2">
      <c r="A54" s="1112"/>
      <c r="B54" s="1095"/>
      <c r="C54" s="43">
        <v>2363</v>
      </c>
      <c r="D54" s="44">
        <v>3500</v>
      </c>
      <c r="E54" s="44"/>
      <c r="F54" s="45">
        <f>D54+E54</f>
        <v>3500</v>
      </c>
      <c r="G54" s="46"/>
      <c r="H54" s="1114"/>
    </row>
    <row r="55" spans="1:11" s="25" customFormat="1" ht="13.5" customHeight="1" x14ac:dyDescent="0.2">
      <c r="A55" s="1112" t="s">
        <v>36</v>
      </c>
      <c r="B55" s="1095" t="s">
        <v>37</v>
      </c>
      <c r="C55" s="43"/>
      <c r="D55" s="36">
        <f>SUM(D56:D61)</f>
        <v>13143</v>
      </c>
      <c r="E55" s="36">
        <f t="shared" ref="E55:F55" si="9">SUM(E56:E61)</f>
        <v>-560</v>
      </c>
      <c r="F55" s="36">
        <f t="shared" si="9"/>
        <v>12583</v>
      </c>
      <c r="G55" s="37"/>
      <c r="H55" s="1113" t="s">
        <v>35</v>
      </c>
      <c r="I55" s="49"/>
    </row>
    <row r="56" spans="1:11" s="25" customFormat="1" ht="36" x14ac:dyDescent="0.2">
      <c r="A56" s="1112"/>
      <c r="B56" s="1095"/>
      <c r="C56" s="43">
        <v>2111</v>
      </c>
      <c r="D56" s="44">
        <v>360</v>
      </c>
      <c r="E56" s="44">
        <v>-24</v>
      </c>
      <c r="F56" s="45">
        <f t="shared" ref="F56:F61" si="10">D56+E56</f>
        <v>336</v>
      </c>
      <c r="G56" s="46" t="s">
        <v>38</v>
      </c>
      <c r="H56" s="1115"/>
    </row>
    <row r="57" spans="1:11" s="25" customFormat="1" ht="24" x14ac:dyDescent="0.2">
      <c r="A57" s="1112"/>
      <c r="B57" s="1095"/>
      <c r="C57" s="38">
        <v>2261</v>
      </c>
      <c r="D57" s="39">
        <v>5920</v>
      </c>
      <c r="E57" s="39">
        <v>-203</v>
      </c>
      <c r="F57" s="40">
        <f t="shared" si="10"/>
        <v>5717</v>
      </c>
      <c r="G57" s="41" t="s">
        <v>39</v>
      </c>
      <c r="H57" s="1115"/>
    </row>
    <row r="58" spans="1:11" s="25" customFormat="1" ht="13.5" customHeight="1" x14ac:dyDescent="0.2">
      <c r="A58" s="1112"/>
      <c r="B58" s="1095"/>
      <c r="C58" s="38">
        <v>2262</v>
      </c>
      <c r="D58" s="39">
        <v>1200</v>
      </c>
      <c r="E58" s="39"/>
      <c r="F58" s="40">
        <f t="shared" si="10"/>
        <v>1200</v>
      </c>
      <c r="G58" s="41"/>
      <c r="H58" s="1115"/>
    </row>
    <row r="59" spans="1:11" s="25" customFormat="1" ht="36" x14ac:dyDescent="0.2">
      <c r="A59" s="1112"/>
      <c r="B59" s="1095"/>
      <c r="C59" s="43">
        <v>2279</v>
      </c>
      <c r="D59" s="44">
        <v>333</v>
      </c>
      <c r="E59" s="44">
        <v>-333</v>
      </c>
      <c r="F59" s="45">
        <f t="shared" si="10"/>
        <v>0</v>
      </c>
      <c r="G59" s="46" t="s">
        <v>40</v>
      </c>
      <c r="H59" s="1115"/>
    </row>
    <row r="60" spans="1:11" s="25" customFormat="1" ht="13.5" customHeight="1" x14ac:dyDescent="0.2">
      <c r="A60" s="1112"/>
      <c r="B60" s="1095"/>
      <c r="C60" s="43">
        <v>2341</v>
      </c>
      <c r="D60" s="44">
        <v>150</v>
      </c>
      <c r="E60" s="36"/>
      <c r="F60" s="45">
        <f t="shared" si="10"/>
        <v>150</v>
      </c>
      <c r="G60" s="37"/>
      <c r="H60" s="1115"/>
    </row>
    <row r="61" spans="1:11" s="25" customFormat="1" ht="13.5" customHeight="1" x14ac:dyDescent="0.2">
      <c r="A61" s="1112"/>
      <c r="B61" s="1095"/>
      <c r="C61" s="38">
        <v>2363</v>
      </c>
      <c r="D61" s="39">
        <v>5180</v>
      </c>
      <c r="E61" s="39"/>
      <c r="F61" s="40">
        <f t="shared" si="10"/>
        <v>5180</v>
      </c>
      <c r="G61" s="41"/>
      <c r="H61" s="1114"/>
    </row>
    <row r="62" spans="1:11" s="25" customFormat="1" ht="18.75" customHeight="1" x14ac:dyDescent="0.2">
      <c r="A62" s="54">
        <v>2</v>
      </c>
      <c r="B62" s="55" t="s">
        <v>41</v>
      </c>
      <c r="C62" s="56"/>
      <c r="D62" s="31">
        <f>D64+D74+D78+D68</f>
        <v>21186</v>
      </c>
      <c r="E62" s="31">
        <f t="shared" ref="E62:F62" si="11">E64+E74+E78+E68</f>
        <v>345</v>
      </c>
      <c r="F62" s="31">
        <f t="shared" si="11"/>
        <v>21531</v>
      </c>
      <c r="G62" s="27"/>
      <c r="H62" s="32"/>
    </row>
    <row r="63" spans="1:11" s="25" customFormat="1" ht="17.25" customHeight="1" x14ac:dyDescent="0.2">
      <c r="A63" s="54" t="s">
        <v>42</v>
      </c>
      <c r="B63" s="55" t="s">
        <v>43</v>
      </c>
      <c r="C63" s="56"/>
      <c r="D63" s="31">
        <f>SUM(D64+D68)</f>
        <v>4895</v>
      </c>
      <c r="E63" s="31"/>
      <c r="F63" s="31">
        <f>F64+F68</f>
        <v>4999</v>
      </c>
      <c r="G63" s="27"/>
      <c r="H63" s="32"/>
    </row>
    <row r="64" spans="1:11" s="25" customFormat="1" ht="17.25" customHeight="1" x14ac:dyDescent="0.2">
      <c r="A64" s="1122" t="s">
        <v>44</v>
      </c>
      <c r="B64" s="1095" t="s">
        <v>45</v>
      </c>
      <c r="C64" s="43"/>
      <c r="D64" s="36">
        <f>SUM(D65:D67)</f>
        <v>3680</v>
      </c>
      <c r="E64" s="36">
        <f t="shared" ref="E64:F64" si="12">SUM(E65:E67)</f>
        <v>240</v>
      </c>
      <c r="F64" s="36">
        <f t="shared" si="12"/>
        <v>3920</v>
      </c>
      <c r="G64" s="37"/>
      <c r="H64" s="57"/>
    </row>
    <row r="65" spans="1:8" s="25" customFormat="1" x14ac:dyDescent="0.2">
      <c r="A65" s="1122"/>
      <c r="B65" s="1095"/>
      <c r="C65" s="43">
        <v>2261</v>
      </c>
      <c r="D65" s="44">
        <v>960</v>
      </c>
      <c r="E65" s="45"/>
      <c r="F65" s="45">
        <f>D65+E65</f>
        <v>960</v>
      </c>
      <c r="G65" s="46"/>
      <c r="H65" s="1123" t="s">
        <v>22</v>
      </c>
    </row>
    <row r="66" spans="1:8" s="25" customFormat="1" ht="24" x14ac:dyDescent="0.2">
      <c r="A66" s="1122"/>
      <c r="B66" s="1095"/>
      <c r="C66" s="43">
        <v>2279</v>
      </c>
      <c r="D66" s="44">
        <v>1600</v>
      </c>
      <c r="E66" s="45">
        <v>240</v>
      </c>
      <c r="F66" s="45">
        <f>D66+E66</f>
        <v>1840</v>
      </c>
      <c r="G66" s="46" t="s">
        <v>46</v>
      </c>
      <c r="H66" s="1123"/>
    </row>
    <row r="67" spans="1:8" s="25" customFormat="1" ht="10.5" customHeight="1" x14ac:dyDescent="0.2">
      <c r="A67" s="1122"/>
      <c r="B67" s="1095"/>
      <c r="C67" s="43">
        <v>2363</v>
      </c>
      <c r="D67" s="44">
        <v>1120</v>
      </c>
      <c r="E67" s="45"/>
      <c r="F67" s="45">
        <f>D67+E67</f>
        <v>1120</v>
      </c>
      <c r="G67" s="46"/>
      <c r="H67" s="1123"/>
    </row>
    <row r="68" spans="1:8" s="25" customFormat="1" ht="15.75" customHeight="1" x14ac:dyDescent="0.2">
      <c r="A68" s="1124" t="s">
        <v>47</v>
      </c>
      <c r="B68" s="1102" t="s">
        <v>48</v>
      </c>
      <c r="C68" s="43"/>
      <c r="D68" s="36">
        <f>SUM(D69:D73)</f>
        <v>1215</v>
      </c>
      <c r="E68" s="36">
        <f t="shared" ref="E68:F68" si="13">SUM(E69:E73)</f>
        <v>-136</v>
      </c>
      <c r="F68" s="36">
        <f t="shared" si="13"/>
        <v>1079</v>
      </c>
      <c r="G68" s="46"/>
      <c r="H68" s="1096" t="s">
        <v>26</v>
      </c>
    </row>
    <row r="69" spans="1:8" s="25" customFormat="1" x14ac:dyDescent="0.2">
      <c r="A69" s="1125"/>
      <c r="B69" s="1103"/>
      <c r="C69" s="43">
        <v>2121</v>
      </c>
      <c r="D69" s="44">
        <v>145</v>
      </c>
      <c r="E69" s="45"/>
      <c r="F69" s="45">
        <f>D69+E69</f>
        <v>145</v>
      </c>
      <c r="G69" s="46"/>
      <c r="H69" s="1097"/>
    </row>
    <row r="70" spans="1:8" s="25" customFormat="1" ht="24" x14ac:dyDescent="0.2">
      <c r="A70" s="1125"/>
      <c r="B70" s="1103"/>
      <c r="C70" s="43">
        <v>2122</v>
      </c>
      <c r="D70" s="44">
        <v>160</v>
      </c>
      <c r="E70" s="45">
        <v>-56</v>
      </c>
      <c r="F70" s="45">
        <f>D70+E70</f>
        <v>104</v>
      </c>
      <c r="G70" s="46" t="s">
        <v>49</v>
      </c>
      <c r="H70" s="1097"/>
    </row>
    <row r="71" spans="1:8" s="25" customFormat="1" ht="24" customHeight="1" x14ac:dyDescent="0.2">
      <c r="A71" s="1125"/>
      <c r="B71" s="1103"/>
      <c r="C71" s="43">
        <v>2261</v>
      </c>
      <c r="D71" s="44">
        <v>360</v>
      </c>
      <c r="E71" s="45">
        <v>-80</v>
      </c>
      <c r="F71" s="45">
        <f>D71+E71</f>
        <v>280</v>
      </c>
      <c r="G71" s="46" t="s">
        <v>50</v>
      </c>
      <c r="H71" s="1097"/>
    </row>
    <row r="72" spans="1:8" s="25" customFormat="1" x14ac:dyDescent="0.2">
      <c r="A72" s="1125"/>
      <c r="B72" s="1103"/>
      <c r="C72" s="43">
        <v>2279</v>
      </c>
      <c r="D72" s="44">
        <v>300</v>
      </c>
      <c r="E72" s="45"/>
      <c r="F72" s="45">
        <f>D72+E72</f>
        <v>300</v>
      </c>
      <c r="G72" s="46"/>
      <c r="H72" s="1097"/>
    </row>
    <row r="73" spans="1:8" s="25" customFormat="1" x14ac:dyDescent="0.2">
      <c r="A73" s="1126"/>
      <c r="B73" s="1104"/>
      <c r="C73" s="43">
        <v>2363</v>
      </c>
      <c r="D73" s="44">
        <v>250</v>
      </c>
      <c r="E73" s="45"/>
      <c r="F73" s="45">
        <f>D73+E73</f>
        <v>250</v>
      </c>
      <c r="G73" s="46"/>
      <c r="H73" s="1098"/>
    </row>
    <row r="74" spans="1:8" s="25" customFormat="1" ht="12" customHeight="1" x14ac:dyDescent="0.2">
      <c r="A74" s="1118">
        <v>2.2000000000000002</v>
      </c>
      <c r="B74" s="1117" t="s">
        <v>51</v>
      </c>
      <c r="C74" s="43"/>
      <c r="D74" s="35">
        <f>SUM(D75:D77)</f>
        <v>14805</v>
      </c>
      <c r="E74" s="35">
        <f t="shared" ref="E74:F74" si="14">SUM(E75:E77)</f>
        <v>-137</v>
      </c>
      <c r="F74" s="35">
        <f t="shared" si="14"/>
        <v>14668</v>
      </c>
      <c r="G74" s="37"/>
      <c r="H74" s="1119" t="s">
        <v>52</v>
      </c>
    </row>
    <row r="75" spans="1:8" s="25" customFormat="1" ht="12.75" customHeight="1" x14ac:dyDescent="0.2">
      <c r="A75" s="1118"/>
      <c r="B75" s="1117"/>
      <c r="C75" s="43">
        <v>2312</v>
      </c>
      <c r="D75" s="44">
        <v>280</v>
      </c>
      <c r="E75" s="35"/>
      <c r="F75" s="45">
        <f>D75+E75</f>
        <v>280</v>
      </c>
      <c r="G75" s="37"/>
      <c r="H75" s="1119"/>
    </row>
    <row r="76" spans="1:8" s="25" customFormat="1" ht="12" customHeight="1" x14ac:dyDescent="0.2">
      <c r="A76" s="1118"/>
      <c r="B76" s="1117"/>
      <c r="C76" s="43">
        <v>2341</v>
      </c>
      <c r="D76" s="44">
        <v>25</v>
      </c>
      <c r="E76" s="45"/>
      <c r="F76" s="45">
        <f>D76+E76</f>
        <v>25</v>
      </c>
      <c r="G76" s="46"/>
      <c r="H76" s="1119"/>
    </row>
    <row r="77" spans="1:8" s="25" customFormat="1" ht="24" x14ac:dyDescent="0.2">
      <c r="A77" s="1118"/>
      <c r="B77" s="1117"/>
      <c r="C77" s="43">
        <v>5239</v>
      </c>
      <c r="D77" s="44">
        <v>14500</v>
      </c>
      <c r="E77" s="44">
        <v>-137</v>
      </c>
      <c r="F77" s="45">
        <f>D77+E77</f>
        <v>14363</v>
      </c>
      <c r="G77" s="46" t="s">
        <v>53</v>
      </c>
      <c r="H77" s="1119"/>
    </row>
    <row r="78" spans="1:8" s="25" customFormat="1" ht="13.5" customHeight="1" x14ac:dyDescent="0.2">
      <c r="A78" s="1120">
        <v>2.2999999999999998</v>
      </c>
      <c r="B78" s="1121" t="s">
        <v>54</v>
      </c>
      <c r="C78" s="50"/>
      <c r="D78" s="36">
        <f>SUM(D79:D81)</f>
        <v>1486</v>
      </c>
      <c r="E78" s="36">
        <f t="shared" ref="E78:F78" si="15">SUM(E79:E81)</f>
        <v>378</v>
      </c>
      <c r="F78" s="36">
        <f t="shared" si="15"/>
        <v>1864</v>
      </c>
      <c r="G78" s="37"/>
      <c r="H78" s="1119" t="s">
        <v>30</v>
      </c>
    </row>
    <row r="79" spans="1:8" s="25" customFormat="1" ht="36" x14ac:dyDescent="0.2">
      <c r="A79" s="1120"/>
      <c r="B79" s="1121"/>
      <c r="C79" s="43">
        <v>2242</v>
      </c>
      <c r="D79" s="44">
        <v>120</v>
      </c>
      <c r="E79" s="44">
        <v>245</v>
      </c>
      <c r="F79" s="45">
        <f>D79+E79</f>
        <v>365</v>
      </c>
      <c r="G79" s="46" t="s">
        <v>55</v>
      </c>
      <c r="H79" s="1119"/>
    </row>
    <row r="80" spans="1:8" s="25" customFormat="1" ht="72" x14ac:dyDescent="0.2">
      <c r="A80" s="1120"/>
      <c r="B80" s="1121"/>
      <c r="C80" s="43">
        <v>2322</v>
      </c>
      <c r="D80" s="44">
        <v>1200</v>
      </c>
      <c r="E80" s="44">
        <v>133</v>
      </c>
      <c r="F80" s="45">
        <f>D80+E80</f>
        <v>1333</v>
      </c>
      <c r="G80" s="46" t="s">
        <v>56</v>
      </c>
      <c r="H80" s="1119"/>
    </row>
    <row r="81" spans="1:8" s="25" customFormat="1" x14ac:dyDescent="0.2">
      <c r="A81" s="1120"/>
      <c r="B81" s="1121"/>
      <c r="C81" s="43">
        <v>2354</v>
      </c>
      <c r="D81" s="44">
        <v>166</v>
      </c>
      <c r="E81" s="50"/>
      <c r="F81" s="45">
        <f>D81+E81</f>
        <v>166</v>
      </c>
      <c r="G81" s="46"/>
      <c r="H81" s="1119"/>
    </row>
    <row r="82" spans="1:8" s="25" customFormat="1" ht="14.25" customHeight="1" x14ac:dyDescent="0.2">
      <c r="A82" s="58">
        <v>3</v>
      </c>
      <c r="B82" s="59" t="s">
        <v>57</v>
      </c>
      <c r="C82" s="56"/>
      <c r="D82" s="31">
        <f>D83+D86+D90</f>
        <v>6855</v>
      </c>
      <c r="E82" s="31">
        <f t="shared" ref="E82:F82" si="16">E83+E86+E90</f>
        <v>0</v>
      </c>
      <c r="F82" s="31">
        <f t="shared" si="16"/>
        <v>6855</v>
      </c>
      <c r="G82" s="27"/>
      <c r="H82" s="32"/>
    </row>
    <row r="83" spans="1:8" s="25" customFormat="1" x14ac:dyDescent="0.2">
      <c r="A83" s="1118">
        <v>3.1</v>
      </c>
      <c r="B83" s="1121" t="s">
        <v>45</v>
      </c>
      <c r="C83" s="43"/>
      <c r="D83" s="35">
        <f>SUM(D84:D85)</f>
        <v>1940</v>
      </c>
      <c r="E83" s="35">
        <f t="shared" ref="E83:F83" si="17">SUM(E84:E85)</f>
        <v>0</v>
      </c>
      <c r="F83" s="35">
        <f t="shared" si="17"/>
        <v>1940</v>
      </c>
      <c r="G83" s="37"/>
      <c r="H83" s="1123" t="s">
        <v>22</v>
      </c>
    </row>
    <row r="84" spans="1:8" s="25" customFormat="1" ht="12" customHeight="1" x14ac:dyDescent="0.2">
      <c r="A84" s="1118"/>
      <c r="B84" s="1121"/>
      <c r="C84" s="43">
        <v>2279</v>
      </c>
      <c r="D84" s="44">
        <v>1800</v>
      </c>
      <c r="E84" s="35"/>
      <c r="F84" s="45">
        <f>D84+E84</f>
        <v>1800</v>
      </c>
      <c r="G84" s="37"/>
      <c r="H84" s="1123"/>
    </row>
    <row r="85" spans="1:8" s="25" customFormat="1" ht="12.75" customHeight="1" x14ac:dyDescent="0.2">
      <c r="A85" s="1118"/>
      <c r="B85" s="1121"/>
      <c r="C85" s="43">
        <v>2363</v>
      </c>
      <c r="D85" s="44">
        <v>140</v>
      </c>
      <c r="E85" s="45"/>
      <c r="F85" s="45">
        <f>D85+E85</f>
        <v>140</v>
      </c>
      <c r="G85" s="46"/>
      <c r="H85" s="1123"/>
    </row>
    <row r="86" spans="1:8" s="25" customFormat="1" ht="12.75" customHeight="1" x14ac:dyDescent="0.2">
      <c r="A86" s="1127">
        <v>3.2</v>
      </c>
      <c r="B86" s="1133" t="s">
        <v>58</v>
      </c>
      <c r="C86" s="43"/>
      <c r="D86" s="36">
        <f>SUM(D87:D89)</f>
        <v>1200</v>
      </c>
      <c r="E86" s="36">
        <f t="shared" ref="E86" si="18">SUM(E87:E88)</f>
        <v>0</v>
      </c>
      <c r="F86" s="36">
        <f>SUM(F87:F89)</f>
        <v>1200</v>
      </c>
      <c r="G86" s="37"/>
      <c r="H86" s="1119" t="s">
        <v>30</v>
      </c>
    </row>
    <row r="87" spans="1:8" s="25" customFormat="1" ht="12.75" customHeight="1" x14ac:dyDescent="0.2">
      <c r="A87" s="1128"/>
      <c r="B87" s="1134"/>
      <c r="C87" s="43">
        <v>2341</v>
      </c>
      <c r="D87" s="44">
        <v>50</v>
      </c>
      <c r="E87" s="35"/>
      <c r="F87" s="45">
        <f>D87+E87</f>
        <v>50</v>
      </c>
      <c r="G87" s="37"/>
      <c r="H87" s="1119"/>
    </row>
    <row r="88" spans="1:8" s="25" customFormat="1" x14ac:dyDescent="0.2">
      <c r="A88" s="1128"/>
      <c r="B88" s="1134"/>
      <c r="C88" s="43">
        <v>2361</v>
      </c>
      <c r="D88" s="44">
        <v>1050</v>
      </c>
      <c r="E88" s="35"/>
      <c r="F88" s="45">
        <f>D88+E88</f>
        <v>1050</v>
      </c>
      <c r="G88" s="37"/>
      <c r="H88" s="1119"/>
    </row>
    <row r="89" spans="1:8" s="25" customFormat="1" x14ac:dyDescent="0.2">
      <c r="A89" s="1129"/>
      <c r="B89" s="1135"/>
      <c r="C89" s="43">
        <v>2370</v>
      </c>
      <c r="D89" s="44">
        <v>100</v>
      </c>
      <c r="E89" s="35"/>
      <c r="F89" s="45">
        <f>D89+E89</f>
        <v>100</v>
      </c>
      <c r="G89" s="37"/>
      <c r="H89" s="60"/>
    </row>
    <row r="90" spans="1:8" s="25" customFormat="1" x14ac:dyDescent="0.2">
      <c r="A90" s="1118">
        <v>3.3</v>
      </c>
      <c r="B90" s="1121" t="s">
        <v>59</v>
      </c>
      <c r="C90" s="43"/>
      <c r="D90" s="36">
        <f>SUM(D91:D92)</f>
        <v>3715</v>
      </c>
      <c r="E90" s="36">
        <f t="shared" ref="E90:F90" si="19">SUM(E91:E92)</f>
        <v>0</v>
      </c>
      <c r="F90" s="36">
        <f t="shared" si="19"/>
        <v>3715</v>
      </c>
      <c r="G90" s="37"/>
      <c r="H90" s="1119" t="s">
        <v>35</v>
      </c>
    </row>
    <row r="91" spans="1:8" s="25" customFormat="1" x14ac:dyDescent="0.2">
      <c r="A91" s="1118"/>
      <c r="B91" s="1121"/>
      <c r="C91" s="43">
        <v>2261</v>
      </c>
      <c r="D91" s="44">
        <v>2700</v>
      </c>
      <c r="E91" s="44"/>
      <c r="F91" s="45">
        <f>D91+E91</f>
        <v>2700</v>
      </c>
      <c r="G91" s="46"/>
      <c r="H91" s="1119"/>
    </row>
    <row r="92" spans="1:8" s="25" customFormat="1" x14ac:dyDescent="0.2">
      <c r="A92" s="1118"/>
      <c r="B92" s="1121"/>
      <c r="C92" s="43">
        <v>2363</v>
      </c>
      <c r="D92" s="44">
        <v>1015</v>
      </c>
      <c r="E92" s="44"/>
      <c r="F92" s="45">
        <f>D92+E92</f>
        <v>1015</v>
      </c>
      <c r="G92" s="46"/>
      <c r="H92" s="1119"/>
    </row>
    <row r="93" spans="1:8" s="25" customFormat="1" x14ac:dyDescent="0.2">
      <c r="A93" s="58">
        <v>4</v>
      </c>
      <c r="B93" s="59" t="s">
        <v>60</v>
      </c>
      <c r="C93" s="56"/>
      <c r="D93" s="31">
        <f>D94+D98</f>
        <v>1040</v>
      </c>
      <c r="E93" s="31">
        <f t="shared" ref="E93:F93" si="20">E94+E98</f>
        <v>0</v>
      </c>
      <c r="F93" s="31">
        <f t="shared" si="20"/>
        <v>1040</v>
      </c>
      <c r="G93" s="27"/>
      <c r="H93" s="32"/>
    </row>
    <row r="94" spans="1:8" s="25" customFormat="1" ht="12.75" customHeight="1" x14ac:dyDescent="0.2">
      <c r="A94" s="1127">
        <v>4.0999999999999996</v>
      </c>
      <c r="B94" s="1130" t="s">
        <v>61</v>
      </c>
      <c r="C94" s="43"/>
      <c r="D94" s="36">
        <f>SUM(D95:D97)</f>
        <v>878</v>
      </c>
      <c r="E94" s="36">
        <f t="shared" ref="E94" si="21">SUM(E96:E96)</f>
        <v>0</v>
      </c>
      <c r="F94" s="36">
        <f>SUM(F95:F97)</f>
        <v>878</v>
      </c>
      <c r="G94" s="37"/>
      <c r="H94" s="1123" t="s">
        <v>22</v>
      </c>
    </row>
    <row r="95" spans="1:8" s="25" customFormat="1" x14ac:dyDescent="0.2">
      <c r="A95" s="1128"/>
      <c r="B95" s="1131"/>
      <c r="C95" s="43">
        <v>2261</v>
      </c>
      <c r="D95" s="44">
        <v>192</v>
      </c>
      <c r="E95" s="36"/>
      <c r="F95" s="44">
        <f>D95+E95</f>
        <v>192</v>
      </c>
      <c r="G95" s="37"/>
      <c r="H95" s="1123"/>
    </row>
    <row r="96" spans="1:8" s="25" customFormat="1" x14ac:dyDescent="0.2">
      <c r="A96" s="1128"/>
      <c r="B96" s="1131"/>
      <c r="C96" s="43">
        <v>2279</v>
      </c>
      <c r="D96" s="44">
        <v>350</v>
      </c>
      <c r="E96" s="45"/>
      <c r="F96" s="45">
        <f>D96+E96</f>
        <v>350</v>
      </c>
      <c r="G96" s="46"/>
      <c r="H96" s="1123"/>
    </row>
    <row r="97" spans="1:8" s="25" customFormat="1" x14ac:dyDescent="0.2">
      <c r="A97" s="1129"/>
      <c r="B97" s="1132"/>
      <c r="C97" s="43">
        <v>2363</v>
      </c>
      <c r="D97" s="44">
        <v>336</v>
      </c>
      <c r="E97" s="45"/>
      <c r="F97" s="45">
        <f>D97+E97</f>
        <v>336</v>
      </c>
      <c r="G97" s="46"/>
      <c r="H97" s="50"/>
    </row>
    <row r="98" spans="1:8" s="25" customFormat="1" x14ac:dyDescent="0.2">
      <c r="A98" s="1118">
        <v>4.2</v>
      </c>
      <c r="B98" s="1117" t="s">
        <v>62</v>
      </c>
      <c r="C98" s="43"/>
      <c r="D98" s="36">
        <f>SUM(D99:D100)</f>
        <v>162</v>
      </c>
      <c r="E98" s="36">
        <f t="shared" ref="E98" si="22">SUM(E100:E100)</f>
        <v>0</v>
      </c>
      <c r="F98" s="36">
        <f>SUM(F99:F100)</f>
        <v>162</v>
      </c>
      <c r="G98" s="37"/>
      <c r="H98" s="1119" t="s">
        <v>26</v>
      </c>
    </row>
    <row r="99" spans="1:8" s="25" customFormat="1" ht="13.5" customHeight="1" x14ac:dyDescent="0.2">
      <c r="A99" s="1118"/>
      <c r="B99" s="1117"/>
      <c r="C99" s="43">
        <v>2341</v>
      </c>
      <c r="D99" s="44">
        <v>25</v>
      </c>
      <c r="E99" s="36"/>
      <c r="F99" s="44">
        <f>D99+E99</f>
        <v>25</v>
      </c>
      <c r="G99" s="37"/>
      <c r="H99" s="1119"/>
    </row>
    <row r="100" spans="1:8" s="25" customFormat="1" x14ac:dyDescent="0.2">
      <c r="A100" s="1118"/>
      <c r="B100" s="1117"/>
      <c r="C100" s="43">
        <v>2370</v>
      </c>
      <c r="D100" s="44">
        <v>137</v>
      </c>
      <c r="E100" s="50"/>
      <c r="F100" s="45">
        <f>D100+E100</f>
        <v>137</v>
      </c>
      <c r="G100" s="46"/>
      <c r="H100" s="1119"/>
    </row>
    <row r="101" spans="1:8" s="25" customFormat="1" x14ac:dyDescent="0.2">
      <c r="A101" s="58">
        <v>5</v>
      </c>
      <c r="B101" s="59" t="s">
        <v>63</v>
      </c>
      <c r="C101" s="56"/>
      <c r="D101" s="31">
        <f>D102+D107+D114</f>
        <v>80716</v>
      </c>
      <c r="E101" s="31">
        <f>E102+E107+E114</f>
        <v>-2108</v>
      </c>
      <c r="F101" s="31">
        <f>F102+F107+F114</f>
        <v>78608</v>
      </c>
      <c r="G101" s="27"/>
      <c r="H101" s="32"/>
    </row>
    <row r="102" spans="1:8" s="25" customFormat="1" x14ac:dyDescent="0.2">
      <c r="A102" s="1118">
        <v>5.0999999999999996</v>
      </c>
      <c r="B102" s="1121" t="s">
        <v>45</v>
      </c>
      <c r="C102" s="43"/>
      <c r="D102" s="36">
        <f>SUM(D103:D106)</f>
        <v>21608</v>
      </c>
      <c r="E102" s="36">
        <f t="shared" ref="E102:F102" si="23">SUM(E103:E106)</f>
        <v>186</v>
      </c>
      <c r="F102" s="36">
        <f t="shared" si="23"/>
        <v>21794</v>
      </c>
      <c r="G102" s="37"/>
      <c r="H102" s="1123" t="s">
        <v>22</v>
      </c>
    </row>
    <row r="103" spans="1:8" s="25" customFormat="1" ht="60" x14ac:dyDescent="0.2">
      <c r="A103" s="1118"/>
      <c r="B103" s="1121"/>
      <c r="C103" s="38">
        <v>2261</v>
      </c>
      <c r="D103" s="39">
        <v>9140</v>
      </c>
      <c r="E103" s="40">
        <v>-3000</v>
      </c>
      <c r="F103" s="40">
        <f>D103+E103</f>
        <v>6140</v>
      </c>
      <c r="G103" s="41" t="s">
        <v>64</v>
      </c>
      <c r="H103" s="1123"/>
    </row>
    <row r="104" spans="1:8" s="25" customFormat="1" ht="60" x14ac:dyDescent="0.2">
      <c r="A104" s="1118"/>
      <c r="B104" s="1121"/>
      <c r="C104" s="43">
        <v>2262</v>
      </c>
      <c r="D104" s="44">
        <v>8200</v>
      </c>
      <c r="E104" s="45">
        <v>3186</v>
      </c>
      <c r="F104" s="45">
        <f>D104+E104</f>
        <v>11386</v>
      </c>
      <c r="G104" s="46" t="s">
        <v>23</v>
      </c>
      <c r="H104" s="1123"/>
    </row>
    <row r="105" spans="1:8" s="25" customFormat="1" x14ac:dyDescent="0.2">
      <c r="A105" s="1118"/>
      <c r="B105" s="1121"/>
      <c r="C105" s="43">
        <v>2279</v>
      </c>
      <c r="D105" s="44">
        <v>2220</v>
      </c>
      <c r="E105" s="45"/>
      <c r="F105" s="45">
        <f>D105+E105</f>
        <v>2220</v>
      </c>
      <c r="G105" s="46"/>
      <c r="H105" s="1123"/>
    </row>
    <row r="106" spans="1:8" s="25" customFormat="1" x14ac:dyDescent="0.2">
      <c r="A106" s="1118"/>
      <c r="B106" s="1121"/>
      <c r="C106" s="43">
        <v>2363</v>
      </c>
      <c r="D106" s="44">
        <v>2048</v>
      </c>
      <c r="E106" s="45"/>
      <c r="F106" s="45">
        <f>D106+E106</f>
        <v>2048</v>
      </c>
      <c r="G106" s="46"/>
      <c r="H106" s="1123"/>
    </row>
    <row r="107" spans="1:8" s="25" customFormat="1" x14ac:dyDescent="0.2">
      <c r="A107" s="1118">
        <v>5.2</v>
      </c>
      <c r="B107" s="1117" t="s">
        <v>65</v>
      </c>
      <c r="C107" s="43"/>
      <c r="D107" s="36">
        <f>SUM(D108:D113)</f>
        <v>51430</v>
      </c>
      <c r="E107" s="36">
        <f t="shared" ref="E107:F107" si="24">SUM(E108:E113)</f>
        <v>0</v>
      </c>
      <c r="F107" s="36">
        <f t="shared" si="24"/>
        <v>51430</v>
      </c>
      <c r="G107" s="37"/>
      <c r="H107" s="1119" t="s">
        <v>30</v>
      </c>
    </row>
    <row r="108" spans="1:8" s="25" customFormat="1" x14ac:dyDescent="0.2">
      <c r="A108" s="1118"/>
      <c r="B108" s="1117"/>
      <c r="C108" s="43">
        <v>2231</v>
      </c>
      <c r="D108" s="44">
        <v>400</v>
      </c>
      <c r="E108" s="36"/>
      <c r="F108" s="45">
        <f t="shared" ref="F108:F113" si="25">D108+E108</f>
        <v>400</v>
      </c>
      <c r="G108" s="37"/>
      <c r="H108" s="1119"/>
    </row>
    <row r="109" spans="1:8" s="25" customFormat="1" x14ac:dyDescent="0.2">
      <c r="A109" s="1118"/>
      <c r="B109" s="1117"/>
      <c r="C109" s="43">
        <v>2235</v>
      </c>
      <c r="D109" s="44">
        <v>1000</v>
      </c>
      <c r="E109" s="36"/>
      <c r="F109" s="45">
        <f t="shared" si="25"/>
        <v>1000</v>
      </c>
      <c r="G109" s="37"/>
      <c r="H109" s="1119"/>
    </row>
    <row r="110" spans="1:8" s="25" customFormat="1" x14ac:dyDescent="0.2">
      <c r="A110" s="1118"/>
      <c r="B110" s="1117"/>
      <c r="C110" s="43">
        <v>2314</v>
      </c>
      <c r="D110" s="44">
        <v>1400</v>
      </c>
      <c r="E110" s="36"/>
      <c r="F110" s="45">
        <f t="shared" si="25"/>
        <v>1400</v>
      </c>
      <c r="G110" s="37"/>
      <c r="H110" s="1119"/>
    </row>
    <row r="111" spans="1:8" s="25" customFormat="1" x14ac:dyDescent="0.2">
      <c r="A111" s="1118"/>
      <c r="B111" s="1117"/>
      <c r="C111" s="43">
        <v>2341</v>
      </c>
      <c r="D111" s="44">
        <v>100</v>
      </c>
      <c r="E111" s="35"/>
      <c r="F111" s="45">
        <f t="shared" si="25"/>
        <v>100</v>
      </c>
      <c r="G111" s="37"/>
      <c r="H111" s="1119"/>
    </row>
    <row r="112" spans="1:8" s="25" customFormat="1" x14ac:dyDescent="0.2">
      <c r="A112" s="1118"/>
      <c r="B112" s="1117"/>
      <c r="C112" s="43">
        <v>2361</v>
      </c>
      <c r="D112" s="44">
        <v>39800</v>
      </c>
      <c r="E112" s="50"/>
      <c r="F112" s="45">
        <f t="shared" si="25"/>
        <v>39800</v>
      </c>
      <c r="G112" s="46"/>
      <c r="H112" s="1119"/>
    </row>
    <row r="113" spans="1:8" s="25" customFormat="1" x14ac:dyDescent="0.2">
      <c r="A113" s="1118"/>
      <c r="B113" s="1117"/>
      <c r="C113" s="38">
        <v>2370</v>
      </c>
      <c r="D113" s="39">
        <v>8730</v>
      </c>
      <c r="E113" s="39"/>
      <c r="F113" s="40">
        <f t="shared" si="25"/>
        <v>8730</v>
      </c>
      <c r="G113" s="41"/>
      <c r="H113" s="1119"/>
    </row>
    <row r="114" spans="1:8" s="25" customFormat="1" x14ac:dyDescent="0.2">
      <c r="A114" s="61" t="s">
        <v>66</v>
      </c>
      <c r="B114" s="30" t="s">
        <v>32</v>
      </c>
      <c r="C114" s="56"/>
      <c r="D114" s="31">
        <f t="shared" ref="D114:F114" si="26">D115+D119</f>
        <v>7678</v>
      </c>
      <c r="E114" s="31">
        <f t="shared" si="26"/>
        <v>-2294</v>
      </c>
      <c r="F114" s="31">
        <f t="shared" si="26"/>
        <v>5384</v>
      </c>
      <c r="G114" s="27"/>
      <c r="H114" s="32"/>
    </row>
    <row r="115" spans="1:8" s="25" customFormat="1" x14ac:dyDescent="0.2">
      <c r="A115" s="1122" t="s">
        <v>67</v>
      </c>
      <c r="B115" s="1095" t="s">
        <v>68</v>
      </c>
      <c r="C115" s="56"/>
      <c r="D115" s="31">
        <f t="shared" ref="D115:F115" si="27">SUM(D116:D118)</f>
        <v>1760</v>
      </c>
      <c r="E115" s="31">
        <f t="shared" si="27"/>
        <v>-193</v>
      </c>
      <c r="F115" s="31">
        <f t="shared" si="27"/>
        <v>1567</v>
      </c>
      <c r="G115" s="27"/>
      <c r="H115" s="1136" t="s">
        <v>35</v>
      </c>
    </row>
    <row r="116" spans="1:8" s="25" customFormat="1" ht="24" x14ac:dyDescent="0.2">
      <c r="A116" s="1122"/>
      <c r="B116" s="1095"/>
      <c r="C116" s="62">
        <v>2262</v>
      </c>
      <c r="D116" s="63">
        <v>300</v>
      </c>
      <c r="E116" s="63">
        <v>-40</v>
      </c>
      <c r="F116" s="40">
        <f>D116+E116</f>
        <v>260</v>
      </c>
      <c r="G116" s="64" t="s">
        <v>69</v>
      </c>
      <c r="H116" s="1137"/>
    </row>
    <row r="117" spans="1:8" s="25" customFormat="1" x14ac:dyDescent="0.2">
      <c r="A117" s="1122"/>
      <c r="B117" s="1095"/>
      <c r="C117" s="56">
        <v>2341</v>
      </c>
      <c r="D117" s="65">
        <v>60</v>
      </c>
      <c r="E117" s="65"/>
      <c r="F117" s="45">
        <f>D117+E117</f>
        <v>60</v>
      </c>
      <c r="G117" s="27"/>
      <c r="H117" s="1137"/>
    </row>
    <row r="118" spans="1:8" s="25" customFormat="1" ht="24" x14ac:dyDescent="0.2">
      <c r="A118" s="1122"/>
      <c r="B118" s="1095"/>
      <c r="C118" s="62">
        <v>2363</v>
      </c>
      <c r="D118" s="63">
        <v>1400</v>
      </c>
      <c r="E118" s="63">
        <v>-153</v>
      </c>
      <c r="F118" s="40">
        <f>D118+E118</f>
        <v>1247</v>
      </c>
      <c r="G118" s="64" t="s">
        <v>70</v>
      </c>
      <c r="H118" s="1137"/>
    </row>
    <row r="119" spans="1:8" s="25" customFormat="1" ht="14.25" customHeight="1" x14ac:dyDescent="0.2">
      <c r="A119" s="1122" t="s">
        <v>71</v>
      </c>
      <c r="B119" s="1095" t="s">
        <v>37</v>
      </c>
      <c r="C119" s="43"/>
      <c r="D119" s="36">
        <f>SUM(D120:D123)</f>
        <v>5918</v>
      </c>
      <c r="E119" s="36">
        <f t="shared" ref="E119:F119" si="28">SUM(E120:E123)</f>
        <v>-2101</v>
      </c>
      <c r="F119" s="36">
        <f t="shared" si="28"/>
        <v>3817</v>
      </c>
      <c r="G119" s="37"/>
      <c r="H119" s="1105" t="s">
        <v>35</v>
      </c>
    </row>
    <row r="120" spans="1:8" s="25" customFormat="1" ht="48" x14ac:dyDescent="0.2">
      <c r="A120" s="1122"/>
      <c r="B120" s="1095"/>
      <c r="C120" s="38">
        <v>2111</v>
      </c>
      <c r="D120" s="39">
        <v>168</v>
      </c>
      <c r="E120" s="39">
        <v>-168</v>
      </c>
      <c r="F120" s="40">
        <f>D120+E120</f>
        <v>0</v>
      </c>
      <c r="G120" s="41" t="s">
        <v>72</v>
      </c>
      <c r="H120" s="1106"/>
    </row>
    <row r="121" spans="1:8" s="25" customFormat="1" ht="24" x14ac:dyDescent="0.2">
      <c r="A121" s="1122"/>
      <c r="B121" s="1095"/>
      <c r="C121" s="38">
        <v>2261</v>
      </c>
      <c r="D121" s="39">
        <v>2800</v>
      </c>
      <c r="E121" s="39">
        <v>-1372</v>
      </c>
      <c r="F121" s="40">
        <f>D121+E121</f>
        <v>1428</v>
      </c>
      <c r="G121" s="41" t="s">
        <v>73</v>
      </c>
      <c r="H121" s="1106"/>
    </row>
    <row r="122" spans="1:8" s="25" customFormat="1" x14ac:dyDescent="0.2">
      <c r="A122" s="1122"/>
      <c r="B122" s="1095"/>
      <c r="C122" s="38">
        <v>2262</v>
      </c>
      <c r="D122" s="39">
        <v>500</v>
      </c>
      <c r="E122" s="66"/>
      <c r="F122" s="40">
        <f>D122+E122</f>
        <v>500</v>
      </c>
      <c r="G122" s="67"/>
      <c r="H122" s="1106"/>
    </row>
    <row r="123" spans="1:8" s="25" customFormat="1" ht="24" x14ac:dyDescent="0.2">
      <c r="A123" s="1122"/>
      <c r="B123" s="1095"/>
      <c r="C123" s="38">
        <v>2363</v>
      </c>
      <c r="D123" s="39">
        <v>2450</v>
      </c>
      <c r="E123" s="39">
        <v>-561</v>
      </c>
      <c r="F123" s="40">
        <f>D123+E123</f>
        <v>1889</v>
      </c>
      <c r="G123" s="41" t="s">
        <v>73</v>
      </c>
      <c r="H123" s="1140"/>
    </row>
    <row r="124" spans="1:8" s="25" customFormat="1" ht="12" customHeight="1" x14ac:dyDescent="0.2">
      <c r="A124" s="29">
        <v>6</v>
      </c>
      <c r="B124" s="59" t="s">
        <v>74</v>
      </c>
      <c r="C124" s="56"/>
      <c r="D124" s="31">
        <f>D125+D130+D134+D136</f>
        <v>6235</v>
      </c>
      <c r="E124" s="31">
        <f t="shared" ref="E124:F124" si="29">E125+E130+E134+E136</f>
        <v>-87</v>
      </c>
      <c r="F124" s="31">
        <f t="shared" si="29"/>
        <v>6148</v>
      </c>
      <c r="G124" s="27"/>
      <c r="H124" s="32"/>
    </row>
    <row r="125" spans="1:8" s="25" customFormat="1" x14ac:dyDescent="0.2">
      <c r="A125" s="1118">
        <v>6.1</v>
      </c>
      <c r="B125" s="1121" t="s">
        <v>45</v>
      </c>
      <c r="C125" s="43"/>
      <c r="D125" s="36">
        <f>SUM(D126:D129)</f>
        <v>3305</v>
      </c>
      <c r="E125" s="36">
        <f t="shared" ref="E125:F125" si="30">SUM(E126:E129)</f>
        <v>0</v>
      </c>
      <c r="F125" s="36">
        <f t="shared" si="30"/>
        <v>3305</v>
      </c>
      <c r="G125" s="37"/>
      <c r="H125" s="1123" t="s">
        <v>22</v>
      </c>
    </row>
    <row r="126" spans="1:8" s="25" customFormat="1" x14ac:dyDescent="0.2">
      <c r="A126" s="1118"/>
      <c r="B126" s="1121"/>
      <c r="C126" s="43">
        <v>2261</v>
      </c>
      <c r="D126" s="44">
        <v>480</v>
      </c>
      <c r="E126" s="45"/>
      <c r="F126" s="45">
        <f>D126+E126</f>
        <v>480</v>
      </c>
      <c r="G126" s="46"/>
      <c r="H126" s="1123"/>
    </row>
    <row r="127" spans="1:8" s="25" customFormat="1" x14ac:dyDescent="0.2">
      <c r="A127" s="1118"/>
      <c r="B127" s="1121"/>
      <c r="C127" s="38">
        <v>2262</v>
      </c>
      <c r="D127" s="39">
        <v>2000</v>
      </c>
      <c r="E127" s="40"/>
      <c r="F127" s="40">
        <f>D127+E127</f>
        <v>2000</v>
      </c>
      <c r="G127" s="41"/>
      <c r="H127" s="1123"/>
    </row>
    <row r="128" spans="1:8" s="25" customFormat="1" ht="23.25" customHeight="1" x14ac:dyDescent="0.2">
      <c r="A128" s="1118"/>
      <c r="B128" s="1121"/>
      <c r="C128" s="43">
        <v>2279</v>
      </c>
      <c r="D128" s="44">
        <v>300</v>
      </c>
      <c r="E128" s="45"/>
      <c r="F128" s="45">
        <f>D128+E128</f>
        <v>300</v>
      </c>
      <c r="G128" s="46"/>
      <c r="H128" s="1123"/>
    </row>
    <row r="129" spans="1:8" s="25" customFormat="1" ht="12.75" customHeight="1" x14ac:dyDescent="0.2">
      <c r="A129" s="1118"/>
      <c r="B129" s="1121"/>
      <c r="C129" s="38">
        <v>2363</v>
      </c>
      <c r="D129" s="39">
        <v>525</v>
      </c>
      <c r="E129" s="40"/>
      <c r="F129" s="40">
        <f>D129+E129</f>
        <v>525</v>
      </c>
      <c r="G129" s="41"/>
      <c r="H129" s="1123"/>
    </row>
    <row r="130" spans="1:8" s="25" customFormat="1" ht="12.75" customHeight="1" x14ac:dyDescent="0.2">
      <c r="A130" s="1118">
        <v>6.2</v>
      </c>
      <c r="B130" s="1117" t="s">
        <v>75</v>
      </c>
      <c r="C130" s="43"/>
      <c r="D130" s="36">
        <f>SUM(D131:D133)</f>
        <v>555</v>
      </c>
      <c r="E130" s="36">
        <f t="shared" ref="E130:F130" si="31">SUM(E131:E133)</f>
        <v>0</v>
      </c>
      <c r="F130" s="36">
        <f t="shared" si="31"/>
        <v>555</v>
      </c>
      <c r="G130" s="37"/>
      <c r="H130" s="1119" t="s">
        <v>30</v>
      </c>
    </row>
    <row r="131" spans="1:8" s="25" customFormat="1" x14ac:dyDescent="0.2">
      <c r="A131" s="1118"/>
      <c r="B131" s="1117"/>
      <c r="C131" s="43">
        <v>2341</v>
      </c>
      <c r="D131" s="44">
        <v>25</v>
      </c>
      <c r="E131" s="35"/>
      <c r="F131" s="45">
        <f>D131+E131</f>
        <v>25</v>
      </c>
      <c r="G131" s="37"/>
      <c r="H131" s="1119"/>
    </row>
    <row r="132" spans="1:8" s="25" customFormat="1" x14ac:dyDescent="0.2">
      <c r="A132" s="1118"/>
      <c r="B132" s="1117"/>
      <c r="C132" s="43">
        <v>2361</v>
      </c>
      <c r="D132" s="44">
        <v>400</v>
      </c>
      <c r="E132" s="35"/>
      <c r="F132" s="45">
        <f>D132+E132</f>
        <v>400</v>
      </c>
      <c r="G132" s="37"/>
      <c r="H132" s="1119"/>
    </row>
    <row r="133" spans="1:8" s="25" customFormat="1" x14ac:dyDescent="0.2">
      <c r="A133" s="1118"/>
      <c r="B133" s="1117"/>
      <c r="C133" s="43">
        <v>2370</v>
      </c>
      <c r="D133" s="44">
        <v>130</v>
      </c>
      <c r="E133" s="50"/>
      <c r="F133" s="45">
        <f>D133+E133</f>
        <v>130</v>
      </c>
      <c r="G133" s="46"/>
      <c r="H133" s="1119"/>
    </row>
    <row r="134" spans="1:8" s="25" customFormat="1" x14ac:dyDescent="0.2">
      <c r="A134" s="52" t="s">
        <v>76</v>
      </c>
      <c r="B134" s="68" t="s">
        <v>32</v>
      </c>
      <c r="C134" s="50"/>
      <c r="D134" s="36">
        <f>D135</f>
        <v>350</v>
      </c>
      <c r="E134" s="36">
        <f t="shared" ref="E134" si="32">E135</f>
        <v>-87</v>
      </c>
      <c r="F134" s="36">
        <f>F135</f>
        <v>263</v>
      </c>
      <c r="G134" s="37"/>
      <c r="H134" s="69"/>
    </row>
    <row r="135" spans="1:8" s="25" customFormat="1" ht="24" x14ac:dyDescent="0.2">
      <c r="A135" s="70" t="s">
        <v>77</v>
      </c>
      <c r="B135" s="71" t="s">
        <v>34</v>
      </c>
      <c r="C135" s="38">
        <v>2363</v>
      </c>
      <c r="D135" s="39">
        <v>350</v>
      </c>
      <c r="E135" s="39">
        <v>-87</v>
      </c>
      <c r="F135" s="40">
        <f>D135+E135</f>
        <v>263</v>
      </c>
      <c r="G135" s="64" t="s">
        <v>70</v>
      </c>
      <c r="H135" s="69" t="s">
        <v>35</v>
      </c>
    </row>
    <row r="136" spans="1:8" s="25" customFormat="1" ht="15.75" customHeight="1" x14ac:dyDescent="0.2">
      <c r="A136" s="1127">
        <v>6.4</v>
      </c>
      <c r="B136" s="1138" t="s">
        <v>78</v>
      </c>
      <c r="C136" s="43"/>
      <c r="D136" s="36">
        <f>SUM(D137:D140)</f>
        <v>2025</v>
      </c>
      <c r="E136" s="45"/>
      <c r="F136" s="35">
        <f>SUM(F137:F140)</f>
        <v>2025</v>
      </c>
      <c r="G136" s="46"/>
      <c r="H136" s="1096" t="s">
        <v>26</v>
      </c>
    </row>
    <row r="137" spans="1:8" s="25" customFormat="1" ht="15.75" customHeight="1" x14ac:dyDescent="0.2">
      <c r="A137" s="1128"/>
      <c r="B137" s="1139"/>
      <c r="C137" s="43">
        <v>2121</v>
      </c>
      <c r="D137" s="44">
        <v>116</v>
      </c>
      <c r="E137" s="45"/>
      <c r="F137" s="45">
        <f>D137+E137</f>
        <v>116</v>
      </c>
      <c r="G137" s="46"/>
      <c r="H137" s="1097"/>
    </row>
    <row r="138" spans="1:8" s="25" customFormat="1" ht="15.75" customHeight="1" x14ac:dyDescent="0.2">
      <c r="A138" s="1128"/>
      <c r="B138" s="1139"/>
      <c r="C138" s="43">
        <v>2122</v>
      </c>
      <c r="D138" s="44">
        <v>49</v>
      </c>
      <c r="E138" s="45"/>
      <c r="F138" s="45">
        <f>D138+E138</f>
        <v>49</v>
      </c>
      <c r="G138" s="46"/>
      <c r="H138" s="1097"/>
    </row>
    <row r="139" spans="1:8" s="25" customFormat="1" ht="15.75" customHeight="1" x14ac:dyDescent="0.2">
      <c r="A139" s="1128"/>
      <c r="B139" s="1139"/>
      <c r="C139" s="43">
        <v>2262</v>
      </c>
      <c r="D139" s="44">
        <v>860</v>
      </c>
      <c r="E139" s="45"/>
      <c r="F139" s="45">
        <f>D139+E139</f>
        <v>860</v>
      </c>
      <c r="G139" s="46"/>
      <c r="H139" s="1097"/>
    </row>
    <row r="140" spans="1:8" s="25" customFormat="1" ht="15.75" customHeight="1" x14ac:dyDescent="0.2">
      <c r="A140" s="1128"/>
      <c r="B140" s="1139"/>
      <c r="C140" s="43">
        <v>2279</v>
      </c>
      <c r="D140" s="44">
        <v>1000</v>
      </c>
      <c r="E140" s="45"/>
      <c r="F140" s="45">
        <f>D140+E140</f>
        <v>1000</v>
      </c>
      <c r="G140" s="46"/>
      <c r="H140" s="1097"/>
    </row>
    <row r="141" spans="1:8" s="25" customFormat="1" ht="12.75" customHeight="1" x14ac:dyDescent="0.2">
      <c r="A141" s="58">
        <v>7</v>
      </c>
      <c r="B141" s="59" t="s">
        <v>79</v>
      </c>
      <c r="C141" s="56"/>
      <c r="D141" s="31">
        <f t="shared" ref="D141:F141" si="33">D142+D146+D150</f>
        <v>13089</v>
      </c>
      <c r="E141" s="31">
        <f t="shared" si="33"/>
        <v>-1023</v>
      </c>
      <c r="F141" s="31">
        <f t="shared" si="33"/>
        <v>12066</v>
      </c>
      <c r="G141" s="27"/>
      <c r="H141" s="32"/>
    </row>
    <row r="142" spans="1:8" s="25" customFormat="1" x14ac:dyDescent="0.2">
      <c r="A142" s="1118">
        <v>7.1</v>
      </c>
      <c r="B142" s="1121" t="s">
        <v>45</v>
      </c>
      <c r="C142" s="43"/>
      <c r="D142" s="36">
        <f>SUM(D143:D145)</f>
        <v>6270</v>
      </c>
      <c r="E142" s="36">
        <f t="shared" ref="E142:F142" si="34">SUM(E143:E145)</f>
        <v>-150</v>
      </c>
      <c r="F142" s="36">
        <f t="shared" si="34"/>
        <v>6120</v>
      </c>
      <c r="G142" s="37"/>
      <c r="H142" s="1123" t="s">
        <v>22</v>
      </c>
    </row>
    <row r="143" spans="1:8" s="25" customFormat="1" ht="48" x14ac:dyDescent="0.2">
      <c r="A143" s="1118"/>
      <c r="B143" s="1121"/>
      <c r="C143" s="43">
        <v>2262</v>
      </c>
      <c r="D143" s="44">
        <v>4080</v>
      </c>
      <c r="E143" s="45">
        <v>250</v>
      </c>
      <c r="F143" s="45">
        <f>D143+E143</f>
        <v>4330</v>
      </c>
      <c r="G143" s="46" t="s">
        <v>80</v>
      </c>
      <c r="H143" s="1123"/>
    </row>
    <row r="144" spans="1:8" s="25" customFormat="1" x14ac:dyDescent="0.2">
      <c r="A144" s="1118"/>
      <c r="B144" s="1121"/>
      <c r="C144" s="43">
        <v>2279</v>
      </c>
      <c r="D144" s="44">
        <v>1000</v>
      </c>
      <c r="E144" s="45"/>
      <c r="F144" s="45">
        <f>D144+E144</f>
        <v>1000</v>
      </c>
      <c r="G144" s="46"/>
      <c r="H144" s="1123"/>
    </row>
    <row r="145" spans="1:8" s="25" customFormat="1" ht="24" x14ac:dyDescent="0.2">
      <c r="A145" s="1118"/>
      <c r="B145" s="1121"/>
      <c r="C145" s="43">
        <v>2363</v>
      </c>
      <c r="D145" s="44">
        <v>1190</v>
      </c>
      <c r="E145" s="45">
        <v>-400</v>
      </c>
      <c r="F145" s="45">
        <f>D145+E145</f>
        <v>790</v>
      </c>
      <c r="G145" s="46" t="s">
        <v>81</v>
      </c>
      <c r="H145" s="1123"/>
    </row>
    <row r="146" spans="1:8" s="25" customFormat="1" ht="21" customHeight="1" x14ac:dyDescent="0.2">
      <c r="A146" s="1118">
        <v>7.2</v>
      </c>
      <c r="B146" s="1117" t="s">
        <v>82</v>
      </c>
      <c r="C146" s="43"/>
      <c r="D146" s="36">
        <f>SUM(D147:D149)</f>
        <v>700</v>
      </c>
      <c r="E146" s="36">
        <f t="shared" ref="E146:F146" si="35">SUM(E147:E149)</f>
        <v>0</v>
      </c>
      <c r="F146" s="36">
        <f t="shared" si="35"/>
        <v>700</v>
      </c>
      <c r="G146" s="37"/>
      <c r="H146" s="1119" t="s">
        <v>30</v>
      </c>
    </row>
    <row r="147" spans="1:8" s="25" customFormat="1" x14ac:dyDescent="0.2">
      <c r="A147" s="1118"/>
      <c r="B147" s="1117"/>
      <c r="C147" s="43">
        <v>2341</v>
      </c>
      <c r="D147" s="44">
        <v>50</v>
      </c>
      <c r="E147" s="35"/>
      <c r="F147" s="45">
        <f>D147+E147</f>
        <v>50</v>
      </c>
      <c r="G147" s="37"/>
      <c r="H147" s="1119"/>
    </row>
    <row r="148" spans="1:8" s="25" customFormat="1" x14ac:dyDescent="0.2">
      <c r="A148" s="1118"/>
      <c r="B148" s="1117"/>
      <c r="C148" s="43">
        <v>2361</v>
      </c>
      <c r="D148" s="44">
        <v>500</v>
      </c>
      <c r="E148" s="50"/>
      <c r="F148" s="45">
        <f>D148+E148</f>
        <v>500</v>
      </c>
      <c r="G148" s="46"/>
      <c r="H148" s="1119"/>
    </row>
    <row r="149" spans="1:8" s="25" customFormat="1" x14ac:dyDescent="0.2">
      <c r="A149" s="1118"/>
      <c r="B149" s="1117"/>
      <c r="C149" s="38">
        <v>2370</v>
      </c>
      <c r="D149" s="39">
        <v>150</v>
      </c>
      <c r="E149" s="39"/>
      <c r="F149" s="40">
        <f>D149+E149</f>
        <v>150</v>
      </c>
      <c r="G149" s="41"/>
      <c r="H149" s="1119"/>
    </row>
    <row r="150" spans="1:8" s="25" customFormat="1" x14ac:dyDescent="0.2">
      <c r="A150" s="52" t="s">
        <v>83</v>
      </c>
      <c r="B150" s="68" t="s">
        <v>32</v>
      </c>
      <c r="C150" s="50"/>
      <c r="D150" s="36">
        <f>D151+D153</f>
        <v>6119</v>
      </c>
      <c r="E150" s="36">
        <f t="shared" ref="E150:F150" si="36">E151+E153</f>
        <v>-873</v>
      </c>
      <c r="F150" s="36">
        <f t="shared" si="36"/>
        <v>5246</v>
      </c>
      <c r="G150" s="37"/>
      <c r="H150" s="32"/>
    </row>
    <row r="151" spans="1:8" s="25" customFormat="1" x14ac:dyDescent="0.2">
      <c r="A151" s="1122" t="s">
        <v>84</v>
      </c>
      <c r="B151" s="1141" t="s">
        <v>34</v>
      </c>
      <c r="C151" s="43"/>
      <c r="D151" s="36">
        <f>SUM(D152:D152)</f>
        <v>525</v>
      </c>
      <c r="E151" s="36">
        <f t="shared" ref="E151:F151" si="37">SUM(E152:E152)</f>
        <v>-17</v>
      </c>
      <c r="F151" s="36">
        <f t="shared" si="37"/>
        <v>508</v>
      </c>
      <c r="G151" s="37"/>
      <c r="H151" s="1113" t="s">
        <v>35</v>
      </c>
    </row>
    <row r="152" spans="1:8" s="25" customFormat="1" ht="24" x14ac:dyDescent="0.2">
      <c r="A152" s="1122"/>
      <c r="B152" s="1141"/>
      <c r="C152" s="38">
        <v>2363</v>
      </c>
      <c r="D152" s="39">
        <v>525</v>
      </c>
      <c r="E152" s="39">
        <v>-17</v>
      </c>
      <c r="F152" s="40">
        <f>D152+E152</f>
        <v>508</v>
      </c>
      <c r="G152" s="64" t="s">
        <v>70</v>
      </c>
      <c r="H152" s="1115"/>
    </row>
    <row r="153" spans="1:8" s="25" customFormat="1" x14ac:dyDescent="0.2">
      <c r="A153" s="1094" t="s">
        <v>85</v>
      </c>
      <c r="B153" s="1095" t="s">
        <v>37</v>
      </c>
      <c r="C153" s="43"/>
      <c r="D153" s="36">
        <f>SUM(D154:D158)</f>
        <v>5594</v>
      </c>
      <c r="E153" s="36">
        <f t="shared" ref="E153:F153" si="38">SUM(E154:E158)</f>
        <v>-856</v>
      </c>
      <c r="F153" s="36">
        <f t="shared" si="38"/>
        <v>4738</v>
      </c>
      <c r="G153" s="37"/>
      <c r="H153" s="1113" t="s">
        <v>35</v>
      </c>
    </row>
    <row r="154" spans="1:8" s="25" customFormat="1" ht="24" x14ac:dyDescent="0.2">
      <c r="A154" s="1094"/>
      <c r="B154" s="1095"/>
      <c r="C154" s="38">
        <v>2111</v>
      </c>
      <c r="D154" s="39">
        <v>84</v>
      </c>
      <c r="E154" s="40">
        <v>-12</v>
      </c>
      <c r="F154" s="40">
        <f>D154+E154</f>
        <v>72</v>
      </c>
      <c r="G154" s="41" t="s">
        <v>86</v>
      </c>
      <c r="H154" s="1115"/>
    </row>
    <row r="155" spans="1:8" s="25" customFormat="1" ht="24" x14ac:dyDescent="0.2">
      <c r="A155" s="1094"/>
      <c r="B155" s="1095"/>
      <c r="C155" s="38">
        <v>2261</v>
      </c>
      <c r="D155" s="39">
        <v>3640</v>
      </c>
      <c r="E155" s="40">
        <v>-450</v>
      </c>
      <c r="F155" s="40">
        <f>D155+E155</f>
        <v>3190</v>
      </c>
      <c r="G155" s="41" t="s">
        <v>86</v>
      </c>
      <c r="H155" s="1115"/>
    </row>
    <row r="156" spans="1:8" s="25" customFormat="1" x14ac:dyDescent="0.2">
      <c r="A156" s="1094"/>
      <c r="B156" s="1095"/>
      <c r="C156" s="43">
        <v>2262</v>
      </c>
      <c r="D156" s="44">
        <v>350</v>
      </c>
      <c r="E156" s="45"/>
      <c r="F156" s="45">
        <f>D156+E156</f>
        <v>350</v>
      </c>
      <c r="G156" s="46"/>
      <c r="H156" s="1115"/>
    </row>
    <row r="157" spans="1:8" s="25" customFormat="1" x14ac:dyDescent="0.2">
      <c r="A157" s="1094"/>
      <c r="B157" s="1095"/>
      <c r="C157" s="43">
        <v>2341</v>
      </c>
      <c r="D157" s="44">
        <v>50</v>
      </c>
      <c r="E157" s="45"/>
      <c r="F157" s="45">
        <f>D157+E157</f>
        <v>50</v>
      </c>
      <c r="G157" s="46"/>
      <c r="H157" s="1115"/>
    </row>
    <row r="158" spans="1:8" s="25" customFormat="1" ht="24" x14ac:dyDescent="0.2">
      <c r="A158" s="1094"/>
      <c r="B158" s="1095"/>
      <c r="C158" s="38">
        <v>2363</v>
      </c>
      <c r="D158" s="39">
        <v>1470</v>
      </c>
      <c r="E158" s="40">
        <v>-394</v>
      </c>
      <c r="F158" s="40">
        <f>D158+E158</f>
        <v>1076</v>
      </c>
      <c r="G158" s="41" t="s">
        <v>86</v>
      </c>
      <c r="H158" s="1114"/>
    </row>
    <row r="159" spans="1:8" s="25" customFormat="1" x14ac:dyDescent="0.2">
      <c r="A159" s="58">
        <v>8</v>
      </c>
      <c r="B159" s="59" t="s">
        <v>87</v>
      </c>
      <c r="C159" s="56"/>
      <c r="D159" s="31">
        <f>D160+D165+D169</f>
        <v>16760</v>
      </c>
      <c r="E159" s="31">
        <f t="shared" ref="E159:F159" si="39">E160+E165+E169</f>
        <v>-439</v>
      </c>
      <c r="F159" s="31">
        <f t="shared" si="39"/>
        <v>16321</v>
      </c>
      <c r="G159" s="27"/>
      <c r="H159" s="32"/>
    </row>
    <row r="160" spans="1:8" s="25" customFormat="1" ht="12" customHeight="1" x14ac:dyDescent="0.2">
      <c r="A160" s="1118">
        <v>8.1</v>
      </c>
      <c r="B160" s="1121" t="s">
        <v>45</v>
      </c>
      <c r="C160" s="50"/>
      <c r="D160" s="36">
        <f>SUM(D161:D164)</f>
        <v>6260</v>
      </c>
      <c r="E160" s="36">
        <f t="shared" ref="E160:F160" si="40">SUM(E161:E164)</f>
        <v>581</v>
      </c>
      <c r="F160" s="36">
        <f t="shared" si="40"/>
        <v>6841</v>
      </c>
      <c r="G160" s="37"/>
      <c r="H160" s="1123" t="s">
        <v>22</v>
      </c>
    </row>
    <row r="161" spans="1:8" s="25" customFormat="1" x14ac:dyDescent="0.2">
      <c r="A161" s="1118"/>
      <c r="B161" s="1121"/>
      <c r="C161" s="38">
        <v>2261</v>
      </c>
      <c r="D161" s="39">
        <v>1440</v>
      </c>
      <c r="E161" s="40"/>
      <c r="F161" s="40">
        <f>D161+E161</f>
        <v>1440</v>
      </c>
      <c r="G161" s="41"/>
      <c r="H161" s="1123"/>
    </row>
    <row r="162" spans="1:8" s="25" customFormat="1" ht="60" x14ac:dyDescent="0.2">
      <c r="A162" s="1118"/>
      <c r="B162" s="1121"/>
      <c r="C162" s="43">
        <v>2262</v>
      </c>
      <c r="D162" s="44">
        <v>1280</v>
      </c>
      <c r="E162" s="45">
        <v>581</v>
      </c>
      <c r="F162" s="45">
        <f>D162+E162</f>
        <v>1861</v>
      </c>
      <c r="G162" s="46" t="s">
        <v>23</v>
      </c>
      <c r="H162" s="1123"/>
    </row>
    <row r="163" spans="1:8" s="25" customFormat="1" ht="13.5" customHeight="1" x14ac:dyDescent="0.2">
      <c r="A163" s="1118"/>
      <c r="B163" s="1121"/>
      <c r="C163" s="43">
        <v>2279</v>
      </c>
      <c r="D163" s="44">
        <v>2000</v>
      </c>
      <c r="E163" s="45"/>
      <c r="F163" s="45">
        <f>D163+E163</f>
        <v>2000</v>
      </c>
      <c r="G163" s="46"/>
      <c r="H163" s="1123"/>
    </row>
    <row r="164" spans="1:8" s="25" customFormat="1" x14ac:dyDescent="0.2">
      <c r="A164" s="1118"/>
      <c r="B164" s="1121"/>
      <c r="C164" s="38">
        <v>2363</v>
      </c>
      <c r="D164" s="39">
        <v>1540</v>
      </c>
      <c r="E164" s="40"/>
      <c r="F164" s="40">
        <f>D164+E164</f>
        <v>1540</v>
      </c>
      <c r="G164" s="41"/>
      <c r="H164" s="1123"/>
    </row>
    <row r="165" spans="1:8" s="25" customFormat="1" x14ac:dyDescent="0.2">
      <c r="A165" s="1118">
        <v>8.1999999999999993</v>
      </c>
      <c r="B165" s="1117" t="s">
        <v>88</v>
      </c>
      <c r="C165" s="43"/>
      <c r="D165" s="36">
        <f>SUM(D166:D168)</f>
        <v>2570</v>
      </c>
      <c r="E165" s="36">
        <f t="shared" ref="E165:F165" si="41">SUM(E166:E168)</f>
        <v>1260</v>
      </c>
      <c r="F165" s="36">
        <f t="shared" si="41"/>
        <v>3830</v>
      </c>
      <c r="G165" s="37"/>
      <c r="H165" s="1119" t="s">
        <v>30</v>
      </c>
    </row>
    <row r="166" spans="1:8" s="25" customFormat="1" x14ac:dyDescent="0.2">
      <c r="A166" s="1118"/>
      <c r="B166" s="1117"/>
      <c r="C166" s="43">
        <v>2341</v>
      </c>
      <c r="D166" s="44">
        <v>50</v>
      </c>
      <c r="E166" s="35"/>
      <c r="F166" s="45">
        <f>D166+E166</f>
        <v>50</v>
      </c>
      <c r="G166" s="37"/>
      <c r="H166" s="1119"/>
    </row>
    <row r="167" spans="1:8" s="25" customFormat="1" ht="24" x14ac:dyDescent="0.2">
      <c r="A167" s="1118"/>
      <c r="B167" s="1117"/>
      <c r="C167" s="43">
        <v>2361</v>
      </c>
      <c r="D167" s="44">
        <v>1050</v>
      </c>
      <c r="E167" s="44">
        <v>1260</v>
      </c>
      <c r="F167" s="45">
        <f>D167+E167</f>
        <v>2310</v>
      </c>
      <c r="G167" s="46" t="s">
        <v>89</v>
      </c>
      <c r="H167" s="1119"/>
    </row>
    <row r="168" spans="1:8" s="25" customFormat="1" x14ac:dyDescent="0.2">
      <c r="A168" s="1118"/>
      <c r="B168" s="1117"/>
      <c r="C168" s="43">
        <v>2370</v>
      </c>
      <c r="D168" s="44">
        <v>1470</v>
      </c>
      <c r="E168" s="50"/>
      <c r="F168" s="45">
        <f>D168+E168</f>
        <v>1470</v>
      </c>
      <c r="G168" s="46"/>
      <c r="H168" s="1119"/>
    </row>
    <row r="169" spans="1:8" s="25" customFormat="1" x14ac:dyDescent="0.2">
      <c r="A169" s="52" t="s">
        <v>90</v>
      </c>
      <c r="B169" s="68" t="s">
        <v>32</v>
      </c>
      <c r="C169" s="72"/>
      <c r="D169" s="31">
        <f>D170+D173</f>
        <v>7930</v>
      </c>
      <c r="E169" s="31">
        <f t="shared" ref="E169:F169" si="42">E170+E173</f>
        <v>-2280</v>
      </c>
      <c r="F169" s="31">
        <f t="shared" si="42"/>
        <v>5650</v>
      </c>
      <c r="G169" s="27"/>
      <c r="H169" s="32"/>
    </row>
    <row r="170" spans="1:8" s="25" customFormat="1" ht="12" customHeight="1" x14ac:dyDescent="0.2">
      <c r="A170" s="1122" t="s">
        <v>91</v>
      </c>
      <c r="B170" s="1095" t="s">
        <v>34</v>
      </c>
      <c r="C170" s="56"/>
      <c r="D170" s="31">
        <f>SUM(D171:D172)</f>
        <v>2850</v>
      </c>
      <c r="E170" s="31">
        <f t="shared" ref="E170:F170" si="43">SUM(E171:E172)</f>
        <v>0</v>
      </c>
      <c r="F170" s="31">
        <f t="shared" si="43"/>
        <v>2850</v>
      </c>
      <c r="G170" s="27"/>
      <c r="H170" s="1136" t="s">
        <v>35</v>
      </c>
    </row>
    <row r="171" spans="1:8" s="25" customFormat="1" x14ac:dyDescent="0.2">
      <c r="A171" s="1122"/>
      <c r="B171" s="1095"/>
      <c r="C171" s="62">
        <v>2341</v>
      </c>
      <c r="D171" s="63">
        <v>50</v>
      </c>
      <c r="E171" s="63"/>
      <c r="F171" s="40">
        <f>D171+E171</f>
        <v>50</v>
      </c>
      <c r="G171" s="64"/>
      <c r="H171" s="1137"/>
    </row>
    <row r="172" spans="1:8" s="25" customFormat="1" x14ac:dyDescent="0.2">
      <c r="A172" s="1122"/>
      <c r="B172" s="1095"/>
      <c r="C172" s="56">
        <v>2363</v>
      </c>
      <c r="D172" s="65">
        <v>2800</v>
      </c>
      <c r="E172" s="65"/>
      <c r="F172" s="45">
        <f>D172+E172</f>
        <v>2800</v>
      </c>
      <c r="G172" s="73"/>
      <c r="H172" s="1142"/>
    </row>
    <row r="173" spans="1:8" s="25" customFormat="1" x14ac:dyDescent="0.2">
      <c r="A173" s="1124" t="s">
        <v>92</v>
      </c>
      <c r="B173" s="1095" t="s">
        <v>37</v>
      </c>
      <c r="C173" s="56"/>
      <c r="D173" s="31">
        <f t="shared" ref="D173:F173" si="44">SUM(D174:D177)</f>
        <v>5080</v>
      </c>
      <c r="E173" s="31">
        <f t="shared" si="44"/>
        <v>-2280</v>
      </c>
      <c r="F173" s="31">
        <f t="shared" si="44"/>
        <v>2800</v>
      </c>
      <c r="G173" s="27"/>
      <c r="H173" s="1136" t="s">
        <v>35</v>
      </c>
    </row>
    <row r="174" spans="1:8" s="25" customFormat="1" ht="36" x14ac:dyDescent="0.2">
      <c r="A174" s="1125"/>
      <c r="B174" s="1095"/>
      <c r="C174" s="62">
        <v>2111</v>
      </c>
      <c r="D174" s="63">
        <v>180</v>
      </c>
      <c r="E174" s="63">
        <v>-180</v>
      </c>
      <c r="F174" s="40">
        <f>D174+E174</f>
        <v>0</v>
      </c>
      <c r="G174" s="64" t="s">
        <v>93</v>
      </c>
      <c r="H174" s="1137"/>
    </row>
    <row r="175" spans="1:8" s="25" customFormat="1" ht="36" x14ac:dyDescent="0.2">
      <c r="A175" s="1125"/>
      <c r="B175" s="1095"/>
      <c r="C175" s="56">
        <v>2261</v>
      </c>
      <c r="D175" s="65">
        <v>2400</v>
      </c>
      <c r="E175" s="65">
        <v>-2100</v>
      </c>
      <c r="F175" s="45">
        <f>D175+E175</f>
        <v>300</v>
      </c>
      <c r="G175" s="64" t="s">
        <v>94</v>
      </c>
      <c r="H175" s="1137"/>
    </row>
    <row r="176" spans="1:8" s="25" customFormat="1" x14ac:dyDescent="0.2">
      <c r="A176" s="1125"/>
      <c r="B176" s="1095"/>
      <c r="C176" s="56">
        <v>2262</v>
      </c>
      <c r="D176" s="65">
        <v>400</v>
      </c>
      <c r="E176" s="65"/>
      <c r="F176" s="45">
        <f>D176+E176</f>
        <v>400</v>
      </c>
      <c r="G176" s="73"/>
      <c r="H176" s="1137"/>
    </row>
    <row r="177" spans="1:8" s="25" customFormat="1" x14ac:dyDescent="0.2">
      <c r="A177" s="1125"/>
      <c r="B177" s="1095"/>
      <c r="C177" s="62">
        <v>2363</v>
      </c>
      <c r="D177" s="63">
        <v>2100</v>
      </c>
      <c r="E177" s="63"/>
      <c r="F177" s="40">
        <f>D177+E177</f>
        <v>2100</v>
      </c>
      <c r="G177" s="64"/>
      <c r="H177" s="1137"/>
    </row>
    <row r="178" spans="1:8" s="25" customFormat="1" x14ac:dyDescent="0.2">
      <c r="A178" s="58">
        <v>9</v>
      </c>
      <c r="B178" s="59" t="s">
        <v>95</v>
      </c>
      <c r="C178" s="31"/>
      <c r="D178" s="31">
        <f>D179+D184+D188</f>
        <v>28018</v>
      </c>
      <c r="E178" s="31">
        <f>E179+E184+E188</f>
        <v>2451</v>
      </c>
      <c r="F178" s="31">
        <f t="shared" ref="F178" si="45">F179+F184+F188</f>
        <v>30469</v>
      </c>
      <c r="G178" s="27"/>
      <c r="H178" s="32"/>
    </row>
    <row r="179" spans="1:8" s="25" customFormat="1" ht="24" x14ac:dyDescent="0.2">
      <c r="A179" s="1118">
        <v>9.1</v>
      </c>
      <c r="B179" s="1121" t="s">
        <v>45</v>
      </c>
      <c r="C179" s="43"/>
      <c r="D179" s="36">
        <f>SUM(D180:D183)</f>
        <v>12450</v>
      </c>
      <c r="E179" s="36">
        <f t="shared" ref="E179:F179" si="46">SUM(E180:E183)</f>
        <v>4742</v>
      </c>
      <c r="F179" s="36">
        <f t="shared" si="46"/>
        <v>17192</v>
      </c>
      <c r="G179" s="37" t="s">
        <v>96</v>
      </c>
      <c r="H179" s="1123" t="s">
        <v>22</v>
      </c>
    </row>
    <row r="180" spans="1:8" s="25" customFormat="1" ht="30.75" customHeight="1" x14ac:dyDescent="0.2">
      <c r="A180" s="1118"/>
      <c r="B180" s="1121"/>
      <c r="C180" s="43">
        <v>2261</v>
      </c>
      <c r="D180" s="44">
        <v>1200</v>
      </c>
      <c r="E180" s="45">
        <v>128</v>
      </c>
      <c r="F180" s="45">
        <f>D180+E180</f>
        <v>1328</v>
      </c>
      <c r="G180" s="46" t="s">
        <v>97</v>
      </c>
      <c r="H180" s="1123"/>
    </row>
    <row r="181" spans="1:8" s="25" customFormat="1" ht="60" x14ac:dyDescent="0.2">
      <c r="A181" s="1118"/>
      <c r="B181" s="1121"/>
      <c r="C181" s="43">
        <v>2262</v>
      </c>
      <c r="D181" s="44">
        <v>4680</v>
      </c>
      <c r="E181" s="45">
        <v>2835</v>
      </c>
      <c r="F181" s="45">
        <f>D181+E181</f>
        <v>7515</v>
      </c>
      <c r="G181" s="46" t="s">
        <v>23</v>
      </c>
      <c r="H181" s="1123"/>
    </row>
    <row r="182" spans="1:8" s="25" customFormat="1" ht="24" x14ac:dyDescent="0.2">
      <c r="A182" s="1118"/>
      <c r="B182" s="1121"/>
      <c r="C182" s="38">
        <v>2279</v>
      </c>
      <c r="D182" s="39">
        <v>4855</v>
      </c>
      <c r="E182" s="40">
        <v>1382</v>
      </c>
      <c r="F182" s="40">
        <f>D182+E182</f>
        <v>6237</v>
      </c>
      <c r="G182" s="41" t="s">
        <v>98</v>
      </c>
      <c r="H182" s="1123"/>
    </row>
    <row r="183" spans="1:8" s="25" customFormat="1" ht="48" x14ac:dyDescent="0.2">
      <c r="A183" s="1118"/>
      <c r="B183" s="1121"/>
      <c r="C183" s="38">
        <v>2363</v>
      </c>
      <c r="D183" s="39">
        <v>1715</v>
      </c>
      <c r="E183" s="40">
        <v>397</v>
      </c>
      <c r="F183" s="40">
        <f>D183+E183</f>
        <v>2112</v>
      </c>
      <c r="G183" s="41" t="s">
        <v>99</v>
      </c>
      <c r="H183" s="1123"/>
    </row>
    <row r="184" spans="1:8" s="25" customFormat="1" x14ac:dyDescent="0.2">
      <c r="A184" s="1118">
        <v>9.1999999999999993</v>
      </c>
      <c r="B184" s="1117" t="s">
        <v>100</v>
      </c>
      <c r="C184" s="43"/>
      <c r="D184" s="36">
        <f>SUM(D185:D187)</f>
        <v>2140</v>
      </c>
      <c r="E184" s="36">
        <f t="shared" ref="E184:F184" si="47">SUM(E185:E187)</f>
        <v>0</v>
      </c>
      <c r="F184" s="36">
        <f t="shared" si="47"/>
        <v>2140</v>
      </c>
      <c r="G184" s="37"/>
      <c r="H184" s="1119" t="s">
        <v>30</v>
      </c>
    </row>
    <row r="185" spans="1:8" s="25" customFormat="1" x14ac:dyDescent="0.2">
      <c r="A185" s="1118"/>
      <c r="B185" s="1117"/>
      <c r="C185" s="43">
        <v>2341</v>
      </c>
      <c r="D185" s="44">
        <v>100</v>
      </c>
      <c r="E185" s="35"/>
      <c r="F185" s="45">
        <f>D185+E185</f>
        <v>100</v>
      </c>
      <c r="G185" s="37"/>
      <c r="H185" s="1119"/>
    </row>
    <row r="186" spans="1:8" s="25" customFormat="1" ht="12.75" customHeight="1" x14ac:dyDescent="0.2">
      <c r="A186" s="1118"/>
      <c r="B186" s="1117"/>
      <c r="C186" s="43">
        <v>2361</v>
      </c>
      <c r="D186" s="44">
        <v>1200</v>
      </c>
      <c r="E186" s="50"/>
      <c r="F186" s="45">
        <f>D186+E186</f>
        <v>1200</v>
      </c>
      <c r="G186" s="46"/>
      <c r="H186" s="1119"/>
    </row>
    <row r="187" spans="1:8" s="25" customFormat="1" ht="12.75" customHeight="1" x14ac:dyDescent="0.2">
      <c r="A187" s="1118"/>
      <c r="B187" s="1117"/>
      <c r="C187" s="38">
        <v>2370</v>
      </c>
      <c r="D187" s="39">
        <v>840</v>
      </c>
      <c r="E187" s="39"/>
      <c r="F187" s="40">
        <f>D187+E187</f>
        <v>840</v>
      </c>
      <c r="G187" s="41"/>
      <c r="H187" s="1119"/>
    </row>
    <row r="188" spans="1:8" s="25" customFormat="1" ht="15" customHeight="1" x14ac:dyDescent="0.2">
      <c r="A188" s="52" t="s">
        <v>101</v>
      </c>
      <c r="B188" s="68" t="s">
        <v>32</v>
      </c>
      <c r="C188" s="43"/>
      <c r="D188" s="36">
        <f>D189+D196+D200+D204</f>
        <v>13428</v>
      </c>
      <c r="E188" s="36">
        <f>E189+E196+E200+E204</f>
        <v>-2291</v>
      </c>
      <c r="F188" s="36">
        <f>F189+F196+F200+F204</f>
        <v>11137</v>
      </c>
      <c r="G188" s="37"/>
      <c r="H188" s="32"/>
    </row>
    <row r="189" spans="1:8" s="25" customFormat="1" x14ac:dyDescent="0.2">
      <c r="A189" s="1122" t="s">
        <v>102</v>
      </c>
      <c r="B189" s="1095" t="s">
        <v>103</v>
      </c>
      <c r="C189" s="50"/>
      <c r="D189" s="36">
        <f>SUM(D190:D195)</f>
        <v>3368</v>
      </c>
      <c r="E189" s="36">
        <f t="shared" ref="E189:F189" si="48">SUM(E190:E195)</f>
        <v>-184</v>
      </c>
      <c r="F189" s="36">
        <f t="shared" si="48"/>
        <v>3184</v>
      </c>
      <c r="G189" s="37"/>
      <c r="H189" s="1113" t="s">
        <v>104</v>
      </c>
    </row>
    <row r="190" spans="1:8" s="25" customFormat="1" ht="36" x14ac:dyDescent="0.2">
      <c r="A190" s="1122"/>
      <c r="B190" s="1095"/>
      <c r="C190" s="43">
        <v>2121</v>
      </c>
      <c r="D190" s="44">
        <v>406</v>
      </c>
      <c r="E190" s="44">
        <v>-174</v>
      </c>
      <c r="F190" s="45">
        <f t="shared" ref="F190:F195" si="49">D190+E190</f>
        <v>232</v>
      </c>
      <c r="G190" s="46" t="s">
        <v>105</v>
      </c>
      <c r="H190" s="1115"/>
    </row>
    <row r="191" spans="1:8" s="25" customFormat="1" ht="12" customHeight="1" x14ac:dyDescent="0.2">
      <c r="A191" s="1122"/>
      <c r="B191" s="1095"/>
      <c r="C191" s="43">
        <v>2122</v>
      </c>
      <c r="D191" s="44">
        <v>112</v>
      </c>
      <c r="E191" s="44"/>
      <c r="F191" s="45">
        <f t="shared" si="49"/>
        <v>112</v>
      </c>
      <c r="G191" s="46"/>
      <c r="H191" s="1115"/>
    </row>
    <row r="192" spans="1:8" s="25" customFormat="1" ht="24" x14ac:dyDescent="0.2">
      <c r="A192" s="1122"/>
      <c r="B192" s="1095"/>
      <c r="C192" s="43">
        <v>2261</v>
      </c>
      <c r="D192" s="44">
        <v>1120</v>
      </c>
      <c r="E192" s="44">
        <v>-10</v>
      </c>
      <c r="F192" s="45">
        <f t="shared" si="49"/>
        <v>1110</v>
      </c>
      <c r="G192" s="46" t="s">
        <v>106</v>
      </c>
      <c r="H192" s="1115"/>
    </row>
    <row r="193" spans="1:8" s="25" customFormat="1" ht="12.75" customHeight="1" x14ac:dyDescent="0.2">
      <c r="A193" s="1122"/>
      <c r="B193" s="1095"/>
      <c r="C193" s="43">
        <v>2262</v>
      </c>
      <c r="D193" s="44">
        <v>700</v>
      </c>
      <c r="E193" s="44"/>
      <c r="F193" s="45">
        <f t="shared" si="49"/>
        <v>700</v>
      </c>
      <c r="G193" s="46"/>
      <c r="H193" s="1115"/>
    </row>
    <row r="194" spans="1:8" s="25" customFormat="1" ht="12" customHeight="1" x14ac:dyDescent="0.2">
      <c r="A194" s="1122"/>
      <c r="B194" s="1095"/>
      <c r="C194" s="43">
        <v>2341</v>
      </c>
      <c r="D194" s="44">
        <v>50</v>
      </c>
      <c r="E194" s="44"/>
      <c r="F194" s="45">
        <f t="shared" si="49"/>
        <v>50</v>
      </c>
      <c r="G194" s="46"/>
      <c r="H194" s="1115"/>
    </row>
    <row r="195" spans="1:8" s="25" customFormat="1" ht="11.25" customHeight="1" x14ac:dyDescent="0.2">
      <c r="A195" s="1122"/>
      <c r="B195" s="1095"/>
      <c r="C195" s="43">
        <v>2363</v>
      </c>
      <c r="D195" s="44">
        <v>980</v>
      </c>
      <c r="E195" s="44"/>
      <c r="F195" s="45">
        <f t="shared" si="49"/>
        <v>980</v>
      </c>
      <c r="G195" s="46"/>
      <c r="H195" s="1114"/>
    </row>
    <row r="196" spans="1:8" s="25" customFormat="1" x14ac:dyDescent="0.2">
      <c r="A196" s="1122" t="s">
        <v>107</v>
      </c>
      <c r="B196" s="1095" t="s">
        <v>108</v>
      </c>
      <c r="C196" s="43"/>
      <c r="D196" s="36">
        <f>SUM(D197:D199)</f>
        <v>3160</v>
      </c>
      <c r="E196" s="36">
        <f t="shared" ref="E196:F196" si="50">SUM(E197:E199)</f>
        <v>-360</v>
      </c>
      <c r="F196" s="36">
        <f t="shared" si="50"/>
        <v>2800</v>
      </c>
      <c r="G196" s="37"/>
      <c r="H196" s="1113" t="s">
        <v>35</v>
      </c>
    </row>
    <row r="197" spans="1:8" s="25" customFormat="1" ht="34.5" customHeight="1" x14ac:dyDescent="0.2">
      <c r="A197" s="1122"/>
      <c r="B197" s="1095"/>
      <c r="C197" s="38">
        <v>2262</v>
      </c>
      <c r="D197" s="39">
        <v>200</v>
      </c>
      <c r="E197" s="39">
        <v>-200</v>
      </c>
      <c r="F197" s="40">
        <f>D197+E197</f>
        <v>0</v>
      </c>
      <c r="G197" s="64" t="s">
        <v>109</v>
      </c>
      <c r="H197" s="1115"/>
    </row>
    <row r="198" spans="1:8" s="25" customFormat="1" ht="37.5" customHeight="1" x14ac:dyDescent="0.2">
      <c r="A198" s="1122"/>
      <c r="B198" s="1095"/>
      <c r="C198" s="38">
        <v>2279</v>
      </c>
      <c r="D198" s="39">
        <v>160</v>
      </c>
      <c r="E198" s="39">
        <v>-160</v>
      </c>
      <c r="F198" s="40">
        <f>D198+E198</f>
        <v>0</v>
      </c>
      <c r="G198" s="64" t="s">
        <v>109</v>
      </c>
      <c r="H198" s="1115"/>
    </row>
    <row r="199" spans="1:8" s="25" customFormat="1" x14ac:dyDescent="0.2">
      <c r="A199" s="1122"/>
      <c r="B199" s="1095"/>
      <c r="C199" s="43">
        <v>2363</v>
      </c>
      <c r="D199" s="44">
        <v>2800</v>
      </c>
      <c r="E199" s="44"/>
      <c r="F199" s="45">
        <f>D199+E199</f>
        <v>2800</v>
      </c>
      <c r="G199" s="46"/>
      <c r="H199" s="1114"/>
    </row>
    <row r="200" spans="1:8" s="25" customFormat="1" x14ac:dyDescent="0.2">
      <c r="A200" s="1122" t="s">
        <v>110</v>
      </c>
      <c r="B200" s="1095" t="s">
        <v>111</v>
      </c>
      <c r="C200" s="43"/>
      <c r="D200" s="36">
        <f>SUM(D201:D203)</f>
        <v>3160</v>
      </c>
      <c r="E200" s="36">
        <f t="shared" ref="E200:F200" si="51">SUM(E201:E203)</f>
        <v>-1573</v>
      </c>
      <c r="F200" s="36">
        <f t="shared" si="51"/>
        <v>1587</v>
      </c>
      <c r="G200" s="37"/>
      <c r="H200" s="1113" t="s">
        <v>35</v>
      </c>
    </row>
    <row r="201" spans="1:8" s="25" customFormat="1" ht="24" x14ac:dyDescent="0.2">
      <c r="A201" s="1122"/>
      <c r="B201" s="1095"/>
      <c r="C201" s="38">
        <v>2262</v>
      </c>
      <c r="D201" s="39">
        <v>200</v>
      </c>
      <c r="E201" s="39">
        <v>-48</v>
      </c>
      <c r="F201" s="40">
        <f>D201+E201</f>
        <v>152</v>
      </c>
      <c r="G201" s="64" t="s">
        <v>69</v>
      </c>
      <c r="H201" s="1115"/>
    </row>
    <row r="202" spans="1:8" s="25" customFormat="1" ht="24" x14ac:dyDescent="0.2">
      <c r="A202" s="1122"/>
      <c r="B202" s="1095"/>
      <c r="C202" s="38">
        <v>2279</v>
      </c>
      <c r="D202" s="39">
        <v>160</v>
      </c>
      <c r="E202" s="39">
        <v>-160</v>
      </c>
      <c r="F202" s="40">
        <f>D202+E202</f>
        <v>0</v>
      </c>
      <c r="G202" s="41" t="s">
        <v>112</v>
      </c>
      <c r="H202" s="1115"/>
    </row>
    <row r="203" spans="1:8" s="25" customFormat="1" ht="36" x14ac:dyDescent="0.2">
      <c r="A203" s="1122"/>
      <c r="B203" s="1095"/>
      <c r="C203" s="43">
        <v>2363</v>
      </c>
      <c r="D203" s="44">
        <v>2800</v>
      </c>
      <c r="E203" s="44">
        <v>-1365</v>
      </c>
      <c r="F203" s="45">
        <f>D203+E203</f>
        <v>1435</v>
      </c>
      <c r="G203" s="46" t="s">
        <v>113</v>
      </c>
      <c r="H203" s="1114"/>
    </row>
    <row r="204" spans="1:8" s="25" customFormat="1" x14ac:dyDescent="0.2">
      <c r="A204" s="1144" t="s">
        <v>114</v>
      </c>
      <c r="B204" s="1147" t="s">
        <v>115</v>
      </c>
      <c r="C204" s="43"/>
      <c r="D204" s="36">
        <f>SUM(D205:D208)</f>
        <v>3740</v>
      </c>
      <c r="E204" s="36">
        <f t="shared" ref="E204" si="52">SUM(E205:E207)</f>
        <v>-174</v>
      </c>
      <c r="F204" s="36">
        <f>SUM(F205:F208)</f>
        <v>3566</v>
      </c>
      <c r="G204" s="46"/>
      <c r="H204" s="74"/>
    </row>
    <row r="205" spans="1:8" s="25" customFormat="1" ht="24" x14ac:dyDescent="0.2">
      <c r="A205" s="1145"/>
      <c r="B205" s="1148"/>
      <c r="C205" s="38">
        <v>2121</v>
      </c>
      <c r="D205" s="39">
        <v>580</v>
      </c>
      <c r="E205" s="39">
        <v>-174</v>
      </c>
      <c r="F205" s="40">
        <f>D205+E205</f>
        <v>406</v>
      </c>
      <c r="G205" s="41" t="s">
        <v>116</v>
      </c>
      <c r="H205" s="1113" t="s">
        <v>104</v>
      </c>
    </row>
    <row r="206" spans="1:8" s="25" customFormat="1" x14ac:dyDescent="0.2">
      <c r="A206" s="1145"/>
      <c r="B206" s="1148"/>
      <c r="C206" s="43">
        <v>2122</v>
      </c>
      <c r="D206" s="44">
        <v>160</v>
      </c>
      <c r="E206" s="44"/>
      <c r="F206" s="45">
        <f>D206+E206</f>
        <v>160</v>
      </c>
      <c r="G206" s="46"/>
      <c r="H206" s="1115"/>
    </row>
    <row r="207" spans="1:8" s="25" customFormat="1" x14ac:dyDescent="0.2">
      <c r="A207" s="1145"/>
      <c r="B207" s="1148"/>
      <c r="C207" s="43">
        <v>2261</v>
      </c>
      <c r="D207" s="44">
        <v>1600</v>
      </c>
      <c r="E207" s="44"/>
      <c r="F207" s="45">
        <f>D207+E207</f>
        <v>1600</v>
      </c>
      <c r="G207" s="46"/>
      <c r="H207" s="1115"/>
    </row>
    <row r="208" spans="1:8" s="25" customFormat="1" ht="12.75" customHeight="1" x14ac:dyDescent="0.2">
      <c r="A208" s="1146"/>
      <c r="B208" s="1149"/>
      <c r="C208" s="43">
        <v>2363</v>
      </c>
      <c r="D208" s="44">
        <v>1400</v>
      </c>
      <c r="E208" s="44"/>
      <c r="F208" s="45">
        <f>D208+E208</f>
        <v>1400</v>
      </c>
      <c r="G208" s="46"/>
      <c r="H208" s="1114"/>
    </row>
    <row r="209" spans="1:8" s="25" customFormat="1" ht="13.5" customHeight="1" x14ac:dyDescent="0.2">
      <c r="A209" s="58">
        <v>10</v>
      </c>
      <c r="B209" s="59" t="s">
        <v>117</v>
      </c>
      <c r="C209" s="56"/>
      <c r="D209" s="31">
        <f>D210+D214+D218</f>
        <v>5199</v>
      </c>
      <c r="E209" s="31">
        <f t="shared" ref="E209:F209" si="53">E210+E214+E218</f>
        <v>-1708</v>
      </c>
      <c r="F209" s="31">
        <f t="shared" si="53"/>
        <v>3491</v>
      </c>
      <c r="G209" s="27"/>
      <c r="H209" s="32"/>
    </row>
    <row r="210" spans="1:8" s="25" customFormat="1" ht="12.75" customHeight="1" x14ac:dyDescent="0.2">
      <c r="A210" s="1143">
        <v>10.1</v>
      </c>
      <c r="B210" s="1121" t="s">
        <v>45</v>
      </c>
      <c r="C210" s="43"/>
      <c r="D210" s="36">
        <f>SUM(D211:D213)</f>
        <v>2549</v>
      </c>
      <c r="E210" s="36">
        <f t="shared" ref="E210:F210" si="54">SUM(E211:E213)</f>
        <v>-1294</v>
      </c>
      <c r="F210" s="36">
        <f t="shared" si="54"/>
        <v>1255</v>
      </c>
      <c r="G210" s="37"/>
      <c r="H210" s="1123" t="s">
        <v>22</v>
      </c>
    </row>
    <row r="211" spans="1:8" s="25" customFormat="1" ht="24" x14ac:dyDescent="0.2">
      <c r="A211" s="1143"/>
      <c r="B211" s="1121"/>
      <c r="C211" s="43">
        <v>2262</v>
      </c>
      <c r="D211" s="44">
        <v>1800</v>
      </c>
      <c r="E211" s="45">
        <v>-1000</v>
      </c>
      <c r="F211" s="45">
        <f>D211+E211</f>
        <v>800</v>
      </c>
      <c r="G211" s="46" t="s">
        <v>118</v>
      </c>
      <c r="H211" s="1123"/>
    </row>
    <row r="212" spans="1:8" s="25" customFormat="1" ht="13.5" customHeight="1" x14ac:dyDescent="0.2">
      <c r="A212" s="1143"/>
      <c r="B212" s="1121"/>
      <c r="C212" s="43">
        <v>2279</v>
      </c>
      <c r="D212" s="44">
        <v>455</v>
      </c>
      <c r="E212" s="45"/>
      <c r="F212" s="45">
        <f>D212+E212</f>
        <v>455</v>
      </c>
      <c r="G212" s="46"/>
      <c r="H212" s="1123"/>
    </row>
    <row r="213" spans="1:8" s="25" customFormat="1" ht="36" x14ac:dyDescent="0.2">
      <c r="A213" s="1143"/>
      <c r="B213" s="1121"/>
      <c r="C213" s="43">
        <v>2363</v>
      </c>
      <c r="D213" s="44">
        <v>294</v>
      </c>
      <c r="E213" s="45">
        <v>-294</v>
      </c>
      <c r="F213" s="45">
        <f>D213+E213</f>
        <v>0</v>
      </c>
      <c r="G213" s="46" t="s">
        <v>119</v>
      </c>
      <c r="H213" s="1123"/>
    </row>
    <row r="214" spans="1:8" s="25" customFormat="1" x14ac:dyDescent="0.2">
      <c r="A214" s="1118">
        <v>10.199999999999999</v>
      </c>
      <c r="B214" s="1117" t="s">
        <v>120</v>
      </c>
      <c r="C214" s="43"/>
      <c r="D214" s="36">
        <f t="shared" ref="D214:F214" si="55">SUM(D215:D217)</f>
        <v>1000</v>
      </c>
      <c r="E214" s="36">
        <f t="shared" si="55"/>
        <v>0</v>
      </c>
      <c r="F214" s="36">
        <f t="shared" si="55"/>
        <v>1000</v>
      </c>
      <c r="G214" s="37"/>
      <c r="H214" s="1119" t="s">
        <v>30</v>
      </c>
    </row>
    <row r="215" spans="1:8" s="25" customFormat="1" x14ac:dyDescent="0.2">
      <c r="A215" s="1118"/>
      <c r="B215" s="1117"/>
      <c r="C215" s="43">
        <v>2341</v>
      </c>
      <c r="D215" s="44">
        <v>50</v>
      </c>
      <c r="E215" s="45"/>
      <c r="F215" s="45">
        <f>D215+E215</f>
        <v>50</v>
      </c>
      <c r="G215" s="46"/>
      <c r="H215" s="1119"/>
    </row>
    <row r="216" spans="1:8" s="25" customFormat="1" x14ac:dyDescent="0.2">
      <c r="A216" s="1118"/>
      <c r="B216" s="1117"/>
      <c r="C216" s="43">
        <v>2361</v>
      </c>
      <c r="D216" s="44">
        <v>750</v>
      </c>
      <c r="E216" s="50"/>
      <c r="F216" s="45">
        <f>D216+E216</f>
        <v>750</v>
      </c>
      <c r="G216" s="46"/>
      <c r="H216" s="1119"/>
    </row>
    <row r="217" spans="1:8" s="25" customFormat="1" x14ac:dyDescent="0.2">
      <c r="A217" s="1118"/>
      <c r="B217" s="1117"/>
      <c r="C217" s="38">
        <v>2370</v>
      </c>
      <c r="D217" s="39">
        <v>200</v>
      </c>
      <c r="E217" s="39"/>
      <c r="F217" s="40">
        <f>D217+E217</f>
        <v>200</v>
      </c>
      <c r="G217" s="41"/>
      <c r="H217" s="1119"/>
    </row>
    <row r="218" spans="1:8" s="25" customFormat="1" x14ac:dyDescent="0.2">
      <c r="A218" s="75" t="s">
        <v>121</v>
      </c>
      <c r="B218" s="68" t="s">
        <v>32</v>
      </c>
      <c r="C218" s="72"/>
      <c r="D218" s="31">
        <f t="shared" ref="D218:F218" si="56">D219</f>
        <v>1650</v>
      </c>
      <c r="E218" s="31">
        <f t="shared" si="56"/>
        <v>-414</v>
      </c>
      <c r="F218" s="31">
        <f t="shared" si="56"/>
        <v>1236</v>
      </c>
      <c r="G218" s="27"/>
      <c r="H218" s="32"/>
    </row>
    <row r="219" spans="1:8" s="25" customFormat="1" x14ac:dyDescent="0.2">
      <c r="A219" s="1122" t="s">
        <v>122</v>
      </c>
      <c r="B219" s="1095" t="s">
        <v>34</v>
      </c>
      <c r="C219" s="56"/>
      <c r="D219" s="31">
        <f>SUM(D220:D223)</f>
        <v>1650</v>
      </c>
      <c r="E219" s="31">
        <f t="shared" ref="E219:F219" si="57">SUM(E220:E223)</f>
        <v>-414</v>
      </c>
      <c r="F219" s="31">
        <f t="shared" si="57"/>
        <v>1236</v>
      </c>
      <c r="G219" s="27"/>
      <c r="H219" s="1105" t="s">
        <v>35</v>
      </c>
    </row>
    <row r="220" spans="1:8" s="25" customFormat="1" ht="48" x14ac:dyDescent="0.2">
      <c r="A220" s="1122"/>
      <c r="B220" s="1095"/>
      <c r="C220" s="62">
        <v>2262</v>
      </c>
      <c r="D220" s="63">
        <v>200</v>
      </c>
      <c r="E220" s="63">
        <v>-200</v>
      </c>
      <c r="F220" s="40">
        <f>D220+E220</f>
        <v>0</v>
      </c>
      <c r="G220" s="64" t="s">
        <v>123</v>
      </c>
      <c r="H220" s="1106"/>
    </row>
    <row r="221" spans="1:8" s="25" customFormat="1" ht="24" x14ac:dyDescent="0.2">
      <c r="A221" s="1122"/>
      <c r="B221" s="1095"/>
      <c r="C221" s="62">
        <v>2279</v>
      </c>
      <c r="D221" s="63">
        <v>175</v>
      </c>
      <c r="E221" s="63">
        <v>-19</v>
      </c>
      <c r="F221" s="40">
        <f>D221+E221</f>
        <v>156</v>
      </c>
      <c r="G221" s="41" t="s">
        <v>124</v>
      </c>
      <c r="H221" s="1106"/>
    </row>
    <row r="222" spans="1:8" s="25" customFormat="1" x14ac:dyDescent="0.2">
      <c r="A222" s="1122"/>
      <c r="B222" s="1095"/>
      <c r="C222" s="56">
        <v>2341</v>
      </c>
      <c r="D222" s="65">
        <v>50</v>
      </c>
      <c r="E222" s="31"/>
      <c r="F222" s="45">
        <f>D222+E222</f>
        <v>50</v>
      </c>
      <c r="G222" s="27"/>
      <c r="H222" s="1106"/>
    </row>
    <row r="223" spans="1:8" s="25" customFormat="1" ht="24" x14ac:dyDescent="0.2">
      <c r="A223" s="1122"/>
      <c r="B223" s="1095"/>
      <c r="C223" s="56">
        <v>2363</v>
      </c>
      <c r="D223" s="65">
        <v>1225</v>
      </c>
      <c r="E223" s="65">
        <v>-195</v>
      </c>
      <c r="F223" s="45">
        <f>D223+E223</f>
        <v>1030</v>
      </c>
      <c r="G223" s="73" t="s">
        <v>125</v>
      </c>
      <c r="H223" s="1140"/>
    </row>
    <row r="224" spans="1:8" s="25" customFormat="1" x14ac:dyDescent="0.2">
      <c r="A224" s="58">
        <v>11</v>
      </c>
      <c r="B224" s="59" t="s">
        <v>126</v>
      </c>
      <c r="C224" s="56"/>
      <c r="D224" s="31">
        <f t="shared" ref="D224:F224" si="58">D225+D230+D234</f>
        <v>12102</v>
      </c>
      <c r="E224" s="31">
        <f t="shared" si="58"/>
        <v>-1031</v>
      </c>
      <c r="F224" s="31">
        <f t="shared" si="58"/>
        <v>11071</v>
      </c>
      <c r="G224" s="27"/>
      <c r="H224" s="32"/>
    </row>
    <row r="225" spans="1:8" s="25" customFormat="1" x14ac:dyDescent="0.2">
      <c r="A225" s="1118">
        <v>11.1</v>
      </c>
      <c r="B225" s="1121" t="s">
        <v>45</v>
      </c>
      <c r="C225" s="43"/>
      <c r="D225" s="36">
        <f>SUM(D226:D229)</f>
        <v>2818</v>
      </c>
      <c r="E225" s="36">
        <f t="shared" ref="E225:F225" si="59">SUM(E226:E229)</f>
        <v>-807</v>
      </c>
      <c r="F225" s="36">
        <f t="shared" si="59"/>
        <v>2011</v>
      </c>
      <c r="G225" s="37"/>
      <c r="H225" s="1123" t="s">
        <v>22</v>
      </c>
    </row>
    <row r="226" spans="1:8" s="25" customFormat="1" ht="24" x14ac:dyDescent="0.2">
      <c r="A226" s="1118"/>
      <c r="B226" s="1121"/>
      <c r="C226" s="43">
        <v>2261</v>
      </c>
      <c r="D226" s="44">
        <v>240</v>
      </c>
      <c r="E226" s="45">
        <v>-240</v>
      </c>
      <c r="F226" s="45">
        <f>D226+E226</f>
        <v>0</v>
      </c>
      <c r="G226" s="46" t="s">
        <v>127</v>
      </c>
      <c r="H226" s="1123"/>
    </row>
    <row r="227" spans="1:8" s="25" customFormat="1" ht="36" x14ac:dyDescent="0.2">
      <c r="A227" s="1118"/>
      <c r="B227" s="1121"/>
      <c r="C227" s="43">
        <v>2262</v>
      </c>
      <c r="D227" s="44">
        <v>1800</v>
      </c>
      <c r="E227" s="45">
        <v>-273</v>
      </c>
      <c r="F227" s="45">
        <f>D227+E227</f>
        <v>1527</v>
      </c>
      <c r="G227" s="46" t="s">
        <v>128</v>
      </c>
      <c r="H227" s="1123"/>
    </row>
    <row r="228" spans="1:8" s="25" customFormat="1" ht="12" customHeight="1" x14ac:dyDescent="0.2">
      <c r="A228" s="1118"/>
      <c r="B228" s="1121"/>
      <c r="C228" s="43">
        <v>2279</v>
      </c>
      <c r="D228" s="44">
        <v>400</v>
      </c>
      <c r="E228" s="45"/>
      <c r="F228" s="45">
        <f>D228+E228</f>
        <v>400</v>
      </c>
      <c r="G228" s="46"/>
      <c r="H228" s="1123"/>
    </row>
    <row r="229" spans="1:8" s="25" customFormat="1" ht="36" x14ac:dyDescent="0.2">
      <c r="A229" s="1118"/>
      <c r="B229" s="1121"/>
      <c r="C229" s="43">
        <v>2363</v>
      </c>
      <c r="D229" s="44">
        <v>378</v>
      </c>
      <c r="E229" s="45">
        <v>-294</v>
      </c>
      <c r="F229" s="45">
        <f>D229+E229</f>
        <v>84</v>
      </c>
      <c r="G229" s="46" t="s">
        <v>129</v>
      </c>
      <c r="H229" s="1123"/>
    </row>
    <row r="230" spans="1:8" s="25" customFormat="1" x14ac:dyDescent="0.2">
      <c r="A230" s="1118">
        <v>11.2</v>
      </c>
      <c r="B230" s="1117" t="s">
        <v>130</v>
      </c>
      <c r="C230" s="43"/>
      <c r="D230" s="36">
        <f t="shared" ref="D230:F230" si="60">SUM(D231:D233)</f>
        <v>714</v>
      </c>
      <c r="E230" s="36">
        <f t="shared" si="60"/>
        <v>0</v>
      </c>
      <c r="F230" s="36">
        <f t="shared" si="60"/>
        <v>714</v>
      </c>
      <c r="G230" s="37"/>
      <c r="H230" s="1119" t="s">
        <v>30</v>
      </c>
    </row>
    <row r="231" spans="1:8" s="25" customFormat="1" ht="12.75" customHeight="1" x14ac:dyDescent="0.2">
      <c r="A231" s="1118"/>
      <c r="B231" s="1117"/>
      <c r="C231" s="43">
        <v>2341</v>
      </c>
      <c r="D231" s="44">
        <v>50</v>
      </c>
      <c r="E231" s="45"/>
      <c r="F231" s="45">
        <f>D231+E231</f>
        <v>50</v>
      </c>
      <c r="G231" s="46"/>
      <c r="H231" s="1119"/>
    </row>
    <row r="232" spans="1:8" s="25" customFormat="1" x14ac:dyDescent="0.2">
      <c r="A232" s="1118"/>
      <c r="B232" s="1117"/>
      <c r="C232" s="43">
        <v>2361</v>
      </c>
      <c r="D232" s="44">
        <v>300</v>
      </c>
      <c r="E232" s="45"/>
      <c r="F232" s="45">
        <f>D232+E232</f>
        <v>300</v>
      </c>
      <c r="G232" s="46"/>
      <c r="H232" s="1119"/>
    </row>
    <row r="233" spans="1:8" s="25" customFormat="1" x14ac:dyDescent="0.2">
      <c r="A233" s="1118"/>
      <c r="B233" s="1117"/>
      <c r="C233" s="43">
        <v>2370</v>
      </c>
      <c r="D233" s="44">
        <v>364</v>
      </c>
      <c r="E233" s="50"/>
      <c r="F233" s="45">
        <f>D233+E233</f>
        <v>364</v>
      </c>
      <c r="G233" s="46"/>
      <c r="H233" s="1119"/>
    </row>
    <row r="234" spans="1:8" s="25" customFormat="1" x14ac:dyDescent="0.2">
      <c r="A234" s="75" t="s">
        <v>131</v>
      </c>
      <c r="B234" s="68" t="s">
        <v>32</v>
      </c>
      <c r="C234" s="43"/>
      <c r="D234" s="36">
        <f t="shared" ref="D234:F234" si="61">D235+D237+D243</f>
        <v>8570</v>
      </c>
      <c r="E234" s="36">
        <f t="shared" si="61"/>
        <v>-224</v>
      </c>
      <c r="F234" s="36">
        <f t="shared" si="61"/>
        <v>8346</v>
      </c>
      <c r="G234" s="37"/>
      <c r="H234" s="32"/>
    </row>
    <row r="235" spans="1:8" s="25" customFormat="1" ht="14.25" customHeight="1" x14ac:dyDescent="0.2">
      <c r="A235" s="1122" t="s">
        <v>132</v>
      </c>
      <c r="B235" s="1095" t="s">
        <v>34</v>
      </c>
      <c r="C235" s="43"/>
      <c r="D235" s="36">
        <f>SUM(D236:D236)</f>
        <v>1050</v>
      </c>
      <c r="E235" s="36">
        <f t="shared" ref="E235:F235" si="62">SUM(E236:E236)</f>
        <v>-24</v>
      </c>
      <c r="F235" s="36">
        <f t="shared" si="62"/>
        <v>1026</v>
      </c>
      <c r="G235" s="37"/>
      <c r="H235" s="1113" t="s">
        <v>35</v>
      </c>
    </row>
    <row r="236" spans="1:8" s="25" customFormat="1" ht="24" x14ac:dyDescent="0.2">
      <c r="A236" s="1122"/>
      <c r="B236" s="1095"/>
      <c r="C236" s="76">
        <v>2363</v>
      </c>
      <c r="D236" s="44">
        <v>1050</v>
      </c>
      <c r="E236" s="44">
        <v>-24</v>
      </c>
      <c r="F236" s="45">
        <f>D236+E236</f>
        <v>1026</v>
      </c>
      <c r="G236" s="41" t="s">
        <v>133</v>
      </c>
      <c r="H236" s="1114"/>
    </row>
    <row r="237" spans="1:8" s="25" customFormat="1" x14ac:dyDescent="0.2">
      <c r="A237" s="1122" t="s">
        <v>134</v>
      </c>
      <c r="B237" s="1095" t="s">
        <v>37</v>
      </c>
      <c r="C237" s="43"/>
      <c r="D237" s="36">
        <f>SUM(D238:D242)</f>
        <v>3160</v>
      </c>
      <c r="E237" s="36">
        <f t="shared" ref="E237:F237" si="63">SUM(E238:E242)</f>
        <v>-200</v>
      </c>
      <c r="F237" s="36">
        <f t="shared" si="63"/>
        <v>2960</v>
      </c>
      <c r="G237" s="37"/>
      <c r="H237" s="1113" t="s">
        <v>35</v>
      </c>
    </row>
    <row r="238" spans="1:8" s="25" customFormat="1" x14ac:dyDescent="0.2">
      <c r="A238" s="1122"/>
      <c r="B238" s="1095"/>
      <c r="C238" s="43">
        <v>2111</v>
      </c>
      <c r="D238" s="44">
        <v>120</v>
      </c>
      <c r="E238" s="44"/>
      <c r="F238" s="45">
        <f>D238+E238</f>
        <v>120</v>
      </c>
      <c r="G238" s="46"/>
      <c r="H238" s="1115"/>
    </row>
    <row r="239" spans="1:8" s="25" customFormat="1" x14ac:dyDescent="0.2">
      <c r="A239" s="1122"/>
      <c r="B239" s="1095"/>
      <c r="C239" s="43">
        <v>2261</v>
      </c>
      <c r="D239" s="44">
        <v>1760</v>
      </c>
      <c r="E239" s="44"/>
      <c r="F239" s="45">
        <f>D239+E239</f>
        <v>1760</v>
      </c>
      <c r="G239" s="46"/>
      <c r="H239" s="1115"/>
    </row>
    <row r="240" spans="1:8" s="25" customFormat="1" ht="24" x14ac:dyDescent="0.2">
      <c r="A240" s="1122"/>
      <c r="B240" s="1095"/>
      <c r="C240" s="43">
        <v>2262</v>
      </c>
      <c r="D240" s="44">
        <v>200</v>
      </c>
      <c r="E240" s="44">
        <v>-200</v>
      </c>
      <c r="F240" s="45">
        <f>D240+E240</f>
        <v>0</v>
      </c>
      <c r="G240" s="46" t="s">
        <v>135</v>
      </c>
      <c r="H240" s="1115"/>
    </row>
    <row r="241" spans="1:9" s="25" customFormat="1" x14ac:dyDescent="0.2">
      <c r="A241" s="1122"/>
      <c r="B241" s="1095"/>
      <c r="C241" s="43">
        <v>2341</v>
      </c>
      <c r="D241" s="44">
        <v>100</v>
      </c>
      <c r="E241" s="44"/>
      <c r="F241" s="45">
        <f>D241+E241</f>
        <v>100</v>
      </c>
      <c r="G241" s="46"/>
      <c r="H241" s="1115"/>
    </row>
    <row r="242" spans="1:9" s="25" customFormat="1" x14ac:dyDescent="0.2">
      <c r="A242" s="1122"/>
      <c r="B242" s="1095"/>
      <c r="C242" s="43">
        <v>2363</v>
      </c>
      <c r="D242" s="44">
        <v>980</v>
      </c>
      <c r="E242" s="44"/>
      <c r="F242" s="45">
        <f>D242+E242</f>
        <v>980</v>
      </c>
      <c r="G242" s="46"/>
      <c r="H242" s="1114"/>
    </row>
    <row r="243" spans="1:9" s="25" customFormat="1" x14ac:dyDescent="0.2">
      <c r="A243" s="1122" t="s">
        <v>136</v>
      </c>
      <c r="B243" s="1095" t="s">
        <v>137</v>
      </c>
      <c r="C243" s="43"/>
      <c r="D243" s="36">
        <f>SUM(D244:D246)</f>
        <v>4360</v>
      </c>
      <c r="E243" s="36">
        <f t="shared" ref="E243:F243" si="64">SUM(E244:E246)</f>
        <v>0</v>
      </c>
      <c r="F243" s="36">
        <f t="shared" si="64"/>
        <v>4360</v>
      </c>
      <c r="G243" s="37"/>
      <c r="H243" s="1113" t="s">
        <v>138</v>
      </c>
    </row>
    <row r="244" spans="1:9" s="25" customFormat="1" x14ac:dyDescent="0.2">
      <c r="A244" s="1122"/>
      <c r="B244" s="1095"/>
      <c r="C244" s="43">
        <v>2121</v>
      </c>
      <c r="D244" s="44">
        <v>800</v>
      </c>
      <c r="E244" s="35"/>
      <c r="F244" s="45">
        <f>D244+E244</f>
        <v>800</v>
      </c>
      <c r="G244" s="37"/>
      <c r="H244" s="1115"/>
    </row>
    <row r="245" spans="1:9" s="25" customFormat="1" x14ac:dyDescent="0.2">
      <c r="A245" s="1122"/>
      <c r="B245" s="1095"/>
      <c r="C245" s="43">
        <v>2122</v>
      </c>
      <c r="D245" s="44">
        <v>890</v>
      </c>
      <c r="E245" s="35"/>
      <c r="F245" s="45">
        <f>D245+E245</f>
        <v>890</v>
      </c>
      <c r="G245" s="37"/>
      <c r="H245" s="1115"/>
    </row>
    <row r="246" spans="1:9" s="25" customFormat="1" x14ac:dyDescent="0.2">
      <c r="A246" s="1124"/>
      <c r="B246" s="1095"/>
      <c r="C246" s="77">
        <v>2279</v>
      </c>
      <c r="D246" s="39">
        <v>2670</v>
      </c>
      <c r="E246" s="39"/>
      <c r="F246" s="40">
        <f>D246+E246</f>
        <v>2670</v>
      </c>
      <c r="G246" s="41"/>
      <c r="H246" s="1114"/>
    </row>
    <row r="247" spans="1:9" s="25" customFormat="1" x14ac:dyDescent="0.2">
      <c r="A247" s="78">
        <v>12</v>
      </c>
      <c r="B247" s="59" t="s">
        <v>139</v>
      </c>
      <c r="C247" s="56"/>
      <c r="D247" s="31">
        <f>D248+D253+D258</f>
        <v>6158</v>
      </c>
      <c r="E247" s="31">
        <f t="shared" ref="E247:F247" si="65">E248+E253+E258</f>
        <v>1660</v>
      </c>
      <c r="F247" s="31">
        <f t="shared" si="65"/>
        <v>7818</v>
      </c>
      <c r="G247" s="27"/>
      <c r="H247" s="32"/>
    </row>
    <row r="248" spans="1:9" s="25" customFormat="1" x14ac:dyDescent="0.2">
      <c r="A248" s="1118">
        <v>12.1</v>
      </c>
      <c r="B248" s="1121" t="s">
        <v>45</v>
      </c>
      <c r="C248" s="43"/>
      <c r="D248" s="36">
        <f>SUM(D249:D252)</f>
        <v>3406</v>
      </c>
      <c r="E248" s="36">
        <f t="shared" ref="E248:F248" si="66">SUM(E249:E252)</f>
        <v>1500</v>
      </c>
      <c r="F248" s="36">
        <f t="shared" si="66"/>
        <v>4906</v>
      </c>
      <c r="G248" s="37"/>
      <c r="H248" s="1123" t="s">
        <v>22</v>
      </c>
    </row>
    <row r="249" spans="1:9" s="25" customFormat="1" x14ac:dyDescent="0.2">
      <c r="A249" s="1118"/>
      <c r="B249" s="1121"/>
      <c r="C249" s="43">
        <v>2261</v>
      </c>
      <c r="D249" s="44">
        <v>384</v>
      </c>
      <c r="E249" s="45">
        <v>0</v>
      </c>
      <c r="F249" s="45">
        <f>D249+E249</f>
        <v>384</v>
      </c>
      <c r="G249" s="46"/>
      <c r="H249" s="1123"/>
    </row>
    <row r="250" spans="1:9" s="25" customFormat="1" ht="48" x14ac:dyDescent="0.2">
      <c r="A250" s="1118"/>
      <c r="B250" s="1121"/>
      <c r="C250" s="43">
        <v>2262</v>
      </c>
      <c r="D250" s="44">
        <v>1800</v>
      </c>
      <c r="E250" s="45">
        <v>1500</v>
      </c>
      <c r="F250" s="45">
        <f>D250+E250</f>
        <v>3300</v>
      </c>
      <c r="G250" s="46" t="s">
        <v>140</v>
      </c>
      <c r="H250" s="1123"/>
    </row>
    <row r="251" spans="1:9" s="25" customFormat="1" x14ac:dyDescent="0.2">
      <c r="A251" s="1118"/>
      <c r="B251" s="1121"/>
      <c r="C251" s="43">
        <v>2279</v>
      </c>
      <c r="D251" s="44">
        <v>760</v>
      </c>
      <c r="E251" s="45"/>
      <c r="F251" s="45">
        <f>D251+E251</f>
        <v>760</v>
      </c>
      <c r="G251" s="46"/>
      <c r="H251" s="1123"/>
    </row>
    <row r="252" spans="1:9" s="25" customFormat="1" x14ac:dyDescent="0.2">
      <c r="A252" s="1118"/>
      <c r="B252" s="1121"/>
      <c r="C252" s="43">
        <v>2363</v>
      </c>
      <c r="D252" s="44">
        <v>462</v>
      </c>
      <c r="E252" s="45"/>
      <c r="F252" s="45">
        <f>D252+E252</f>
        <v>462</v>
      </c>
      <c r="G252" s="46"/>
      <c r="H252" s="1123"/>
    </row>
    <row r="253" spans="1:9" s="25" customFormat="1" x14ac:dyDescent="0.2">
      <c r="A253" s="1118">
        <v>12.2</v>
      </c>
      <c r="B253" s="1117" t="s">
        <v>141</v>
      </c>
      <c r="C253" s="43"/>
      <c r="D253" s="36">
        <f>SUM(D254:D256)</f>
        <v>620</v>
      </c>
      <c r="E253" s="36">
        <f t="shared" ref="E253:F253" si="67">SUM(E254:E256)</f>
        <v>360</v>
      </c>
      <c r="F253" s="36">
        <f t="shared" si="67"/>
        <v>980</v>
      </c>
      <c r="G253" s="37"/>
      <c r="H253" s="1119" t="s">
        <v>30</v>
      </c>
      <c r="I253" s="79"/>
    </row>
    <row r="254" spans="1:9" s="25" customFormat="1" x14ac:dyDescent="0.2">
      <c r="A254" s="1118"/>
      <c r="B254" s="1117"/>
      <c r="C254" s="43">
        <v>2341</v>
      </c>
      <c r="D254" s="44">
        <v>25</v>
      </c>
      <c r="E254" s="45"/>
      <c r="F254" s="45">
        <f>D254+E254</f>
        <v>25</v>
      </c>
      <c r="G254" s="46"/>
      <c r="H254" s="1119"/>
      <c r="I254" s="79"/>
    </row>
    <row r="255" spans="1:9" s="25" customFormat="1" x14ac:dyDescent="0.2">
      <c r="A255" s="1118"/>
      <c r="B255" s="1117"/>
      <c r="C255" s="38">
        <v>2361</v>
      </c>
      <c r="D255" s="39">
        <v>420</v>
      </c>
      <c r="E255" s="40"/>
      <c r="F255" s="40">
        <f>D255+E255</f>
        <v>420</v>
      </c>
      <c r="G255" s="41"/>
      <c r="H255" s="1119"/>
    </row>
    <row r="256" spans="1:9" s="25" customFormat="1" ht="24" x14ac:dyDescent="0.2">
      <c r="A256" s="1118"/>
      <c r="B256" s="1117"/>
      <c r="C256" s="38">
        <v>2370</v>
      </c>
      <c r="D256" s="39">
        <v>175</v>
      </c>
      <c r="E256" s="39">
        <v>360</v>
      </c>
      <c r="F256" s="40">
        <f>D256+E256</f>
        <v>535</v>
      </c>
      <c r="G256" s="80" t="s">
        <v>142</v>
      </c>
      <c r="H256" s="1119"/>
      <c r="I256" s="79"/>
    </row>
    <row r="257" spans="1:8" s="25" customFormat="1" x14ac:dyDescent="0.2">
      <c r="A257" s="52" t="s">
        <v>143</v>
      </c>
      <c r="B257" s="81" t="s">
        <v>32</v>
      </c>
      <c r="C257" s="38"/>
      <c r="D257" s="82">
        <f>D258</f>
        <v>2132</v>
      </c>
      <c r="E257" s="39"/>
      <c r="F257" s="83">
        <f>F258</f>
        <v>1932</v>
      </c>
      <c r="G257" s="41"/>
      <c r="H257" s="84"/>
    </row>
    <row r="258" spans="1:8" s="25" customFormat="1" x14ac:dyDescent="0.2">
      <c r="A258" s="1122" t="s">
        <v>144</v>
      </c>
      <c r="B258" s="1095" t="s">
        <v>37</v>
      </c>
      <c r="C258" s="50"/>
      <c r="D258" s="36">
        <f>SUM(D259:D262)</f>
        <v>2132</v>
      </c>
      <c r="E258" s="36">
        <f t="shared" ref="E258:F258" si="68">SUM(E259:E262)</f>
        <v>-200</v>
      </c>
      <c r="F258" s="36">
        <f t="shared" si="68"/>
        <v>1932</v>
      </c>
      <c r="G258" s="37"/>
      <c r="H258" s="1105" t="s">
        <v>35</v>
      </c>
    </row>
    <row r="259" spans="1:8" s="25" customFormat="1" x14ac:dyDescent="0.2">
      <c r="A259" s="1124"/>
      <c r="B259" s="1102"/>
      <c r="C259" s="85">
        <v>2111</v>
      </c>
      <c r="D259" s="86">
        <v>42</v>
      </c>
      <c r="E259" s="36"/>
      <c r="F259" s="45">
        <f>D259+E259</f>
        <v>42</v>
      </c>
      <c r="G259" s="37"/>
      <c r="H259" s="1106"/>
    </row>
    <row r="260" spans="1:8" s="25" customFormat="1" x14ac:dyDescent="0.2">
      <c r="A260" s="1124"/>
      <c r="B260" s="1102"/>
      <c r="C260" s="85">
        <v>2261</v>
      </c>
      <c r="D260" s="86">
        <v>1008</v>
      </c>
      <c r="E260" s="36"/>
      <c r="F260" s="45">
        <f>D260+E260</f>
        <v>1008</v>
      </c>
      <c r="G260" s="37"/>
      <c r="H260" s="1106"/>
    </row>
    <row r="261" spans="1:8" ht="24" x14ac:dyDescent="0.2">
      <c r="A261" s="1124"/>
      <c r="B261" s="1102"/>
      <c r="C261" s="85">
        <v>2262</v>
      </c>
      <c r="D261" s="86">
        <v>200</v>
      </c>
      <c r="E261" s="44">
        <v>-200</v>
      </c>
      <c r="F261" s="45">
        <f>D261+E261</f>
        <v>0</v>
      </c>
      <c r="G261" s="46" t="s">
        <v>145</v>
      </c>
      <c r="H261" s="1106"/>
    </row>
    <row r="262" spans="1:8" x14ac:dyDescent="0.2">
      <c r="A262" s="1122"/>
      <c r="B262" s="1095"/>
      <c r="C262" s="43">
        <v>2363</v>
      </c>
      <c r="D262" s="44">
        <v>882</v>
      </c>
      <c r="E262" s="44"/>
      <c r="F262" s="45">
        <f>D262+E262</f>
        <v>882</v>
      </c>
      <c r="G262" s="46"/>
      <c r="H262" s="1140"/>
    </row>
    <row r="263" spans="1:8" x14ac:dyDescent="0.2">
      <c r="A263" s="1157">
        <v>13</v>
      </c>
      <c r="B263" s="1160" t="s">
        <v>146</v>
      </c>
      <c r="C263" s="85"/>
      <c r="D263" s="87">
        <f t="shared" ref="D263:F263" si="69">SUM(D264:D268)</f>
        <v>7580</v>
      </c>
      <c r="E263" s="36">
        <f t="shared" si="69"/>
        <v>0</v>
      </c>
      <c r="F263" s="36">
        <f t="shared" si="69"/>
        <v>7580</v>
      </c>
      <c r="G263" s="37"/>
      <c r="H263" s="88"/>
    </row>
    <row r="264" spans="1:8" x14ac:dyDescent="0.2">
      <c r="A264" s="1158"/>
      <c r="B264" s="1161"/>
      <c r="C264" s="38">
        <v>2121</v>
      </c>
      <c r="D264" s="39">
        <v>1175</v>
      </c>
      <c r="E264" s="39"/>
      <c r="F264" s="40">
        <f>D264+E264</f>
        <v>1175</v>
      </c>
      <c r="G264" s="41"/>
      <c r="H264" s="1119" t="s">
        <v>147</v>
      </c>
    </row>
    <row r="265" spans="1:8" x14ac:dyDescent="0.2">
      <c r="A265" s="1158"/>
      <c r="B265" s="1161"/>
      <c r="C265" s="43">
        <v>2122</v>
      </c>
      <c r="D265" s="44">
        <v>1890</v>
      </c>
      <c r="E265" s="44"/>
      <c r="F265" s="45">
        <f>D265+E265</f>
        <v>1890</v>
      </c>
      <c r="G265" s="46"/>
      <c r="H265" s="1119"/>
    </row>
    <row r="266" spans="1:8" x14ac:dyDescent="0.2">
      <c r="A266" s="1158"/>
      <c r="B266" s="1161"/>
      <c r="C266" s="38">
        <v>2279</v>
      </c>
      <c r="D266" s="39">
        <v>3065</v>
      </c>
      <c r="E266" s="39"/>
      <c r="F266" s="40">
        <f>D266+E266</f>
        <v>3065</v>
      </c>
      <c r="G266" s="41"/>
      <c r="H266" s="1119"/>
    </row>
    <row r="267" spans="1:8" x14ac:dyDescent="0.2">
      <c r="A267" s="1158"/>
      <c r="B267" s="1161"/>
      <c r="C267" s="43">
        <v>2341</v>
      </c>
      <c r="D267" s="44">
        <v>950</v>
      </c>
      <c r="E267" s="44"/>
      <c r="F267" s="45">
        <f>D267+E267</f>
        <v>950</v>
      </c>
      <c r="G267" s="46"/>
      <c r="H267" s="1119"/>
    </row>
    <row r="268" spans="1:8" ht="12" customHeight="1" x14ac:dyDescent="0.2">
      <c r="A268" s="1159"/>
      <c r="B268" s="1162"/>
      <c r="C268" s="43">
        <v>2370</v>
      </c>
      <c r="D268" s="44">
        <v>500</v>
      </c>
      <c r="E268" s="44"/>
      <c r="F268" s="45">
        <f>D268+E268</f>
        <v>500</v>
      </c>
      <c r="G268" s="46"/>
      <c r="H268" s="1119"/>
    </row>
    <row r="269" spans="1:8" ht="12" customHeight="1" x14ac:dyDescent="0.2">
      <c r="A269" s="1150">
        <v>14</v>
      </c>
      <c r="B269" s="1153" t="s">
        <v>148</v>
      </c>
      <c r="C269" s="43"/>
      <c r="D269" s="89">
        <f>SUM(D270:D272)</f>
        <v>1923</v>
      </c>
      <c r="E269" s="90">
        <f>SUM(E270:E272)</f>
        <v>0</v>
      </c>
      <c r="F269" s="91">
        <f>SUM(F270:F272)</f>
        <v>1923</v>
      </c>
      <c r="G269" s="46"/>
      <c r="H269" s="1105" t="s">
        <v>147</v>
      </c>
    </row>
    <row r="270" spans="1:8" ht="12" customHeight="1" x14ac:dyDescent="0.2">
      <c r="A270" s="1151"/>
      <c r="B270" s="1154"/>
      <c r="C270" s="92">
        <v>2121</v>
      </c>
      <c r="D270" s="45">
        <v>279</v>
      </c>
      <c r="E270" s="45"/>
      <c r="F270" s="93">
        <f>D270+E270</f>
        <v>279</v>
      </c>
      <c r="G270" s="94"/>
      <c r="H270" s="1106"/>
    </row>
    <row r="271" spans="1:8" x14ac:dyDescent="0.2">
      <c r="A271" s="1151"/>
      <c r="B271" s="1154"/>
      <c r="C271" s="95">
        <v>2122</v>
      </c>
      <c r="D271" s="45">
        <v>757</v>
      </c>
      <c r="E271" s="45"/>
      <c r="F271" s="93">
        <f>D271+E271</f>
        <v>757</v>
      </c>
      <c r="G271" s="46"/>
      <c r="H271" s="1106"/>
    </row>
    <row r="272" spans="1:8" x14ac:dyDescent="0.2">
      <c r="A272" s="1152"/>
      <c r="B272" s="1155"/>
      <c r="C272" s="96">
        <v>2279</v>
      </c>
      <c r="D272" s="45">
        <v>887</v>
      </c>
      <c r="E272" s="45"/>
      <c r="F272" s="97">
        <f>D272+E272</f>
        <v>887</v>
      </c>
      <c r="G272" s="46"/>
      <c r="H272" s="1140"/>
    </row>
    <row r="273" spans="1:8" x14ac:dyDescent="0.2">
      <c r="A273" s="98"/>
      <c r="B273" s="99"/>
      <c r="C273" s="100"/>
      <c r="D273" s="101"/>
      <c r="E273" s="102"/>
      <c r="F273" s="102"/>
      <c r="G273" s="103"/>
      <c r="H273" s="104"/>
    </row>
    <row r="274" spans="1:8" x14ac:dyDescent="0.2">
      <c r="A274" s="105" t="s">
        <v>149</v>
      </c>
      <c r="B274" s="106"/>
      <c r="C274" s="107"/>
      <c r="D274" s="106"/>
      <c r="E274" s="107"/>
      <c r="F274" s="10"/>
    </row>
    <row r="275" spans="1:8" x14ac:dyDescent="0.2">
      <c r="A275" s="108" t="s">
        <v>150</v>
      </c>
      <c r="B275" s="106"/>
      <c r="C275" s="107"/>
      <c r="D275" s="106"/>
      <c r="E275" s="107"/>
      <c r="F275" s="10"/>
    </row>
    <row r="276" spans="1:8" x14ac:dyDescent="0.2">
      <c r="A276" s="109" t="s">
        <v>151</v>
      </c>
      <c r="B276" s="106"/>
      <c r="C276" s="107"/>
      <c r="D276" s="106"/>
      <c r="E276" s="107"/>
      <c r="F276" s="10"/>
    </row>
    <row r="277" spans="1:8" x14ac:dyDescent="0.2">
      <c r="A277" s="109" t="s">
        <v>152</v>
      </c>
      <c r="B277" s="106"/>
      <c r="C277" s="107"/>
      <c r="D277" s="106"/>
      <c r="E277" s="107"/>
      <c r="F277" s="10"/>
    </row>
    <row r="278" spans="1:8" x14ac:dyDescent="0.2">
      <c r="A278" s="109" t="s">
        <v>153</v>
      </c>
      <c r="B278" s="106"/>
      <c r="C278" s="107"/>
      <c r="D278" s="106"/>
      <c r="E278" s="107"/>
      <c r="F278" s="10"/>
    </row>
    <row r="279" spans="1:8" x14ac:dyDescent="0.2">
      <c r="A279" s="109" t="s">
        <v>154</v>
      </c>
      <c r="B279" s="106"/>
      <c r="C279" s="107"/>
      <c r="D279" s="106"/>
      <c r="E279" s="107"/>
      <c r="F279" s="10"/>
    </row>
    <row r="280" spans="1:8" x14ac:dyDescent="0.2">
      <c r="A280" s="109" t="s">
        <v>155</v>
      </c>
      <c r="B280" s="106"/>
      <c r="C280" s="107"/>
      <c r="D280" s="106"/>
      <c r="E280" s="107"/>
      <c r="F280" s="10"/>
    </row>
    <row r="281" spans="1:8" x14ac:dyDescent="0.2">
      <c r="A281" s="109" t="s">
        <v>156</v>
      </c>
      <c r="B281" s="106"/>
      <c r="C281" s="107"/>
      <c r="D281" s="106"/>
      <c r="E281" s="107"/>
      <c r="F281" s="10"/>
    </row>
    <row r="282" spans="1:8" x14ac:dyDescent="0.2">
      <c r="B282" s="106"/>
      <c r="C282" s="107"/>
      <c r="D282" s="106"/>
      <c r="E282" s="107"/>
      <c r="F282" s="10"/>
    </row>
    <row r="283" spans="1:8" x14ac:dyDescent="0.2">
      <c r="A283" s="110" t="s">
        <v>157</v>
      </c>
      <c r="B283" s="106"/>
      <c r="C283" s="107"/>
      <c r="D283" s="106"/>
      <c r="E283" s="107"/>
      <c r="F283" s="10"/>
    </row>
    <row r="284" spans="1:8" x14ac:dyDescent="0.2">
      <c r="A284" s="109" t="s">
        <v>158</v>
      </c>
      <c r="B284" s="106"/>
      <c r="C284" s="107"/>
      <c r="D284" s="106"/>
      <c r="E284" s="107"/>
      <c r="F284" s="10"/>
    </row>
    <row r="285" spans="1:8" x14ac:dyDescent="0.2">
      <c r="A285" s="109" t="s">
        <v>159</v>
      </c>
      <c r="B285" s="106"/>
      <c r="C285" s="107"/>
      <c r="D285" s="106"/>
      <c r="E285" s="107"/>
      <c r="F285" s="10"/>
    </row>
    <row r="286" spans="1:8" x14ac:dyDescent="0.2">
      <c r="A286" s="109" t="s">
        <v>160</v>
      </c>
      <c r="B286" s="106"/>
      <c r="C286" s="107"/>
      <c r="D286" s="106"/>
      <c r="E286" s="107"/>
      <c r="F286" s="10"/>
    </row>
    <row r="287" spans="1:8" x14ac:dyDescent="0.2">
      <c r="A287" s="109" t="s">
        <v>161</v>
      </c>
      <c r="B287" s="106"/>
      <c r="C287" s="107"/>
      <c r="D287" s="106"/>
      <c r="E287" s="107"/>
      <c r="F287" s="10"/>
    </row>
    <row r="288" spans="1:8" x14ac:dyDescent="0.2">
      <c r="A288" s="111" t="s">
        <v>162</v>
      </c>
      <c r="B288" s="106"/>
      <c r="C288" s="107"/>
      <c r="D288" s="106"/>
      <c r="E288" s="107"/>
      <c r="F288" s="10"/>
    </row>
    <row r="289" spans="1:6" x14ac:dyDescent="0.2">
      <c r="A289" s="1156" t="s">
        <v>163</v>
      </c>
      <c r="B289" s="1156"/>
      <c r="C289" s="1156"/>
      <c r="D289" s="1156"/>
      <c r="E289" s="1156"/>
      <c r="F289" s="1156"/>
    </row>
    <row r="292" spans="1:6" x14ac:dyDescent="0.2">
      <c r="E292" s="1" t="s">
        <v>164</v>
      </c>
    </row>
    <row r="294" spans="1:6" x14ac:dyDescent="0.2">
      <c r="E294" s="1" t="s">
        <v>165</v>
      </c>
    </row>
  </sheetData>
  <sheetProtection algorithmName="SHA-512" hashValue="tNZFgCjdrDxPSQemfhrvyFhtOOLnhnnyaluO9m/sKp2uMARL/yVTLp28AsurCdxlZI++ykoH+mA0SXpiMhO9Xw==" saltValue="tlKFajYQnBsgDfdpk3O9Yw==" spinCount="100000" sheet="1" objects="1" scenarios="1"/>
  <mergeCells count="155">
    <mergeCell ref="A269:A272"/>
    <mergeCell ref="B269:B272"/>
    <mergeCell ref="H269:H272"/>
    <mergeCell ref="A289:F289"/>
    <mergeCell ref="A258:A262"/>
    <mergeCell ref="B258:B262"/>
    <mergeCell ref="H258:H262"/>
    <mergeCell ref="A263:A268"/>
    <mergeCell ref="B263:B268"/>
    <mergeCell ref="H264:H268"/>
    <mergeCell ref="A248:A252"/>
    <mergeCell ref="B248:B252"/>
    <mergeCell ref="H248:H252"/>
    <mergeCell ref="A253:A256"/>
    <mergeCell ref="B253:B256"/>
    <mergeCell ref="H253:H256"/>
    <mergeCell ref="A237:A242"/>
    <mergeCell ref="B237:B242"/>
    <mergeCell ref="H237:H242"/>
    <mergeCell ref="A243:A246"/>
    <mergeCell ref="B243:B246"/>
    <mergeCell ref="H243:H246"/>
    <mergeCell ref="A230:A233"/>
    <mergeCell ref="B230:B233"/>
    <mergeCell ref="H230:H233"/>
    <mergeCell ref="A235:A236"/>
    <mergeCell ref="B235:B236"/>
    <mergeCell ref="H235:H236"/>
    <mergeCell ref="A219:A223"/>
    <mergeCell ref="B219:B223"/>
    <mergeCell ref="H219:H223"/>
    <mergeCell ref="A225:A229"/>
    <mergeCell ref="B225:B229"/>
    <mergeCell ref="H225:H229"/>
    <mergeCell ref="A210:A213"/>
    <mergeCell ref="B210:B213"/>
    <mergeCell ref="H210:H213"/>
    <mergeCell ref="A214:A217"/>
    <mergeCell ref="B214:B217"/>
    <mergeCell ref="H214:H217"/>
    <mergeCell ref="A200:A203"/>
    <mergeCell ref="B200:B203"/>
    <mergeCell ref="H200:H203"/>
    <mergeCell ref="A204:A208"/>
    <mergeCell ref="B204:B208"/>
    <mergeCell ref="H205:H208"/>
    <mergeCell ref="A189:A195"/>
    <mergeCell ref="B189:B195"/>
    <mergeCell ref="H189:H195"/>
    <mergeCell ref="A196:A199"/>
    <mergeCell ref="B196:B199"/>
    <mergeCell ref="H196:H199"/>
    <mergeCell ref="A179:A183"/>
    <mergeCell ref="B179:B183"/>
    <mergeCell ref="H179:H183"/>
    <mergeCell ref="A184:A187"/>
    <mergeCell ref="B184:B187"/>
    <mergeCell ref="H184:H187"/>
    <mergeCell ref="A170:A172"/>
    <mergeCell ref="B170:B172"/>
    <mergeCell ref="H170:H172"/>
    <mergeCell ref="A173:A177"/>
    <mergeCell ref="B173:B177"/>
    <mergeCell ref="H173:H177"/>
    <mergeCell ref="A160:A164"/>
    <mergeCell ref="B160:B164"/>
    <mergeCell ref="H160:H164"/>
    <mergeCell ref="A165:A168"/>
    <mergeCell ref="B165:B168"/>
    <mergeCell ref="H165:H168"/>
    <mergeCell ref="A151:A152"/>
    <mergeCell ref="B151:B152"/>
    <mergeCell ref="H151:H152"/>
    <mergeCell ref="A153:A158"/>
    <mergeCell ref="B153:B158"/>
    <mergeCell ref="H153:H158"/>
    <mergeCell ref="A142:A145"/>
    <mergeCell ref="B142:B145"/>
    <mergeCell ref="H142:H145"/>
    <mergeCell ref="A146:A149"/>
    <mergeCell ref="B146:B149"/>
    <mergeCell ref="H146:H149"/>
    <mergeCell ref="A130:A133"/>
    <mergeCell ref="B130:B133"/>
    <mergeCell ref="H130:H133"/>
    <mergeCell ref="A136:A140"/>
    <mergeCell ref="B136:B140"/>
    <mergeCell ref="H136:H140"/>
    <mergeCell ref="A119:A123"/>
    <mergeCell ref="B119:B123"/>
    <mergeCell ref="H119:H123"/>
    <mergeCell ref="A125:A129"/>
    <mergeCell ref="B125:B129"/>
    <mergeCell ref="H125:H129"/>
    <mergeCell ref="A107:A113"/>
    <mergeCell ref="B107:B113"/>
    <mergeCell ref="H107:H113"/>
    <mergeCell ref="A115:A118"/>
    <mergeCell ref="B115:B118"/>
    <mergeCell ref="H115:H118"/>
    <mergeCell ref="A98:A100"/>
    <mergeCell ref="B98:B100"/>
    <mergeCell ref="H98:H100"/>
    <mergeCell ref="A102:A106"/>
    <mergeCell ref="B102:B106"/>
    <mergeCell ref="H102:H106"/>
    <mergeCell ref="A90:A92"/>
    <mergeCell ref="B90:B92"/>
    <mergeCell ref="H90:H92"/>
    <mergeCell ref="A94:A97"/>
    <mergeCell ref="B94:B97"/>
    <mergeCell ref="H94:H96"/>
    <mergeCell ref="A83:A85"/>
    <mergeCell ref="B83:B85"/>
    <mergeCell ref="H83:H85"/>
    <mergeCell ref="A86:A89"/>
    <mergeCell ref="B86:B89"/>
    <mergeCell ref="H86:H88"/>
    <mergeCell ref="A74:A77"/>
    <mergeCell ref="B74:B77"/>
    <mergeCell ref="H74:H77"/>
    <mergeCell ref="A78:A81"/>
    <mergeCell ref="B78:B81"/>
    <mergeCell ref="H78:H81"/>
    <mergeCell ref="A64:A67"/>
    <mergeCell ref="B64:B67"/>
    <mergeCell ref="H65:H67"/>
    <mergeCell ref="A68:A73"/>
    <mergeCell ref="B68:B73"/>
    <mergeCell ref="H68:H73"/>
    <mergeCell ref="A53:A54"/>
    <mergeCell ref="B53:B54"/>
    <mergeCell ref="H53:H54"/>
    <mergeCell ref="A55:A61"/>
    <mergeCell ref="B55:B61"/>
    <mergeCell ref="H55:H61"/>
    <mergeCell ref="A30:A47"/>
    <mergeCell ref="B30:B47"/>
    <mergeCell ref="H30:H47"/>
    <mergeCell ref="A48:A51"/>
    <mergeCell ref="B48:B51"/>
    <mergeCell ref="H48:H51"/>
    <mergeCell ref="A12:B12"/>
    <mergeCell ref="A15:A19"/>
    <mergeCell ref="B15:B19"/>
    <mergeCell ref="H15:H19"/>
    <mergeCell ref="A20:A29"/>
    <mergeCell ref="B20:B29"/>
    <mergeCell ref="H20:H29"/>
    <mergeCell ref="A5:H5"/>
    <mergeCell ref="A10:A11"/>
    <mergeCell ref="B10:B11"/>
    <mergeCell ref="C10:C11"/>
    <mergeCell ref="G10:G11"/>
    <mergeCell ref="H10:H11"/>
  </mergeCells>
  <pageMargins left="0.98425196850393704" right="0.39370078740157483" top="0.59055118110236227" bottom="0.39370078740157483" header="0.23622047244094491" footer="0.23622047244094491"/>
  <pageSetup paperSize="9" scale="70" orientation="portrait" horizontalDpi="200" verticalDpi="200" r:id="rId1"/>
  <headerFooter differentFirst="1">
    <oddFooter>&amp;L&amp;"Times New Roman,Regular"&amp;9&amp;D; &amp;T&amp;R&amp;"Times New Roman,Regular"&amp;9&amp;P (&amp;N)</oddFooter>
    <firstHeader xml:space="preserve">&amp;R&amp;"Times New Roman,Regular"&amp;9 7.pielikums Jūrmalas pilsētas domes
2019.gada 19.decembra saistošajiem noteikumiem Nr.56
(protokols Nr.16, 31.punkts)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123"/>
  <sheetViews>
    <sheetView view="pageLayout" zoomScale="80" zoomScaleNormal="70" zoomScaleSheetLayoutView="70" zoomScalePageLayoutView="80" workbookViewId="0">
      <selection activeCell="K2" sqref="K2"/>
    </sheetView>
  </sheetViews>
  <sheetFormatPr defaultRowHeight="12.75" x14ac:dyDescent="0.2"/>
  <cols>
    <col min="1" max="1" width="14.42578125" style="448" customWidth="1"/>
    <col min="2" max="2" width="13.5703125" style="448" customWidth="1"/>
    <col min="3" max="3" width="48.28515625" style="448" customWidth="1"/>
    <col min="4" max="18" width="13.7109375" style="448" customWidth="1"/>
    <col min="19" max="20" width="9.140625" style="448"/>
    <col min="21" max="21" width="9.85546875" style="448" customWidth="1"/>
    <col min="22" max="16384" width="9.140625" style="448"/>
  </cols>
  <sheetData>
    <row r="1" spans="1:18" x14ac:dyDescent="0.2">
      <c r="R1" s="4" t="s">
        <v>604</v>
      </c>
    </row>
    <row r="2" spans="1:18" x14ac:dyDescent="0.2">
      <c r="R2" s="4" t="s">
        <v>1</v>
      </c>
    </row>
    <row r="3" spans="1:18" ht="19.5" customHeight="1" x14ac:dyDescent="0.3">
      <c r="A3" s="1163" t="s">
        <v>605</v>
      </c>
      <c r="B3" s="1163"/>
      <c r="C3" s="1163"/>
      <c r="D3" s="1163"/>
      <c r="E3" s="1163"/>
      <c r="F3" s="1163"/>
      <c r="G3" s="1163"/>
      <c r="H3" s="1163"/>
      <c r="I3" s="1163"/>
      <c r="J3" s="1163"/>
      <c r="K3" s="1163"/>
      <c r="L3" s="1163"/>
      <c r="M3" s="1163"/>
      <c r="N3" s="1163"/>
      <c r="O3" s="1163"/>
      <c r="P3" s="1163"/>
      <c r="Q3" s="1163"/>
      <c r="R3" s="1163"/>
    </row>
    <row r="4" spans="1:18" ht="13.5" thickBot="1" x14ac:dyDescent="0.25">
      <c r="A4" s="467"/>
      <c r="B4" s="467"/>
      <c r="C4" s="467"/>
      <c r="D4" s="468"/>
      <c r="E4" s="468"/>
      <c r="F4" s="468"/>
      <c r="G4" s="468"/>
      <c r="H4" s="469"/>
      <c r="I4" s="470"/>
      <c r="J4" s="470"/>
      <c r="K4" s="470"/>
      <c r="L4" s="470"/>
      <c r="M4" s="470"/>
      <c r="N4" s="470"/>
      <c r="O4" s="470"/>
      <c r="P4" s="470"/>
      <c r="Q4" s="470"/>
      <c r="R4" s="471"/>
    </row>
    <row r="5" spans="1:18" ht="51" customHeight="1" x14ac:dyDescent="0.2">
      <c r="A5" s="472" t="s">
        <v>606</v>
      </c>
      <c r="B5" s="473" t="s">
        <v>607</v>
      </c>
      <c r="C5" s="474" t="s">
        <v>608</v>
      </c>
      <c r="D5" s="475">
        <v>2019</v>
      </c>
      <c r="E5" s="475">
        <v>2020</v>
      </c>
      <c r="F5" s="476">
        <v>2021</v>
      </c>
      <c r="G5" s="477">
        <v>2022</v>
      </c>
      <c r="H5" s="473">
        <v>2023</v>
      </c>
      <c r="I5" s="477">
        <v>2024</v>
      </c>
      <c r="J5" s="477">
        <v>2025</v>
      </c>
      <c r="K5" s="473">
        <v>2026</v>
      </c>
      <c r="L5" s="473">
        <v>2027</v>
      </c>
      <c r="M5" s="473">
        <v>2028</v>
      </c>
      <c r="N5" s="473">
        <v>2029</v>
      </c>
      <c r="O5" s="473">
        <v>2030</v>
      </c>
      <c r="P5" s="476">
        <v>2031</v>
      </c>
      <c r="Q5" s="473">
        <v>2032</v>
      </c>
      <c r="R5" s="478" t="s">
        <v>609</v>
      </c>
    </row>
    <row r="6" spans="1:18" ht="15.75" x14ac:dyDescent="0.25">
      <c r="A6" s="479"/>
      <c r="B6" s="480"/>
      <c r="C6" s="481" t="s">
        <v>610</v>
      </c>
      <c r="D6" s="482">
        <f t="shared" ref="D6:R6" si="0">SUM(D15:D102)</f>
        <v>6804412.5756727979</v>
      </c>
      <c r="E6" s="482">
        <f t="shared" si="0"/>
        <v>8686989.6491714511</v>
      </c>
      <c r="F6" s="482">
        <f t="shared" si="0"/>
        <v>10437299.292639552</v>
      </c>
      <c r="G6" s="482">
        <f t="shared" si="0"/>
        <v>13286266.525869751</v>
      </c>
      <c r="H6" s="482">
        <f t="shared" si="0"/>
        <v>13634736.331</v>
      </c>
      <c r="I6" s="482">
        <f t="shared" si="0"/>
        <v>13344181.031000001</v>
      </c>
      <c r="J6" s="482">
        <f t="shared" si="0"/>
        <v>10921427.731000001</v>
      </c>
      <c r="K6" s="482">
        <f t="shared" si="0"/>
        <v>10037201.606000001</v>
      </c>
      <c r="L6" s="482">
        <f t="shared" si="0"/>
        <v>9276205.8760000002</v>
      </c>
      <c r="M6" s="482">
        <f t="shared" si="0"/>
        <v>8981127.2479999997</v>
      </c>
      <c r="N6" s="482">
        <f t="shared" si="0"/>
        <v>8526818.4480000008</v>
      </c>
      <c r="O6" s="482">
        <f t="shared" si="0"/>
        <v>7849493.9000000004</v>
      </c>
      <c r="P6" s="482">
        <f t="shared" si="0"/>
        <v>7519325.1850000005</v>
      </c>
      <c r="Q6" s="482">
        <f t="shared" si="0"/>
        <v>6140995.8119999999</v>
      </c>
      <c r="R6" s="483">
        <f t="shared" si="0"/>
        <v>21505125</v>
      </c>
    </row>
    <row r="7" spans="1:18" ht="31.5" x14ac:dyDescent="0.25">
      <c r="A7" s="484"/>
      <c r="B7" s="485"/>
      <c r="C7" s="486" t="s">
        <v>611</v>
      </c>
      <c r="D7" s="487">
        <f>D6/D13</f>
        <v>9.7128077697419588E-2</v>
      </c>
      <c r="E7" s="487">
        <f t="shared" ref="E7:Q7" si="1">E6/E13</f>
        <v>0.12400050646811009</v>
      </c>
      <c r="F7" s="487">
        <f t="shared" si="1"/>
        <v>0.14898491315342974</v>
      </c>
      <c r="G7" s="487">
        <f>G6/G13</f>
        <v>0.18965186385772689</v>
      </c>
      <c r="H7" s="487">
        <f t="shared" si="1"/>
        <v>0.19462601878021099</v>
      </c>
      <c r="I7" s="487">
        <f t="shared" si="1"/>
        <v>0.19047855161240679</v>
      </c>
      <c r="J7" s="488">
        <f t="shared" si="1"/>
        <v>0.15589549713899217</v>
      </c>
      <c r="K7" s="487">
        <f t="shared" si="1"/>
        <v>0.14327380749040464</v>
      </c>
      <c r="L7" s="487">
        <f t="shared" si="1"/>
        <v>0.13241114277558372</v>
      </c>
      <c r="M7" s="487">
        <f t="shared" si="1"/>
        <v>0.12819910836578044</v>
      </c>
      <c r="N7" s="487">
        <f t="shared" si="1"/>
        <v>0.12171417819226603</v>
      </c>
      <c r="O7" s="487">
        <f t="shared" si="1"/>
        <v>0.11204585920177496</v>
      </c>
      <c r="P7" s="488">
        <f t="shared" si="1"/>
        <v>0.10733293913011008</v>
      </c>
      <c r="Q7" s="487">
        <f t="shared" si="1"/>
        <v>8.7658282288752595E-2</v>
      </c>
      <c r="R7" s="489"/>
    </row>
    <row r="8" spans="1:18" ht="19.5" hidden="1" customHeight="1" x14ac:dyDescent="0.25">
      <c r="A8" s="484"/>
      <c r="B8" s="485"/>
      <c r="C8" s="485" t="s">
        <v>612</v>
      </c>
      <c r="D8" s="490"/>
      <c r="E8" s="490"/>
      <c r="F8" s="491"/>
      <c r="G8" s="491"/>
      <c r="H8" s="490"/>
      <c r="I8" s="491"/>
      <c r="J8" s="491"/>
      <c r="K8" s="492"/>
      <c r="L8" s="492"/>
      <c r="M8" s="492"/>
      <c r="N8" s="492"/>
      <c r="O8" s="492"/>
      <c r="P8" s="493"/>
      <c r="Q8" s="492"/>
      <c r="R8" s="494"/>
    </row>
    <row r="9" spans="1:18" ht="19.5" customHeight="1" x14ac:dyDescent="0.25">
      <c r="A9" s="484"/>
      <c r="B9" s="485"/>
      <c r="C9" s="1164" t="s">
        <v>613</v>
      </c>
      <c r="D9" s="490">
        <f t="shared" ref="D9:R9" si="2">SUM(D40:D101)</f>
        <v>6726197.1091727978</v>
      </c>
      <c r="E9" s="490">
        <f t="shared" si="2"/>
        <v>5848018.9330399502</v>
      </c>
      <c r="F9" s="490">
        <f t="shared" si="2"/>
        <v>7253035.2889999999</v>
      </c>
      <c r="G9" s="490">
        <f t="shared" si="2"/>
        <v>8635639.699000001</v>
      </c>
      <c r="H9" s="490">
        <f t="shared" si="2"/>
        <v>7368407.04</v>
      </c>
      <c r="I9" s="490">
        <f t="shared" si="2"/>
        <v>7206953.9400000004</v>
      </c>
      <c r="J9" s="490">
        <f t="shared" si="2"/>
        <v>4697594.84</v>
      </c>
      <c r="K9" s="490">
        <f t="shared" si="2"/>
        <v>3812921.1150000002</v>
      </c>
      <c r="L9" s="490">
        <f t="shared" si="2"/>
        <v>3345418.4050000003</v>
      </c>
      <c r="M9" s="490">
        <f t="shared" si="2"/>
        <v>3124517.1150000002</v>
      </c>
      <c r="N9" s="490">
        <f t="shared" si="2"/>
        <v>2680380.1150000002</v>
      </c>
      <c r="O9" s="490">
        <f t="shared" si="2"/>
        <v>2521751.1150000002</v>
      </c>
      <c r="P9" s="491">
        <f t="shared" si="2"/>
        <v>2334585</v>
      </c>
      <c r="Q9" s="490">
        <f t="shared" si="2"/>
        <v>1944274</v>
      </c>
      <c r="R9" s="483">
        <f t="shared" si="2"/>
        <v>7669959</v>
      </c>
    </row>
    <row r="10" spans="1:18" ht="19.5" customHeight="1" x14ac:dyDescent="0.25">
      <c r="A10" s="484"/>
      <c r="B10" s="485"/>
      <c r="C10" s="1164"/>
      <c r="D10" s="495">
        <f>D9/D13</f>
        <v>9.6011608373599844E-2</v>
      </c>
      <c r="E10" s="495">
        <f t="shared" ref="E10:Q10" si="3">E9/E13</f>
        <v>8.3476248829330052E-2</v>
      </c>
      <c r="F10" s="495">
        <f t="shared" si="3"/>
        <v>0.10353184308822751</v>
      </c>
      <c r="G10" s="495">
        <f t="shared" si="3"/>
        <v>0.12326752299678993</v>
      </c>
      <c r="H10" s="495">
        <f t="shared" si="3"/>
        <v>0.10517869155171995</v>
      </c>
      <c r="I10" s="496">
        <f t="shared" si="3"/>
        <v>0.10287406509544739</v>
      </c>
      <c r="J10" s="496">
        <f t="shared" si="3"/>
        <v>6.7054775344130721E-2</v>
      </c>
      <c r="K10" s="495">
        <f t="shared" si="3"/>
        <v>5.4426696528646866E-2</v>
      </c>
      <c r="L10" s="495">
        <f t="shared" si="3"/>
        <v>4.7753432814013209E-2</v>
      </c>
      <c r="M10" s="495">
        <f t="shared" si="3"/>
        <v>4.4600226358647924E-2</v>
      </c>
      <c r="N10" s="495">
        <f t="shared" si="3"/>
        <v>3.8260491287537321E-2</v>
      </c>
      <c r="O10" s="495">
        <f t="shared" si="3"/>
        <v>3.5996176820165308E-2</v>
      </c>
      <c r="P10" s="496">
        <f t="shared" si="3"/>
        <v>3.3324515635915805E-2</v>
      </c>
      <c r="Q10" s="495">
        <f t="shared" si="3"/>
        <v>2.7753107860071308E-2</v>
      </c>
      <c r="R10" s="497"/>
    </row>
    <row r="11" spans="1:18" ht="19.5" customHeight="1" x14ac:dyDescent="0.25">
      <c r="A11" s="484"/>
      <c r="B11" s="485"/>
      <c r="C11" s="1165" t="s">
        <v>614</v>
      </c>
      <c r="D11" s="490">
        <f t="shared" ref="D11:R11" si="4">SUM(D15:D38)</f>
        <v>78215.466499999995</v>
      </c>
      <c r="E11" s="490">
        <f t="shared" si="4"/>
        <v>2824585.7161315</v>
      </c>
      <c r="F11" s="490">
        <f t="shared" si="4"/>
        <v>3173475.0036395504</v>
      </c>
      <c r="G11" s="490">
        <f t="shared" si="4"/>
        <v>4650626.8268697504</v>
      </c>
      <c r="H11" s="490">
        <f t="shared" si="4"/>
        <v>6266329.2909999993</v>
      </c>
      <c r="I11" s="490">
        <f t="shared" si="4"/>
        <v>6137227.091</v>
      </c>
      <c r="J11" s="490">
        <f t="shared" si="4"/>
        <v>6223832.8910000008</v>
      </c>
      <c r="K11" s="490">
        <f t="shared" si="4"/>
        <v>6224280.4910000004</v>
      </c>
      <c r="L11" s="490">
        <f t="shared" si="4"/>
        <v>5930787.4709999999</v>
      </c>
      <c r="M11" s="490">
        <f t="shared" si="4"/>
        <v>5856610.1329999994</v>
      </c>
      <c r="N11" s="490">
        <f t="shared" si="4"/>
        <v>5846438.3330000006</v>
      </c>
      <c r="O11" s="490">
        <f t="shared" si="4"/>
        <v>5327742.7850000001</v>
      </c>
      <c r="P11" s="490">
        <f t="shared" si="4"/>
        <v>5184740.1850000005</v>
      </c>
      <c r="Q11" s="490">
        <f t="shared" si="4"/>
        <v>4196721.8119999999</v>
      </c>
      <c r="R11" s="483">
        <f t="shared" si="4"/>
        <v>13835166</v>
      </c>
    </row>
    <row r="12" spans="1:18" ht="19.5" customHeight="1" x14ac:dyDescent="0.25">
      <c r="A12" s="484"/>
      <c r="B12" s="485"/>
      <c r="C12" s="1165"/>
      <c r="D12" s="495">
        <f>D11/D13</f>
        <v>1.1164693238197361E-3</v>
      </c>
      <c r="E12" s="495">
        <f t="shared" ref="E12:O12" si="5">E11/E13</f>
        <v>4.0318922147708748E-2</v>
      </c>
      <c r="F12" s="495">
        <f t="shared" si="5"/>
        <v>4.5299064878329201E-2</v>
      </c>
      <c r="G12" s="495">
        <f t="shared" si="5"/>
        <v>6.6384340860936961E-2</v>
      </c>
      <c r="H12" s="495">
        <f t="shared" si="5"/>
        <v>8.9447327228491011E-2</v>
      </c>
      <c r="I12" s="496">
        <f t="shared" si="5"/>
        <v>8.7604486516959373E-2</v>
      </c>
      <c r="J12" s="496">
        <f t="shared" si="5"/>
        <v>8.8840721794861452E-2</v>
      </c>
      <c r="K12" s="495">
        <f t="shared" si="5"/>
        <v>8.8847110961757764E-2</v>
      </c>
      <c r="L12" s="495">
        <f t="shared" si="5"/>
        <v>8.4657709961570501E-2</v>
      </c>
      <c r="M12" s="495">
        <f t="shared" si="5"/>
        <v>8.3598882007132502E-2</v>
      </c>
      <c r="N12" s="495">
        <f t="shared" si="5"/>
        <v>8.3453686904728708E-2</v>
      </c>
      <c r="O12" s="495">
        <f t="shared" si="5"/>
        <v>7.604968238160964E-2</v>
      </c>
      <c r="P12" s="496">
        <f>P11/P13</f>
        <v>7.4008423494194273E-2</v>
      </c>
      <c r="Q12" s="496">
        <f>Q11/Q13</f>
        <v>5.9905174428681297E-2</v>
      </c>
      <c r="R12" s="497"/>
    </row>
    <row r="13" spans="1:18" ht="33.75" customHeight="1" thickBot="1" x14ac:dyDescent="0.3">
      <c r="A13" s="498"/>
      <c r="B13" s="499"/>
      <c r="C13" s="500" t="s">
        <v>615</v>
      </c>
      <c r="D13" s="501">
        <f>92745915-11158619-11531214</f>
        <v>70056082</v>
      </c>
      <c r="E13" s="501">
        <f t="shared" ref="E13:R13" si="6">92745915-11158619-11531214</f>
        <v>70056082</v>
      </c>
      <c r="F13" s="501">
        <f t="shared" si="6"/>
        <v>70056082</v>
      </c>
      <c r="G13" s="501">
        <f t="shared" si="6"/>
        <v>70056082</v>
      </c>
      <c r="H13" s="501">
        <f t="shared" si="6"/>
        <v>70056082</v>
      </c>
      <c r="I13" s="501">
        <f t="shared" si="6"/>
        <v>70056082</v>
      </c>
      <c r="J13" s="501">
        <f t="shared" si="6"/>
        <v>70056082</v>
      </c>
      <c r="K13" s="501">
        <f t="shared" si="6"/>
        <v>70056082</v>
      </c>
      <c r="L13" s="501">
        <f t="shared" si="6"/>
        <v>70056082</v>
      </c>
      <c r="M13" s="501">
        <f t="shared" si="6"/>
        <v>70056082</v>
      </c>
      <c r="N13" s="501">
        <f t="shared" si="6"/>
        <v>70056082</v>
      </c>
      <c r="O13" s="501">
        <f t="shared" si="6"/>
        <v>70056082</v>
      </c>
      <c r="P13" s="501">
        <f t="shared" si="6"/>
        <v>70056082</v>
      </c>
      <c r="Q13" s="501">
        <f t="shared" si="6"/>
        <v>70056082</v>
      </c>
      <c r="R13" s="502">
        <f t="shared" si="6"/>
        <v>70056082</v>
      </c>
    </row>
    <row r="14" spans="1:18" ht="16.5" thickBot="1" x14ac:dyDescent="0.25">
      <c r="A14" s="503">
        <f>SUM(A15:A38)</f>
        <v>66529633</v>
      </c>
      <c r="B14" s="504"/>
      <c r="C14" s="504" t="s">
        <v>616</v>
      </c>
      <c r="D14" s="505">
        <f t="shared" ref="D14:R14" si="7">SUM(D15:D38)</f>
        <v>78215.466499999995</v>
      </c>
      <c r="E14" s="505">
        <f t="shared" si="7"/>
        <v>2824585.7161315</v>
      </c>
      <c r="F14" s="505">
        <f t="shared" si="7"/>
        <v>3173475.0036395504</v>
      </c>
      <c r="G14" s="505">
        <f t="shared" si="7"/>
        <v>4650626.8268697504</v>
      </c>
      <c r="H14" s="505">
        <f t="shared" si="7"/>
        <v>6266329.2909999993</v>
      </c>
      <c r="I14" s="505">
        <f t="shared" si="7"/>
        <v>6137227.091</v>
      </c>
      <c r="J14" s="505">
        <f t="shared" si="7"/>
        <v>6223832.8910000008</v>
      </c>
      <c r="K14" s="505">
        <f t="shared" si="7"/>
        <v>6224280.4910000004</v>
      </c>
      <c r="L14" s="505">
        <f t="shared" si="7"/>
        <v>5930787.4709999999</v>
      </c>
      <c r="M14" s="505">
        <f t="shared" si="7"/>
        <v>5856610.1329999994</v>
      </c>
      <c r="N14" s="505">
        <f t="shared" si="7"/>
        <v>5846438.3330000006</v>
      </c>
      <c r="O14" s="505">
        <f t="shared" si="7"/>
        <v>5327742.7850000001</v>
      </c>
      <c r="P14" s="505">
        <f t="shared" si="7"/>
        <v>5184740.1850000005</v>
      </c>
      <c r="Q14" s="505">
        <f t="shared" si="7"/>
        <v>4196721.8119999999</v>
      </c>
      <c r="R14" s="506">
        <f t="shared" si="7"/>
        <v>13835166</v>
      </c>
    </row>
    <row r="15" spans="1:18" ht="47.25" x14ac:dyDescent="0.25">
      <c r="A15" s="507">
        <f>1462506+4830432-379022+3054958</f>
        <v>8968874</v>
      </c>
      <c r="B15" s="508" t="s">
        <v>617</v>
      </c>
      <c r="C15" s="509" t="s">
        <v>618</v>
      </c>
      <c r="D15" s="510"/>
      <c r="E15" s="510">
        <v>0</v>
      </c>
      <c r="F15" s="510">
        <v>0</v>
      </c>
      <c r="G15" s="510">
        <f>295700-295700</f>
        <v>0</v>
      </c>
      <c r="H15" s="510">
        <f t="shared" ref="H15:Q15" si="8">295700+218600</f>
        <v>514300</v>
      </c>
      <c r="I15" s="510">
        <f t="shared" si="8"/>
        <v>514300</v>
      </c>
      <c r="J15" s="510">
        <f t="shared" si="8"/>
        <v>514300</v>
      </c>
      <c r="K15" s="510">
        <f t="shared" si="8"/>
        <v>514300</v>
      </c>
      <c r="L15" s="510">
        <f t="shared" si="8"/>
        <v>514300</v>
      </c>
      <c r="M15" s="510">
        <f t="shared" si="8"/>
        <v>514300</v>
      </c>
      <c r="N15" s="510">
        <f t="shared" si="8"/>
        <v>514300</v>
      </c>
      <c r="O15" s="511">
        <f t="shared" si="8"/>
        <v>514300</v>
      </c>
      <c r="P15" s="510">
        <f t="shared" si="8"/>
        <v>514300</v>
      </c>
      <c r="Q15" s="511">
        <f t="shared" si="8"/>
        <v>514300</v>
      </c>
      <c r="R15" s="512">
        <f>(295700+295700+295700+295700+295700+295700+295700+295700+295616)+1164658</f>
        <v>3825874</v>
      </c>
    </row>
    <row r="16" spans="1:18" ht="16.5" thickBot="1" x14ac:dyDescent="0.3">
      <c r="A16" s="513"/>
      <c r="B16" s="514"/>
      <c r="C16" s="515" t="s">
        <v>619</v>
      </c>
      <c r="D16" s="516"/>
      <c r="E16" s="517">
        <f>(D16+(A15/3)*2/2)*0.027</f>
        <v>80719.865999999995</v>
      </c>
      <c r="F16" s="517">
        <f>(E16+(A15/2))*0.027</f>
        <v>123259.23538200001</v>
      </c>
      <c r="G16" s="518">
        <f>(A15-F15)*0.027</f>
        <v>242159.598</v>
      </c>
      <c r="H16" s="518">
        <f>(A15-F15-G15)*0.027</f>
        <v>242159.598</v>
      </c>
      <c r="I16" s="518">
        <f>(A15-F15-G15-H15)*0.027</f>
        <v>228273.49799999999</v>
      </c>
      <c r="J16" s="518">
        <f>(A15-F15-G15-H15-I15)*0.027</f>
        <v>214387.39799999999</v>
      </c>
      <c r="K16" s="519">
        <f>(A15-F15-G15-H15-I15-J15)*0.027</f>
        <v>200501.29800000001</v>
      </c>
      <c r="L16" s="518">
        <v>94069</v>
      </c>
      <c r="M16" s="519">
        <f>(A15-F15-G15-H15-I15-J15-K15-L15)*0.027</f>
        <v>172729.098</v>
      </c>
      <c r="N16" s="518">
        <f>(A15-F15-G15-H15-I15-J15-K15-L15-M15)*0.027</f>
        <v>158842.99799999999</v>
      </c>
      <c r="O16" s="519">
        <f>(A15-F15-G15-H15-I15-J15-K15-L15-M15-N15)*0.027</f>
        <v>144956.89799999999</v>
      </c>
      <c r="P16" s="518">
        <f>(A15-E15-F15-G15-H15-I15-J15-K15-L15-M15-N15-O15)*0.027</f>
        <v>131070.798</v>
      </c>
      <c r="Q16" s="520">
        <f>(A15-E15-F15-G15-H15-I15-J15-K15-L15-M15-N15-O15-P15)*0.027</f>
        <v>117184.698</v>
      </c>
      <c r="R16" s="521">
        <v>568142</v>
      </c>
    </row>
    <row r="17" spans="1:18" ht="47.25" x14ac:dyDescent="0.25">
      <c r="A17" s="522">
        <f>1423690+1297848+843282+4807578-5164048</f>
        <v>3208350</v>
      </c>
      <c r="B17" s="523" t="s">
        <v>617</v>
      </c>
      <c r="C17" s="524" t="s">
        <v>620</v>
      </c>
      <c r="D17" s="525"/>
      <c r="E17" s="525">
        <v>0</v>
      </c>
      <c r="F17" s="525">
        <v>0</v>
      </c>
      <c r="G17" s="525">
        <v>0</v>
      </c>
      <c r="H17" s="525">
        <f>418600-218600</f>
        <v>200000</v>
      </c>
      <c r="I17" s="525">
        <f>418600-218600</f>
        <v>200000</v>
      </c>
      <c r="J17" s="525">
        <f>418600-118600</f>
        <v>300000</v>
      </c>
      <c r="K17" s="525">
        <f>418600-118600</f>
        <v>300000</v>
      </c>
      <c r="L17" s="525">
        <f>418600-118100</f>
        <v>300500</v>
      </c>
      <c r="M17" s="525">
        <f>418600-118100</f>
        <v>300500</v>
      </c>
      <c r="N17" s="525">
        <v>418600</v>
      </c>
      <c r="O17" s="526">
        <v>418600</v>
      </c>
      <c r="P17" s="525">
        <v>418600</v>
      </c>
      <c r="Q17" s="526">
        <f>418600-67050</f>
        <v>351550</v>
      </c>
      <c r="R17" s="527"/>
    </row>
    <row r="18" spans="1:18" ht="16.5" thickBot="1" x14ac:dyDescent="0.3">
      <c r="A18" s="528"/>
      <c r="B18" s="529"/>
      <c r="C18" s="530" t="s">
        <v>619</v>
      </c>
      <c r="D18" s="531"/>
      <c r="E18" s="531">
        <f>(A17/3/2)*0.027</f>
        <v>14437.575000000001</v>
      </c>
      <c r="F18" s="531">
        <f>(E18+(A17/3)*2/2)*0.027</f>
        <v>29264.964524999999</v>
      </c>
      <c r="G18" s="531">
        <f>(F18+(A17/2))*0.027</f>
        <v>44102.879042175002</v>
      </c>
      <c r="H18" s="531">
        <f>(A17-G17)*0.027</f>
        <v>86625.45</v>
      </c>
      <c r="I18" s="531">
        <f>(A17-G17-H17)*0.027</f>
        <v>81225.45</v>
      </c>
      <c r="J18" s="531">
        <f>(A17-G17-H17-I17)*0.027</f>
        <v>75825.45</v>
      </c>
      <c r="K18" s="531">
        <f>(A17-G17-H17-I17-J17)*0.027</f>
        <v>67725.45</v>
      </c>
      <c r="L18" s="531">
        <f>(A17-G17-H17-I17-J17-K17)*0.027</f>
        <v>59625.45</v>
      </c>
      <c r="M18" s="532">
        <f>(A17-G17-H17-I17-J17-K17-L17)*0.027</f>
        <v>51511.95</v>
      </c>
      <c r="N18" s="532">
        <f>(A17-G17-H17-I17-J17-K17-L17-M17)*0.027</f>
        <v>43398.45</v>
      </c>
      <c r="O18" s="532">
        <f>(A17-G17-H17-I17-J17-K17-L17-M17-N17)*0.027</f>
        <v>32096.25</v>
      </c>
      <c r="P18" s="531">
        <f>(A17-G17-H17-I17-J17-K17-L17-M17-N17-O17)*0.027</f>
        <v>20794.05</v>
      </c>
      <c r="Q18" s="532">
        <f>SUM(A17-E17-F17-G17-H17-I17-J17-K17-L17-M17-N17-O17-P17)*0.027</f>
        <v>9491.85</v>
      </c>
      <c r="R18" s="533"/>
    </row>
    <row r="19" spans="1:18" ht="47.25" x14ac:dyDescent="0.25">
      <c r="A19" s="522">
        <f>1387873+480280+492399-493102-31711+74604+31711-322175</f>
        <v>1619879</v>
      </c>
      <c r="B19" s="523" t="s">
        <v>621</v>
      </c>
      <c r="C19" s="524" t="s">
        <v>622</v>
      </c>
      <c r="D19" s="525">
        <v>0</v>
      </c>
      <c r="E19" s="525">
        <v>0</v>
      </c>
      <c r="F19" s="525">
        <v>0</v>
      </c>
      <c r="G19" s="525">
        <f>236100-123300-7900+7400+3200-32200</f>
        <v>83300</v>
      </c>
      <c r="H19" s="525">
        <f>236100-123300-7900+7400+3200-32200</f>
        <v>83300</v>
      </c>
      <c r="I19" s="525">
        <f>236100-123300-7900+7400+3200-32200</f>
        <v>83300</v>
      </c>
      <c r="J19" s="525">
        <f>236100-123200-8000+7400+3200-32200</f>
        <v>83300</v>
      </c>
      <c r="K19" s="525">
        <f>236100+7400+3200-32200</f>
        <v>214500</v>
      </c>
      <c r="L19" s="525">
        <f>236100+7400+3200-32200</f>
        <v>214500</v>
      </c>
      <c r="M19" s="525">
        <f>236100+7400+3200-32200</f>
        <v>214500</v>
      </c>
      <c r="N19" s="525">
        <f>236100+7400+3200-32200</f>
        <v>214500</v>
      </c>
      <c r="O19" s="526">
        <f>236100+7400+3200-32300</f>
        <v>214400</v>
      </c>
      <c r="P19" s="525">
        <f>235639+7004+3911-32275</f>
        <v>214279</v>
      </c>
      <c r="Q19" s="526"/>
      <c r="R19" s="527"/>
    </row>
    <row r="20" spans="1:18" ht="16.5" thickBot="1" x14ac:dyDescent="0.3">
      <c r="A20" s="528"/>
      <c r="B20" s="529"/>
      <c r="C20" s="530" t="s">
        <v>623</v>
      </c>
      <c r="D20" s="531">
        <f>(A19/3/2)*0.027-1450</f>
        <v>5839.4554999999991</v>
      </c>
      <c r="E20" s="531">
        <f>(D20+(A19/3)*2/2)*0.027-2939</f>
        <v>11797.5762985</v>
      </c>
      <c r="F20" s="531">
        <f>(E20+(A19/2))*0.027-4429</f>
        <v>17757.901060059499</v>
      </c>
      <c r="G20" s="531">
        <f>(A19-F19)*0.027-8699</f>
        <v>35037.733</v>
      </c>
      <c r="H20" s="531">
        <f>(A19-F19-G19)*0.027-7829</f>
        <v>33658.633000000002</v>
      </c>
      <c r="I20" s="531">
        <f>(A19-F19-G19-H19)*0.027-6960</f>
        <v>32278.533000000003</v>
      </c>
      <c r="J20" s="531">
        <f>(A19-F19-G19-H19-I19)*0.027-6091</f>
        <v>30898.432999999997</v>
      </c>
      <c r="K20" s="532">
        <f>(A19-F19-G19-H19-I19-J19)*0.027-5221</f>
        <v>29519.332999999999</v>
      </c>
      <c r="L20" s="532">
        <f>(A19-F19-G19-H19-I19-J19-K19)*0.027-4352</f>
        <v>24596.832999999999</v>
      </c>
      <c r="M20" s="532">
        <f>(A19-F19-G19-H19-I19-J19-K19-L19)*0.027-3482</f>
        <v>19675.332999999999</v>
      </c>
      <c r="N20" s="532">
        <f>(A19-F19-G19-H19-I19-J19-K19-L19-M19)*0.027-2613</f>
        <v>14752.832999999999</v>
      </c>
      <c r="O20" s="532">
        <f>(A19-F19-G19-H19-I19-J19-K19-L19-M19-N19)*0.027-1744</f>
        <v>9830.3330000000005</v>
      </c>
      <c r="P20" s="531">
        <f>(A19-E19-F19-G19-H19-I19-J19-K19-L19-M19-N19-O19)*0.027-871</f>
        <v>4914.5330000000004</v>
      </c>
      <c r="Q20" s="532"/>
      <c r="R20" s="534"/>
    </row>
    <row r="21" spans="1:18" ht="47.25" x14ac:dyDescent="0.25">
      <c r="A21" s="507">
        <f>2223273-610288</f>
        <v>1612985</v>
      </c>
      <c r="B21" s="508" t="s">
        <v>624</v>
      </c>
      <c r="C21" s="509" t="s">
        <v>625</v>
      </c>
      <c r="D21" s="510"/>
      <c r="E21" s="510">
        <v>0</v>
      </c>
      <c r="F21" s="510">
        <v>0</v>
      </c>
      <c r="G21" s="510">
        <f>222300-60300</f>
        <v>162000</v>
      </c>
      <c r="H21" s="510">
        <f>222300-60300</f>
        <v>162000</v>
      </c>
      <c r="I21" s="510">
        <f t="shared" ref="I21:O21" si="9">222300-60300</f>
        <v>162000</v>
      </c>
      <c r="J21" s="510">
        <f t="shared" si="9"/>
        <v>162000</v>
      </c>
      <c r="K21" s="510">
        <f t="shared" si="9"/>
        <v>162000</v>
      </c>
      <c r="L21" s="510">
        <f t="shared" si="9"/>
        <v>162000</v>
      </c>
      <c r="M21" s="510">
        <f t="shared" si="9"/>
        <v>162000</v>
      </c>
      <c r="N21" s="510">
        <f t="shared" si="9"/>
        <v>162000</v>
      </c>
      <c r="O21" s="510">
        <f t="shared" si="9"/>
        <v>162000</v>
      </c>
      <c r="P21" s="510">
        <f>222573-67588</f>
        <v>154985</v>
      </c>
      <c r="Q21" s="511"/>
      <c r="R21" s="512"/>
    </row>
    <row r="22" spans="1:18" ht="16.5" thickBot="1" x14ac:dyDescent="0.3">
      <c r="A22" s="528"/>
      <c r="B22" s="529"/>
      <c r="C22" s="530" t="s">
        <v>619</v>
      </c>
      <c r="D22" s="531"/>
      <c r="E22" s="531">
        <f>(A21/3/2)*0.027</f>
        <v>7258.432499999999</v>
      </c>
      <c r="F22" s="531">
        <f>(E22+A21/2)*0.027</f>
        <v>21971.2751775</v>
      </c>
      <c r="G22" s="531">
        <f>A21*0.027</f>
        <v>43550.595000000001</v>
      </c>
      <c r="H22" s="531">
        <f>(A21-G21)*0.027</f>
        <v>39176.595000000001</v>
      </c>
      <c r="I22" s="531">
        <f>(A21-G21-H21)*0.027</f>
        <v>34802.595000000001</v>
      </c>
      <c r="J22" s="531">
        <f>(A21-G21-H21-I21)*0.027</f>
        <v>30428.595000000001</v>
      </c>
      <c r="K22" s="531">
        <f>(A21-G21-H21-I21-J21)*0.027</f>
        <v>26054.595000000001</v>
      </c>
      <c r="L22" s="531">
        <f>(A21-G21-H21-I21-J21-K21)*0.027</f>
        <v>21680.595000000001</v>
      </c>
      <c r="M22" s="532">
        <f>(A21-G21-H21-I21-J21-K21-L21)*0.027</f>
        <v>17306.595000000001</v>
      </c>
      <c r="N22" s="532">
        <f>(A21-G21-H21-I21-J21-K21-L21-M21)*0.027</f>
        <v>12932.594999999999</v>
      </c>
      <c r="O22" s="532">
        <f>(A21-G21-H21-I21-J21-K21-L21-M21-N21)*0.027</f>
        <v>8558.5949999999993</v>
      </c>
      <c r="P22" s="531">
        <f>(A21-G21-H21-I21-J21-K21-L21-M21-N21-O21)*0.027</f>
        <v>4184.5950000000003</v>
      </c>
      <c r="Q22" s="532"/>
      <c r="R22" s="534"/>
    </row>
    <row r="23" spans="1:18" ht="47.25" x14ac:dyDescent="0.25">
      <c r="A23" s="522">
        <f>280919+13590+222945</f>
        <v>517454</v>
      </c>
      <c r="B23" s="523" t="s">
        <v>624</v>
      </c>
      <c r="C23" s="524" t="s">
        <v>626</v>
      </c>
      <c r="D23" s="525"/>
      <c r="E23" s="525">
        <v>0</v>
      </c>
      <c r="F23" s="525">
        <v>0</v>
      </c>
      <c r="G23" s="525">
        <v>103500</v>
      </c>
      <c r="H23" s="525">
        <v>103500</v>
      </c>
      <c r="I23" s="525">
        <v>103500</v>
      </c>
      <c r="J23" s="525">
        <v>103500</v>
      </c>
      <c r="K23" s="525">
        <v>103454</v>
      </c>
      <c r="L23" s="526"/>
      <c r="M23" s="526"/>
      <c r="N23" s="526"/>
      <c r="O23" s="526"/>
      <c r="P23" s="525"/>
      <c r="Q23" s="526"/>
      <c r="R23" s="527"/>
    </row>
    <row r="24" spans="1:18" ht="16.5" thickBot="1" x14ac:dyDescent="0.3">
      <c r="A24" s="528"/>
      <c r="B24" s="529"/>
      <c r="C24" s="530" t="s">
        <v>619</v>
      </c>
      <c r="D24" s="531"/>
      <c r="E24" s="531">
        <f>(A23/3/2)*0.027</f>
        <v>2328.5429999999997</v>
      </c>
      <c r="F24" s="531">
        <f>(E24+A23/2)*0.027</f>
        <v>7048.4996609999998</v>
      </c>
      <c r="G24" s="531">
        <f>(A23-E23-F23)*0.027</f>
        <v>13971.258</v>
      </c>
      <c r="H24" s="531">
        <f>(A23-E23-F23-G23)*0.027</f>
        <v>11176.758</v>
      </c>
      <c r="I24" s="531">
        <f>(A23-E23-F23-G23-H23)*0.027</f>
        <v>8382.2579999999998</v>
      </c>
      <c r="J24" s="531">
        <f>(A23-E23-F23-G23-H23-I23)*0.027</f>
        <v>5587.7579999999998</v>
      </c>
      <c r="K24" s="531">
        <f>(A23-E23-F23-G23-H23-I23-J23)*0.027</f>
        <v>2793.2579999999998</v>
      </c>
      <c r="L24" s="532"/>
      <c r="M24" s="532"/>
      <c r="N24" s="532"/>
      <c r="O24" s="532"/>
      <c r="P24" s="531"/>
      <c r="Q24" s="532"/>
      <c r="R24" s="534"/>
    </row>
    <row r="25" spans="1:18" ht="47.25" x14ac:dyDescent="0.25">
      <c r="A25" s="522">
        <f>1495263-10268-502733</f>
        <v>982262</v>
      </c>
      <c r="B25" s="523" t="s">
        <v>627</v>
      </c>
      <c r="C25" s="524" t="s">
        <v>628</v>
      </c>
      <c r="D25" s="526">
        <v>0</v>
      </c>
      <c r="E25" s="526">
        <v>0</v>
      </c>
      <c r="F25" s="526">
        <v>0</v>
      </c>
      <c r="G25" s="526">
        <f t="shared" ref="G25:O25" si="10">149500-50200</f>
        <v>99300</v>
      </c>
      <c r="H25" s="526">
        <f t="shared" si="10"/>
        <v>99300</v>
      </c>
      <c r="I25" s="526">
        <f t="shared" si="10"/>
        <v>99300</v>
      </c>
      <c r="J25" s="526">
        <f t="shared" si="10"/>
        <v>99300</v>
      </c>
      <c r="K25" s="526">
        <f t="shared" si="10"/>
        <v>99300</v>
      </c>
      <c r="L25" s="526">
        <f t="shared" si="10"/>
        <v>99300</v>
      </c>
      <c r="M25" s="526">
        <f t="shared" si="10"/>
        <v>99300</v>
      </c>
      <c r="N25" s="526">
        <f t="shared" si="10"/>
        <v>99300</v>
      </c>
      <c r="O25" s="526">
        <f t="shared" si="10"/>
        <v>99300</v>
      </c>
      <c r="P25" s="525">
        <f>139495-50933</f>
        <v>88562</v>
      </c>
      <c r="Q25" s="526"/>
      <c r="R25" s="527"/>
    </row>
    <row r="26" spans="1:18" ht="16.5" thickBot="1" x14ac:dyDescent="0.3">
      <c r="A26" s="528"/>
      <c r="B26" s="529"/>
      <c r="C26" s="530" t="s">
        <v>619</v>
      </c>
      <c r="D26" s="532">
        <f>(A25/3/2)*0.027</f>
        <v>4420.1790000000001</v>
      </c>
      <c r="E26" s="532">
        <f>(D26+(A25/3)*2/2)*0.027</f>
        <v>8959.7028330000012</v>
      </c>
      <c r="F26" s="532">
        <f>(E26+(A25/2))*0.027</f>
        <v>13502.448976490999</v>
      </c>
      <c r="G26" s="532">
        <f>A25*0.027</f>
        <v>26521.074000000001</v>
      </c>
      <c r="H26" s="532">
        <f>(A25-G25)*0.027</f>
        <v>23839.973999999998</v>
      </c>
      <c r="I26" s="532">
        <f>(A25-G25-H25)*0.027</f>
        <v>21158.874</v>
      </c>
      <c r="J26" s="532">
        <f>(A25-G25-H25-I25)*0.027</f>
        <v>18477.774000000001</v>
      </c>
      <c r="K26" s="532">
        <f>(A25-G25-H25-I25-J25)*0.027</f>
        <v>15796.673999999999</v>
      </c>
      <c r="L26" s="532">
        <f>(A25-G25-H25-I25-J25-K25)*0.027</f>
        <v>13115.574000000001</v>
      </c>
      <c r="M26" s="532">
        <f>(A25-G25-H25-I25-J25-K25-L25)*0.027</f>
        <v>10434.474</v>
      </c>
      <c r="N26" s="532">
        <f>(A25-G25-H25-I25-J25-K25-L25-M25)*0.027</f>
        <v>7753.3739999999998</v>
      </c>
      <c r="O26" s="532">
        <f>(A25-G25-H25-I25-J25-K25-L25-M25-N25)*0.027</f>
        <v>5072.2740000000003</v>
      </c>
      <c r="P26" s="531">
        <f>(A25-G25-H25-I25-J25-K25-L25-M25-N25-O25)*0.027</f>
        <v>2391.174</v>
      </c>
      <c r="Q26" s="532"/>
      <c r="R26" s="534"/>
    </row>
    <row r="27" spans="1:18" ht="31.5" x14ac:dyDescent="0.25">
      <c r="A27" s="507">
        <v>12000000</v>
      </c>
      <c r="B27" s="508" t="s">
        <v>624</v>
      </c>
      <c r="C27" s="509" t="s">
        <v>629</v>
      </c>
      <c r="D27" s="510"/>
      <c r="E27" s="510"/>
      <c r="F27" s="510"/>
      <c r="G27" s="510">
        <f>225000*2</f>
        <v>450000</v>
      </c>
      <c r="H27" s="510">
        <f>375000*2</f>
        <v>750000</v>
      </c>
      <c r="I27" s="510">
        <f t="shared" ref="I27:Q27" si="11">375000*2</f>
        <v>750000</v>
      </c>
      <c r="J27" s="510">
        <f t="shared" si="11"/>
        <v>750000</v>
      </c>
      <c r="K27" s="510">
        <f t="shared" si="11"/>
        <v>750000</v>
      </c>
      <c r="L27" s="510">
        <f t="shared" si="11"/>
        <v>750000</v>
      </c>
      <c r="M27" s="510">
        <f t="shared" si="11"/>
        <v>750000</v>
      </c>
      <c r="N27" s="510">
        <f t="shared" si="11"/>
        <v>750000</v>
      </c>
      <c r="O27" s="510">
        <f t="shared" si="11"/>
        <v>750000</v>
      </c>
      <c r="P27" s="510">
        <f t="shared" si="11"/>
        <v>750000</v>
      </c>
      <c r="Q27" s="511">
        <f t="shared" si="11"/>
        <v>750000</v>
      </c>
      <c r="R27" s="512">
        <v>4050000</v>
      </c>
    </row>
    <row r="28" spans="1:18" ht="16.5" thickBot="1" x14ac:dyDescent="0.3">
      <c r="A28" s="535"/>
      <c r="B28" s="536"/>
      <c r="C28" s="537" t="s">
        <v>619</v>
      </c>
      <c r="D28" s="538"/>
      <c r="E28" s="538">
        <f>((A27/2)/2)*0.027</f>
        <v>81000</v>
      </c>
      <c r="F28" s="538">
        <f>(E28+A27/2)*0.027</f>
        <v>164187</v>
      </c>
      <c r="G28" s="538">
        <f>(A27-F27)*0.027</f>
        <v>324000</v>
      </c>
      <c r="H28" s="538">
        <f>(A27-F27-G27)*0.027</f>
        <v>311850</v>
      </c>
      <c r="I28" s="538">
        <f>(A27-F27-G27-H27)*0.027</f>
        <v>291600</v>
      </c>
      <c r="J28" s="538">
        <f>(A27-F27-G27-H27-I27)*0.027</f>
        <v>271350</v>
      </c>
      <c r="K28" s="538">
        <f>(A27-F27-G27-H27-I27-J27)*0.027</f>
        <v>251100</v>
      </c>
      <c r="L28" s="538">
        <f>(A27-F27-G27-H27-I27-J27-K27)*0.027</f>
        <v>230850</v>
      </c>
      <c r="M28" s="538">
        <f>(A27-F27-G27-H27-I27-J27-K27-L27)*0.027</f>
        <v>210600</v>
      </c>
      <c r="N28" s="538">
        <f>(A27-F27-G27-H27-I27-J27-K27-L27-M27)*0.027</f>
        <v>190350</v>
      </c>
      <c r="O28" s="539">
        <f>(A27-F27-G27-H27-I27-J27-K27-L27-M27-N27)*0.027</f>
        <v>170100</v>
      </c>
      <c r="P28" s="538">
        <f>(A27-F27-G27-H27-I27-J27-K27-L27-M27-N27-O27)*0.027</f>
        <v>149850</v>
      </c>
      <c r="Q28" s="539">
        <f>SUM(A27-F27-G27-H27-I27-J27-K27-L27-M27-N27-O27-P27)*0.027</f>
        <v>129600</v>
      </c>
      <c r="R28" s="540">
        <f>293625-58725+40500</f>
        <v>275400</v>
      </c>
    </row>
    <row r="29" spans="1:18" ht="63" x14ac:dyDescent="0.25">
      <c r="A29" s="522">
        <f>2152272+71001</f>
        <v>2223273</v>
      </c>
      <c r="B29" s="523" t="s">
        <v>624</v>
      </c>
      <c r="C29" s="524" t="s">
        <v>630</v>
      </c>
      <c r="D29" s="525"/>
      <c r="E29" s="525">
        <v>0</v>
      </c>
      <c r="F29" s="525">
        <v>0</v>
      </c>
      <c r="G29" s="525">
        <v>86400</v>
      </c>
      <c r="H29" s="525">
        <v>159600</v>
      </c>
      <c r="I29" s="525">
        <v>149600</v>
      </c>
      <c r="J29" s="525">
        <v>261200</v>
      </c>
      <c r="K29" s="525">
        <v>261200</v>
      </c>
      <c r="L29" s="525">
        <v>261200</v>
      </c>
      <c r="M29" s="526">
        <v>261200</v>
      </c>
      <c r="N29" s="526">
        <v>261200</v>
      </c>
      <c r="O29" s="526">
        <v>261200</v>
      </c>
      <c r="P29" s="525">
        <v>260473</v>
      </c>
      <c r="Q29" s="526"/>
      <c r="R29" s="527"/>
    </row>
    <row r="30" spans="1:18" ht="16.5" thickBot="1" x14ac:dyDescent="0.3">
      <c r="A30" s="528"/>
      <c r="B30" s="529"/>
      <c r="C30" s="530" t="s">
        <v>619</v>
      </c>
      <c r="D30" s="531"/>
      <c r="E30" s="531">
        <f>(A29/3/2)*0.027</f>
        <v>10004.728499999999</v>
      </c>
      <c r="F30" s="531">
        <f>(E30+A29/2)*0.027</f>
        <v>30284.313169499997</v>
      </c>
      <c r="G30" s="531">
        <f>(A29-E29-F29)*0.027</f>
        <v>60028.370999999999</v>
      </c>
      <c r="H30" s="531">
        <f>(A29-E29-F29-G29)*0.027</f>
        <v>57695.570999999996</v>
      </c>
      <c r="I30" s="531">
        <f>(A29-E29-F29-G29-H29)*0.027</f>
        <v>53386.370999999999</v>
      </c>
      <c r="J30" s="531">
        <f>(A29-E29-F29-G29-H29-I29)*0.027</f>
        <v>49347.171000000002</v>
      </c>
      <c r="K30" s="531">
        <f>(A29-E29-F29-G29-H29-I29-J29)*0.027</f>
        <v>42294.771000000001</v>
      </c>
      <c r="L30" s="531">
        <f>(A29-E29-F29-G29-H29-I29-J29-K29)*0.027</f>
        <v>35242.370999999999</v>
      </c>
      <c r="M30" s="532">
        <f>(A29-E29-F29-G29-H29-I29-J29-K29-L29)*0.027</f>
        <v>28189.971000000001</v>
      </c>
      <c r="N30" s="532">
        <f>(A29-E29-F29-G29-H29-I29-J29-K29-L29-M29)*0.027</f>
        <v>21137.571</v>
      </c>
      <c r="O30" s="532">
        <f>(A29-E29-F29-G29-H29-I29-J29-K29-L29-M29-N29)*0.027</f>
        <v>14085.171</v>
      </c>
      <c r="P30" s="531">
        <f>(A29-E29-F29-G29-H29-I29-J29-K29-L29-M29-N29-O29)*0.027</f>
        <v>7032.7709999999997</v>
      </c>
      <c r="Q30" s="532"/>
      <c r="R30" s="534"/>
    </row>
    <row r="31" spans="1:18" ht="31.5" x14ac:dyDescent="0.25">
      <c r="A31" s="507">
        <f>4924140-1215479+66663</f>
        <v>3775324</v>
      </c>
      <c r="B31" s="508">
        <v>2019</v>
      </c>
      <c r="C31" s="508" t="s">
        <v>631</v>
      </c>
      <c r="D31" s="541"/>
      <c r="E31" s="541">
        <f>492500-124900+8000</f>
        <v>375600</v>
      </c>
      <c r="F31" s="541">
        <f>692500-173400</f>
        <v>519100</v>
      </c>
      <c r="G31" s="542">
        <f>292500-68300</f>
        <v>224200</v>
      </c>
      <c r="H31" s="542">
        <f>492500-126900+8000</f>
        <v>373600</v>
      </c>
      <c r="I31" s="542">
        <f>492500-120900+8000</f>
        <v>379600</v>
      </c>
      <c r="J31" s="542">
        <f>492500-120900+8000</f>
        <v>379600</v>
      </c>
      <c r="K31" s="542">
        <f>492500-120900+8000</f>
        <v>379600</v>
      </c>
      <c r="L31" s="542">
        <f>492500-120900+8000</f>
        <v>379600</v>
      </c>
      <c r="M31" s="542">
        <f>492500-120900+9000</f>
        <v>380600</v>
      </c>
      <c r="N31" s="542">
        <f>491640-117479+9663</f>
        <v>383824</v>
      </c>
      <c r="O31" s="541"/>
      <c r="P31" s="542"/>
      <c r="Q31" s="541"/>
      <c r="R31" s="543"/>
    </row>
    <row r="32" spans="1:18" ht="16.5" thickBot="1" x14ac:dyDescent="0.3">
      <c r="A32" s="535"/>
      <c r="B32" s="544"/>
      <c r="C32" s="545" t="s">
        <v>619</v>
      </c>
      <c r="D32" s="546">
        <f>E32/12*8</f>
        <v>67955.831999999995</v>
      </c>
      <c r="E32" s="546">
        <f>A31*0.027</f>
        <v>101933.74799999999</v>
      </c>
      <c r="F32" s="518">
        <f>(A31-E31)*0.027</f>
        <v>91792.547999999995</v>
      </c>
      <c r="G32" s="518">
        <f>(A31-E31-F31)*0.027</f>
        <v>77776.847999999998</v>
      </c>
      <c r="H32" s="547">
        <f>(A31-E31-F31-G31)*0.027</f>
        <v>71723.448000000004</v>
      </c>
      <c r="I32" s="547">
        <f>(A31-E31-F31-G31-H31)*0.027</f>
        <v>61636.248</v>
      </c>
      <c r="J32" s="547">
        <f>(A31-E31-F31-G31-H31-I31)*0.027</f>
        <v>51387.048000000003</v>
      </c>
      <c r="K32" s="547">
        <f>(A31-E31-F31-G31-H31-I31-J31)*0.027</f>
        <v>41137.847999999998</v>
      </c>
      <c r="L32" s="547">
        <f>(A31-E31-F31-G31-H31-I31-J31-K31)*0.027</f>
        <v>30888.648000000001</v>
      </c>
      <c r="M32" s="547">
        <f>(A31-E31-F31-G31-H31-I31-J31-K31-L31)*0.027</f>
        <v>20639.448</v>
      </c>
      <c r="N32" s="547">
        <f>(A31-E31-F31-G31-H31-I31-J31-K31-L31-M31)*0.027</f>
        <v>10363.248</v>
      </c>
      <c r="O32" s="546"/>
      <c r="P32" s="547"/>
      <c r="Q32" s="546"/>
      <c r="R32" s="548"/>
    </row>
    <row r="33" spans="1:18" ht="15.75" x14ac:dyDescent="0.25">
      <c r="A33" s="507">
        <v>7000000</v>
      </c>
      <c r="B33" s="508" t="s">
        <v>624</v>
      </c>
      <c r="C33" s="509" t="s">
        <v>632</v>
      </c>
      <c r="D33" s="511"/>
      <c r="E33" s="511"/>
      <c r="F33" s="511"/>
      <c r="G33" s="511">
        <v>350000</v>
      </c>
      <c r="H33" s="511">
        <v>350000</v>
      </c>
      <c r="I33" s="511">
        <v>350000</v>
      </c>
      <c r="J33" s="511">
        <v>350000</v>
      </c>
      <c r="K33" s="511">
        <v>350000</v>
      </c>
      <c r="L33" s="511">
        <v>350000</v>
      </c>
      <c r="M33" s="511">
        <v>350000</v>
      </c>
      <c r="N33" s="511">
        <v>350000</v>
      </c>
      <c r="O33" s="511">
        <v>350000</v>
      </c>
      <c r="P33" s="510">
        <v>350000</v>
      </c>
      <c r="Q33" s="511">
        <v>350000</v>
      </c>
      <c r="R33" s="512">
        <f>3850000-350000-350000</f>
        <v>3150000</v>
      </c>
    </row>
    <row r="34" spans="1:18" ht="16.5" thickBot="1" x14ac:dyDescent="0.3">
      <c r="A34" s="535"/>
      <c r="B34" s="536"/>
      <c r="C34" s="537" t="s">
        <v>623</v>
      </c>
      <c r="D34" s="539"/>
      <c r="E34" s="539">
        <f>(A33/2/2)*0.027</f>
        <v>47250</v>
      </c>
      <c r="F34" s="539">
        <f>(E34+A33/2)*0.027</f>
        <v>95775.75</v>
      </c>
      <c r="G34" s="539">
        <f>A33*0.027</f>
        <v>189000</v>
      </c>
      <c r="H34" s="539">
        <f>(A33-G33)*0.027</f>
        <v>179550</v>
      </c>
      <c r="I34" s="539">
        <f>(A33-G33-H33)*0.027</f>
        <v>170100</v>
      </c>
      <c r="J34" s="539">
        <f>(A33-G33-H33-I33)*0.027</f>
        <v>160650</v>
      </c>
      <c r="K34" s="539">
        <f>(A33-G33-H33-I33-J33)*0.027</f>
        <v>151200</v>
      </c>
      <c r="L34" s="539">
        <f>(A33-G33-H33-I33-J33-K33)*0.027</f>
        <v>141750</v>
      </c>
      <c r="M34" s="539">
        <f>(A33-G33-H33-I33-J33-K33-L33)*0.027</f>
        <v>132300</v>
      </c>
      <c r="N34" s="539">
        <f>(A33-G33-H33-I33-J33-K33-L33-M33)*0.027</f>
        <v>122850</v>
      </c>
      <c r="O34" s="539">
        <f>(A33-G33-H33-I33-J33-K33-L33-M33-N33)*0.027</f>
        <v>113400</v>
      </c>
      <c r="P34" s="538">
        <f>(A33-G33-H33-I33-J33-K33-L33-M33-N33-O33)*0.027</f>
        <v>103950</v>
      </c>
      <c r="Q34" s="539">
        <f>SUM(A33-G33-H33-I33-J33-K33-L33-M33-N33-O33-P33)*0.027</f>
        <v>94500</v>
      </c>
      <c r="R34" s="540">
        <f>519750-94500</f>
        <v>425250</v>
      </c>
    </row>
    <row r="35" spans="1:18" s="550" customFormat="1" ht="67.5" customHeight="1" x14ac:dyDescent="0.25">
      <c r="A35" s="507">
        <f>2469793+1151439</f>
        <v>3621232</v>
      </c>
      <c r="B35" s="508" t="s">
        <v>617</v>
      </c>
      <c r="C35" s="509" t="s">
        <v>633</v>
      </c>
      <c r="D35" s="549"/>
      <c r="E35" s="549">
        <v>0</v>
      </c>
      <c r="F35" s="541">
        <v>0</v>
      </c>
      <c r="G35" s="542">
        <v>0</v>
      </c>
      <c r="H35" s="542">
        <f>247000+123000</f>
        <v>370000</v>
      </c>
      <c r="I35" s="542">
        <f t="shared" ref="I35:P35" si="12">247000+123000</f>
        <v>370000</v>
      </c>
      <c r="J35" s="542">
        <f t="shared" si="12"/>
        <v>370000</v>
      </c>
      <c r="K35" s="542">
        <f t="shared" si="12"/>
        <v>370000</v>
      </c>
      <c r="L35" s="542">
        <f t="shared" si="12"/>
        <v>370000</v>
      </c>
      <c r="M35" s="542">
        <f t="shared" si="12"/>
        <v>370000</v>
      </c>
      <c r="N35" s="542">
        <f t="shared" si="12"/>
        <v>370000</v>
      </c>
      <c r="O35" s="542">
        <f t="shared" si="12"/>
        <v>370000</v>
      </c>
      <c r="P35" s="542">
        <f t="shared" si="12"/>
        <v>370000</v>
      </c>
      <c r="Q35" s="541">
        <f>246793+44439</f>
        <v>291232</v>
      </c>
      <c r="R35" s="543"/>
    </row>
    <row r="36" spans="1:18" s="550" customFormat="1" ht="16.5" thickBot="1" x14ac:dyDescent="0.3">
      <c r="A36" s="513"/>
      <c r="B36" s="551"/>
      <c r="C36" s="515" t="s">
        <v>619</v>
      </c>
      <c r="D36" s="518"/>
      <c r="E36" s="538">
        <f>(A35/3/2)*0.027</f>
        <v>16295.543999999998</v>
      </c>
      <c r="F36" s="538">
        <f>(E36+(A35/3)*2/2)*0.027</f>
        <v>33031.067687999996</v>
      </c>
      <c r="G36" s="538">
        <f>(F36+(A35/2))*0.027</f>
        <v>49778.470827575999</v>
      </c>
      <c r="H36" s="518">
        <f>(A35-F35-G35)*0.027</f>
        <v>97773.263999999996</v>
      </c>
      <c r="I36" s="518">
        <f>(A35-F35-G35-H35)*0.027</f>
        <v>87783.263999999996</v>
      </c>
      <c r="J36" s="518">
        <f>(A35-F35-G35-H35-I35)*0.027</f>
        <v>77793.263999999996</v>
      </c>
      <c r="K36" s="519">
        <f>(A35-F35-G35-H35-I35-J35)*0.027</f>
        <v>67803.263999999996</v>
      </c>
      <c r="L36" s="518">
        <v>94069</v>
      </c>
      <c r="M36" s="519">
        <f>(A35-F35-G35-H35-I35-J35-K35-L35)*0.027</f>
        <v>47823.264000000003</v>
      </c>
      <c r="N36" s="518">
        <f>(A35-F35-G35-H35-I35-J35-K35-L35-M35)*0.027</f>
        <v>37833.264000000003</v>
      </c>
      <c r="O36" s="519">
        <f>(A35-F35-G35-H35-I35-J35-K35-L35-M35-N35)*0.027</f>
        <v>27843.263999999999</v>
      </c>
      <c r="P36" s="518">
        <f>(A35-E35-F35-G35-H35-I35-J35-K35-L35-M35-N35-O35)*0.027</f>
        <v>17853.263999999999</v>
      </c>
      <c r="Q36" s="519">
        <f>(A35-H35-I35-J35-K35-L35-M35-N35-O35-P35)*0.027</f>
        <v>7863.2640000000001</v>
      </c>
      <c r="R36" s="552"/>
    </row>
    <row r="37" spans="1:18" s="550" customFormat="1" ht="31.5" x14ac:dyDescent="0.25">
      <c r="A37" s="553">
        <v>21000000</v>
      </c>
      <c r="B37" s="554" t="s">
        <v>634</v>
      </c>
      <c r="C37" s="473" t="s">
        <v>635</v>
      </c>
      <c r="D37" s="555"/>
      <c r="E37" s="555">
        <v>1500000</v>
      </c>
      <c r="F37" s="555">
        <v>1500000</v>
      </c>
      <c r="G37" s="555">
        <v>1500000</v>
      </c>
      <c r="H37" s="555">
        <v>1500000</v>
      </c>
      <c r="I37" s="555">
        <v>1500000</v>
      </c>
      <c r="J37" s="555">
        <v>1500000</v>
      </c>
      <c r="K37" s="555">
        <v>1500000</v>
      </c>
      <c r="L37" s="555">
        <v>1500000</v>
      </c>
      <c r="M37" s="555">
        <v>1500000</v>
      </c>
      <c r="N37" s="555">
        <v>1500000</v>
      </c>
      <c r="O37" s="555">
        <v>1500000</v>
      </c>
      <c r="P37" s="555">
        <v>1500000</v>
      </c>
      <c r="Q37" s="555">
        <v>1500000</v>
      </c>
      <c r="R37" s="555">
        <v>1500000</v>
      </c>
    </row>
    <row r="38" spans="1:18" s="550" customFormat="1" ht="18" customHeight="1" thickBot="1" x14ac:dyDescent="0.3">
      <c r="A38" s="556"/>
      <c r="B38" s="557"/>
      <c r="C38" s="557"/>
      <c r="D38" s="558"/>
      <c r="E38" s="558">
        <f>(A37-D37)*0.027</f>
        <v>567000</v>
      </c>
      <c r="F38" s="559">
        <f>(A37-D37-E37)*0.027</f>
        <v>526500</v>
      </c>
      <c r="G38" s="558">
        <f>(A37-D37-E37-F37)*0.027</f>
        <v>486000</v>
      </c>
      <c r="H38" s="558">
        <f>(A37-D37-E37-F37-G37)*0.027</f>
        <v>445500</v>
      </c>
      <c r="I38" s="558">
        <f>(A37-D37-E37-F37-G37-H37)*0.027</f>
        <v>405000</v>
      </c>
      <c r="J38" s="558">
        <f>(A37-D37-E37-F37-G37-H37-I37)*0.027</f>
        <v>364500</v>
      </c>
      <c r="K38" s="558">
        <f>(A37-D37-E37-F37-G37-H37-I37-J37)*0.027</f>
        <v>324000</v>
      </c>
      <c r="L38" s="559">
        <f>(A37-D37-E37-F37-G37-H37-I37-J37-K37)*0.027</f>
        <v>283500</v>
      </c>
      <c r="M38" s="559">
        <f>(A37-D37-E37-F37-G37-H37-I37-J37-K37-L37)*0.027</f>
        <v>243000</v>
      </c>
      <c r="N38" s="559">
        <f>(A37-D37-E37-F37-G37-H37-I37-J37-K37-L37-M37)*0.027</f>
        <v>202500</v>
      </c>
      <c r="O38" s="559">
        <f>(A37-D37-E37-F37-G37-H37-I37-J37-K37-L37-M37-N37)*0.027</f>
        <v>162000</v>
      </c>
      <c r="P38" s="559">
        <f>(A37-D37-E37-F37-G37-H37-I37-J37-K37-L37-M37-N37-O37)*0.027</f>
        <v>121500</v>
      </c>
      <c r="Q38" s="559">
        <f>(A37-D37-E37-F37-G37-H37-I37-J37-K37-L37-M37-N37-O37-P37)*0.027</f>
        <v>81000</v>
      </c>
      <c r="R38" s="560">
        <f>(A37-D37-E37-F37-G37-H37-I37-J37-K37-L37-M37-N37-O37-P37-Q37)*0.027</f>
        <v>40500</v>
      </c>
    </row>
    <row r="39" spans="1:18" ht="22.5" customHeight="1" thickBot="1" x14ac:dyDescent="0.3">
      <c r="A39" s="561"/>
      <c r="B39" s="562"/>
      <c r="C39" s="563" t="s">
        <v>636</v>
      </c>
      <c r="D39" s="564"/>
      <c r="E39" s="564"/>
      <c r="F39" s="565"/>
      <c r="G39" s="564"/>
      <c r="H39" s="565"/>
      <c r="I39" s="564"/>
      <c r="J39" s="566"/>
      <c r="K39" s="567"/>
      <c r="L39" s="567"/>
      <c r="M39" s="567"/>
      <c r="N39" s="567"/>
      <c r="O39" s="567"/>
      <c r="P39" s="566"/>
      <c r="Q39" s="567"/>
      <c r="R39" s="568"/>
    </row>
    <row r="40" spans="1:18" s="550" customFormat="1" ht="50.25" customHeight="1" x14ac:dyDescent="0.25">
      <c r="A40" s="569">
        <v>2148174</v>
      </c>
      <c r="B40" s="570" t="s">
        <v>637</v>
      </c>
      <c r="C40" s="570" t="s">
        <v>638</v>
      </c>
      <c r="D40" s="571">
        <v>160586</v>
      </c>
      <c r="E40" s="510">
        <v>241889</v>
      </c>
      <c r="F40" s="572">
        <v>241888</v>
      </c>
      <c r="G40" s="571">
        <v>170377</v>
      </c>
      <c r="H40" s="572"/>
      <c r="I40" s="571"/>
      <c r="J40" s="571"/>
      <c r="K40" s="511"/>
      <c r="L40" s="511"/>
      <c r="M40" s="511"/>
      <c r="N40" s="511"/>
      <c r="O40" s="511"/>
      <c r="P40" s="510"/>
      <c r="Q40" s="511"/>
      <c r="R40" s="512"/>
    </row>
    <row r="41" spans="1:18" s="550" customFormat="1" ht="16.5" thickBot="1" x14ac:dyDescent="0.3">
      <c r="A41" s="573"/>
      <c r="B41" s="574"/>
      <c r="C41" s="575" t="s">
        <v>639</v>
      </c>
      <c r="D41" s="576">
        <v>16424</v>
      </c>
      <c r="E41" s="576">
        <v>11991</v>
      </c>
      <c r="F41" s="577">
        <v>7557</v>
      </c>
      <c r="G41" s="577">
        <v>3123</v>
      </c>
      <c r="H41" s="578"/>
      <c r="I41" s="577"/>
      <c r="J41" s="577"/>
      <c r="K41" s="539"/>
      <c r="L41" s="539"/>
      <c r="M41" s="539"/>
      <c r="N41" s="539"/>
      <c r="O41" s="539"/>
      <c r="P41" s="538"/>
      <c r="Q41" s="539"/>
      <c r="R41" s="540"/>
    </row>
    <row r="42" spans="1:18" s="550" customFormat="1" ht="47.25" x14ac:dyDescent="0.25">
      <c r="A42" s="569">
        <v>1244225</v>
      </c>
      <c r="B42" s="570" t="s">
        <v>640</v>
      </c>
      <c r="C42" s="570" t="s">
        <v>641</v>
      </c>
      <c r="D42" s="571">
        <v>217104</v>
      </c>
      <c r="E42" s="571">
        <v>100668</v>
      </c>
      <c r="F42" s="571">
        <v>82989</v>
      </c>
      <c r="G42" s="571">
        <v>16668</v>
      </c>
      <c r="H42" s="572"/>
      <c r="I42" s="571"/>
      <c r="J42" s="571"/>
      <c r="K42" s="511"/>
      <c r="L42" s="511"/>
      <c r="M42" s="511"/>
      <c r="N42" s="511"/>
      <c r="O42" s="511"/>
      <c r="P42" s="510"/>
      <c r="Q42" s="511"/>
      <c r="R42" s="512"/>
    </row>
    <row r="43" spans="1:18" s="550" customFormat="1" ht="16.5" thickBot="1" x14ac:dyDescent="0.3">
      <c r="A43" s="573"/>
      <c r="B43" s="574"/>
      <c r="C43" s="575" t="s">
        <v>642</v>
      </c>
      <c r="D43" s="577">
        <v>7497</v>
      </c>
      <c r="E43" s="577">
        <v>5409</v>
      </c>
      <c r="F43" s="577">
        <v>2691</v>
      </c>
      <c r="G43" s="577">
        <v>450</v>
      </c>
      <c r="H43" s="578"/>
      <c r="I43" s="577"/>
      <c r="J43" s="577"/>
      <c r="K43" s="539"/>
      <c r="L43" s="539"/>
      <c r="M43" s="539"/>
      <c r="N43" s="539"/>
      <c r="O43" s="539"/>
      <c r="P43" s="538"/>
      <c r="Q43" s="539"/>
      <c r="R43" s="540"/>
    </row>
    <row r="44" spans="1:18" s="550" customFormat="1" ht="51" customHeight="1" x14ac:dyDescent="0.25">
      <c r="A44" s="507">
        <v>12083954</v>
      </c>
      <c r="B44" s="508" t="s">
        <v>643</v>
      </c>
      <c r="C44" s="508" t="s">
        <v>644</v>
      </c>
      <c r="D44" s="510">
        <f>651688</f>
        <v>651688</v>
      </c>
      <c r="E44" s="571">
        <v>669388</v>
      </c>
      <c r="F44" s="571">
        <v>669388</v>
      </c>
      <c r="G44" s="571">
        <v>669388</v>
      </c>
      <c r="H44" s="571">
        <v>669388</v>
      </c>
      <c r="I44" s="571">
        <v>669388</v>
      </c>
      <c r="J44" s="571">
        <v>669388</v>
      </c>
      <c r="K44" s="571">
        <v>669388</v>
      </c>
      <c r="L44" s="571">
        <v>669388</v>
      </c>
      <c r="M44" s="571">
        <v>669388</v>
      </c>
      <c r="N44" s="571">
        <v>669388</v>
      </c>
      <c r="O44" s="572">
        <v>669388</v>
      </c>
      <c r="P44" s="571">
        <v>669388</v>
      </c>
      <c r="Q44" s="572">
        <v>669388</v>
      </c>
      <c r="R44" s="512">
        <f>2056851-669388-669388</f>
        <v>718075</v>
      </c>
    </row>
    <row r="45" spans="1:18" s="550" customFormat="1" ht="16.5" thickBot="1" x14ac:dyDescent="0.3">
      <c r="A45" s="535"/>
      <c r="B45" s="536">
        <v>2016</v>
      </c>
      <c r="C45" s="545" t="s">
        <v>645</v>
      </c>
      <c r="D45" s="538">
        <v>271938</v>
      </c>
      <c r="E45" s="538">
        <v>254343</v>
      </c>
      <c r="F45" s="538">
        <v>236269</v>
      </c>
      <c r="G45" s="538">
        <v>218196</v>
      </c>
      <c r="H45" s="538">
        <v>200122</v>
      </c>
      <c r="I45" s="538">
        <v>182049</v>
      </c>
      <c r="J45" s="538">
        <v>163976</v>
      </c>
      <c r="K45" s="538">
        <v>145902</v>
      </c>
      <c r="L45" s="538">
        <v>127829</v>
      </c>
      <c r="M45" s="538">
        <v>109755</v>
      </c>
      <c r="N45" s="538">
        <v>91682</v>
      </c>
      <c r="O45" s="539">
        <v>73608</v>
      </c>
      <c r="P45" s="538">
        <v>55535</v>
      </c>
      <c r="Q45" s="539">
        <v>37461</v>
      </c>
      <c r="R45" s="540">
        <f>137587-55535-37461</f>
        <v>44591</v>
      </c>
    </row>
    <row r="46" spans="1:18" s="550" customFormat="1" ht="15.75" x14ac:dyDescent="0.25">
      <c r="A46" s="569">
        <v>2985430</v>
      </c>
      <c r="B46" s="570" t="s">
        <v>646</v>
      </c>
      <c r="C46" s="570" t="s">
        <v>647</v>
      </c>
      <c r="D46" s="571">
        <v>284577</v>
      </c>
      <c r="E46" s="571">
        <v>284577</v>
      </c>
      <c r="F46" s="571">
        <v>376289</v>
      </c>
      <c r="G46" s="510">
        <v>562083</v>
      </c>
      <c r="H46" s="511">
        <v>27516</v>
      </c>
      <c r="I46" s="510">
        <v>27509</v>
      </c>
      <c r="J46" s="510"/>
      <c r="K46" s="511"/>
      <c r="L46" s="511"/>
      <c r="M46" s="511"/>
      <c r="N46" s="511"/>
      <c r="O46" s="511"/>
      <c r="P46" s="510"/>
      <c r="Q46" s="511"/>
      <c r="R46" s="512"/>
    </row>
    <row r="47" spans="1:18" s="550" customFormat="1" ht="18" customHeight="1" thickBot="1" x14ac:dyDescent="0.3">
      <c r="A47" s="573"/>
      <c r="B47" s="579"/>
      <c r="C47" s="575" t="s">
        <v>648</v>
      </c>
      <c r="D47" s="577">
        <v>42189</v>
      </c>
      <c r="E47" s="577">
        <v>34505</v>
      </c>
      <c r="F47" s="577">
        <v>26822</v>
      </c>
      <c r="G47" s="538">
        <v>16662</v>
      </c>
      <c r="H47" s="539">
        <v>1486</v>
      </c>
      <c r="I47" s="538">
        <v>743</v>
      </c>
      <c r="J47" s="538"/>
      <c r="K47" s="539"/>
      <c r="L47" s="539"/>
      <c r="M47" s="539"/>
      <c r="N47" s="539"/>
      <c r="O47" s="539"/>
      <c r="P47" s="538"/>
      <c r="Q47" s="539"/>
      <c r="R47" s="540"/>
    </row>
    <row r="48" spans="1:18" s="550" customFormat="1" ht="31.5" x14ac:dyDescent="0.25">
      <c r="A48" s="569">
        <v>546714</v>
      </c>
      <c r="B48" s="570" t="s">
        <v>646</v>
      </c>
      <c r="C48" s="570" t="s">
        <v>649</v>
      </c>
      <c r="D48" s="571">
        <v>6096</v>
      </c>
      <c r="E48" s="571"/>
      <c r="F48" s="571"/>
      <c r="G48" s="571"/>
      <c r="H48" s="572"/>
      <c r="I48" s="571"/>
      <c r="J48" s="571"/>
      <c r="K48" s="511"/>
      <c r="L48" s="511"/>
      <c r="M48" s="511"/>
      <c r="N48" s="511"/>
      <c r="O48" s="511"/>
      <c r="P48" s="510"/>
      <c r="Q48" s="511"/>
      <c r="R48" s="512"/>
    </row>
    <row r="49" spans="1:18" s="550" customFormat="1" ht="16.5" thickBot="1" x14ac:dyDescent="0.3">
      <c r="A49" s="573"/>
      <c r="B49" s="579"/>
      <c r="C49" s="575" t="s">
        <v>650</v>
      </c>
      <c r="D49" s="577">
        <v>38</v>
      </c>
      <c r="E49" s="577"/>
      <c r="F49" s="577"/>
      <c r="G49" s="577"/>
      <c r="H49" s="578"/>
      <c r="I49" s="577"/>
      <c r="J49" s="577"/>
      <c r="K49" s="520"/>
      <c r="L49" s="520"/>
      <c r="M49" s="520"/>
      <c r="N49" s="520"/>
      <c r="O49" s="520"/>
      <c r="P49" s="580"/>
      <c r="Q49" s="520"/>
      <c r="R49" s="521"/>
    </row>
    <row r="50" spans="1:18" s="550" customFormat="1" ht="63" x14ac:dyDescent="0.25">
      <c r="A50" s="507">
        <v>2178272</v>
      </c>
      <c r="B50" s="508" t="s">
        <v>651</v>
      </c>
      <c r="C50" s="508" t="s">
        <v>652</v>
      </c>
      <c r="D50" s="510">
        <v>202540</v>
      </c>
      <c r="E50" s="510">
        <v>242540</v>
      </c>
      <c r="F50" s="510">
        <v>262540</v>
      </c>
      <c r="G50" s="510">
        <v>207540</v>
      </c>
      <c r="H50" s="511">
        <v>209457</v>
      </c>
      <c r="I50" s="510">
        <v>189171</v>
      </c>
      <c r="J50" s="510">
        <v>33517</v>
      </c>
      <c r="K50" s="511"/>
      <c r="L50" s="511"/>
      <c r="M50" s="511"/>
      <c r="N50" s="511"/>
      <c r="O50" s="511"/>
      <c r="P50" s="510"/>
      <c r="Q50" s="511"/>
      <c r="R50" s="512"/>
    </row>
    <row r="51" spans="1:18" s="550" customFormat="1" ht="16.5" thickBot="1" x14ac:dyDescent="0.3">
      <c r="A51" s="535"/>
      <c r="B51" s="536"/>
      <c r="C51" s="545" t="s">
        <v>619</v>
      </c>
      <c r="D51" s="538">
        <v>36377</v>
      </c>
      <c r="E51" s="538">
        <v>30909</v>
      </c>
      <c r="F51" s="538">
        <v>24360</v>
      </c>
      <c r="G51" s="538">
        <v>17271</v>
      </c>
      <c r="H51" s="539">
        <v>11668</v>
      </c>
      <c r="I51" s="539">
        <v>6013</v>
      </c>
      <c r="J51" s="539">
        <v>905</v>
      </c>
      <c r="K51" s="539"/>
      <c r="L51" s="539"/>
      <c r="M51" s="539"/>
      <c r="N51" s="539"/>
      <c r="O51" s="539"/>
      <c r="P51" s="538"/>
      <c r="Q51" s="539"/>
      <c r="R51" s="540"/>
    </row>
    <row r="52" spans="1:18" s="550" customFormat="1" ht="47.25" x14ac:dyDescent="0.25">
      <c r="A52" s="507">
        <v>4986010</v>
      </c>
      <c r="B52" s="508" t="s">
        <v>653</v>
      </c>
      <c r="C52" s="508" t="s">
        <v>654</v>
      </c>
      <c r="D52" s="510">
        <v>500500</v>
      </c>
      <c r="E52" s="510">
        <v>500500</v>
      </c>
      <c r="F52" s="510">
        <v>550500</v>
      </c>
      <c r="G52" s="510">
        <v>600500</v>
      </c>
      <c r="H52" s="511">
        <v>600500</v>
      </c>
      <c r="I52" s="510">
        <v>532510</v>
      </c>
      <c r="J52" s="510"/>
      <c r="K52" s="511"/>
      <c r="L52" s="511"/>
      <c r="M52" s="511"/>
      <c r="N52" s="511"/>
      <c r="O52" s="511"/>
      <c r="P52" s="510"/>
      <c r="Q52" s="511"/>
      <c r="R52" s="512"/>
    </row>
    <row r="53" spans="1:18" s="550" customFormat="1" ht="16.5" thickBot="1" x14ac:dyDescent="0.3">
      <c r="A53" s="535"/>
      <c r="B53" s="536">
        <v>2016</v>
      </c>
      <c r="C53" s="545" t="s">
        <v>619</v>
      </c>
      <c r="D53" s="538">
        <v>88695</v>
      </c>
      <c r="E53" s="538">
        <v>75182</v>
      </c>
      <c r="F53" s="538">
        <v>61668</v>
      </c>
      <c r="G53" s="538">
        <v>46805</v>
      </c>
      <c r="H53" s="538">
        <v>30591</v>
      </c>
      <c r="I53" s="538">
        <v>14378</v>
      </c>
      <c r="J53" s="538"/>
      <c r="K53" s="539"/>
      <c r="L53" s="539"/>
      <c r="M53" s="539"/>
      <c r="N53" s="539"/>
      <c r="O53" s="539"/>
      <c r="P53" s="538"/>
      <c r="Q53" s="539"/>
      <c r="R53" s="540"/>
    </row>
    <row r="54" spans="1:18" s="550" customFormat="1" ht="15.75" x14ac:dyDescent="0.25">
      <c r="A54" s="507">
        <v>1082988</v>
      </c>
      <c r="B54" s="508">
        <v>2014</v>
      </c>
      <c r="C54" s="581" t="s">
        <v>655</v>
      </c>
      <c r="D54" s="510">
        <v>181883</v>
      </c>
      <c r="E54" s="510"/>
      <c r="F54" s="510"/>
      <c r="G54" s="510"/>
      <c r="H54" s="511"/>
      <c r="I54" s="510"/>
      <c r="J54" s="510"/>
      <c r="K54" s="511"/>
      <c r="L54" s="511"/>
      <c r="M54" s="511"/>
      <c r="N54" s="511"/>
      <c r="O54" s="511"/>
      <c r="P54" s="510"/>
      <c r="Q54" s="511"/>
      <c r="R54" s="512"/>
    </row>
    <row r="55" spans="1:18" s="550" customFormat="1" ht="19.5" customHeight="1" thickBot="1" x14ac:dyDescent="0.3">
      <c r="A55" s="535"/>
      <c r="B55" s="544"/>
      <c r="C55" s="536" t="s">
        <v>619</v>
      </c>
      <c r="D55" s="580">
        <v>5186</v>
      </c>
      <c r="E55" s="580"/>
      <c r="F55" s="580"/>
      <c r="G55" s="580"/>
      <c r="H55" s="520"/>
      <c r="I55" s="580"/>
      <c r="J55" s="580"/>
      <c r="K55" s="520"/>
      <c r="L55" s="520"/>
      <c r="M55" s="520"/>
      <c r="N55" s="520"/>
      <c r="O55" s="520"/>
      <c r="P55" s="580"/>
      <c r="Q55" s="520"/>
      <c r="R55" s="521"/>
    </row>
    <row r="56" spans="1:18" s="550" customFormat="1" ht="31.5" x14ac:dyDescent="0.25">
      <c r="A56" s="507">
        <v>5369974</v>
      </c>
      <c r="B56" s="570" t="s">
        <v>653</v>
      </c>
      <c r="C56" s="570" t="s">
        <v>656</v>
      </c>
      <c r="D56" s="510">
        <v>650000</v>
      </c>
      <c r="E56" s="571">
        <v>650000</v>
      </c>
      <c r="F56" s="571">
        <v>650000</v>
      </c>
      <c r="G56" s="571">
        <v>650000</v>
      </c>
      <c r="H56" s="571">
        <v>700000</v>
      </c>
      <c r="I56" s="572">
        <v>769974</v>
      </c>
      <c r="J56" s="571"/>
      <c r="K56" s="511"/>
      <c r="L56" s="511"/>
      <c r="M56" s="511"/>
      <c r="N56" s="511"/>
      <c r="O56" s="511"/>
      <c r="P56" s="510"/>
      <c r="Q56" s="511"/>
      <c r="R56" s="512"/>
    </row>
    <row r="57" spans="1:18" s="550" customFormat="1" ht="16.5" customHeight="1" thickBot="1" x14ac:dyDescent="0.3">
      <c r="A57" s="535"/>
      <c r="B57" s="579"/>
      <c r="C57" s="582" t="s">
        <v>657</v>
      </c>
      <c r="D57" s="577">
        <v>109889</v>
      </c>
      <c r="E57" s="577">
        <v>92339</v>
      </c>
      <c r="F57" s="577">
        <v>74789</v>
      </c>
      <c r="G57" s="577">
        <v>57239</v>
      </c>
      <c r="H57" s="578">
        <v>39689</v>
      </c>
      <c r="I57" s="577">
        <v>20789</v>
      </c>
      <c r="J57" s="577"/>
      <c r="K57" s="539"/>
      <c r="L57" s="539"/>
      <c r="M57" s="539"/>
      <c r="N57" s="539"/>
      <c r="O57" s="539"/>
      <c r="P57" s="538"/>
      <c r="Q57" s="539"/>
      <c r="R57" s="540"/>
    </row>
    <row r="58" spans="1:18" s="583" customFormat="1" ht="47.25" x14ac:dyDescent="0.25">
      <c r="A58" s="507">
        <v>662019</v>
      </c>
      <c r="B58" s="570" t="s">
        <v>653</v>
      </c>
      <c r="C58" s="570" t="s">
        <v>658</v>
      </c>
      <c r="D58" s="571">
        <v>87758</v>
      </c>
      <c r="E58" s="571"/>
      <c r="F58" s="571"/>
      <c r="G58" s="571"/>
      <c r="H58" s="571"/>
      <c r="I58" s="571"/>
      <c r="J58" s="571"/>
      <c r="K58" s="572"/>
      <c r="L58" s="572"/>
      <c r="M58" s="572"/>
      <c r="N58" s="572"/>
      <c r="O58" s="572"/>
      <c r="P58" s="571"/>
      <c r="Q58" s="572"/>
      <c r="R58" s="512"/>
    </row>
    <row r="59" spans="1:18" s="583" customFormat="1" ht="16.5" thickBot="1" x14ac:dyDescent="0.3">
      <c r="A59" s="535"/>
      <c r="B59" s="579"/>
      <c r="C59" s="584" t="s">
        <v>619</v>
      </c>
      <c r="D59" s="577">
        <v>2369</v>
      </c>
      <c r="E59" s="577"/>
      <c r="F59" s="577"/>
      <c r="G59" s="577"/>
      <c r="H59" s="577"/>
      <c r="I59" s="577"/>
      <c r="J59" s="577"/>
      <c r="K59" s="578"/>
      <c r="L59" s="578"/>
      <c r="M59" s="578"/>
      <c r="N59" s="578"/>
      <c r="O59" s="578"/>
      <c r="P59" s="577"/>
      <c r="Q59" s="578"/>
      <c r="R59" s="540"/>
    </row>
    <row r="60" spans="1:18" s="583" customFormat="1" ht="31.5" x14ac:dyDescent="0.25">
      <c r="A60" s="507">
        <f>3549134-88557+189120</f>
        <v>3649697</v>
      </c>
      <c r="B60" s="508" t="s">
        <v>653</v>
      </c>
      <c r="C60" s="508" t="s">
        <v>659</v>
      </c>
      <c r="D60" s="510">
        <f>300000-300000</f>
        <v>0</v>
      </c>
      <c r="E60" s="510">
        <f>300000-163982</f>
        <v>136018</v>
      </c>
      <c r="F60" s="510">
        <f>300000</f>
        <v>300000</v>
      </c>
      <c r="G60" s="510">
        <f>300000</f>
        <v>300000</v>
      </c>
      <c r="H60" s="511">
        <v>520000</v>
      </c>
      <c r="I60" s="510">
        <v>540577</v>
      </c>
      <c r="J60" s="571"/>
      <c r="K60" s="572"/>
      <c r="L60" s="572"/>
      <c r="M60" s="572"/>
      <c r="N60" s="572"/>
      <c r="O60" s="572"/>
      <c r="P60" s="571"/>
      <c r="Q60" s="572"/>
      <c r="R60" s="512"/>
    </row>
    <row r="61" spans="1:18" s="583" customFormat="1" ht="16.5" thickBot="1" x14ac:dyDescent="0.3">
      <c r="A61" s="535"/>
      <c r="B61" s="536"/>
      <c r="C61" s="545" t="s">
        <v>619</v>
      </c>
      <c r="D61" s="538">
        <v>48508</v>
      </c>
      <c r="E61" s="538">
        <v>40408</v>
      </c>
      <c r="F61" s="538">
        <v>32308</v>
      </c>
      <c r="G61" s="538">
        <v>24208</v>
      </c>
      <c r="H61" s="539">
        <v>16108</v>
      </c>
      <c r="I61" s="538">
        <v>7468</v>
      </c>
      <c r="J61" s="538"/>
      <c r="K61" s="578"/>
      <c r="L61" s="578"/>
      <c r="M61" s="578"/>
      <c r="N61" s="578"/>
      <c r="O61" s="578"/>
      <c r="P61" s="577"/>
      <c r="Q61" s="578"/>
      <c r="R61" s="540"/>
    </row>
    <row r="62" spans="1:18" s="583" customFormat="1" ht="31.5" x14ac:dyDescent="0.25">
      <c r="A62" s="522">
        <v>2404762</v>
      </c>
      <c r="B62" s="523">
        <v>2015</v>
      </c>
      <c r="C62" s="508" t="s">
        <v>660</v>
      </c>
      <c r="D62" s="525">
        <v>235000</v>
      </c>
      <c r="E62" s="525">
        <v>243000</v>
      </c>
      <c r="F62" s="525">
        <v>243000</v>
      </c>
      <c r="G62" s="525">
        <v>243000</v>
      </c>
      <c r="H62" s="525">
        <v>243000</v>
      </c>
      <c r="I62" s="525">
        <v>243000</v>
      </c>
      <c r="J62" s="525">
        <v>241762</v>
      </c>
      <c r="K62" s="585"/>
      <c r="L62" s="585"/>
      <c r="M62" s="585"/>
      <c r="N62" s="585"/>
      <c r="O62" s="585"/>
      <c r="P62" s="586"/>
      <c r="Q62" s="585"/>
      <c r="R62" s="521"/>
    </row>
    <row r="63" spans="1:18" s="583" customFormat="1" ht="16.5" thickBot="1" x14ac:dyDescent="0.3">
      <c r="A63" s="528"/>
      <c r="B63" s="529"/>
      <c r="C63" s="545" t="s">
        <v>657</v>
      </c>
      <c r="D63" s="531">
        <v>45678</v>
      </c>
      <c r="E63" s="531">
        <v>39333</v>
      </c>
      <c r="F63" s="531">
        <v>32772</v>
      </c>
      <c r="G63" s="531">
        <v>26211</v>
      </c>
      <c r="H63" s="532">
        <v>19650</v>
      </c>
      <c r="I63" s="531">
        <v>13089</v>
      </c>
      <c r="J63" s="531">
        <v>6528</v>
      </c>
      <c r="K63" s="587"/>
      <c r="L63" s="587"/>
      <c r="M63" s="587"/>
      <c r="N63" s="587"/>
      <c r="O63" s="587"/>
      <c r="P63" s="588"/>
      <c r="Q63" s="587"/>
      <c r="R63" s="534"/>
    </row>
    <row r="64" spans="1:18" s="583" customFormat="1" ht="47.25" x14ac:dyDescent="0.25">
      <c r="A64" s="507">
        <v>5274194</v>
      </c>
      <c r="B64" s="508" t="s">
        <v>661</v>
      </c>
      <c r="C64" s="589" t="s">
        <v>662</v>
      </c>
      <c r="D64" s="511">
        <f>546041+37949</f>
        <v>583990</v>
      </c>
      <c r="E64" s="511">
        <v>546041</v>
      </c>
      <c r="F64" s="511">
        <v>546041</v>
      </c>
      <c r="G64" s="511">
        <v>546041</v>
      </c>
      <c r="H64" s="511">
        <v>546041</v>
      </c>
      <c r="I64" s="511">
        <v>546041</v>
      </c>
      <c r="J64" s="511">
        <v>546041</v>
      </c>
      <c r="K64" s="511">
        <v>321875</v>
      </c>
      <c r="L64" s="510"/>
      <c r="M64" s="511"/>
      <c r="N64" s="510"/>
      <c r="O64" s="511"/>
      <c r="P64" s="510"/>
      <c r="Q64" s="511"/>
      <c r="R64" s="512"/>
    </row>
    <row r="65" spans="1:18" s="583" customFormat="1" ht="16.5" thickBot="1" x14ac:dyDescent="0.3">
      <c r="A65" s="535"/>
      <c r="B65" s="536"/>
      <c r="C65" s="590" t="s">
        <v>619</v>
      </c>
      <c r="D65" s="539">
        <v>117945</v>
      </c>
      <c r="E65" s="539">
        <v>103202</v>
      </c>
      <c r="F65" s="539">
        <v>88459</v>
      </c>
      <c r="G65" s="539">
        <v>73716</v>
      </c>
      <c r="H65" s="539">
        <v>58972</v>
      </c>
      <c r="I65" s="539">
        <v>44229</v>
      </c>
      <c r="J65" s="539">
        <v>29486</v>
      </c>
      <c r="K65" s="539">
        <v>14743</v>
      </c>
      <c r="L65" s="538"/>
      <c r="M65" s="539"/>
      <c r="N65" s="538"/>
      <c r="O65" s="539"/>
      <c r="P65" s="538"/>
      <c r="Q65" s="539"/>
      <c r="R65" s="540"/>
    </row>
    <row r="66" spans="1:18" s="583" customFormat="1" ht="31.5" x14ac:dyDescent="0.25">
      <c r="A66" s="507">
        <v>1156633</v>
      </c>
      <c r="B66" s="508">
        <v>2016</v>
      </c>
      <c r="C66" s="508" t="s">
        <v>663</v>
      </c>
      <c r="D66" s="510">
        <v>121216</v>
      </c>
      <c r="E66" s="510">
        <v>121216</v>
      </c>
      <c r="F66" s="510">
        <v>121216</v>
      </c>
      <c r="G66" s="510">
        <v>121216</v>
      </c>
      <c r="H66" s="510">
        <v>121216</v>
      </c>
      <c r="I66" s="510">
        <v>121216</v>
      </c>
      <c r="J66" s="510">
        <v>93452</v>
      </c>
      <c r="K66" s="510">
        <v>93453</v>
      </c>
      <c r="L66" s="510"/>
      <c r="M66" s="511"/>
      <c r="N66" s="510"/>
      <c r="O66" s="511"/>
      <c r="P66" s="510"/>
      <c r="Q66" s="511"/>
      <c r="R66" s="512"/>
    </row>
    <row r="67" spans="1:18" s="583" customFormat="1" ht="16.5" thickBot="1" x14ac:dyDescent="0.3">
      <c r="A67" s="535"/>
      <c r="B67" s="536"/>
      <c r="C67" s="545" t="s">
        <v>619</v>
      </c>
      <c r="D67" s="538">
        <v>24683</v>
      </c>
      <c r="E67" s="538">
        <v>21411</v>
      </c>
      <c r="F67" s="538">
        <v>18138</v>
      </c>
      <c r="G67" s="538">
        <v>14865</v>
      </c>
      <c r="H67" s="538">
        <v>11592</v>
      </c>
      <c r="I67" s="538">
        <v>8319</v>
      </c>
      <c r="J67" s="538">
        <v>5046</v>
      </c>
      <c r="K67" s="538">
        <v>2523</v>
      </c>
      <c r="L67" s="538"/>
      <c r="M67" s="539"/>
      <c r="N67" s="538"/>
      <c r="O67" s="539"/>
      <c r="P67" s="538"/>
      <c r="Q67" s="539"/>
      <c r="R67" s="540"/>
    </row>
    <row r="68" spans="1:18" s="550" customFormat="1" ht="39" customHeight="1" x14ac:dyDescent="0.25">
      <c r="A68" s="507">
        <v>722842.29</v>
      </c>
      <c r="B68" s="508">
        <v>2017</v>
      </c>
      <c r="C68" s="508" t="s">
        <v>664</v>
      </c>
      <c r="D68" s="510">
        <v>70000</v>
      </c>
      <c r="E68" s="510">
        <v>70000</v>
      </c>
      <c r="F68" s="510">
        <v>70000</v>
      </c>
      <c r="G68" s="510">
        <v>74000</v>
      </c>
      <c r="H68" s="510">
        <v>75000</v>
      </c>
      <c r="I68" s="510">
        <v>75000</v>
      </c>
      <c r="J68" s="510">
        <v>75000</v>
      </c>
      <c r="K68" s="510">
        <v>75000</v>
      </c>
      <c r="L68" s="510">
        <v>63842.29</v>
      </c>
      <c r="M68" s="510"/>
      <c r="N68" s="510"/>
      <c r="O68" s="511"/>
      <c r="P68" s="510"/>
      <c r="Q68" s="511"/>
      <c r="R68" s="512"/>
    </row>
    <row r="69" spans="1:18" s="550" customFormat="1" ht="17.25" customHeight="1" thickBot="1" x14ac:dyDescent="0.3">
      <c r="A69" s="535"/>
      <c r="B69" s="536"/>
      <c r="C69" s="545" t="s">
        <v>619</v>
      </c>
      <c r="D69" s="538">
        <v>17492</v>
      </c>
      <c r="E69" s="538">
        <v>15602</v>
      </c>
      <c r="F69" s="538">
        <v>13712</v>
      </c>
      <c r="G69" s="538">
        <v>11822</v>
      </c>
      <c r="H69" s="538">
        <v>9824</v>
      </c>
      <c r="I69" s="538">
        <v>7799</v>
      </c>
      <c r="J69" s="538">
        <v>5774</v>
      </c>
      <c r="K69" s="538">
        <v>3749</v>
      </c>
      <c r="L69" s="538">
        <v>1724</v>
      </c>
      <c r="M69" s="539"/>
      <c r="N69" s="539"/>
      <c r="O69" s="539"/>
      <c r="P69" s="538"/>
      <c r="Q69" s="539"/>
      <c r="R69" s="540"/>
    </row>
    <row r="70" spans="1:18" s="550" customFormat="1" ht="36" customHeight="1" x14ac:dyDescent="0.25">
      <c r="A70" s="507">
        <v>1950509</v>
      </c>
      <c r="B70" s="508">
        <v>2018</v>
      </c>
      <c r="C70" s="509" t="s">
        <v>665</v>
      </c>
      <c r="D70" s="511">
        <v>200000</v>
      </c>
      <c r="E70" s="511">
        <v>200000</v>
      </c>
      <c r="F70" s="511">
        <v>110000</v>
      </c>
      <c r="G70" s="511">
        <v>200000</v>
      </c>
      <c r="H70" s="511">
        <v>200000</v>
      </c>
      <c r="I70" s="511">
        <v>200000</v>
      </c>
      <c r="J70" s="511">
        <v>200000</v>
      </c>
      <c r="K70" s="511">
        <v>200000</v>
      </c>
      <c r="L70" s="511">
        <v>250000</v>
      </c>
      <c r="M70" s="511">
        <v>190509</v>
      </c>
      <c r="N70" s="511"/>
      <c r="O70" s="511"/>
      <c r="P70" s="510"/>
      <c r="Q70" s="511"/>
      <c r="R70" s="512"/>
    </row>
    <row r="71" spans="1:18" s="550" customFormat="1" ht="17.25" customHeight="1" thickBot="1" x14ac:dyDescent="0.3">
      <c r="A71" s="528"/>
      <c r="B71" s="529"/>
      <c r="C71" s="537" t="s">
        <v>619</v>
      </c>
      <c r="D71" s="532">
        <v>54380</v>
      </c>
      <c r="E71" s="532">
        <v>48979</v>
      </c>
      <c r="F71" s="532">
        <v>43579</v>
      </c>
      <c r="G71" s="532">
        <v>40610</v>
      </c>
      <c r="H71" s="532">
        <v>35209</v>
      </c>
      <c r="I71" s="532">
        <v>29809</v>
      </c>
      <c r="J71" s="532">
        <v>24409</v>
      </c>
      <c r="K71" s="532">
        <v>19009</v>
      </c>
      <c r="L71" s="532">
        <v>13610</v>
      </c>
      <c r="M71" s="532">
        <v>6860</v>
      </c>
      <c r="N71" s="532"/>
      <c r="O71" s="532"/>
      <c r="P71" s="531"/>
      <c r="Q71" s="532"/>
      <c r="R71" s="534"/>
    </row>
    <row r="72" spans="1:18" s="550" customFormat="1" ht="81.75" customHeight="1" x14ac:dyDescent="0.25">
      <c r="A72" s="507">
        <f>831574+674172</f>
        <v>1505746</v>
      </c>
      <c r="B72" s="508">
        <v>2018</v>
      </c>
      <c r="C72" s="509" t="s">
        <v>666</v>
      </c>
      <c r="D72" s="510">
        <v>809607</v>
      </c>
      <c r="E72" s="510">
        <f>301150-301150</f>
        <v>0</v>
      </c>
      <c r="F72" s="510">
        <f>301150-207307</f>
        <v>93843</v>
      </c>
      <c r="G72" s="510">
        <v>435981</v>
      </c>
      <c r="H72" s="510"/>
      <c r="I72" s="510"/>
      <c r="J72" s="510"/>
      <c r="K72" s="510"/>
      <c r="L72" s="510"/>
      <c r="M72" s="511"/>
      <c r="N72" s="510"/>
      <c r="O72" s="511"/>
      <c r="P72" s="510"/>
      <c r="Q72" s="511"/>
      <c r="R72" s="512"/>
    </row>
    <row r="73" spans="1:18" s="550" customFormat="1" ht="17.25" customHeight="1" thickBot="1" x14ac:dyDescent="0.3">
      <c r="A73" s="528"/>
      <c r="B73" s="529"/>
      <c r="C73" s="591" t="s">
        <v>619</v>
      </c>
      <c r="D73" s="531">
        <v>36165</v>
      </c>
      <c r="E73" s="531">
        <v>28033</v>
      </c>
      <c r="F73" s="531">
        <v>19903</v>
      </c>
      <c r="G73" s="531">
        <v>11771</v>
      </c>
      <c r="H73" s="531"/>
      <c r="I73" s="531"/>
      <c r="J73" s="531"/>
      <c r="K73" s="531"/>
      <c r="L73" s="531"/>
      <c r="M73" s="532"/>
      <c r="N73" s="531"/>
      <c r="O73" s="532"/>
      <c r="P73" s="531"/>
      <c r="Q73" s="532"/>
      <c r="R73" s="534"/>
    </row>
    <row r="74" spans="1:18" s="550" customFormat="1" ht="32.25" customHeight="1" x14ac:dyDescent="0.25">
      <c r="A74" s="569">
        <v>1014552</v>
      </c>
      <c r="B74" s="508" t="s">
        <v>667</v>
      </c>
      <c r="C74" s="509" t="s">
        <v>668</v>
      </c>
      <c r="D74" s="571"/>
      <c r="E74" s="571">
        <v>101456</v>
      </c>
      <c r="F74" s="571">
        <v>101456</v>
      </c>
      <c r="G74" s="571">
        <v>101455</v>
      </c>
      <c r="H74" s="571">
        <v>101455</v>
      </c>
      <c r="I74" s="571">
        <v>101455</v>
      </c>
      <c r="J74" s="571">
        <v>101455</v>
      </c>
      <c r="K74" s="571">
        <v>135274</v>
      </c>
      <c r="L74" s="571">
        <v>135273</v>
      </c>
      <c r="M74" s="572">
        <v>135273</v>
      </c>
      <c r="N74" s="510"/>
      <c r="O74" s="511"/>
      <c r="P74" s="510"/>
      <c r="Q74" s="511"/>
      <c r="R74" s="512"/>
    </row>
    <row r="75" spans="1:18" s="550" customFormat="1" ht="17.25" customHeight="1" thickBot="1" x14ac:dyDescent="0.3">
      <c r="A75" s="513"/>
      <c r="B75" s="514"/>
      <c r="C75" s="515" t="s">
        <v>619</v>
      </c>
      <c r="D75" s="586">
        <v>13881</v>
      </c>
      <c r="E75" s="586">
        <v>27393</v>
      </c>
      <c r="F75" s="586">
        <v>24654</v>
      </c>
      <c r="G75" s="586">
        <v>21914</v>
      </c>
      <c r="H75" s="586">
        <v>19175</v>
      </c>
      <c r="I75" s="586">
        <v>16436</v>
      </c>
      <c r="J75" s="586">
        <v>13696</v>
      </c>
      <c r="K75" s="586">
        <v>10957</v>
      </c>
      <c r="L75" s="586">
        <v>7305</v>
      </c>
      <c r="M75" s="585">
        <v>3652</v>
      </c>
      <c r="N75" s="580"/>
      <c r="O75" s="520"/>
      <c r="P75" s="580"/>
      <c r="Q75" s="520"/>
      <c r="R75" s="521"/>
    </row>
    <row r="76" spans="1:18" ht="47.25" x14ac:dyDescent="0.25">
      <c r="A76" s="592">
        <v>450058</v>
      </c>
      <c r="B76" s="593">
        <v>2019</v>
      </c>
      <c r="C76" s="524" t="s">
        <v>669</v>
      </c>
      <c r="D76" s="594"/>
      <c r="E76" s="594">
        <v>90012</v>
      </c>
      <c r="F76" s="594">
        <v>90012</v>
      </c>
      <c r="G76" s="594">
        <v>90012</v>
      </c>
      <c r="H76" s="594">
        <v>90011</v>
      </c>
      <c r="I76" s="594">
        <v>90011</v>
      </c>
      <c r="J76" s="594"/>
      <c r="K76" s="594"/>
      <c r="L76" s="594"/>
      <c r="M76" s="594"/>
      <c r="N76" s="594"/>
      <c r="O76" s="594"/>
      <c r="P76" s="594"/>
      <c r="Q76" s="594"/>
      <c r="R76" s="595"/>
    </row>
    <row r="77" spans="1:18" s="550" customFormat="1" ht="17.25" customHeight="1" thickBot="1" x14ac:dyDescent="0.3">
      <c r="A77" s="596"/>
      <c r="B77" s="529"/>
      <c r="C77" s="530" t="s">
        <v>619</v>
      </c>
      <c r="D77" s="532">
        <v>8101</v>
      </c>
      <c r="E77" s="532">
        <v>12152</v>
      </c>
      <c r="F77" s="532">
        <v>9721</v>
      </c>
      <c r="G77" s="532">
        <v>7291</v>
      </c>
      <c r="H77" s="532">
        <v>4861</v>
      </c>
      <c r="I77" s="532">
        <v>2430</v>
      </c>
      <c r="J77" s="532"/>
      <c r="K77" s="532"/>
      <c r="L77" s="532"/>
      <c r="M77" s="532"/>
      <c r="N77" s="532"/>
      <c r="O77" s="532"/>
      <c r="P77" s="532"/>
      <c r="Q77" s="532"/>
      <c r="R77" s="597"/>
    </row>
    <row r="78" spans="1:18" s="550" customFormat="1" ht="49.5" customHeight="1" x14ac:dyDescent="0.25">
      <c r="A78" s="507">
        <f>534114+342953-261116+261116</f>
        <v>877067</v>
      </c>
      <c r="B78" s="508" t="s">
        <v>621</v>
      </c>
      <c r="C78" s="551" t="s">
        <v>670</v>
      </c>
      <c r="D78" s="510"/>
      <c r="E78" s="511"/>
      <c r="F78" s="510"/>
      <c r="G78" s="511">
        <v>87700</v>
      </c>
      <c r="H78" s="510">
        <v>87700</v>
      </c>
      <c r="I78" s="511">
        <v>87700</v>
      </c>
      <c r="J78" s="510">
        <v>87700</v>
      </c>
      <c r="K78" s="511">
        <v>87700</v>
      </c>
      <c r="L78" s="510">
        <v>87700</v>
      </c>
      <c r="M78" s="511">
        <v>87700</v>
      </c>
      <c r="N78" s="510">
        <v>87700</v>
      </c>
      <c r="O78" s="511">
        <v>87700</v>
      </c>
      <c r="P78" s="510">
        <v>87767</v>
      </c>
      <c r="Q78" s="511"/>
      <c r="R78" s="512"/>
    </row>
    <row r="79" spans="1:18" s="550" customFormat="1" ht="17.25" customHeight="1" thickBot="1" x14ac:dyDescent="0.3">
      <c r="A79" s="598"/>
      <c r="B79" s="536"/>
      <c r="C79" s="530" t="s">
        <v>619</v>
      </c>
      <c r="D79" s="538">
        <v>3947</v>
      </c>
      <c r="E79" s="539">
        <v>8000</v>
      </c>
      <c r="F79" s="538">
        <v>12056</v>
      </c>
      <c r="G79" s="539">
        <v>23681</v>
      </c>
      <c r="H79" s="538">
        <v>21313</v>
      </c>
      <c r="I79" s="539">
        <v>18945</v>
      </c>
      <c r="J79" s="538">
        <v>16577</v>
      </c>
      <c r="K79" s="539">
        <v>14209</v>
      </c>
      <c r="L79" s="538">
        <v>11841</v>
      </c>
      <c r="M79" s="539">
        <v>9473</v>
      </c>
      <c r="N79" s="538">
        <v>7106</v>
      </c>
      <c r="O79" s="539">
        <v>4738</v>
      </c>
      <c r="P79" s="538">
        <v>2639</v>
      </c>
      <c r="Q79" s="539"/>
      <c r="R79" s="540"/>
    </row>
    <row r="80" spans="1:18" s="550" customFormat="1" ht="54" customHeight="1" x14ac:dyDescent="0.25">
      <c r="A80" s="507">
        <v>322175</v>
      </c>
      <c r="B80" s="508" t="s">
        <v>621</v>
      </c>
      <c r="C80" s="524" t="s">
        <v>671</v>
      </c>
      <c r="D80" s="510"/>
      <c r="E80" s="511"/>
      <c r="F80" s="510"/>
      <c r="G80" s="511">
        <v>32200</v>
      </c>
      <c r="H80" s="510">
        <v>32200</v>
      </c>
      <c r="I80" s="511">
        <v>32200</v>
      </c>
      <c r="J80" s="510">
        <v>32200</v>
      </c>
      <c r="K80" s="511">
        <v>32200</v>
      </c>
      <c r="L80" s="510">
        <v>32200</v>
      </c>
      <c r="M80" s="511">
        <v>32200</v>
      </c>
      <c r="N80" s="510">
        <v>32200</v>
      </c>
      <c r="O80" s="511">
        <v>32300</v>
      </c>
      <c r="P80" s="510">
        <v>32275</v>
      </c>
      <c r="Q80" s="511"/>
      <c r="R80" s="512"/>
    </row>
    <row r="81" spans="1:18" s="550" customFormat="1" ht="17.25" customHeight="1" thickBot="1" x14ac:dyDescent="0.3">
      <c r="A81" s="599"/>
      <c r="B81" s="514"/>
      <c r="C81" s="600" t="s">
        <v>623</v>
      </c>
      <c r="D81" s="580">
        <v>1450</v>
      </c>
      <c r="E81" s="520">
        <v>2939</v>
      </c>
      <c r="F81" s="580">
        <v>4429</v>
      </c>
      <c r="G81" s="520">
        <v>8699</v>
      </c>
      <c r="H81" s="580">
        <v>7829</v>
      </c>
      <c r="I81" s="520">
        <v>6960</v>
      </c>
      <c r="J81" s="580">
        <v>6091</v>
      </c>
      <c r="K81" s="520">
        <v>5221</v>
      </c>
      <c r="L81" s="580">
        <v>4352</v>
      </c>
      <c r="M81" s="520">
        <v>3482</v>
      </c>
      <c r="N81" s="580">
        <v>2613</v>
      </c>
      <c r="O81" s="520">
        <v>1744</v>
      </c>
      <c r="P81" s="580">
        <v>871</v>
      </c>
      <c r="Q81" s="520"/>
      <c r="R81" s="521"/>
    </row>
    <row r="82" spans="1:18" s="550" customFormat="1" ht="47.25" x14ac:dyDescent="0.25">
      <c r="A82" s="507">
        <v>1289745</v>
      </c>
      <c r="B82" s="508" t="s">
        <v>672</v>
      </c>
      <c r="C82" s="509" t="s">
        <v>673</v>
      </c>
      <c r="D82" s="511"/>
      <c r="E82" s="511"/>
      <c r="F82" s="511">
        <v>129000</v>
      </c>
      <c r="G82" s="511">
        <v>129000</v>
      </c>
      <c r="H82" s="511">
        <v>129000</v>
      </c>
      <c r="I82" s="511">
        <v>129000</v>
      </c>
      <c r="J82" s="511">
        <v>129000</v>
      </c>
      <c r="K82" s="511">
        <v>129000</v>
      </c>
      <c r="L82" s="511">
        <v>129000</v>
      </c>
      <c r="M82" s="511">
        <v>129000</v>
      </c>
      <c r="N82" s="511">
        <v>129000</v>
      </c>
      <c r="O82" s="511">
        <v>128745</v>
      </c>
      <c r="P82" s="511"/>
      <c r="Q82" s="511"/>
      <c r="R82" s="601"/>
    </row>
    <row r="83" spans="1:18" s="550" customFormat="1" ht="16.5" thickBot="1" x14ac:dyDescent="0.3">
      <c r="A83" s="528"/>
      <c r="B83" s="529"/>
      <c r="C83" s="530" t="s">
        <v>623</v>
      </c>
      <c r="D83" s="532">
        <f>((A82/2)/2)*0.027</f>
        <v>8705.7787499999995</v>
      </c>
      <c r="E83" s="532">
        <f>(D83+A82/2)*0.027</f>
        <v>17646.613526250003</v>
      </c>
      <c r="F83" s="532">
        <f>(A82-D82-E82)*0.027</f>
        <v>34823.114999999998</v>
      </c>
      <c r="G83" s="532">
        <f>(A82-D82-E82-F82)*0.027</f>
        <v>31340.114999999998</v>
      </c>
      <c r="H83" s="532">
        <f>(A82-D82-E82-F82-G82)*0.027</f>
        <v>27857.114999999998</v>
      </c>
      <c r="I83" s="532">
        <f>(A82-D82-E82-F82-G82-H82)*0.027</f>
        <v>24374.114999999998</v>
      </c>
      <c r="J83" s="532">
        <f>(A82-D82-E82-F82-G82-H82-I82)*0.027</f>
        <v>20891.114999999998</v>
      </c>
      <c r="K83" s="532">
        <f>(A82-D82-E82-F82-G82-H82-I82-J82)*0.027</f>
        <v>17408.115000000002</v>
      </c>
      <c r="L83" s="532">
        <f>(A82-D82-E82-F82-G82-H82-I82-J82-K82)*0.027</f>
        <v>13925.115</v>
      </c>
      <c r="M83" s="532">
        <f>(A82-D82-E82-F82-G82-H82-I82-J82-K82-L82)*0.027</f>
        <v>10442.115</v>
      </c>
      <c r="N83" s="532">
        <f>(A82-D82-E82-F82-G82-H82-I82-J82-K82-L82-M82)*0.027</f>
        <v>6959.1149999999998</v>
      </c>
      <c r="O83" s="532">
        <f>(A82-D82-E82-F82-G82-H82-I82-J82-K82-L82-M82-N82)*0.027</f>
        <v>3476.1149999999998</v>
      </c>
      <c r="P83" s="532"/>
      <c r="Q83" s="532"/>
      <c r="R83" s="597"/>
    </row>
    <row r="84" spans="1:18" s="550" customFormat="1" ht="47.25" x14ac:dyDescent="0.25">
      <c r="A84" s="522">
        <f>1135705+129698-159468-309289</f>
        <v>796646</v>
      </c>
      <c r="B84" s="523" t="s">
        <v>672</v>
      </c>
      <c r="C84" s="524" t="s">
        <v>674</v>
      </c>
      <c r="D84" s="525">
        <v>0</v>
      </c>
      <c r="E84" s="525">
        <v>0</v>
      </c>
      <c r="F84" s="525">
        <v>159300</v>
      </c>
      <c r="G84" s="525">
        <v>159300</v>
      </c>
      <c r="H84" s="525">
        <v>159300</v>
      </c>
      <c r="I84" s="525">
        <v>159300</v>
      </c>
      <c r="J84" s="525">
        <v>159446</v>
      </c>
      <c r="K84" s="525"/>
      <c r="L84" s="526"/>
      <c r="M84" s="526"/>
      <c r="N84" s="526"/>
      <c r="O84" s="526"/>
      <c r="P84" s="525"/>
      <c r="Q84" s="526"/>
      <c r="R84" s="527"/>
    </row>
    <row r="85" spans="1:18" s="550" customFormat="1" ht="16.5" thickBot="1" x14ac:dyDescent="0.3">
      <c r="A85" s="528"/>
      <c r="B85" s="529"/>
      <c r="C85" s="530" t="s">
        <v>619</v>
      </c>
      <c r="D85" s="532">
        <f>((A84/2)/2)*0.027</f>
        <v>5377.3604999999998</v>
      </c>
      <c r="E85" s="532">
        <f>(D85+A84/2)*0.027</f>
        <v>10899.909733500001</v>
      </c>
      <c r="F85" s="532">
        <f>(A84-E84)*0.027</f>
        <v>21509.441999999999</v>
      </c>
      <c r="G85" s="532">
        <f>(A84-E84-F84)*0.027-0.49</f>
        <v>17207.851999999999</v>
      </c>
      <c r="H85" s="532">
        <f>(A84-E84-F84-G84)*0.027-0.049</f>
        <v>12907.192999999999</v>
      </c>
      <c r="I85" s="532">
        <f>(A84-E84-F84-G84-H84)*0.027-0.049</f>
        <v>8606.0929999999989</v>
      </c>
      <c r="J85" s="532">
        <f>(A84-E84-F84-G84-H84-I84)*0.027-0.49</f>
        <v>4304.5520000000006</v>
      </c>
      <c r="K85" s="532"/>
      <c r="L85" s="532"/>
      <c r="M85" s="532"/>
      <c r="N85" s="532"/>
      <c r="O85" s="532"/>
      <c r="P85" s="531"/>
      <c r="Q85" s="532"/>
      <c r="R85" s="534"/>
    </row>
    <row r="86" spans="1:18" s="550" customFormat="1" ht="47.25" x14ac:dyDescent="0.25">
      <c r="A86" s="507">
        <f>816390-46604</f>
        <v>769786</v>
      </c>
      <c r="B86" s="508" t="s">
        <v>672</v>
      </c>
      <c r="C86" s="524" t="s">
        <v>675</v>
      </c>
      <c r="D86" s="511"/>
      <c r="E86" s="511"/>
      <c r="F86" s="511">
        <v>154000</v>
      </c>
      <c r="G86" s="511">
        <v>154000</v>
      </c>
      <c r="H86" s="511">
        <v>154000</v>
      </c>
      <c r="I86" s="511">
        <v>154000</v>
      </c>
      <c r="J86" s="511">
        <v>153786</v>
      </c>
      <c r="K86" s="511"/>
      <c r="L86" s="511"/>
      <c r="M86" s="511"/>
      <c r="N86" s="511"/>
      <c r="O86" s="511"/>
      <c r="P86" s="511"/>
      <c r="Q86" s="511"/>
      <c r="R86" s="601"/>
    </row>
    <row r="87" spans="1:18" s="550" customFormat="1" ht="16.5" thickBot="1" x14ac:dyDescent="0.3">
      <c r="A87" s="528"/>
      <c r="B87" s="529"/>
      <c r="C87" s="530" t="s">
        <v>619</v>
      </c>
      <c r="D87" s="532">
        <f>((A86/2)/2)*0.027</f>
        <v>5196.0555000000004</v>
      </c>
      <c r="E87" s="532">
        <f>(D87+A86/2)*0.027</f>
        <v>10532.4044985</v>
      </c>
      <c r="F87" s="532">
        <f>(A86-D86-E86)*0.027-0.49</f>
        <v>20783.732</v>
      </c>
      <c r="G87" s="532">
        <f>(A86-D86-E86-F86)*0.027-0.49</f>
        <v>16625.732</v>
      </c>
      <c r="H87" s="532">
        <f>(A86-D86-E86-F86-G86)*0.027-0.49</f>
        <v>12467.732</v>
      </c>
      <c r="I87" s="532">
        <f>(A86-D86-E86-F86-G86-H86)*0.027-0.49</f>
        <v>8309.732</v>
      </c>
      <c r="J87" s="532">
        <f>(A86-D86-E86-F86-G86-H86-I86)*0.027-0.049</f>
        <v>4152.1729999999998</v>
      </c>
      <c r="K87" s="532"/>
      <c r="L87" s="532"/>
      <c r="M87" s="532"/>
      <c r="N87" s="532"/>
      <c r="O87" s="532"/>
      <c r="P87" s="532"/>
      <c r="Q87" s="532"/>
      <c r="R87" s="597"/>
    </row>
    <row r="88" spans="1:18" s="550" customFormat="1" ht="31.5" x14ac:dyDescent="0.25">
      <c r="A88" s="507">
        <v>3717631</v>
      </c>
      <c r="B88" s="508" t="s">
        <v>621</v>
      </c>
      <c r="C88" s="509" t="s">
        <v>676</v>
      </c>
      <c r="D88" s="510"/>
      <c r="E88" s="511"/>
      <c r="F88" s="510"/>
      <c r="G88" s="511">
        <v>700000</v>
      </c>
      <c r="H88" s="510">
        <v>514000</v>
      </c>
      <c r="I88" s="511">
        <v>514000</v>
      </c>
      <c r="J88" s="510">
        <v>312000</v>
      </c>
      <c r="K88" s="511">
        <v>312000</v>
      </c>
      <c r="L88" s="510">
        <v>312000</v>
      </c>
      <c r="M88" s="511">
        <v>312000</v>
      </c>
      <c r="N88" s="510">
        <v>312000</v>
      </c>
      <c r="O88" s="511">
        <v>214839</v>
      </c>
      <c r="P88" s="510">
        <v>214792</v>
      </c>
      <c r="Q88" s="511"/>
      <c r="R88" s="512"/>
    </row>
    <row r="89" spans="1:18" s="550" customFormat="1" ht="16.5" thickBot="1" x14ac:dyDescent="0.3">
      <c r="A89" s="513"/>
      <c r="B89" s="514"/>
      <c r="C89" s="530" t="s">
        <v>619</v>
      </c>
      <c r="D89" s="580">
        <v>16729</v>
      </c>
      <c r="E89" s="520">
        <v>33910</v>
      </c>
      <c r="F89" s="580">
        <v>51104</v>
      </c>
      <c r="G89" s="520">
        <v>100376</v>
      </c>
      <c r="H89" s="580">
        <v>81476</v>
      </c>
      <c r="I89" s="520">
        <v>67598</v>
      </c>
      <c r="J89" s="580">
        <v>53720</v>
      </c>
      <c r="K89" s="520">
        <v>45296</v>
      </c>
      <c r="L89" s="580">
        <v>36872</v>
      </c>
      <c r="M89" s="520">
        <v>28448</v>
      </c>
      <c r="N89" s="580">
        <v>20024</v>
      </c>
      <c r="O89" s="520">
        <v>11600</v>
      </c>
      <c r="P89" s="580">
        <v>5799</v>
      </c>
      <c r="Q89" s="520"/>
      <c r="R89" s="521"/>
    </row>
    <row r="90" spans="1:18" s="583" customFormat="1" ht="31.5" x14ac:dyDescent="0.25">
      <c r="A90" s="522">
        <v>6300200</v>
      </c>
      <c r="B90" s="602">
        <v>2015</v>
      </c>
      <c r="C90" s="602" t="s">
        <v>677</v>
      </c>
      <c r="D90" s="603">
        <v>320500</v>
      </c>
      <c r="E90" s="604">
        <v>320500</v>
      </c>
      <c r="F90" s="603">
        <v>320500</v>
      </c>
      <c r="G90" s="604">
        <v>320500</v>
      </c>
      <c r="H90" s="603">
        <v>320500</v>
      </c>
      <c r="I90" s="604">
        <v>320500</v>
      </c>
      <c r="J90" s="603">
        <v>320500</v>
      </c>
      <c r="K90" s="604">
        <v>320500</v>
      </c>
      <c r="L90" s="603">
        <v>320500</v>
      </c>
      <c r="M90" s="604">
        <v>320500</v>
      </c>
      <c r="N90" s="603">
        <v>320500</v>
      </c>
      <c r="O90" s="604">
        <v>320500</v>
      </c>
      <c r="P90" s="603">
        <v>320500</v>
      </c>
      <c r="Q90" s="604">
        <v>320500</v>
      </c>
      <c r="R90" s="527">
        <f>1492700-320500-320500</f>
        <v>851700</v>
      </c>
    </row>
    <row r="91" spans="1:18" s="583" customFormat="1" ht="16.5" thickBot="1" x14ac:dyDescent="0.3">
      <c r="A91" s="605"/>
      <c r="B91" s="606"/>
      <c r="C91" s="582" t="s">
        <v>657</v>
      </c>
      <c r="D91" s="588">
        <v>144145</v>
      </c>
      <c r="E91" s="588">
        <v>135491</v>
      </c>
      <c r="F91" s="588">
        <v>126838</v>
      </c>
      <c r="G91" s="588">
        <v>118184</v>
      </c>
      <c r="H91" s="587">
        <v>109531</v>
      </c>
      <c r="I91" s="588">
        <v>100877</v>
      </c>
      <c r="J91" s="588">
        <v>92224</v>
      </c>
      <c r="K91" s="607">
        <v>83570</v>
      </c>
      <c r="L91" s="607">
        <v>74917</v>
      </c>
      <c r="M91" s="607">
        <v>66263</v>
      </c>
      <c r="N91" s="607">
        <v>57610</v>
      </c>
      <c r="O91" s="532">
        <v>48956</v>
      </c>
      <c r="P91" s="531">
        <v>40303</v>
      </c>
      <c r="Q91" s="532">
        <v>31650</v>
      </c>
      <c r="R91" s="534">
        <f>114949-40303-31650</f>
        <v>42996</v>
      </c>
    </row>
    <row r="92" spans="1:18" s="550" customFormat="1" ht="20.25" customHeight="1" thickBot="1" x14ac:dyDescent="0.3">
      <c r="A92" s="608"/>
      <c r="B92" s="609"/>
      <c r="C92" s="610" t="s">
        <v>678</v>
      </c>
      <c r="D92" s="566"/>
      <c r="E92" s="566"/>
      <c r="F92" s="567"/>
      <c r="G92" s="566"/>
      <c r="H92" s="567"/>
      <c r="I92" s="566"/>
      <c r="J92" s="566"/>
      <c r="K92" s="567"/>
      <c r="L92" s="567"/>
      <c r="M92" s="567"/>
      <c r="N92" s="567"/>
      <c r="O92" s="567"/>
      <c r="P92" s="566"/>
      <c r="Q92" s="567"/>
      <c r="R92" s="568"/>
    </row>
    <row r="93" spans="1:18" s="550" customFormat="1" ht="16.5" customHeight="1" x14ac:dyDescent="0.25">
      <c r="A93" s="569">
        <v>2110000</v>
      </c>
      <c r="B93" s="611">
        <v>2003</v>
      </c>
      <c r="C93" s="611" t="s">
        <v>679</v>
      </c>
      <c r="D93" s="571">
        <v>100476</v>
      </c>
      <c r="E93" s="571"/>
      <c r="F93" s="571"/>
      <c r="G93" s="571"/>
      <c r="H93" s="572"/>
      <c r="I93" s="571"/>
      <c r="J93" s="571"/>
      <c r="K93" s="511"/>
      <c r="L93" s="511"/>
      <c r="M93" s="511"/>
      <c r="N93" s="511"/>
      <c r="O93" s="511"/>
      <c r="P93" s="510"/>
      <c r="Q93" s="511"/>
      <c r="R93" s="512"/>
    </row>
    <row r="94" spans="1:18" s="550" customFormat="1" ht="16.5" thickBot="1" x14ac:dyDescent="0.3">
      <c r="A94" s="573"/>
      <c r="B94" s="574"/>
      <c r="C94" s="612" t="s">
        <v>680</v>
      </c>
      <c r="D94" s="577">
        <v>3014</v>
      </c>
      <c r="E94" s="577"/>
      <c r="F94" s="577"/>
      <c r="G94" s="577"/>
      <c r="H94" s="578"/>
      <c r="I94" s="577"/>
      <c r="J94" s="577"/>
      <c r="K94" s="520"/>
      <c r="L94" s="520"/>
      <c r="M94" s="520"/>
      <c r="N94" s="520"/>
      <c r="O94" s="520"/>
      <c r="P94" s="580"/>
      <c r="Q94" s="520"/>
      <c r="R94" s="521"/>
    </row>
    <row r="95" spans="1:18" s="550" customFormat="1" ht="16.5" thickBot="1" x14ac:dyDescent="0.3">
      <c r="A95" s="613">
        <v>1280192</v>
      </c>
      <c r="B95" s="614" t="s">
        <v>681</v>
      </c>
      <c r="C95" s="614" t="s">
        <v>682</v>
      </c>
      <c r="D95" s="615">
        <v>79835.914422797825</v>
      </c>
      <c r="E95" s="615">
        <v>78672.005281700156</v>
      </c>
      <c r="F95" s="615">
        <v>77508</v>
      </c>
      <c r="G95" s="615">
        <v>76343</v>
      </c>
      <c r="H95" s="616">
        <v>75178</v>
      </c>
      <c r="I95" s="615">
        <v>74013</v>
      </c>
      <c r="J95" s="615">
        <v>72848</v>
      </c>
      <c r="K95" s="617">
        <v>71683</v>
      </c>
      <c r="L95" s="617">
        <v>70518</v>
      </c>
      <c r="M95" s="617">
        <v>46534</v>
      </c>
      <c r="N95" s="617"/>
      <c r="O95" s="617"/>
      <c r="P95" s="618"/>
      <c r="Q95" s="617"/>
      <c r="R95" s="619"/>
    </row>
    <row r="96" spans="1:18" s="550" customFormat="1" ht="31.5" x14ac:dyDescent="0.25">
      <c r="A96" s="569">
        <v>1708</v>
      </c>
      <c r="B96" s="570">
        <v>2015</v>
      </c>
      <c r="C96" s="570" t="s">
        <v>683</v>
      </c>
      <c r="D96" s="572">
        <v>171</v>
      </c>
      <c r="E96" s="572">
        <v>171</v>
      </c>
      <c r="F96" s="572">
        <v>171</v>
      </c>
      <c r="G96" s="572">
        <v>171</v>
      </c>
      <c r="H96" s="572">
        <v>171</v>
      </c>
      <c r="I96" s="572">
        <v>171</v>
      </c>
      <c r="J96" s="572">
        <v>171</v>
      </c>
      <c r="K96" s="572">
        <v>171</v>
      </c>
      <c r="L96" s="511">
        <v>71</v>
      </c>
      <c r="M96" s="511"/>
      <c r="N96" s="511"/>
      <c r="O96" s="511"/>
      <c r="P96" s="510"/>
      <c r="Q96" s="511"/>
      <c r="R96" s="512"/>
    </row>
    <row r="97" spans="1:18" s="550" customFormat="1" ht="16.5" thickBot="1" x14ac:dyDescent="0.3">
      <c r="A97" s="605"/>
      <c r="B97" s="606"/>
      <c r="C97" s="582" t="s">
        <v>684</v>
      </c>
      <c r="D97" s="587">
        <v>35</v>
      </c>
      <c r="E97" s="587">
        <v>30</v>
      </c>
      <c r="F97" s="587">
        <v>26</v>
      </c>
      <c r="G97" s="587">
        <v>22</v>
      </c>
      <c r="H97" s="587">
        <v>17</v>
      </c>
      <c r="I97" s="587">
        <v>13</v>
      </c>
      <c r="J97" s="587">
        <v>9</v>
      </c>
      <c r="K97" s="532">
        <v>4</v>
      </c>
      <c r="L97" s="532">
        <v>1</v>
      </c>
      <c r="M97" s="532"/>
      <c r="N97" s="532"/>
      <c r="O97" s="532"/>
      <c r="P97" s="531"/>
      <c r="Q97" s="532"/>
      <c r="R97" s="534"/>
    </row>
    <row r="98" spans="1:18" s="550" customFormat="1" ht="31.5" x14ac:dyDescent="0.25">
      <c r="A98" s="553">
        <v>1707</v>
      </c>
      <c r="B98" s="620">
        <v>2015</v>
      </c>
      <c r="C98" s="509" t="s">
        <v>685</v>
      </c>
      <c r="D98" s="549">
        <v>171</v>
      </c>
      <c r="E98" s="549">
        <v>171</v>
      </c>
      <c r="F98" s="549">
        <v>171</v>
      </c>
      <c r="G98" s="549">
        <v>171</v>
      </c>
      <c r="H98" s="549">
        <v>171</v>
      </c>
      <c r="I98" s="549">
        <v>171</v>
      </c>
      <c r="J98" s="549">
        <v>171</v>
      </c>
      <c r="K98" s="549">
        <v>171</v>
      </c>
      <c r="L98" s="549">
        <v>71</v>
      </c>
      <c r="M98" s="621"/>
      <c r="N98" s="621"/>
      <c r="O98" s="621"/>
      <c r="P98" s="622"/>
      <c r="Q98" s="621"/>
      <c r="R98" s="623"/>
    </row>
    <row r="99" spans="1:18" ht="17.25" customHeight="1" thickBot="1" x14ac:dyDescent="0.3">
      <c r="A99" s="624"/>
      <c r="B99" s="625"/>
      <c r="C99" s="582" t="s">
        <v>686</v>
      </c>
      <c r="D99" s="587">
        <v>35</v>
      </c>
      <c r="E99" s="587">
        <v>30</v>
      </c>
      <c r="F99" s="587">
        <v>26</v>
      </c>
      <c r="G99" s="587">
        <v>22</v>
      </c>
      <c r="H99" s="587">
        <v>17</v>
      </c>
      <c r="I99" s="587">
        <v>13</v>
      </c>
      <c r="J99" s="587">
        <v>9</v>
      </c>
      <c r="K99" s="532">
        <v>4</v>
      </c>
      <c r="L99" s="532">
        <v>1</v>
      </c>
      <c r="M99" s="532"/>
      <c r="N99" s="532"/>
      <c r="O99" s="532"/>
      <c r="P99" s="531"/>
      <c r="Q99" s="532"/>
      <c r="R99" s="534"/>
    </row>
    <row r="100" spans="1:18" ht="47.25" x14ac:dyDescent="0.25">
      <c r="A100" s="569">
        <v>13860510</v>
      </c>
      <c r="B100" s="626" t="s">
        <v>687</v>
      </c>
      <c r="C100" s="570" t="s">
        <v>688</v>
      </c>
      <c r="D100" s="571"/>
      <c r="E100" s="571"/>
      <c r="F100" s="571">
        <v>539992</v>
      </c>
      <c r="G100" s="571">
        <v>720028</v>
      </c>
      <c r="H100" s="571">
        <v>720028</v>
      </c>
      <c r="I100" s="571">
        <v>720028</v>
      </c>
      <c r="J100" s="571">
        <v>720028</v>
      </c>
      <c r="K100" s="571">
        <v>720028</v>
      </c>
      <c r="L100" s="571">
        <v>720028</v>
      </c>
      <c r="M100" s="571">
        <v>720028</v>
      </c>
      <c r="N100" s="571">
        <v>720028</v>
      </c>
      <c r="O100" s="571">
        <v>720028</v>
      </c>
      <c r="P100" s="571">
        <v>720028</v>
      </c>
      <c r="Q100" s="572">
        <v>720028</v>
      </c>
      <c r="R100" s="543">
        <f>A100-SUM(E100:Q100)</f>
        <v>5400210</v>
      </c>
    </row>
    <row r="101" spans="1:18" ht="17.25" customHeight="1" thickBot="1" x14ac:dyDescent="0.3">
      <c r="A101" s="573"/>
      <c r="B101" s="627"/>
      <c r="C101" s="545" t="s">
        <v>619</v>
      </c>
      <c r="D101" s="577">
        <v>126429</v>
      </c>
      <c r="E101" s="577">
        <v>190530</v>
      </c>
      <c r="F101" s="577">
        <v>374234</v>
      </c>
      <c r="G101" s="577">
        <v>359654</v>
      </c>
      <c r="H101" s="578">
        <v>340213</v>
      </c>
      <c r="I101" s="577">
        <v>320772</v>
      </c>
      <c r="J101" s="577">
        <v>301332</v>
      </c>
      <c r="K101" s="539">
        <v>281883</v>
      </c>
      <c r="L101" s="539">
        <v>262450</v>
      </c>
      <c r="M101" s="539">
        <v>243010</v>
      </c>
      <c r="N101" s="539">
        <v>223570</v>
      </c>
      <c r="O101" s="539">
        <v>204129</v>
      </c>
      <c r="P101" s="538">
        <v>184688</v>
      </c>
      <c r="Q101" s="539">
        <v>165247</v>
      </c>
      <c r="R101" s="540">
        <f>145806+126365+106924+87484+68044+48603+29161</f>
        <v>612387</v>
      </c>
    </row>
    <row r="102" spans="1:18" ht="18" customHeight="1" thickBot="1" x14ac:dyDescent="0.3">
      <c r="A102" s="535">
        <v>25174</v>
      </c>
      <c r="B102" s="579" t="s">
        <v>624</v>
      </c>
      <c r="C102" s="579" t="s">
        <v>689</v>
      </c>
      <c r="D102" s="615"/>
      <c r="E102" s="618">
        <v>14385</v>
      </c>
      <c r="F102" s="538">
        <v>10789</v>
      </c>
      <c r="G102" s="577"/>
      <c r="H102" s="578"/>
      <c r="I102" s="577"/>
      <c r="J102" s="577"/>
      <c r="K102" s="617"/>
      <c r="L102" s="617"/>
      <c r="M102" s="617"/>
      <c r="N102" s="617"/>
      <c r="O102" s="617"/>
      <c r="P102" s="618"/>
      <c r="Q102" s="617"/>
      <c r="R102" s="619"/>
    </row>
    <row r="103" spans="1:18" ht="16.5" thickBot="1" x14ac:dyDescent="0.3">
      <c r="A103" s="628"/>
      <c r="B103" s="629"/>
      <c r="C103" s="630" t="s">
        <v>690</v>
      </c>
      <c r="D103" s="539">
        <f>SUM(D15:D102)</f>
        <v>6804412.5756727979</v>
      </c>
      <c r="E103" s="539">
        <f t="shared" ref="E103:R103" si="13">SUM(E15:E102)</f>
        <v>8686989.6491714511</v>
      </c>
      <c r="F103" s="539">
        <f t="shared" si="13"/>
        <v>10437299.292639552</v>
      </c>
      <c r="G103" s="539">
        <f t="shared" si="13"/>
        <v>13286266.525869751</v>
      </c>
      <c r="H103" s="539">
        <f t="shared" si="13"/>
        <v>13634736.331</v>
      </c>
      <c r="I103" s="539">
        <f t="shared" si="13"/>
        <v>13344181.031000001</v>
      </c>
      <c r="J103" s="539">
        <f t="shared" si="13"/>
        <v>10921427.731000001</v>
      </c>
      <c r="K103" s="539">
        <f t="shared" si="13"/>
        <v>10037201.606000001</v>
      </c>
      <c r="L103" s="539">
        <f t="shared" si="13"/>
        <v>9276205.8760000002</v>
      </c>
      <c r="M103" s="539">
        <f t="shared" si="13"/>
        <v>8981127.2479999997</v>
      </c>
      <c r="N103" s="539">
        <f t="shared" si="13"/>
        <v>8526818.4480000008</v>
      </c>
      <c r="O103" s="539">
        <f t="shared" si="13"/>
        <v>7849493.9000000004</v>
      </c>
      <c r="P103" s="539">
        <f t="shared" si="13"/>
        <v>7519325.1850000005</v>
      </c>
      <c r="Q103" s="539">
        <f t="shared" si="13"/>
        <v>6140995.8119999999</v>
      </c>
      <c r="R103" s="631">
        <f t="shared" si="13"/>
        <v>21505125</v>
      </c>
    </row>
    <row r="104" spans="1:18" ht="15.75" x14ac:dyDescent="0.25">
      <c r="A104" s="632"/>
      <c r="B104" s="632"/>
      <c r="C104" s="632"/>
      <c r="D104" s="633"/>
      <c r="E104" s="633"/>
      <c r="F104" s="633"/>
      <c r="G104" s="633"/>
      <c r="H104" s="634"/>
      <c r="I104" s="635"/>
      <c r="J104" s="635"/>
      <c r="K104" s="635"/>
      <c r="L104" s="635"/>
      <c r="M104" s="635"/>
      <c r="N104" s="635"/>
      <c r="O104" s="635"/>
      <c r="P104" s="636"/>
      <c r="Q104" s="636"/>
      <c r="R104" s="637"/>
    </row>
    <row r="105" spans="1:18" ht="15.75" hidden="1" x14ac:dyDescent="0.25">
      <c r="A105" s="638"/>
      <c r="B105" s="638"/>
      <c r="C105" s="639" t="s">
        <v>691</v>
      </c>
      <c r="D105" s="634" t="e">
        <f>SUM(D31,#REF!,D27,#REF!,#REF!,#REF!,#REF!,D33,D35,#REF!,#REF!,D25,D17,#REF!,D29,#REF!,D19,#REF!,D84,#REF!,#REF!,#REF!,D23,#REF!,#REF!,D40,D42,D44,D46,D48,D50,D52,D54,D56,D58,D60,D62,D64,D66,D68,D90)</f>
        <v>#REF!</v>
      </c>
      <c r="E105" s="634" t="e">
        <f>SUM(E31,#REF!,E27,#REF!,#REF!,#REF!,#REF!,E33,E35,#REF!,#REF!,E25,E17,#REF!,E29,#REF!,E19,#REF!,E84,#REF!,#REF!,#REF!,E23,#REF!,#REF!,E40,E42,E44,E46,E48,E50,E52,E54,E56,E58,E60,E62,E64,E66,E68,E90)</f>
        <v>#REF!</v>
      </c>
      <c r="F105" s="634" t="e">
        <f>SUM(F31,#REF!,F27,#REF!,#REF!,#REF!,#REF!,F33,F35,#REF!,#REF!,F25,F17,#REF!,F29,#REF!,F19,#REF!,F84,#REF!,#REF!,#REF!,F23,#REF!,#REF!,F40,F42,F44,F46,F48,F50,F52,F54,F56,F58,F60,F62,F64,F66,F68,F90)</f>
        <v>#REF!</v>
      </c>
      <c r="G105" s="634" t="e">
        <f>SUM(G31,#REF!,G27,#REF!,#REF!,#REF!,#REF!,G33,G35,#REF!,#REF!,G25,G17,#REF!,G29,#REF!,G19,#REF!,G84,#REF!,#REF!,#REF!,G23,#REF!,#REF!,G40,G42,G44,G46,G48,G50,G52,G54,G56,G58,G60,G62,G64,G66,G68,G90)</f>
        <v>#REF!</v>
      </c>
      <c r="H105" s="634" t="e">
        <f>SUM(H31,#REF!,H27,#REF!,#REF!,#REF!,#REF!,H33,H35,#REF!,#REF!,H25,H17,#REF!,H29,#REF!,H19,#REF!,H84,#REF!,#REF!,#REF!,H23,#REF!,#REF!,H40,H42,H44,H46,H48,H50,H52,H54,H56,H58,H60,H62,H64,H66,H68,H90)</f>
        <v>#REF!</v>
      </c>
      <c r="I105" s="634" t="e">
        <f>SUM(I31,#REF!,I27,#REF!,#REF!,#REF!,#REF!,I33,I35,#REF!,#REF!,I25,I17,#REF!,I29,#REF!,I19,#REF!,I84,#REF!,#REF!,#REF!,I23,#REF!,#REF!,I40,I42,I44,I46,I48,I50,I52,I54,I56,I58,I60,I62,I64,I66,I68,I90)</f>
        <v>#REF!</v>
      </c>
      <c r="J105" s="634" t="e">
        <f>SUM(J31,#REF!,J27,#REF!,#REF!,#REF!,#REF!,J33,J35,#REF!,#REF!,J25,J17,#REF!,J29,#REF!,J19,#REF!,J84,#REF!,#REF!,#REF!,J23,#REF!,#REF!,J40,J42,J44,J46,J48,J50,J52,J54,J56,J58,J60,J62,J64,J66,J68,J90)</f>
        <v>#REF!</v>
      </c>
      <c r="K105" s="634" t="e">
        <f>SUM(K31,#REF!,K27,#REF!,#REF!,#REF!,#REF!,K33,K35,#REF!,#REF!,K25,K17,#REF!,K29,#REF!,K19,#REF!,K84,#REF!,#REF!,#REF!,K23,#REF!,#REF!,K40,K42,K44,K46,K48,K50,K52,K54,K56,K58,K60,K62,K64,K66,K68,K90)</f>
        <v>#REF!</v>
      </c>
      <c r="L105" s="634" t="e">
        <f>SUM(L31,#REF!,L27,#REF!,#REF!,#REF!,#REF!,L33,L35,#REF!,#REF!,L25,L17,#REF!,L29,#REF!,L19,#REF!,L84,#REF!,#REF!,#REF!,L23,#REF!,#REF!,L40,L42,L44,L46,L48,L50,L52,L54,L56,L58,L60,L62,L64,L66,L68,L90)</f>
        <v>#REF!</v>
      </c>
      <c r="M105" s="634" t="e">
        <f>SUM(M31,#REF!,M27,#REF!,#REF!,#REF!,#REF!,M33,M35,#REF!,#REF!,M25,M17,#REF!,M29,#REF!,M19,#REF!,M84,#REF!,#REF!,#REF!,M23,#REF!,#REF!,M40,M42,M44,M46,M48,M50,M52,M54,M56,M58,M60,M62,M64,M66,M68,M90)</f>
        <v>#REF!</v>
      </c>
      <c r="N105" s="634" t="e">
        <f>SUM(N31,#REF!,N27,#REF!,#REF!,#REF!,#REF!,N33,N35,#REF!,#REF!,N25,N17,#REF!,N29,#REF!,N19,#REF!,N84,#REF!,#REF!,#REF!,N23,#REF!,#REF!,N40,N42,N44,N46,N48,N50,N52,N54,N56,N58,N60,N62,N64,N66,N68,N90)</f>
        <v>#REF!</v>
      </c>
      <c r="O105" s="634" t="e">
        <f>SUM(O31,#REF!,O27,#REF!,#REF!,#REF!,#REF!,O33,O35,#REF!,#REF!,O25,O17,#REF!,O29,#REF!,O19,#REF!,O84,#REF!,#REF!,#REF!,O23,#REF!,#REF!,O40,O42,O44,O46,O48,O50,O52,O54,O56,O58,O60,O62,O64,O66,O68,O90)</f>
        <v>#REF!</v>
      </c>
      <c r="P105" s="634" t="e">
        <f>SUM(P31,#REF!,P27,#REF!,#REF!,#REF!,#REF!,P33,P35,#REF!,#REF!,P25,P17,#REF!,P29,#REF!,P19,#REF!,P84,#REF!,#REF!,#REF!,P23,#REF!,#REF!,P40,P42,P44,P46,P48,P50,P52,P54,P56,P58,P60,P62,P64,P66,P68,P90)</f>
        <v>#REF!</v>
      </c>
      <c r="Q105" s="634"/>
      <c r="R105" s="634" t="e">
        <f>SUM(R31,#REF!,R27,#REF!,#REF!,#REF!,#REF!,R33,R35,#REF!,#REF!,R25,R17,#REF!,R29,#REF!,R19,#REF!,R84,#REF!,#REF!,#REF!,R23,#REF!,#REF!,R40,R42,R44,R46,R48,R50,R52,R54,R56,R58,R60,R62,R64,R66,R68,R90)</f>
        <v>#REF!</v>
      </c>
    </row>
    <row r="106" spans="1:18" ht="15.75" hidden="1" x14ac:dyDescent="0.25">
      <c r="A106" s="638"/>
      <c r="B106" s="638"/>
      <c r="C106" s="639" t="s">
        <v>692</v>
      </c>
      <c r="D106" s="639"/>
      <c r="E106" s="639"/>
      <c r="F106" s="639"/>
      <c r="G106" s="639"/>
      <c r="H106" s="634"/>
      <c r="I106" s="639"/>
      <c r="J106" s="639"/>
      <c r="K106" s="639"/>
      <c r="L106" s="639"/>
      <c r="M106" s="639"/>
      <c r="N106" s="639"/>
      <c r="O106" s="639"/>
      <c r="P106" s="639"/>
      <c r="Q106" s="639"/>
      <c r="R106" s="632"/>
    </row>
    <row r="107" spans="1:18" ht="15.75" hidden="1" x14ac:dyDescent="0.25">
      <c r="A107" s="638"/>
      <c r="B107" s="638"/>
      <c r="C107" s="639"/>
      <c r="D107" s="639"/>
      <c r="E107" s="639"/>
      <c r="F107" s="639"/>
      <c r="G107" s="639"/>
      <c r="H107" s="634"/>
      <c r="I107" s="639"/>
      <c r="J107" s="639"/>
      <c r="K107" s="639"/>
      <c r="L107" s="639"/>
      <c r="M107" s="639"/>
      <c r="N107" s="639"/>
      <c r="O107" s="639"/>
      <c r="P107" s="639"/>
      <c r="Q107" s="639"/>
      <c r="R107" s="632"/>
    </row>
    <row r="108" spans="1:18" ht="15.75" hidden="1" x14ac:dyDescent="0.25">
      <c r="A108" s="638"/>
      <c r="B108" s="638"/>
      <c r="C108" s="639"/>
      <c r="D108" s="639"/>
      <c r="E108" s="639"/>
      <c r="F108" s="639"/>
      <c r="G108" s="639"/>
      <c r="H108" s="634"/>
      <c r="I108" s="639"/>
      <c r="J108" s="639"/>
      <c r="K108" s="639"/>
      <c r="L108" s="639"/>
      <c r="M108" s="639"/>
      <c r="N108" s="639"/>
      <c r="O108" s="639"/>
      <c r="P108" s="639"/>
      <c r="Q108" s="639"/>
      <c r="R108" s="632"/>
    </row>
    <row r="109" spans="1:18" ht="15.75" hidden="1" x14ac:dyDescent="0.25">
      <c r="A109" s="638"/>
      <c r="B109" s="638"/>
      <c r="C109" s="640" t="s">
        <v>693</v>
      </c>
      <c r="D109" s="639"/>
      <c r="E109" s="639"/>
      <c r="F109" s="639"/>
      <c r="G109" s="639"/>
      <c r="H109" s="634"/>
      <c r="I109" s="639"/>
      <c r="J109" s="639"/>
      <c r="K109" s="639"/>
      <c r="L109" s="639"/>
      <c r="M109" s="639"/>
      <c r="N109" s="639"/>
      <c r="O109" s="639"/>
      <c r="P109" s="639"/>
      <c r="Q109" s="639"/>
      <c r="R109" s="632"/>
    </row>
    <row r="110" spans="1:18" hidden="1" x14ac:dyDescent="0.2">
      <c r="A110" s="638"/>
      <c r="B110" s="638"/>
      <c r="C110" s="638"/>
      <c r="D110" s="641"/>
      <c r="E110" s="641"/>
      <c r="F110" s="641"/>
      <c r="G110" s="641"/>
      <c r="H110" s="642"/>
      <c r="I110" s="641"/>
      <c r="J110" s="641"/>
      <c r="K110" s="641"/>
      <c r="L110" s="641"/>
      <c r="M110" s="641"/>
      <c r="N110" s="641"/>
      <c r="O110" s="641"/>
      <c r="P110" s="641"/>
      <c r="Q110" s="641"/>
      <c r="R110" s="643"/>
    </row>
    <row r="112" spans="1:18" x14ac:dyDescent="0.2">
      <c r="D112" s="644"/>
      <c r="E112" s="644"/>
      <c r="F112" s="644"/>
      <c r="G112" s="644"/>
      <c r="H112" s="644"/>
      <c r="I112" s="644"/>
      <c r="J112" s="644"/>
      <c r="K112" s="644"/>
      <c r="L112" s="644"/>
      <c r="M112" s="644"/>
      <c r="N112" s="644"/>
      <c r="O112" s="644"/>
      <c r="P112" s="644"/>
      <c r="Q112" s="644"/>
      <c r="R112" s="644"/>
    </row>
    <row r="113" spans="4:18" x14ac:dyDescent="0.2">
      <c r="D113" s="645"/>
      <c r="E113" s="645"/>
      <c r="F113" s="645"/>
      <c r="G113" s="645"/>
      <c r="H113" s="645"/>
      <c r="I113" s="644"/>
      <c r="J113" s="645"/>
      <c r="K113" s="645"/>
      <c r="L113" s="645"/>
      <c r="M113" s="645"/>
      <c r="N113" s="645"/>
      <c r="O113" s="645"/>
      <c r="P113" s="645"/>
      <c r="Q113" s="645"/>
      <c r="R113" s="645"/>
    </row>
    <row r="114" spans="4:18" x14ac:dyDescent="0.2">
      <c r="D114" s="644"/>
      <c r="E114" s="644"/>
      <c r="F114" s="644"/>
      <c r="G114" s="644"/>
      <c r="H114" s="644"/>
      <c r="I114" s="644"/>
      <c r="J114" s="644"/>
      <c r="K114" s="644"/>
      <c r="L114" s="644"/>
      <c r="M114" s="644"/>
      <c r="N114" s="644"/>
      <c r="O114" s="644"/>
      <c r="P114" s="644"/>
      <c r="Q114" s="644"/>
      <c r="R114" s="644"/>
    </row>
    <row r="115" spans="4:18" x14ac:dyDescent="0.2">
      <c r="D115" s="645"/>
      <c r="E115" s="645"/>
      <c r="F115" s="645"/>
      <c r="G115" s="645"/>
      <c r="H115" s="645"/>
      <c r="I115" s="645"/>
      <c r="J115" s="646"/>
      <c r="K115" s="645"/>
      <c r="L115" s="645"/>
      <c r="M115" s="645"/>
      <c r="N115" s="645"/>
      <c r="O115" s="645"/>
      <c r="P115" s="645"/>
      <c r="Q115" s="645"/>
      <c r="R115" s="645"/>
    </row>
    <row r="116" spans="4:18" x14ac:dyDescent="0.2">
      <c r="D116" s="644"/>
      <c r="E116" s="644"/>
      <c r="F116" s="644"/>
      <c r="G116" s="644"/>
      <c r="H116" s="644"/>
      <c r="I116" s="644"/>
      <c r="J116" s="644"/>
      <c r="K116" s="644"/>
      <c r="L116" s="644"/>
      <c r="M116" s="644"/>
      <c r="N116" s="644"/>
      <c r="O116" s="644"/>
      <c r="P116" s="644"/>
      <c r="Q116" s="644"/>
      <c r="R116" s="644"/>
    </row>
    <row r="117" spans="4:18" x14ac:dyDescent="0.2">
      <c r="J117" s="647"/>
    </row>
    <row r="118" spans="4:18" x14ac:dyDescent="0.2">
      <c r="J118" s="647"/>
    </row>
    <row r="119" spans="4:18" x14ac:dyDescent="0.2">
      <c r="J119" s="647"/>
    </row>
    <row r="120" spans="4:18" x14ac:dyDescent="0.2">
      <c r="J120" s="647"/>
    </row>
    <row r="121" spans="4:18" x14ac:dyDescent="0.2">
      <c r="J121" s="647"/>
    </row>
    <row r="122" spans="4:18" x14ac:dyDescent="0.2">
      <c r="J122" s="647"/>
    </row>
    <row r="123" spans="4:18" x14ac:dyDescent="0.2">
      <c r="J123" s="647"/>
    </row>
  </sheetData>
  <sheetProtection algorithmName="SHA-512" hashValue="+NSAhGGTtXN1U0kbvVC9+aVR7h+RUqqhBwbZYmV/Q5WioAQgHCdbzSAe67mmRylN/1GbYnXzWkvExfGMm15fEA==" saltValue="wd+gRRSA748uDwhNt7yyUg==" spinCount="100000" sheet="1" objects="1" scenarios="1"/>
  <mergeCells count="3">
    <mergeCell ref="A3:R3"/>
    <mergeCell ref="C9:C10"/>
    <mergeCell ref="C11:C12"/>
  </mergeCells>
  <pageMargins left="0.39370078740157483" right="0" top="0.59055118110236227" bottom="0.39370078740157483" header="0.23622047244094491" footer="0.23622047244094491"/>
  <pageSetup paperSize="9" scale="50" orientation="landscape" r:id="rId1"/>
  <headerFooter differentFirst="1">
    <oddFooter>&amp;L&amp;"Times New Roman,Regular"&amp;9&amp;D; &amp;T&amp;R&amp;"Times New Roman,Regular"&amp;9&amp;P (&amp;N)</oddFooter>
    <firstHeader xml:space="preserve">&amp;R&amp;"Times New Roman,Regular"&amp;9 34.pielikums Jūrmalas pilsētas domes
2019.gada 19.decembra saistošajiem noteikumiem Nr.56
(protokols Nr.16, 31.punkts)  </firstHeader>
    <firstFooter>&amp;L&amp;9&amp;D; &amp;T&amp;R&amp;9&amp;P (&amp;N)</first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R1" sqref="R1"/>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694</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695</v>
      </c>
      <c r="D3" s="1075"/>
      <c r="E3" s="1075"/>
      <c r="F3" s="1075"/>
      <c r="G3" s="1075"/>
      <c r="H3" s="1075"/>
      <c r="I3" s="1075"/>
      <c r="J3" s="1075"/>
      <c r="K3" s="1075"/>
      <c r="L3" s="1075"/>
      <c r="M3" s="1075"/>
      <c r="N3" s="1075"/>
      <c r="O3" s="1075"/>
      <c r="P3" s="1076"/>
      <c r="Q3" s="460"/>
    </row>
    <row r="4" spans="1:17" ht="12.75" customHeight="1" x14ac:dyDescent="0.25">
      <c r="A4" s="116" t="s">
        <v>170</v>
      </c>
      <c r="B4" s="117"/>
      <c r="C4" s="1075" t="s">
        <v>696</v>
      </c>
      <c r="D4" s="1075"/>
      <c r="E4" s="1075"/>
      <c r="F4" s="1075"/>
      <c r="G4" s="1075"/>
      <c r="H4" s="1075"/>
      <c r="I4" s="1075"/>
      <c r="J4" s="1075"/>
      <c r="K4" s="1075"/>
      <c r="L4" s="1075"/>
      <c r="M4" s="1075"/>
      <c r="N4" s="1075"/>
      <c r="O4" s="1075"/>
      <c r="P4" s="1076"/>
      <c r="Q4" s="460"/>
    </row>
    <row r="5" spans="1:17" ht="12.75" customHeight="1" x14ac:dyDescent="0.25">
      <c r="A5" s="118" t="s">
        <v>172</v>
      </c>
      <c r="B5" s="119"/>
      <c r="C5" s="1070" t="s">
        <v>697</v>
      </c>
      <c r="D5" s="1070"/>
      <c r="E5" s="1070"/>
      <c r="F5" s="1070"/>
      <c r="G5" s="1070"/>
      <c r="H5" s="1070"/>
      <c r="I5" s="1070"/>
      <c r="J5" s="1070"/>
      <c r="K5" s="1070"/>
      <c r="L5" s="1070"/>
      <c r="M5" s="1070"/>
      <c r="N5" s="1070"/>
      <c r="O5" s="1070"/>
      <c r="P5" s="1071"/>
      <c r="Q5" s="460"/>
    </row>
    <row r="6" spans="1:17" ht="12.75" customHeight="1" x14ac:dyDescent="0.25">
      <c r="A6" s="118" t="s">
        <v>174</v>
      </c>
      <c r="B6" s="119"/>
      <c r="C6" s="1070" t="s">
        <v>698</v>
      </c>
      <c r="D6" s="1070"/>
      <c r="E6" s="1070"/>
      <c r="F6" s="1070"/>
      <c r="G6" s="1070"/>
      <c r="H6" s="1070"/>
      <c r="I6" s="1070"/>
      <c r="J6" s="1070"/>
      <c r="K6" s="1070"/>
      <c r="L6" s="1070"/>
      <c r="M6" s="1070"/>
      <c r="N6" s="1070"/>
      <c r="O6" s="1070"/>
      <c r="P6" s="1071"/>
      <c r="Q6" s="460"/>
    </row>
    <row r="7" spans="1:17" ht="25.5" customHeight="1" x14ac:dyDescent="0.25">
      <c r="A7" s="118" t="s">
        <v>176</v>
      </c>
      <c r="B7" s="119"/>
      <c r="C7" s="1075" t="s">
        <v>699</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700</v>
      </c>
      <c r="D9" s="1070"/>
      <c r="E9" s="1070"/>
      <c r="F9" s="1070"/>
      <c r="G9" s="1070"/>
      <c r="H9" s="1070"/>
      <c r="I9" s="1070"/>
      <c r="J9" s="1070"/>
      <c r="K9" s="1070"/>
      <c r="L9" s="1070"/>
      <c r="M9" s="1070"/>
      <c r="N9" s="1070"/>
      <c r="O9" s="1070"/>
      <c r="P9" s="1071"/>
      <c r="Q9" s="460"/>
    </row>
    <row r="10" spans="1:17" ht="12.75" customHeight="1" x14ac:dyDescent="0.25">
      <c r="A10" s="118"/>
      <c r="B10" s="119" t="s">
        <v>181</v>
      </c>
      <c r="C10" s="1070" t="s">
        <v>701</v>
      </c>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702</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1029317</v>
      </c>
      <c r="D20" s="143">
        <f>SUM(D21,D24,D25,D41,D43)</f>
        <v>998261</v>
      </c>
      <c r="E20" s="144">
        <f t="shared" ref="E20:F20" si="1">SUM(E21,E24,E25,E41,E43)</f>
        <v>0</v>
      </c>
      <c r="F20" s="145">
        <f t="shared" si="1"/>
        <v>998261</v>
      </c>
      <c r="G20" s="143">
        <f>SUM(G21,G24,G43)</f>
        <v>10724</v>
      </c>
      <c r="H20" s="144">
        <f t="shared" ref="H20:I20" si="2">SUM(H21,H24,H43)</f>
        <v>0</v>
      </c>
      <c r="I20" s="145">
        <f t="shared" si="2"/>
        <v>10724</v>
      </c>
      <c r="J20" s="143">
        <f>SUM(J21,J26,J43)</f>
        <v>20332</v>
      </c>
      <c r="K20" s="144">
        <f t="shared" ref="K20:L20" si="3">SUM(K21,K26,K43)</f>
        <v>0</v>
      </c>
      <c r="L20" s="145">
        <f t="shared" si="3"/>
        <v>20332</v>
      </c>
      <c r="M20" s="143">
        <f>SUM(M21,M45)</f>
        <v>0</v>
      </c>
      <c r="N20" s="144">
        <f t="shared" ref="N20:O20" si="4">SUM(N21,N45)</f>
        <v>0</v>
      </c>
      <c r="O20" s="145">
        <f t="shared" si="4"/>
        <v>0</v>
      </c>
      <c r="P20" s="146"/>
    </row>
    <row r="21" spans="1:16" ht="12.75" thickTop="1" x14ac:dyDescent="0.25">
      <c r="A21" s="147"/>
      <c r="B21" s="148" t="s">
        <v>204</v>
      </c>
      <c r="C21" s="149">
        <f t="shared" si="0"/>
        <v>1951</v>
      </c>
      <c r="D21" s="150">
        <f>SUM(D22:D23)</f>
        <v>0</v>
      </c>
      <c r="E21" s="151">
        <f t="shared" ref="E21:F21" si="5">SUM(E22:E23)</f>
        <v>0</v>
      </c>
      <c r="F21" s="152">
        <f t="shared" si="5"/>
        <v>0</v>
      </c>
      <c r="G21" s="150">
        <f>SUM(G22:G23)</f>
        <v>0</v>
      </c>
      <c r="H21" s="151">
        <f t="shared" ref="H21:I21" si="6">SUM(H22:H23)</f>
        <v>0</v>
      </c>
      <c r="I21" s="152">
        <f t="shared" si="6"/>
        <v>0</v>
      </c>
      <c r="J21" s="150">
        <f>SUM(J22:J23)</f>
        <v>1951</v>
      </c>
      <c r="K21" s="151">
        <f t="shared" ref="K21:L21" si="7">SUM(K22:K23)</f>
        <v>0</v>
      </c>
      <c r="L21" s="152">
        <f t="shared" si="7"/>
        <v>1951</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x14ac:dyDescent="0.25">
      <c r="A23" s="161"/>
      <c r="B23" s="162" t="s">
        <v>206</v>
      </c>
      <c r="C23" s="163">
        <f t="shared" si="0"/>
        <v>1951</v>
      </c>
      <c r="D23" s="164"/>
      <c r="E23" s="165"/>
      <c r="F23" s="166">
        <f t="shared" ref="F23:F25" si="9">D23+E23</f>
        <v>0</v>
      </c>
      <c r="G23" s="164"/>
      <c r="H23" s="165"/>
      <c r="I23" s="166">
        <f t="shared" ref="I23:I24" si="10">G23+H23</f>
        <v>0</v>
      </c>
      <c r="J23" s="164">
        <v>1951</v>
      </c>
      <c r="K23" s="165"/>
      <c r="L23" s="167">
        <f>K23+J23</f>
        <v>1951</v>
      </c>
      <c r="M23" s="164"/>
      <c r="N23" s="165"/>
      <c r="O23" s="166">
        <f>N23+M23</f>
        <v>0</v>
      </c>
      <c r="P23" s="168"/>
    </row>
    <row r="24" spans="1:16" s="139" customFormat="1" ht="45" customHeight="1" thickBot="1" x14ac:dyDescent="0.3">
      <c r="A24" s="449">
        <v>19300</v>
      </c>
      <c r="B24" s="449" t="s">
        <v>207</v>
      </c>
      <c r="C24" s="450">
        <f>F24+I24</f>
        <v>1008985</v>
      </c>
      <c r="D24" s="451">
        <v>998261</v>
      </c>
      <c r="E24" s="452"/>
      <c r="F24" s="453">
        <f t="shared" si="9"/>
        <v>998261</v>
      </c>
      <c r="G24" s="451">
        <v>10724</v>
      </c>
      <c r="H24" s="452"/>
      <c r="I24" s="453">
        <f t="shared" si="10"/>
        <v>10724</v>
      </c>
      <c r="J24" s="454" t="s">
        <v>208</v>
      </c>
      <c r="K24" s="455" t="s">
        <v>208</v>
      </c>
      <c r="L24" s="456" t="s">
        <v>208</v>
      </c>
      <c r="M24" s="454" t="s">
        <v>208</v>
      </c>
      <c r="N24" s="455" t="s">
        <v>208</v>
      </c>
      <c r="O24" s="456" t="s">
        <v>208</v>
      </c>
      <c r="P24" s="457"/>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18067</v>
      </c>
      <c r="D26" s="174" t="s">
        <v>208</v>
      </c>
      <c r="E26" s="175" t="s">
        <v>208</v>
      </c>
      <c r="F26" s="176" t="s">
        <v>208</v>
      </c>
      <c r="G26" s="174" t="s">
        <v>208</v>
      </c>
      <c r="H26" s="175" t="s">
        <v>208</v>
      </c>
      <c r="I26" s="176" t="s">
        <v>208</v>
      </c>
      <c r="J26" s="178">
        <f>SUM(J27,J31,J33,J36)</f>
        <v>18067</v>
      </c>
      <c r="K26" s="179">
        <f t="shared" ref="K26:L26" si="11">SUM(K27,K31,K33,K36)</f>
        <v>0</v>
      </c>
      <c r="L26" s="180">
        <f t="shared" si="11"/>
        <v>18067</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16"/>
        <v>15137</v>
      </c>
      <c r="D33" s="174" t="s">
        <v>208</v>
      </c>
      <c r="E33" s="175" t="s">
        <v>208</v>
      </c>
      <c r="F33" s="176" t="s">
        <v>208</v>
      </c>
      <c r="G33" s="174" t="s">
        <v>208</v>
      </c>
      <c r="H33" s="175" t="s">
        <v>208</v>
      </c>
      <c r="I33" s="176" t="s">
        <v>208</v>
      </c>
      <c r="J33" s="178">
        <f>SUM(J34:J35)</f>
        <v>15137</v>
      </c>
      <c r="K33" s="179">
        <f t="shared" ref="K33:L33" si="17">SUM(K34:K35)</f>
        <v>0</v>
      </c>
      <c r="L33" s="180">
        <f t="shared" si="17"/>
        <v>15137</v>
      </c>
      <c r="M33" s="178" t="s">
        <v>208</v>
      </c>
      <c r="N33" s="179" t="s">
        <v>208</v>
      </c>
      <c r="O33" s="180" t="s">
        <v>208</v>
      </c>
      <c r="P33" s="177"/>
    </row>
    <row r="34" spans="1:16" ht="12" customHeight="1" x14ac:dyDescent="0.25">
      <c r="A34" s="155">
        <v>21381</v>
      </c>
      <c r="B34" s="182" t="s">
        <v>218</v>
      </c>
      <c r="C34" s="183">
        <f t="shared" si="16"/>
        <v>14836</v>
      </c>
      <c r="D34" s="184" t="s">
        <v>208</v>
      </c>
      <c r="E34" s="185" t="s">
        <v>208</v>
      </c>
      <c r="F34" s="186" t="s">
        <v>208</v>
      </c>
      <c r="G34" s="184" t="s">
        <v>208</v>
      </c>
      <c r="H34" s="185" t="s">
        <v>208</v>
      </c>
      <c r="I34" s="186" t="s">
        <v>208</v>
      </c>
      <c r="J34" s="157">
        <v>14836</v>
      </c>
      <c r="K34" s="158"/>
      <c r="L34" s="159">
        <f t="shared" ref="L34:L35" si="18">K34+J34</f>
        <v>14836</v>
      </c>
      <c r="M34" s="187" t="s">
        <v>208</v>
      </c>
      <c r="N34" s="188" t="s">
        <v>208</v>
      </c>
      <c r="O34" s="159" t="s">
        <v>208</v>
      </c>
      <c r="P34" s="160"/>
    </row>
    <row r="35" spans="1:16" ht="24" customHeight="1" x14ac:dyDescent="0.25">
      <c r="A35" s="162">
        <v>21383</v>
      </c>
      <c r="B35" s="189" t="s">
        <v>219</v>
      </c>
      <c r="C35" s="190">
        <f t="shared" si="16"/>
        <v>301</v>
      </c>
      <c r="D35" s="191" t="s">
        <v>208</v>
      </c>
      <c r="E35" s="192" t="s">
        <v>208</v>
      </c>
      <c r="F35" s="193" t="s">
        <v>208</v>
      </c>
      <c r="G35" s="191" t="s">
        <v>208</v>
      </c>
      <c r="H35" s="192" t="s">
        <v>208</v>
      </c>
      <c r="I35" s="193" t="s">
        <v>208</v>
      </c>
      <c r="J35" s="164">
        <v>301</v>
      </c>
      <c r="K35" s="165"/>
      <c r="L35" s="167">
        <f t="shared" si="18"/>
        <v>301</v>
      </c>
      <c r="M35" s="194" t="s">
        <v>208</v>
      </c>
      <c r="N35" s="195" t="s">
        <v>208</v>
      </c>
      <c r="O35" s="167" t="s">
        <v>208</v>
      </c>
      <c r="P35" s="168"/>
    </row>
    <row r="36" spans="1:16" s="139" customFormat="1" ht="25.5" customHeight="1" x14ac:dyDescent="0.25">
      <c r="A36" s="181">
        <v>21390</v>
      </c>
      <c r="B36" s="169" t="s">
        <v>220</v>
      </c>
      <c r="C36" s="170">
        <f t="shared" si="16"/>
        <v>2930</v>
      </c>
      <c r="D36" s="174" t="s">
        <v>208</v>
      </c>
      <c r="E36" s="175" t="s">
        <v>208</v>
      </c>
      <c r="F36" s="176" t="s">
        <v>208</v>
      </c>
      <c r="G36" s="174" t="s">
        <v>208</v>
      </c>
      <c r="H36" s="175" t="s">
        <v>208</v>
      </c>
      <c r="I36" s="176" t="s">
        <v>208</v>
      </c>
      <c r="J36" s="178">
        <f>SUM(J37:J40)</f>
        <v>2930</v>
      </c>
      <c r="K36" s="179">
        <f t="shared" ref="K36:L36" si="19">SUM(K37:K40)</f>
        <v>0</v>
      </c>
      <c r="L36" s="180">
        <f t="shared" si="19"/>
        <v>2930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customHeight="1" x14ac:dyDescent="0.25">
      <c r="A38" s="162">
        <v>21393</v>
      </c>
      <c r="B38" s="189" t="s">
        <v>222</v>
      </c>
      <c r="C38" s="190">
        <f t="shared" si="16"/>
        <v>1480</v>
      </c>
      <c r="D38" s="191" t="s">
        <v>208</v>
      </c>
      <c r="E38" s="192" t="s">
        <v>208</v>
      </c>
      <c r="F38" s="193" t="s">
        <v>208</v>
      </c>
      <c r="G38" s="191" t="s">
        <v>208</v>
      </c>
      <c r="H38" s="192" t="s">
        <v>208</v>
      </c>
      <c r="I38" s="193" t="s">
        <v>208</v>
      </c>
      <c r="J38" s="164">
        <v>1480</v>
      </c>
      <c r="K38" s="165"/>
      <c r="L38" s="167">
        <f t="shared" si="20"/>
        <v>1480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customHeight="1" x14ac:dyDescent="0.25">
      <c r="A40" s="208">
        <v>21399</v>
      </c>
      <c r="B40" s="209" t="s">
        <v>224</v>
      </c>
      <c r="C40" s="210">
        <f t="shared" si="16"/>
        <v>1450</v>
      </c>
      <c r="D40" s="211" t="s">
        <v>208</v>
      </c>
      <c r="E40" s="212" t="s">
        <v>208</v>
      </c>
      <c r="F40" s="213" t="s">
        <v>208</v>
      </c>
      <c r="G40" s="211" t="s">
        <v>208</v>
      </c>
      <c r="H40" s="212" t="s">
        <v>208</v>
      </c>
      <c r="I40" s="213" t="s">
        <v>208</v>
      </c>
      <c r="J40" s="214">
        <v>1450</v>
      </c>
      <c r="K40" s="215"/>
      <c r="L40" s="216">
        <f t="shared" si="20"/>
        <v>1450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x14ac:dyDescent="0.25">
      <c r="A43" s="181">
        <v>21490</v>
      </c>
      <c r="B43" s="169" t="s">
        <v>227</v>
      </c>
      <c r="C43" s="232">
        <f>F43+I43+L43</f>
        <v>314</v>
      </c>
      <c r="D43" s="178">
        <f>D44</f>
        <v>0</v>
      </c>
      <c r="E43" s="179">
        <f t="shared" ref="E43:L43" si="22">E44</f>
        <v>0</v>
      </c>
      <c r="F43" s="180">
        <f t="shared" si="22"/>
        <v>0</v>
      </c>
      <c r="G43" s="178">
        <f t="shared" si="22"/>
        <v>0</v>
      </c>
      <c r="H43" s="179">
        <f t="shared" si="22"/>
        <v>0</v>
      </c>
      <c r="I43" s="180">
        <f t="shared" si="22"/>
        <v>0</v>
      </c>
      <c r="J43" s="178">
        <f t="shared" si="22"/>
        <v>314</v>
      </c>
      <c r="K43" s="179">
        <f t="shared" si="22"/>
        <v>0</v>
      </c>
      <c r="L43" s="180">
        <f t="shared" si="22"/>
        <v>314</v>
      </c>
      <c r="M43" s="178" t="s">
        <v>208</v>
      </c>
      <c r="N43" s="179" t="s">
        <v>208</v>
      </c>
      <c r="O43" s="180" t="s">
        <v>208</v>
      </c>
      <c r="P43" s="177"/>
    </row>
    <row r="44" spans="1:16" s="139" customFormat="1" ht="30.75" customHeight="1" x14ac:dyDescent="0.25">
      <c r="A44" s="162">
        <v>21499</v>
      </c>
      <c r="B44" s="189" t="s">
        <v>228</v>
      </c>
      <c r="C44" s="233">
        <f>F44+I44+L44</f>
        <v>314</v>
      </c>
      <c r="D44" s="157"/>
      <c r="E44" s="158"/>
      <c r="F44" s="234">
        <f>D44+E44</f>
        <v>0</v>
      </c>
      <c r="G44" s="157"/>
      <c r="H44" s="158"/>
      <c r="I44" s="234">
        <f>G44+H44</f>
        <v>0</v>
      </c>
      <c r="J44" s="157">
        <v>314</v>
      </c>
      <c r="K44" s="158"/>
      <c r="L44" s="159">
        <f>K44+J44</f>
        <v>314</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1029317</v>
      </c>
      <c r="D50" s="259">
        <f>SUM(D51,D286)</f>
        <v>998261</v>
      </c>
      <c r="E50" s="260">
        <f t="shared" ref="E50:F50" si="26">SUM(E51,E286)</f>
        <v>0</v>
      </c>
      <c r="F50" s="261">
        <f t="shared" si="26"/>
        <v>998261</v>
      </c>
      <c r="G50" s="259">
        <f>SUM(G51,G286)</f>
        <v>10724</v>
      </c>
      <c r="H50" s="260">
        <f>SUM(H51,H286)</f>
        <v>0</v>
      </c>
      <c r="I50" s="261">
        <f t="shared" ref="I50" si="27">SUM(I51,I286)</f>
        <v>10724</v>
      </c>
      <c r="J50" s="143">
        <f>SUM(J51,J286)</f>
        <v>20332</v>
      </c>
      <c r="K50" s="144">
        <f t="shared" ref="K50:L50" si="28">SUM(K51,K286)</f>
        <v>0</v>
      </c>
      <c r="L50" s="145">
        <f t="shared" si="28"/>
        <v>20332</v>
      </c>
      <c r="M50" s="143">
        <f>SUM(M51,M286)</f>
        <v>0</v>
      </c>
      <c r="N50" s="144">
        <f t="shared" ref="N50:O50" si="29">SUM(N51,N286)</f>
        <v>0</v>
      </c>
      <c r="O50" s="145">
        <f t="shared" si="29"/>
        <v>0</v>
      </c>
      <c r="P50" s="146"/>
    </row>
    <row r="51" spans="1:16" s="139" customFormat="1" ht="36.75" thickTop="1" x14ac:dyDescent="0.25">
      <c r="A51" s="262"/>
      <c r="B51" s="263" t="s">
        <v>234</v>
      </c>
      <c r="C51" s="264">
        <f t="shared" si="0"/>
        <v>1029317</v>
      </c>
      <c r="D51" s="265">
        <f>SUM(D52,D194)</f>
        <v>998261</v>
      </c>
      <c r="E51" s="266">
        <f t="shared" ref="E51:F51" si="30">SUM(E52,E194)</f>
        <v>0</v>
      </c>
      <c r="F51" s="267">
        <f t="shared" si="30"/>
        <v>998261</v>
      </c>
      <c r="G51" s="265">
        <f>SUM(G52,G194)</f>
        <v>10724</v>
      </c>
      <c r="H51" s="266">
        <f t="shared" ref="H51:I51" si="31">SUM(H52,H194)</f>
        <v>0</v>
      </c>
      <c r="I51" s="267">
        <f t="shared" si="31"/>
        <v>10724</v>
      </c>
      <c r="J51" s="268">
        <f>SUM(J52,J194)</f>
        <v>20332</v>
      </c>
      <c r="K51" s="269">
        <f t="shared" ref="K51:L51" si="32">SUM(K52,K194)</f>
        <v>0</v>
      </c>
      <c r="L51" s="270">
        <f t="shared" si="32"/>
        <v>20332</v>
      </c>
      <c r="M51" s="268">
        <f>SUM(M52,M194)</f>
        <v>0</v>
      </c>
      <c r="N51" s="269">
        <f t="shared" ref="N51:O51" si="33">SUM(N52,N194)</f>
        <v>0</v>
      </c>
      <c r="O51" s="270">
        <f t="shared" si="33"/>
        <v>0</v>
      </c>
      <c r="P51" s="271"/>
    </row>
    <row r="52" spans="1:16" s="139" customFormat="1" ht="24" x14ac:dyDescent="0.25">
      <c r="A52" s="135"/>
      <c r="B52" s="133" t="s">
        <v>235</v>
      </c>
      <c r="C52" s="272">
        <f t="shared" si="0"/>
        <v>987282</v>
      </c>
      <c r="D52" s="273">
        <f>SUM(D53,D75,D173,D187)</f>
        <v>956996</v>
      </c>
      <c r="E52" s="274">
        <f t="shared" ref="E52:F52" si="34">SUM(E53,E75,E173,E187)</f>
        <v>0</v>
      </c>
      <c r="F52" s="275">
        <f t="shared" si="34"/>
        <v>956996</v>
      </c>
      <c r="G52" s="273">
        <f>SUM(G53,G75,G173,G187)</f>
        <v>10724</v>
      </c>
      <c r="H52" s="274">
        <f t="shared" ref="H52:I52" si="35">SUM(H53,H75,H173,H187)</f>
        <v>0</v>
      </c>
      <c r="I52" s="275">
        <f t="shared" si="35"/>
        <v>10724</v>
      </c>
      <c r="J52" s="273">
        <f>SUM(J53,J75,J173,J187)</f>
        <v>19562</v>
      </c>
      <c r="K52" s="274">
        <f t="shared" ref="K52:L52" si="36">SUM(K53,K75,K173,K187)</f>
        <v>0</v>
      </c>
      <c r="L52" s="275">
        <f t="shared" si="36"/>
        <v>19562</v>
      </c>
      <c r="M52" s="273">
        <f>SUM(M53,M75,M173,M187)</f>
        <v>0</v>
      </c>
      <c r="N52" s="274">
        <f t="shared" ref="N52:O52" si="37">SUM(N53,N75,N173,N187)</f>
        <v>0</v>
      </c>
      <c r="O52" s="275">
        <f t="shared" si="37"/>
        <v>0</v>
      </c>
      <c r="P52" s="276"/>
    </row>
    <row r="53" spans="1:16" s="139" customFormat="1" x14ac:dyDescent="0.25">
      <c r="A53" s="277">
        <v>1000</v>
      </c>
      <c r="B53" s="277" t="s">
        <v>236</v>
      </c>
      <c r="C53" s="278">
        <f t="shared" si="0"/>
        <v>883412</v>
      </c>
      <c r="D53" s="279">
        <f>SUM(D54,D67)</f>
        <v>872474</v>
      </c>
      <c r="E53" s="280">
        <f t="shared" ref="E53:F53" si="38">SUM(E54,E67)</f>
        <v>0</v>
      </c>
      <c r="F53" s="281">
        <f t="shared" si="38"/>
        <v>872474</v>
      </c>
      <c r="G53" s="279">
        <f>SUM(G54,G67)</f>
        <v>10724</v>
      </c>
      <c r="H53" s="280">
        <f t="shared" ref="H53:I53" si="39">SUM(H54,H67)</f>
        <v>0</v>
      </c>
      <c r="I53" s="281">
        <f t="shared" si="39"/>
        <v>10724</v>
      </c>
      <c r="J53" s="279">
        <f>SUM(J54,J67)</f>
        <v>214</v>
      </c>
      <c r="K53" s="280">
        <f t="shared" ref="K53:L53" si="40">SUM(K54,K67)</f>
        <v>0</v>
      </c>
      <c r="L53" s="281">
        <f t="shared" si="40"/>
        <v>214</v>
      </c>
      <c r="M53" s="279">
        <f>SUM(M54,M67)</f>
        <v>0</v>
      </c>
      <c r="N53" s="280">
        <f t="shared" ref="N53:O53" si="41">SUM(N54,N67)</f>
        <v>0</v>
      </c>
      <c r="O53" s="281">
        <f t="shared" si="41"/>
        <v>0</v>
      </c>
      <c r="P53" s="282"/>
    </row>
    <row r="54" spans="1:16" x14ac:dyDescent="0.25">
      <c r="A54" s="169">
        <v>1100</v>
      </c>
      <c r="B54" s="283" t="s">
        <v>237</v>
      </c>
      <c r="C54" s="170">
        <f t="shared" si="0"/>
        <v>666455</v>
      </c>
      <c r="D54" s="284">
        <f>SUM(D55,D58,D66)</f>
        <v>658270</v>
      </c>
      <c r="E54" s="285">
        <f t="shared" ref="E54:F54" si="42">SUM(E55,E58,E66)</f>
        <v>-500</v>
      </c>
      <c r="F54" s="173">
        <f t="shared" si="42"/>
        <v>657770</v>
      </c>
      <c r="G54" s="284">
        <f>SUM(G55,G58,G66)</f>
        <v>8685</v>
      </c>
      <c r="H54" s="285">
        <f t="shared" ref="H54:I54" si="43">SUM(H55,H58,H66)</f>
        <v>0</v>
      </c>
      <c r="I54" s="173">
        <f t="shared" si="43"/>
        <v>8685</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x14ac:dyDescent="0.25">
      <c r="A55" s="286">
        <v>1110</v>
      </c>
      <c r="B55" s="238" t="s">
        <v>238</v>
      </c>
      <c r="C55" s="243">
        <f t="shared" si="0"/>
        <v>620218</v>
      </c>
      <c r="D55" s="287">
        <f>SUM(D56:D57)</f>
        <v>611533</v>
      </c>
      <c r="E55" s="288">
        <f t="shared" ref="E55:F55" si="46">SUM(E56:E57)</f>
        <v>0</v>
      </c>
      <c r="F55" s="241">
        <f t="shared" si="46"/>
        <v>611533</v>
      </c>
      <c r="G55" s="287">
        <f>SUM(G56:G57)</f>
        <v>8685</v>
      </c>
      <c r="H55" s="288">
        <f t="shared" ref="H55:I55" si="47">SUM(H56:H57)</f>
        <v>0</v>
      </c>
      <c r="I55" s="241">
        <f t="shared" si="47"/>
        <v>8685</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23.25" customHeight="1" x14ac:dyDescent="0.25">
      <c r="A57" s="162">
        <v>1119</v>
      </c>
      <c r="B57" s="189" t="s">
        <v>240</v>
      </c>
      <c r="C57" s="190">
        <f t="shared" si="0"/>
        <v>620218</v>
      </c>
      <c r="D57" s="164">
        <v>611533</v>
      </c>
      <c r="E57" s="165"/>
      <c r="F57" s="166">
        <f t="shared" si="50"/>
        <v>611533</v>
      </c>
      <c r="G57" s="164">
        <v>8685</v>
      </c>
      <c r="H57" s="165"/>
      <c r="I57" s="166">
        <f t="shared" si="51"/>
        <v>8685</v>
      </c>
      <c r="J57" s="164"/>
      <c r="K57" s="165"/>
      <c r="L57" s="166">
        <f t="shared" si="52"/>
        <v>0</v>
      </c>
      <c r="M57" s="164"/>
      <c r="N57" s="165"/>
      <c r="O57" s="166">
        <f t="shared" si="53"/>
        <v>0</v>
      </c>
      <c r="P57" s="168"/>
    </row>
    <row r="58" spans="1:16" x14ac:dyDescent="0.25">
      <c r="A58" s="296">
        <v>1140</v>
      </c>
      <c r="B58" s="189" t="s">
        <v>241</v>
      </c>
      <c r="C58" s="190">
        <f t="shared" si="0"/>
        <v>46237</v>
      </c>
      <c r="D58" s="297">
        <f>SUM(D59:D65)</f>
        <v>46737</v>
      </c>
      <c r="E58" s="298">
        <f>SUM(E59:E65)</f>
        <v>-500</v>
      </c>
      <c r="F58" s="166">
        <f t="shared" ref="F58" si="54">SUM(F59:F65)</f>
        <v>46237</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hidden="1" customHeight="1" x14ac:dyDescent="0.25">
      <c r="A59" s="162">
        <v>1141</v>
      </c>
      <c r="B59" s="189" t="s">
        <v>242</v>
      </c>
      <c r="C59" s="190">
        <f t="shared" si="0"/>
        <v>0</v>
      </c>
      <c r="D59" s="164"/>
      <c r="E59" s="165"/>
      <c r="F59" s="166">
        <f t="shared" ref="F59:F66" si="58">D59+E59</f>
        <v>0</v>
      </c>
      <c r="G59" s="164"/>
      <c r="H59" s="165"/>
      <c r="I59" s="166">
        <f t="shared" ref="I59:I66" si="59">G59+H59</f>
        <v>0</v>
      </c>
      <c r="J59" s="164"/>
      <c r="K59" s="165"/>
      <c r="L59" s="166">
        <f t="shared" ref="L59:L66" si="60">K59+J59</f>
        <v>0</v>
      </c>
      <c r="M59" s="164"/>
      <c r="N59" s="165"/>
      <c r="O59" s="166">
        <f t="shared" ref="O59:O66" si="61">N59+M59</f>
        <v>0</v>
      </c>
      <c r="P59" s="168"/>
    </row>
    <row r="60" spans="1:16" ht="23.25" customHeight="1" x14ac:dyDescent="0.25">
      <c r="A60" s="162">
        <v>1142</v>
      </c>
      <c r="B60" s="189" t="s">
        <v>243</v>
      </c>
      <c r="C60" s="190">
        <f t="shared" si="0"/>
        <v>4451</v>
      </c>
      <c r="D60" s="164">
        <v>4451</v>
      </c>
      <c r="E60" s="165"/>
      <c r="F60" s="166">
        <f t="shared" si="58"/>
        <v>4451</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15.75" customHeight="1" x14ac:dyDescent="0.25">
      <c r="A63" s="162">
        <v>1147</v>
      </c>
      <c r="B63" s="189" t="s">
        <v>246</v>
      </c>
      <c r="C63" s="190">
        <f t="shared" si="0"/>
        <v>10097</v>
      </c>
      <c r="D63" s="164">
        <v>10097</v>
      </c>
      <c r="E63" s="165"/>
      <c r="F63" s="166">
        <f t="shared" si="58"/>
        <v>10097</v>
      </c>
      <c r="G63" s="164"/>
      <c r="H63" s="165"/>
      <c r="I63" s="166">
        <f t="shared" si="59"/>
        <v>0</v>
      </c>
      <c r="J63" s="164"/>
      <c r="K63" s="165"/>
      <c r="L63" s="166">
        <f t="shared" si="60"/>
        <v>0</v>
      </c>
      <c r="M63" s="164"/>
      <c r="N63" s="165"/>
      <c r="O63" s="166">
        <f t="shared" si="61"/>
        <v>0</v>
      </c>
      <c r="P63" s="168"/>
    </row>
    <row r="64" spans="1:16" ht="92.25" customHeight="1" x14ac:dyDescent="0.25">
      <c r="A64" s="162">
        <v>1148</v>
      </c>
      <c r="B64" s="189" t="s">
        <v>247</v>
      </c>
      <c r="C64" s="190">
        <f t="shared" si="0"/>
        <v>31689</v>
      </c>
      <c r="D64" s="164">
        <v>32189</v>
      </c>
      <c r="E64" s="654">
        <f>-250-250</f>
        <v>-500</v>
      </c>
      <c r="F64" s="166">
        <f t="shared" si="58"/>
        <v>31689</v>
      </c>
      <c r="G64" s="164"/>
      <c r="H64" s="165"/>
      <c r="I64" s="166">
        <f t="shared" si="59"/>
        <v>0</v>
      </c>
      <c r="J64" s="164"/>
      <c r="K64" s="165"/>
      <c r="L64" s="166">
        <f t="shared" si="60"/>
        <v>0</v>
      </c>
      <c r="M64" s="164"/>
      <c r="N64" s="165"/>
      <c r="O64" s="166">
        <f t="shared" si="61"/>
        <v>0</v>
      </c>
      <c r="P64" s="168" t="s">
        <v>703</v>
      </c>
    </row>
    <row r="65" spans="1:16" ht="24" hidden="1" customHeight="1" x14ac:dyDescent="0.25">
      <c r="A65" s="162">
        <v>1149</v>
      </c>
      <c r="B65" s="189" t="s">
        <v>248</v>
      </c>
      <c r="C65" s="190">
        <f t="shared" si="0"/>
        <v>0</v>
      </c>
      <c r="D65" s="164"/>
      <c r="E65" s="165"/>
      <c r="F65" s="166">
        <f t="shared" si="58"/>
        <v>0</v>
      </c>
      <c r="G65" s="164"/>
      <c r="H65" s="165"/>
      <c r="I65" s="166">
        <f t="shared" si="59"/>
        <v>0</v>
      </c>
      <c r="J65" s="164"/>
      <c r="K65" s="165"/>
      <c r="L65" s="166">
        <f t="shared" si="60"/>
        <v>0</v>
      </c>
      <c r="M65" s="164"/>
      <c r="N65" s="165"/>
      <c r="O65" s="166">
        <f t="shared" si="61"/>
        <v>0</v>
      </c>
      <c r="P65" s="168"/>
    </row>
    <row r="66" spans="1:16" ht="36" hidden="1" customHeight="1" x14ac:dyDescent="0.25">
      <c r="A66" s="286">
        <v>1150</v>
      </c>
      <c r="B66" s="238" t="s">
        <v>249</v>
      </c>
      <c r="C66" s="243">
        <f t="shared" si="0"/>
        <v>0</v>
      </c>
      <c r="D66" s="244"/>
      <c r="E66" s="245"/>
      <c r="F66" s="241">
        <f t="shared" si="58"/>
        <v>0</v>
      </c>
      <c r="G66" s="244"/>
      <c r="H66" s="245"/>
      <c r="I66" s="241">
        <f t="shared" si="59"/>
        <v>0</v>
      </c>
      <c r="J66" s="244"/>
      <c r="K66" s="245"/>
      <c r="L66" s="241">
        <f t="shared" si="60"/>
        <v>0</v>
      </c>
      <c r="M66" s="244"/>
      <c r="N66" s="245"/>
      <c r="O66" s="241">
        <f t="shared" si="61"/>
        <v>0</v>
      </c>
      <c r="P66" s="229"/>
    </row>
    <row r="67" spans="1:16" ht="24" x14ac:dyDescent="0.25">
      <c r="A67" s="169">
        <v>1200</v>
      </c>
      <c r="B67" s="283" t="s">
        <v>250</v>
      </c>
      <c r="C67" s="170">
        <f t="shared" si="0"/>
        <v>216957</v>
      </c>
      <c r="D67" s="284">
        <f>SUM(D68:D69)</f>
        <v>214204</v>
      </c>
      <c r="E67" s="285">
        <f t="shared" ref="E67:F67" si="62">SUM(E68:E69)</f>
        <v>500</v>
      </c>
      <c r="F67" s="173">
        <f t="shared" si="62"/>
        <v>214704</v>
      </c>
      <c r="G67" s="284">
        <f>SUM(G68:G69)</f>
        <v>2039</v>
      </c>
      <c r="H67" s="285">
        <f t="shared" ref="H67:I67" si="63">SUM(H68:H69)</f>
        <v>0</v>
      </c>
      <c r="I67" s="173">
        <f t="shared" si="63"/>
        <v>2039</v>
      </c>
      <c r="J67" s="284">
        <f>SUM(J68:J69)</f>
        <v>214</v>
      </c>
      <c r="K67" s="285">
        <f t="shared" ref="K67:L67" si="64">SUM(K68:K69)</f>
        <v>0</v>
      </c>
      <c r="L67" s="173">
        <f t="shared" si="64"/>
        <v>214</v>
      </c>
      <c r="M67" s="284">
        <f>SUM(M68:M69)</f>
        <v>0</v>
      </c>
      <c r="N67" s="285">
        <f t="shared" ref="N67:O67" si="65">SUM(N68:N69)</f>
        <v>0</v>
      </c>
      <c r="O67" s="173">
        <f t="shared" si="65"/>
        <v>0</v>
      </c>
      <c r="P67" s="177"/>
    </row>
    <row r="68" spans="1:16" ht="27" customHeight="1" x14ac:dyDescent="0.25">
      <c r="A68" s="648">
        <v>1210</v>
      </c>
      <c r="B68" s="182" t="s">
        <v>251</v>
      </c>
      <c r="C68" s="183">
        <f t="shared" si="0"/>
        <v>167342</v>
      </c>
      <c r="D68" s="157">
        <v>165303</v>
      </c>
      <c r="E68" s="158"/>
      <c r="F68" s="234">
        <f>D68+E68</f>
        <v>165303</v>
      </c>
      <c r="G68" s="157">
        <v>2039</v>
      </c>
      <c r="H68" s="158"/>
      <c r="I68" s="234">
        <f>G68+H68</f>
        <v>2039</v>
      </c>
      <c r="J68" s="157"/>
      <c r="K68" s="158"/>
      <c r="L68" s="234">
        <f>K68+J68</f>
        <v>0</v>
      </c>
      <c r="M68" s="157"/>
      <c r="N68" s="158"/>
      <c r="O68" s="234">
        <f>N68+M68</f>
        <v>0</v>
      </c>
      <c r="P68" s="168"/>
    </row>
    <row r="69" spans="1:16" ht="24" x14ac:dyDescent="0.25">
      <c r="A69" s="296">
        <v>1220</v>
      </c>
      <c r="B69" s="189" t="s">
        <v>252</v>
      </c>
      <c r="C69" s="190">
        <f t="shared" si="0"/>
        <v>49615</v>
      </c>
      <c r="D69" s="297">
        <f>SUM(D70:D74)</f>
        <v>48901</v>
      </c>
      <c r="E69" s="298">
        <f t="shared" ref="E69:F69" si="66">SUM(E70:E74)</f>
        <v>500</v>
      </c>
      <c r="F69" s="166">
        <f t="shared" si="66"/>
        <v>49401</v>
      </c>
      <c r="G69" s="297">
        <f>SUM(G70:G74)</f>
        <v>0</v>
      </c>
      <c r="H69" s="298">
        <f t="shared" ref="H69:I69" si="67">SUM(H70:H74)</f>
        <v>0</v>
      </c>
      <c r="I69" s="166">
        <f t="shared" si="67"/>
        <v>0</v>
      </c>
      <c r="J69" s="297">
        <f>SUM(J70:J74)</f>
        <v>214</v>
      </c>
      <c r="K69" s="298">
        <f t="shared" ref="K69:L69" si="68">SUM(K70:K74)</f>
        <v>0</v>
      </c>
      <c r="L69" s="166">
        <f t="shared" si="68"/>
        <v>214</v>
      </c>
      <c r="M69" s="297">
        <f>SUM(M70:M74)</f>
        <v>0</v>
      </c>
      <c r="N69" s="298">
        <f t="shared" ref="N69:O69" si="69">SUM(N70:N74)</f>
        <v>0</v>
      </c>
      <c r="O69" s="166">
        <f t="shared" si="69"/>
        <v>0</v>
      </c>
      <c r="P69" s="168"/>
    </row>
    <row r="70" spans="1:16" ht="48" customHeight="1" x14ac:dyDescent="0.25">
      <c r="A70" s="162">
        <v>1221</v>
      </c>
      <c r="B70" s="189" t="s">
        <v>253</v>
      </c>
      <c r="C70" s="190">
        <f t="shared" si="0"/>
        <v>28145</v>
      </c>
      <c r="D70" s="164">
        <v>28145</v>
      </c>
      <c r="E70" s="165"/>
      <c r="F70" s="166">
        <f t="shared" ref="F70:F74" si="70">D70+E70</f>
        <v>28145</v>
      </c>
      <c r="G70" s="164"/>
      <c r="H70" s="165"/>
      <c r="I70" s="166">
        <f t="shared" ref="I70:I74" si="71">G70+H70</f>
        <v>0</v>
      </c>
      <c r="J70" s="164"/>
      <c r="K70" s="165"/>
      <c r="L70" s="166">
        <f t="shared" ref="L70:L74" si="72">K70+J70</f>
        <v>0</v>
      </c>
      <c r="M70" s="164"/>
      <c r="N70" s="165"/>
      <c r="O70" s="166">
        <f t="shared" ref="O70:O74" si="73">N70+M70</f>
        <v>0</v>
      </c>
      <c r="P70" s="168" t="s">
        <v>704</v>
      </c>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44.25" customHeight="1" x14ac:dyDescent="0.25">
      <c r="A73" s="162">
        <v>1227</v>
      </c>
      <c r="B73" s="189" t="s">
        <v>256</v>
      </c>
      <c r="C73" s="190">
        <f t="shared" si="0"/>
        <v>19637</v>
      </c>
      <c r="D73" s="164">
        <v>19423</v>
      </c>
      <c r="E73" s="165"/>
      <c r="F73" s="166">
        <f t="shared" si="70"/>
        <v>19423</v>
      </c>
      <c r="G73" s="164"/>
      <c r="H73" s="165"/>
      <c r="I73" s="166">
        <f t="shared" si="71"/>
        <v>0</v>
      </c>
      <c r="J73" s="164">
        <v>214</v>
      </c>
      <c r="K73" s="165"/>
      <c r="L73" s="166">
        <f t="shared" si="72"/>
        <v>214</v>
      </c>
      <c r="M73" s="164"/>
      <c r="N73" s="165"/>
      <c r="O73" s="166">
        <f t="shared" si="73"/>
        <v>0</v>
      </c>
      <c r="P73" s="168"/>
    </row>
    <row r="74" spans="1:16" ht="147.75" customHeight="1" x14ac:dyDescent="0.25">
      <c r="A74" s="162">
        <v>1228</v>
      </c>
      <c r="B74" s="189" t="s">
        <v>257</v>
      </c>
      <c r="C74" s="190">
        <f t="shared" si="0"/>
        <v>1833</v>
      </c>
      <c r="D74" s="164">
        <v>1333</v>
      </c>
      <c r="E74" s="654">
        <f>250+250</f>
        <v>500</v>
      </c>
      <c r="F74" s="166">
        <f t="shared" si="70"/>
        <v>1833</v>
      </c>
      <c r="G74" s="164"/>
      <c r="H74" s="165"/>
      <c r="I74" s="166">
        <f t="shared" si="71"/>
        <v>0</v>
      </c>
      <c r="J74" s="164"/>
      <c r="K74" s="165"/>
      <c r="L74" s="166">
        <f t="shared" si="72"/>
        <v>0</v>
      </c>
      <c r="M74" s="164"/>
      <c r="N74" s="165"/>
      <c r="O74" s="166">
        <f t="shared" si="73"/>
        <v>0</v>
      </c>
      <c r="P74" s="168" t="s">
        <v>725</v>
      </c>
    </row>
    <row r="75" spans="1:16" x14ac:dyDescent="0.25">
      <c r="A75" s="277">
        <v>2000</v>
      </c>
      <c r="B75" s="277" t="s">
        <v>258</v>
      </c>
      <c r="C75" s="278">
        <f t="shared" si="0"/>
        <v>103870</v>
      </c>
      <c r="D75" s="279">
        <f>SUM(D76,D83,D130,D164,D165,D172)</f>
        <v>84522</v>
      </c>
      <c r="E75" s="280">
        <f t="shared" ref="E75:F75" si="74">SUM(E76,E83,E130,E164,E165,E172)</f>
        <v>0</v>
      </c>
      <c r="F75" s="281">
        <f t="shared" si="74"/>
        <v>84522</v>
      </c>
      <c r="G75" s="279">
        <f>SUM(G76,G83,G130,G164,G165,G172)</f>
        <v>0</v>
      </c>
      <c r="H75" s="280">
        <f t="shared" ref="H75:I75" si="75">SUM(H76,H83,H130,H164,H165,H172)</f>
        <v>0</v>
      </c>
      <c r="I75" s="281">
        <f t="shared" si="75"/>
        <v>0</v>
      </c>
      <c r="J75" s="279">
        <f>SUM(J76,J83,J130,J164,J165,J172)</f>
        <v>19348</v>
      </c>
      <c r="K75" s="280">
        <f t="shared" ref="K75:L75" si="76">SUM(K76,K83,K130,K164,K165,K172)</f>
        <v>0</v>
      </c>
      <c r="L75" s="281">
        <f t="shared" si="76"/>
        <v>19348</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648">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90459</v>
      </c>
      <c r="D83" s="284">
        <f>SUM(D84,D89,D95,D103,D112,D116,D122,D128)</f>
        <v>74594</v>
      </c>
      <c r="E83" s="285">
        <f t="shared" ref="E83:F83" si="98">SUM(E84,E89,E95,E103,E112,E116,E122,E128)</f>
        <v>0</v>
      </c>
      <c r="F83" s="173">
        <f t="shared" si="98"/>
        <v>74594</v>
      </c>
      <c r="G83" s="284">
        <f>SUM(G84,G89,G95,G103,G112,G116,G122,G128)</f>
        <v>0</v>
      </c>
      <c r="H83" s="285">
        <f t="shared" ref="H83:I83" si="99">SUM(H84,H89,H95,H103,H112,H116,H122,H128)</f>
        <v>0</v>
      </c>
      <c r="I83" s="173">
        <f t="shared" si="99"/>
        <v>0</v>
      </c>
      <c r="J83" s="284">
        <f>SUM(J84,J89,J95,J103,J112,J116,J122,J128)</f>
        <v>15865</v>
      </c>
      <c r="K83" s="285">
        <f t="shared" ref="K83:L83" si="100">SUM(K84,K89,K95,K103,K112,K116,K122,K128)</f>
        <v>0</v>
      </c>
      <c r="L83" s="173">
        <f t="shared" si="100"/>
        <v>15865</v>
      </c>
      <c r="M83" s="284">
        <f>SUM(M84,M89,M95,M103,M112,M116,M122,M128)</f>
        <v>0</v>
      </c>
      <c r="N83" s="285">
        <f t="shared" ref="N83:O83" si="101">SUM(N84,N89,N95,N103,N112,N116,N122,N128)</f>
        <v>0</v>
      </c>
      <c r="O83" s="173">
        <f t="shared" si="101"/>
        <v>0</v>
      </c>
      <c r="P83" s="177"/>
    </row>
    <row r="84" spans="1:16" x14ac:dyDescent="0.25">
      <c r="A84" s="286">
        <v>2210</v>
      </c>
      <c r="B84" s="238" t="s">
        <v>265</v>
      </c>
      <c r="C84" s="243">
        <f t="shared" ref="C84:C147" si="102">F84+I84+L84+O84</f>
        <v>3581</v>
      </c>
      <c r="D84" s="287">
        <f>SUM(D85:D88)</f>
        <v>3481</v>
      </c>
      <c r="E84" s="288">
        <f t="shared" ref="E84:F84" si="103">SUM(E85:E88)</f>
        <v>0</v>
      </c>
      <c r="F84" s="241">
        <f t="shared" si="103"/>
        <v>3481</v>
      </c>
      <c r="G84" s="287">
        <f>SUM(G85:G88)</f>
        <v>0</v>
      </c>
      <c r="H84" s="288">
        <f t="shared" ref="H84:I84" si="104">SUM(H85:H88)</f>
        <v>0</v>
      </c>
      <c r="I84" s="241">
        <f t="shared" si="104"/>
        <v>0</v>
      </c>
      <c r="J84" s="287">
        <f>SUM(J85:J88)</f>
        <v>100</v>
      </c>
      <c r="K84" s="288">
        <f t="shared" ref="K84:L84" si="105">SUM(K85:K88)</f>
        <v>0</v>
      </c>
      <c r="L84" s="241">
        <f t="shared" si="105"/>
        <v>100</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42" customHeight="1" x14ac:dyDescent="0.25">
      <c r="A86" s="162">
        <v>2212</v>
      </c>
      <c r="B86" s="189" t="s">
        <v>267</v>
      </c>
      <c r="C86" s="190">
        <f t="shared" si="102"/>
        <v>3007</v>
      </c>
      <c r="D86" s="302">
        <v>2957</v>
      </c>
      <c r="E86" s="303"/>
      <c r="F86" s="166">
        <f t="shared" si="107"/>
        <v>2957</v>
      </c>
      <c r="G86" s="164"/>
      <c r="H86" s="165"/>
      <c r="I86" s="166">
        <f t="shared" si="108"/>
        <v>0</v>
      </c>
      <c r="J86" s="164">
        <v>50</v>
      </c>
      <c r="K86" s="165"/>
      <c r="L86" s="166">
        <f t="shared" si="109"/>
        <v>50</v>
      </c>
      <c r="M86" s="164"/>
      <c r="N86" s="165"/>
      <c r="O86" s="166">
        <f t="shared" si="110"/>
        <v>0</v>
      </c>
      <c r="P86" s="168"/>
    </row>
    <row r="87" spans="1:16" ht="27.75" customHeight="1" x14ac:dyDescent="0.25">
      <c r="A87" s="162">
        <v>2214</v>
      </c>
      <c r="B87" s="189" t="s">
        <v>268</v>
      </c>
      <c r="C87" s="190">
        <f t="shared" si="102"/>
        <v>508</v>
      </c>
      <c r="D87" s="302">
        <v>458</v>
      </c>
      <c r="E87" s="303"/>
      <c r="F87" s="166">
        <f t="shared" si="107"/>
        <v>458</v>
      </c>
      <c r="G87" s="164"/>
      <c r="H87" s="165"/>
      <c r="I87" s="166">
        <f t="shared" si="108"/>
        <v>0</v>
      </c>
      <c r="J87" s="164">
        <v>50</v>
      </c>
      <c r="K87" s="165"/>
      <c r="L87" s="166">
        <f t="shared" si="109"/>
        <v>50</v>
      </c>
      <c r="M87" s="164"/>
      <c r="N87" s="165"/>
      <c r="O87" s="166">
        <f t="shared" si="110"/>
        <v>0</v>
      </c>
      <c r="P87" s="168"/>
    </row>
    <row r="88" spans="1:16" ht="16.5" customHeight="1" x14ac:dyDescent="0.25">
      <c r="A88" s="162">
        <v>2219</v>
      </c>
      <c r="B88" s="189" t="s">
        <v>269</v>
      </c>
      <c r="C88" s="190">
        <f t="shared" si="102"/>
        <v>66</v>
      </c>
      <c r="D88" s="302">
        <v>66</v>
      </c>
      <c r="E88" s="303"/>
      <c r="F88" s="166">
        <f t="shared" si="107"/>
        <v>66</v>
      </c>
      <c r="G88" s="164"/>
      <c r="H88" s="165"/>
      <c r="I88" s="166">
        <f t="shared" si="108"/>
        <v>0</v>
      </c>
      <c r="J88" s="164"/>
      <c r="K88" s="165"/>
      <c r="L88" s="166">
        <f t="shared" si="109"/>
        <v>0</v>
      </c>
      <c r="M88" s="164"/>
      <c r="N88" s="165"/>
      <c r="O88" s="166">
        <f t="shared" si="110"/>
        <v>0</v>
      </c>
      <c r="P88" s="168"/>
    </row>
    <row r="89" spans="1:16" ht="24" x14ac:dyDescent="0.25">
      <c r="A89" s="296">
        <v>2220</v>
      </c>
      <c r="B89" s="189" t="s">
        <v>270</v>
      </c>
      <c r="C89" s="190">
        <f t="shared" si="102"/>
        <v>70859</v>
      </c>
      <c r="D89" s="297">
        <f>SUM(D90:D94)</f>
        <v>58977</v>
      </c>
      <c r="E89" s="298">
        <f t="shared" ref="E89:F89" si="111">SUM(E90:E94)</f>
        <v>0</v>
      </c>
      <c r="F89" s="166">
        <f t="shared" si="111"/>
        <v>58977</v>
      </c>
      <c r="G89" s="297">
        <f>SUM(G90:G94)</f>
        <v>0</v>
      </c>
      <c r="H89" s="298">
        <f t="shared" ref="H89:I89" si="112">SUM(H90:H94)</f>
        <v>0</v>
      </c>
      <c r="I89" s="166">
        <f t="shared" si="112"/>
        <v>0</v>
      </c>
      <c r="J89" s="297">
        <f>SUM(J90:J94)</f>
        <v>11882</v>
      </c>
      <c r="K89" s="298">
        <f t="shared" ref="K89:L89" si="113">SUM(K90:K94)</f>
        <v>0</v>
      </c>
      <c r="L89" s="166">
        <f t="shared" si="113"/>
        <v>11882</v>
      </c>
      <c r="M89" s="297">
        <f>SUM(M90:M94)</f>
        <v>0</v>
      </c>
      <c r="N89" s="298">
        <f t="shared" ref="N89:O89" si="114">SUM(N90:N94)</f>
        <v>0</v>
      </c>
      <c r="O89" s="166">
        <f t="shared" si="114"/>
        <v>0</v>
      </c>
      <c r="P89" s="168"/>
    </row>
    <row r="90" spans="1:16" ht="28.5" customHeight="1" x14ac:dyDescent="0.25">
      <c r="A90" s="162">
        <v>2221</v>
      </c>
      <c r="B90" s="189" t="s">
        <v>271</v>
      </c>
      <c r="C90" s="190">
        <f t="shared" si="102"/>
        <v>34721</v>
      </c>
      <c r="D90" s="302">
        <v>29076</v>
      </c>
      <c r="E90" s="303"/>
      <c r="F90" s="166">
        <f t="shared" ref="F90:F94" si="115">D90+E90</f>
        <v>29076</v>
      </c>
      <c r="G90" s="164"/>
      <c r="H90" s="165"/>
      <c r="I90" s="166">
        <f t="shared" ref="I90:I94" si="116">G90+H90</f>
        <v>0</v>
      </c>
      <c r="J90" s="164">
        <v>5645</v>
      </c>
      <c r="K90" s="165"/>
      <c r="L90" s="166">
        <f t="shared" ref="L90:L94" si="117">K90+J90</f>
        <v>5645</v>
      </c>
      <c r="M90" s="164"/>
      <c r="N90" s="165"/>
      <c r="O90" s="166">
        <f t="shared" ref="O90:O94" si="118">N90+M90</f>
        <v>0</v>
      </c>
      <c r="P90" s="168"/>
    </row>
    <row r="91" spans="1:16" ht="28.5" customHeight="1" x14ac:dyDescent="0.25">
      <c r="A91" s="162">
        <v>2222</v>
      </c>
      <c r="B91" s="189" t="s">
        <v>272</v>
      </c>
      <c r="C91" s="190">
        <f t="shared" si="102"/>
        <v>3350</v>
      </c>
      <c r="D91" s="302">
        <v>2565</v>
      </c>
      <c r="E91" s="303"/>
      <c r="F91" s="166">
        <f t="shared" si="115"/>
        <v>2565</v>
      </c>
      <c r="G91" s="164"/>
      <c r="H91" s="165"/>
      <c r="I91" s="166">
        <f t="shared" si="116"/>
        <v>0</v>
      </c>
      <c r="J91" s="164">
        <v>785</v>
      </c>
      <c r="K91" s="165"/>
      <c r="L91" s="166">
        <f t="shared" si="117"/>
        <v>785</v>
      </c>
      <c r="M91" s="164"/>
      <c r="N91" s="165"/>
      <c r="O91" s="166">
        <f t="shared" si="118"/>
        <v>0</v>
      </c>
      <c r="P91" s="168"/>
    </row>
    <row r="92" spans="1:16" ht="27.75" customHeight="1" x14ac:dyDescent="0.25">
      <c r="A92" s="162">
        <v>2223</v>
      </c>
      <c r="B92" s="189" t="s">
        <v>273</v>
      </c>
      <c r="C92" s="190">
        <f t="shared" si="102"/>
        <v>31453</v>
      </c>
      <c r="D92" s="302">
        <v>26581</v>
      </c>
      <c r="E92" s="303"/>
      <c r="F92" s="166">
        <f t="shared" si="115"/>
        <v>26581</v>
      </c>
      <c r="G92" s="164"/>
      <c r="H92" s="165"/>
      <c r="I92" s="166">
        <f t="shared" si="116"/>
        <v>0</v>
      </c>
      <c r="J92" s="164">
        <v>4872</v>
      </c>
      <c r="K92" s="165"/>
      <c r="L92" s="166">
        <f t="shared" si="117"/>
        <v>4872</v>
      </c>
      <c r="M92" s="164"/>
      <c r="N92" s="165"/>
      <c r="O92" s="166">
        <f t="shared" si="118"/>
        <v>0</v>
      </c>
      <c r="P92" s="168"/>
    </row>
    <row r="93" spans="1:16" ht="56.25" customHeight="1" x14ac:dyDescent="0.25">
      <c r="A93" s="162">
        <v>2224</v>
      </c>
      <c r="B93" s="189" t="s">
        <v>274</v>
      </c>
      <c r="C93" s="190">
        <f t="shared" si="102"/>
        <v>1335</v>
      </c>
      <c r="D93" s="302">
        <v>755</v>
      </c>
      <c r="E93" s="303"/>
      <c r="F93" s="166">
        <f t="shared" si="115"/>
        <v>755</v>
      </c>
      <c r="G93" s="164"/>
      <c r="H93" s="165"/>
      <c r="I93" s="166">
        <f t="shared" si="116"/>
        <v>0</v>
      </c>
      <c r="J93" s="164">
        <v>580</v>
      </c>
      <c r="K93" s="165"/>
      <c r="L93" s="166">
        <f t="shared" si="117"/>
        <v>580</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x14ac:dyDescent="0.25">
      <c r="A95" s="296">
        <v>2230</v>
      </c>
      <c r="B95" s="189" t="s">
        <v>276</v>
      </c>
      <c r="C95" s="190">
        <f t="shared" si="102"/>
        <v>2204</v>
      </c>
      <c r="D95" s="297">
        <f>SUM(D96:D102)</f>
        <v>1600</v>
      </c>
      <c r="E95" s="298">
        <f t="shared" ref="E95:F95" si="119">SUM(E96:E102)</f>
        <v>0</v>
      </c>
      <c r="F95" s="166">
        <f t="shared" si="119"/>
        <v>1600</v>
      </c>
      <c r="G95" s="297">
        <f>SUM(G96:G102)</f>
        <v>0</v>
      </c>
      <c r="H95" s="298">
        <f t="shared" ref="H95:I95" si="120">SUM(H96:H102)</f>
        <v>0</v>
      </c>
      <c r="I95" s="166">
        <f t="shared" si="120"/>
        <v>0</v>
      </c>
      <c r="J95" s="297">
        <f>SUM(J96:J102)</f>
        <v>604</v>
      </c>
      <c r="K95" s="298">
        <f t="shared" ref="K95:L95" si="121">SUM(K96:K102)</f>
        <v>0</v>
      </c>
      <c r="L95" s="166">
        <f t="shared" si="121"/>
        <v>604</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hidden="1" customHeight="1" x14ac:dyDescent="0.25">
      <c r="A100" s="162">
        <v>2235</v>
      </c>
      <c r="B100" s="189" t="s">
        <v>281</v>
      </c>
      <c r="C100" s="190">
        <f t="shared" si="102"/>
        <v>0</v>
      </c>
      <c r="D100" s="302"/>
      <c r="E100" s="303"/>
      <c r="F100" s="166">
        <f t="shared" si="123"/>
        <v>0</v>
      </c>
      <c r="G100" s="164"/>
      <c r="H100" s="165"/>
      <c r="I100" s="166">
        <f t="shared" si="124"/>
        <v>0</v>
      </c>
      <c r="J100" s="164"/>
      <c r="K100" s="165"/>
      <c r="L100" s="166">
        <f t="shared" si="125"/>
        <v>0</v>
      </c>
      <c r="M100" s="164"/>
      <c r="N100" s="165"/>
      <c r="O100" s="166">
        <f t="shared" si="126"/>
        <v>0</v>
      </c>
      <c r="P100" s="168"/>
    </row>
    <row r="101" spans="1:16" ht="34.5" customHeight="1" x14ac:dyDescent="0.25">
      <c r="A101" s="162">
        <v>2236</v>
      </c>
      <c r="B101" s="189" t="s">
        <v>282</v>
      </c>
      <c r="C101" s="190">
        <f t="shared" si="102"/>
        <v>559</v>
      </c>
      <c r="D101" s="302"/>
      <c r="E101" s="303"/>
      <c r="F101" s="166">
        <f t="shared" si="123"/>
        <v>0</v>
      </c>
      <c r="G101" s="164"/>
      <c r="H101" s="165"/>
      <c r="I101" s="166">
        <f t="shared" si="124"/>
        <v>0</v>
      </c>
      <c r="J101" s="164">
        <v>559</v>
      </c>
      <c r="K101" s="165"/>
      <c r="L101" s="166">
        <f t="shared" si="125"/>
        <v>559</v>
      </c>
      <c r="M101" s="164"/>
      <c r="N101" s="165"/>
      <c r="O101" s="166">
        <f t="shared" si="126"/>
        <v>0</v>
      </c>
      <c r="P101" s="168"/>
    </row>
    <row r="102" spans="1:16" ht="24" customHeight="1" x14ac:dyDescent="0.25">
      <c r="A102" s="162">
        <v>2239</v>
      </c>
      <c r="B102" s="189" t="s">
        <v>283</v>
      </c>
      <c r="C102" s="190">
        <f t="shared" si="102"/>
        <v>1645</v>
      </c>
      <c r="D102" s="302">
        <v>1600</v>
      </c>
      <c r="E102" s="303"/>
      <c r="F102" s="166">
        <f t="shared" si="123"/>
        <v>1600</v>
      </c>
      <c r="G102" s="164"/>
      <c r="H102" s="165"/>
      <c r="I102" s="166">
        <f t="shared" si="124"/>
        <v>0</v>
      </c>
      <c r="J102" s="164">
        <v>45</v>
      </c>
      <c r="K102" s="165"/>
      <c r="L102" s="166">
        <f t="shared" si="125"/>
        <v>45</v>
      </c>
      <c r="M102" s="164"/>
      <c r="N102" s="165"/>
      <c r="O102" s="166">
        <f t="shared" si="126"/>
        <v>0</v>
      </c>
      <c r="P102" s="168"/>
    </row>
    <row r="103" spans="1:16" ht="36" x14ac:dyDescent="0.25">
      <c r="A103" s="296">
        <v>2240</v>
      </c>
      <c r="B103" s="189" t="s">
        <v>284</v>
      </c>
      <c r="C103" s="190">
        <f t="shared" si="102"/>
        <v>13378</v>
      </c>
      <c r="D103" s="297">
        <f>SUM(D104:D111)</f>
        <v>10457</v>
      </c>
      <c r="E103" s="298">
        <f t="shared" ref="E103:F103" si="127">SUM(E104:E111)</f>
        <v>0</v>
      </c>
      <c r="F103" s="166">
        <f t="shared" si="127"/>
        <v>10457</v>
      </c>
      <c r="G103" s="297">
        <f>SUM(G104:G111)</f>
        <v>0</v>
      </c>
      <c r="H103" s="298">
        <f t="shared" ref="H103:I103" si="128">SUM(H104:H111)</f>
        <v>0</v>
      </c>
      <c r="I103" s="166">
        <f t="shared" si="128"/>
        <v>0</v>
      </c>
      <c r="J103" s="297">
        <f>SUM(J104:J111)</f>
        <v>2921</v>
      </c>
      <c r="K103" s="298">
        <f t="shared" ref="K103:L103" si="129">SUM(K104:K111)</f>
        <v>0</v>
      </c>
      <c r="L103" s="166">
        <f t="shared" si="129"/>
        <v>2921</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customHeight="1" x14ac:dyDescent="0.25">
      <c r="A106" s="162">
        <v>2243</v>
      </c>
      <c r="B106" s="189" t="s">
        <v>287</v>
      </c>
      <c r="C106" s="190">
        <f t="shared" si="102"/>
        <v>1565</v>
      </c>
      <c r="D106" s="302">
        <v>485</v>
      </c>
      <c r="E106" s="303"/>
      <c r="F106" s="166">
        <f t="shared" si="131"/>
        <v>485</v>
      </c>
      <c r="G106" s="164"/>
      <c r="H106" s="165"/>
      <c r="I106" s="166">
        <f t="shared" si="132"/>
        <v>0</v>
      </c>
      <c r="J106" s="164">
        <v>1080</v>
      </c>
      <c r="K106" s="165"/>
      <c r="L106" s="166">
        <f t="shared" si="133"/>
        <v>1080</v>
      </c>
      <c r="M106" s="164"/>
      <c r="N106" s="165"/>
      <c r="O106" s="166">
        <f t="shared" si="134"/>
        <v>0</v>
      </c>
      <c r="P106" s="168"/>
    </row>
    <row r="107" spans="1:16" ht="14.25" customHeight="1" x14ac:dyDescent="0.25">
      <c r="A107" s="162">
        <v>2244</v>
      </c>
      <c r="B107" s="189" t="s">
        <v>288</v>
      </c>
      <c r="C107" s="190">
        <f t="shared" si="102"/>
        <v>9263</v>
      </c>
      <c r="D107" s="302">
        <v>8372</v>
      </c>
      <c r="E107" s="303"/>
      <c r="F107" s="166">
        <f t="shared" si="131"/>
        <v>8372</v>
      </c>
      <c r="G107" s="164"/>
      <c r="H107" s="165"/>
      <c r="I107" s="166">
        <f t="shared" si="132"/>
        <v>0</v>
      </c>
      <c r="J107" s="164">
        <v>891</v>
      </c>
      <c r="K107" s="165"/>
      <c r="L107" s="166">
        <f t="shared" si="133"/>
        <v>891</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customHeight="1" x14ac:dyDescent="0.25">
      <c r="A111" s="162">
        <v>2249</v>
      </c>
      <c r="B111" s="189" t="s">
        <v>292</v>
      </c>
      <c r="C111" s="190">
        <f t="shared" si="102"/>
        <v>2550</v>
      </c>
      <c r="D111" s="302">
        <v>1600</v>
      </c>
      <c r="E111" s="303"/>
      <c r="F111" s="166">
        <f t="shared" si="131"/>
        <v>1600</v>
      </c>
      <c r="G111" s="164"/>
      <c r="H111" s="165"/>
      <c r="I111" s="166">
        <f t="shared" si="132"/>
        <v>0</v>
      </c>
      <c r="J111" s="164">
        <v>950</v>
      </c>
      <c r="K111" s="165"/>
      <c r="L111" s="166">
        <f t="shared" si="133"/>
        <v>950</v>
      </c>
      <c r="M111" s="164"/>
      <c r="N111" s="165"/>
      <c r="O111" s="166">
        <f t="shared" si="134"/>
        <v>0</v>
      </c>
      <c r="P111" s="168"/>
    </row>
    <row r="112" spans="1:16" x14ac:dyDescent="0.25">
      <c r="A112" s="296">
        <v>2250</v>
      </c>
      <c r="B112" s="189" t="s">
        <v>293</v>
      </c>
      <c r="C112" s="190">
        <f t="shared" si="102"/>
        <v>150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150</v>
      </c>
      <c r="K112" s="298">
        <f t="shared" ref="K112:L112" si="137">SUM(K113:K115)</f>
        <v>0</v>
      </c>
      <c r="L112" s="166">
        <f t="shared" si="137"/>
        <v>150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c r="E114" s="303"/>
      <c r="F114" s="166">
        <f t="shared" si="139"/>
        <v>0</v>
      </c>
      <c r="G114" s="164"/>
      <c r="H114" s="165"/>
      <c r="I114" s="166">
        <f t="shared" si="140"/>
        <v>0</v>
      </c>
      <c r="J114" s="164"/>
      <c r="K114" s="165"/>
      <c r="L114" s="166">
        <f t="shared" si="141"/>
        <v>0</v>
      </c>
      <c r="M114" s="164"/>
      <c r="N114" s="165"/>
      <c r="O114" s="166">
        <f t="shared" si="142"/>
        <v>0</v>
      </c>
      <c r="P114" s="168"/>
    </row>
    <row r="115" spans="1:16" ht="24" customHeight="1" x14ac:dyDescent="0.25">
      <c r="A115" s="162">
        <v>2259</v>
      </c>
      <c r="B115" s="189" t="s">
        <v>296</v>
      </c>
      <c r="C115" s="190">
        <f t="shared" si="102"/>
        <v>150</v>
      </c>
      <c r="D115" s="302"/>
      <c r="E115" s="303"/>
      <c r="F115" s="166">
        <f t="shared" si="139"/>
        <v>0</v>
      </c>
      <c r="G115" s="164"/>
      <c r="H115" s="165"/>
      <c r="I115" s="166">
        <f t="shared" si="140"/>
        <v>0</v>
      </c>
      <c r="J115" s="164">
        <v>150</v>
      </c>
      <c r="K115" s="165"/>
      <c r="L115" s="166">
        <f t="shared" si="141"/>
        <v>150</v>
      </c>
      <c r="M115" s="164"/>
      <c r="N115" s="165"/>
      <c r="O115" s="166">
        <f t="shared" si="142"/>
        <v>0</v>
      </c>
      <c r="P115" s="168"/>
    </row>
    <row r="116" spans="1:16" x14ac:dyDescent="0.25">
      <c r="A116" s="296">
        <v>2260</v>
      </c>
      <c r="B116" s="189" t="s">
        <v>297</v>
      </c>
      <c r="C116" s="190">
        <f t="shared" si="102"/>
        <v>237</v>
      </c>
      <c r="D116" s="297">
        <f>SUM(D117:D121)</f>
        <v>79</v>
      </c>
      <c r="E116" s="298">
        <f t="shared" ref="E116:F116" si="143">SUM(E117:E121)</f>
        <v>0</v>
      </c>
      <c r="F116" s="166">
        <f t="shared" si="143"/>
        <v>79</v>
      </c>
      <c r="G116" s="297">
        <f>SUM(G117:G121)</f>
        <v>0</v>
      </c>
      <c r="H116" s="298">
        <f t="shared" ref="H116:I116" si="144">SUM(H117:H121)</f>
        <v>0</v>
      </c>
      <c r="I116" s="166">
        <f t="shared" si="144"/>
        <v>0</v>
      </c>
      <c r="J116" s="297">
        <f>SUM(J117:J121)</f>
        <v>158</v>
      </c>
      <c r="K116" s="298">
        <f t="shared" ref="K116:L116" si="145">SUM(K117:K121)</f>
        <v>0</v>
      </c>
      <c r="L116" s="166">
        <f t="shared" si="145"/>
        <v>158</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customHeight="1" x14ac:dyDescent="0.25">
      <c r="A120" s="162">
        <v>2264</v>
      </c>
      <c r="B120" s="189" t="s">
        <v>301</v>
      </c>
      <c r="C120" s="190">
        <f t="shared" si="102"/>
        <v>140</v>
      </c>
      <c r="D120" s="302"/>
      <c r="E120" s="303"/>
      <c r="F120" s="166">
        <f t="shared" si="147"/>
        <v>0</v>
      </c>
      <c r="G120" s="164"/>
      <c r="H120" s="165"/>
      <c r="I120" s="166">
        <f t="shared" si="148"/>
        <v>0</v>
      </c>
      <c r="J120" s="164">
        <v>140</v>
      </c>
      <c r="K120" s="165"/>
      <c r="L120" s="166">
        <f t="shared" si="149"/>
        <v>140</v>
      </c>
      <c r="M120" s="164"/>
      <c r="N120" s="165"/>
      <c r="O120" s="166">
        <f t="shared" si="150"/>
        <v>0</v>
      </c>
      <c r="P120" s="168"/>
    </row>
    <row r="121" spans="1:16" ht="12.75" customHeight="1" x14ac:dyDescent="0.25">
      <c r="A121" s="162">
        <v>2269</v>
      </c>
      <c r="B121" s="189" t="s">
        <v>302</v>
      </c>
      <c r="C121" s="190">
        <f t="shared" si="102"/>
        <v>97</v>
      </c>
      <c r="D121" s="302">
        <v>79</v>
      </c>
      <c r="E121" s="303"/>
      <c r="F121" s="166">
        <f t="shared" si="147"/>
        <v>79</v>
      </c>
      <c r="G121" s="164"/>
      <c r="H121" s="165"/>
      <c r="I121" s="166">
        <f t="shared" si="148"/>
        <v>0</v>
      </c>
      <c r="J121" s="164">
        <v>18</v>
      </c>
      <c r="K121" s="165"/>
      <c r="L121" s="166">
        <f t="shared" si="149"/>
        <v>18</v>
      </c>
      <c r="M121" s="164"/>
      <c r="N121" s="165"/>
      <c r="O121" s="166">
        <f t="shared" si="150"/>
        <v>0</v>
      </c>
      <c r="P121" s="168"/>
    </row>
    <row r="122" spans="1:16" x14ac:dyDescent="0.25">
      <c r="A122" s="296">
        <v>2270</v>
      </c>
      <c r="B122" s="189" t="s">
        <v>303</v>
      </c>
      <c r="C122" s="190">
        <f t="shared" si="102"/>
        <v>50</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50</v>
      </c>
      <c r="K122" s="298">
        <f t="shared" ref="K122:L122" si="153">SUM(K123:K127)</f>
        <v>0</v>
      </c>
      <c r="L122" s="166">
        <f t="shared" si="153"/>
        <v>50</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31.5" customHeight="1" x14ac:dyDescent="0.25">
      <c r="A127" s="162">
        <v>2279</v>
      </c>
      <c r="B127" s="189" t="s">
        <v>308</v>
      </c>
      <c r="C127" s="190">
        <f t="shared" si="102"/>
        <v>50</v>
      </c>
      <c r="D127" s="302"/>
      <c r="E127" s="303"/>
      <c r="F127" s="166">
        <f t="shared" si="155"/>
        <v>0</v>
      </c>
      <c r="G127" s="164"/>
      <c r="H127" s="165"/>
      <c r="I127" s="166">
        <f t="shared" si="156"/>
        <v>0</v>
      </c>
      <c r="J127" s="164">
        <v>50</v>
      </c>
      <c r="K127" s="165"/>
      <c r="L127" s="166">
        <f t="shared" si="157"/>
        <v>50</v>
      </c>
      <c r="M127" s="164"/>
      <c r="N127" s="165"/>
      <c r="O127" s="166">
        <f t="shared" si="158"/>
        <v>0</v>
      </c>
      <c r="P127" s="168"/>
    </row>
    <row r="128" spans="1:16" ht="48" hidden="1" x14ac:dyDescent="0.25">
      <c r="A128" s="648">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13411</v>
      </c>
      <c r="D130" s="284">
        <f>SUM(D131,D136,D140,D141,D144,D151,D159,D160,D163)</f>
        <v>9928</v>
      </c>
      <c r="E130" s="285">
        <f t="shared" ref="E130:F130" si="160">SUM(E131,E136,E140,E141,E144,E151,E159,E160,E163)</f>
        <v>0</v>
      </c>
      <c r="F130" s="173">
        <f t="shared" si="160"/>
        <v>9928</v>
      </c>
      <c r="G130" s="284">
        <f>SUM(G131,G136,G140,G141,G144,G151,G159,G160,G163)</f>
        <v>0</v>
      </c>
      <c r="H130" s="285">
        <f t="shared" ref="H130:I130" si="161">SUM(H131,H136,H140,H141,H144,H151,H159,H160,H163)</f>
        <v>0</v>
      </c>
      <c r="I130" s="173">
        <f t="shared" si="161"/>
        <v>0</v>
      </c>
      <c r="J130" s="284">
        <f>SUM(J131,J136,J140,J141,J144,J151,J159,J160,J163)</f>
        <v>3483</v>
      </c>
      <c r="K130" s="285">
        <f t="shared" ref="K130:L130" si="162">SUM(K131,K136,K140,K141,K144,K151,K159,K160,K163)</f>
        <v>0</v>
      </c>
      <c r="L130" s="173">
        <f t="shared" si="162"/>
        <v>3483</v>
      </c>
      <c r="M130" s="284">
        <f>SUM(M131,M136,M140,M141,M144,M151,M159,M160,M163)</f>
        <v>0</v>
      </c>
      <c r="N130" s="285">
        <f t="shared" ref="N130:O130" si="163">SUM(N131,N136,N140,N141,N144,N151,N159,N160,N163)</f>
        <v>0</v>
      </c>
      <c r="O130" s="173">
        <f t="shared" si="163"/>
        <v>0</v>
      </c>
      <c r="P130" s="177"/>
    </row>
    <row r="131" spans="1:16" ht="24" x14ac:dyDescent="0.25">
      <c r="A131" s="648">
        <v>2310</v>
      </c>
      <c r="B131" s="182" t="s">
        <v>312</v>
      </c>
      <c r="C131" s="183">
        <f t="shared" si="102"/>
        <v>5766</v>
      </c>
      <c r="D131" s="300">
        <f t="shared" ref="D131:O131" si="164">SUM(D132:D135)</f>
        <v>4226</v>
      </c>
      <c r="E131" s="301">
        <f t="shared" si="164"/>
        <v>0</v>
      </c>
      <c r="F131" s="234">
        <f t="shared" si="164"/>
        <v>4226</v>
      </c>
      <c r="G131" s="300">
        <f t="shared" si="164"/>
        <v>0</v>
      </c>
      <c r="H131" s="301">
        <f t="shared" si="164"/>
        <v>0</v>
      </c>
      <c r="I131" s="234">
        <f t="shared" si="164"/>
        <v>0</v>
      </c>
      <c r="J131" s="300">
        <f t="shared" si="164"/>
        <v>1540</v>
      </c>
      <c r="K131" s="301">
        <f t="shared" si="164"/>
        <v>0</v>
      </c>
      <c r="L131" s="234">
        <f t="shared" si="164"/>
        <v>1540</v>
      </c>
      <c r="M131" s="300">
        <f t="shared" si="164"/>
        <v>0</v>
      </c>
      <c r="N131" s="301">
        <f t="shared" si="164"/>
        <v>0</v>
      </c>
      <c r="O131" s="234">
        <f t="shared" si="164"/>
        <v>0</v>
      </c>
      <c r="P131" s="160"/>
    </row>
    <row r="132" spans="1:16" ht="12" customHeight="1" x14ac:dyDescent="0.25">
      <c r="A132" s="162">
        <v>2311</v>
      </c>
      <c r="B132" s="189" t="s">
        <v>313</v>
      </c>
      <c r="C132" s="190">
        <f t="shared" si="102"/>
        <v>1431</v>
      </c>
      <c r="D132" s="302">
        <v>1271</v>
      </c>
      <c r="E132" s="303"/>
      <c r="F132" s="166">
        <f t="shared" ref="F132:F135" si="165">D132+E132</f>
        <v>1271</v>
      </c>
      <c r="G132" s="164"/>
      <c r="H132" s="165"/>
      <c r="I132" s="166">
        <f t="shared" ref="I132:I135" si="166">G132+H132</f>
        <v>0</v>
      </c>
      <c r="J132" s="164">
        <v>160</v>
      </c>
      <c r="K132" s="165"/>
      <c r="L132" s="166">
        <f t="shared" ref="L132:L135" si="167">K132+J132</f>
        <v>160</v>
      </c>
      <c r="M132" s="164"/>
      <c r="N132" s="165"/>
      <c r="O132" s="166">
        <f t="shared" ref="O132:O135" si="168">N132+M132</f>
        <v>0</v>
      </c>
      <c r="P132" s="168"/>
    </row>
    <row r="133" spans="1:16" ht="27" customHeight="1" x14ac:dyDescent="0.25">
      <c r="A133" s="162">
        <v>2312</v>
      </c>
      <c r="B133" s="189" t="s">
        <v>314</v>
      </c>
      <c r="C133" s="190">
        <f t="shared" si="102"/>
        <v>4155</v>
      </c>
      <c r="D133" s="302">
        <v>2955</v>
      </c>
      <c r="E133" s="303"/>
      <c r="F133" s="166">
        <f t="shared" si="165"/>
        <v>2955</v>
      </c>
      <c r="G133" s="164"/>
      <c r="H133" s="165"/>
      <c r="I133" s="166">
        <f t="shared" si="166"/>
        <v>0</v>
      </c>
      <c r="J133" s="164">
        <v>1200</v>
      </c>
      <c r="K133" s="165"/>
      <c r="L133" s="166">
        <f t="shared" si="167"/>
        <v>1200</v>
      </c>
      <c r="M133" s="164"/>
      <c r="N133" s="165"/>
      <c r="O133" s="166">
        <f t="shared" si="168"/>
        <v>0</v>
      </c>
      <c r="P133" s="168"/>
    </row>
    <row r="134" spans="1:16" ht="12" hidden="1" customHeight="1" x14ac:dyDescent="0.25">
      <c r="A134" s="162">
        <v>2313</v>
      </c>
      <c r="B134" s="189" t="s">
        <v>315</v>
      </c>
      <c r="C134" s="190">
        <f t="shared" si="102"/>
        <v>0</v>
      </c>
      <c r="D134" s="302"/>
      <c r="E134" s="303"/>
      <c r="F134" s="166">
        <f t="shared" si="165"/>
        <v>0</v>
      </c>
      <c r="G134" s="164"/>
      <c r="H134" s="165"/>
      <c r="I134" s="166">
        <f t="shared" si="166"/>
        <v>0</v>
      </c>
      <c r="J134" s="164"/>
      <c r="K134" s="165"/>
      <c r="L134" s="166">
        <f t="shared" si="167"/>
        <v>0</v>
      </c>
      <c r="M134" s="164"/>
      <c r="N134" s="165"/>
      <c r="O134" s="166">
        <f t="shared" si="168"/>
        <v>0</v>
      </c>
      <c r="P134" s="168"/>
    </row>
    <row r="135" spans="1:16" ht="36" customHeight="1" x14ac:dyDescent="0.25">
      <c r="A135" s="162">
        <v>2314</v>
      </c>
      <c r="B135" s="189" t="s">
        <v>316</v>
      </c>
      <c r="C135" s="190">
        <f t="shared" si="102"/>
        <v>180</v>
      </c>
      <c r="D135" s="302"/>
      <c r="E135" s="303"/>
      <c r="F135" s="166">
        <f t="shared" si="165"/>
        <v>0</v>
      </c>
      <c r="G135" s="164"/>
      <c r="H135" s="165"/>
      <c r="I135" s="166">
        <f t="shared" si="166"/>
        <v>0</v>
      </c>
      <c r="J135" s="164">
        <v>180</v>
      </c>
      <c r="K135" s="165"/>
      <c r="L135" s="166">
        <f t="shared" si="167"/>
        <v>180</v>
      </c>
      <c r="M135" s="164"/>
      <c r="N135" s="165"/>
      <c r="O135" s="166">
        <f t="shared" si="168"/>
        <v>0</v>
      </c>
      <c r="P135" s="168"/>
    </row>
    <row r="136" spans="1:16" x14ac:dyDescent="0.25">
      <c r="A136" s="296">
        <v>2320</v>
      </c>
      <c r="B136" s="189" t="s">
        <v>317</v>
      </c>
      <c r="C136" s="190">
        <f t="shared" si="102"/>
        <v>1502</v>
      </c>
      <c r="D136" s="297">
        <f>SUM(D137:D139)</f>
        <v>1502</v>
      </c>
      <c r="E136" s="298">
        <f t="shared" ref="E136:F136" si="169">SUM(E137:E139)</f>
        <v>0</v>
      </c>
      <c r="F136" s="166">
        <f t="shared" si="169"/>
        <v>1502</v>
      </c>
      <c r="G136" s="297">
        <f>SUM(G137:G139)</f>
        <v>0</v>
      </c>
      <c r="H136" s="298">
        <f t="shared" ref="H136:I136" si="170">SUM(H137:H139)</f>
        <v>0</v>
      </c>
      <c r="I136" s="166">
        <f t="shared" si="170"/>
        <v>0</v>
      </c>
      <c r="J136" s="297">
        <f>SUM(J137:J139)</f>
        <v>0</v>
      </c>
      <c r="K136" s="298">
        <f t="shared" ref="K136:L136" si="171">SUM(K137:K139)</f>
        <v>0</v>
      </c>
      <c r="L136" s="166">
        <f t="shared" si="171"/>
        <v>0</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customHeight="1" x14ac:dyDescent="0.25">
      <c r="A138" s="162">
        <v>2322</v>
      </c>
      <c r="B138" s="189" t="s">
        <v>319</v>
      </c>
      <c r="C138" s="190">
        <f t="shared" si="102"/>
        <v>1502</v>
      </c>
      <c r="D138" s="302">
        <v>1502</v>
      </c>
      <c r="E138" s="303"/>
      <c r="F138" s="166">
        <f t="shared" si="173"/>
        <v>1502</v>
      </c>
      <c r="G138" s="164"/>
      <c r="H138" s="165"/>
      <c r="I138" s="166">
        <f t="shared" si="174"/>
        <v>0</v>
      </c>
      <c r="J138" s="164"/>
      <c r="K138" s="165"/>
      <c r="L138" s="166">
        <f t="shared" si="175"/>
        <v>0</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hidden="1" x14ac:dyDescent="0.25">
      <c r="A141" s="296">
        <v>2340</v>
      </c>
      <c r="B141" s="189" t="s">
        <v>322</v>
      </c>
      <c r="C141" s="190">
        <f t="shared" si="102"/>
        <v>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0</v>
      </c>
      <c r="K141" s="298">
        <f t="shared" ref="K141:L141" si="179">SUM(K142:K143)</f>
        <v>0</v>
      </c>
      <c r="L141" s="166">
        <f t="shared" si="179"/>
        <v>0</v>
      </c>
      <c r="M141" s="297">
        <f>SUM(M142:M143)</f>
        <v>0</v>
      </c>
      <c r="N141" s="298">
        <f t="shared" ref="N141:O141" si="180">SUM(N142:N143)</f>
        <v>0</v>
      </c>
      <c r="O141" s="166">
        <f t="shared" si="180"/>
        <v>0</v>
      </c>
      <c r="P141" s="168"/>
    </row>
    <row r="142" spans="1:16" ht="12" hidden="1" customHeight="1" x14ac:dyDescent="0.25">
      <c r="A142" s="162">
        <v>2341</v>
      </c>
      <c r="B142" s="189" t="s">
        <v>323</v>
      </c>
      <c r="C142" s="190">
        <f t="shared" si="102"/>
        <v>0</v>
      </c>
      <c r="D142" s="302"/>
      <c r="E142" s="303"/>
      <c r="F142" s="166">
        <f t="shared" ref="F142:F143" si="181">D142+E142</f>
        <v>0</v>
      </c>
      <c r="G142" s="164"/>
      <c r="H142" s="165"/>
      <c r="I142" s="166">
        <f t="shared" ref="I142:I143" si="182">G142+H142</f>
        <v>0</v>
      </c>
      <c r="J142" s="164"/>
      <c r="K142" s="165"/>
      <c r="L142" s="166">
        <f t="shared" ref="L142:L143" si="183">K142+J142</f>
        <v>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x14ac:dyDescent="0.25">
      <c r="A144" s="286">
        <v>2350</v>
      </c>
      <c r="B144" s="238" t="s">
        <v>325</v>
      </c>
      <c r="C144" s="243">
        <f t="shared" si="102"/>
        <v>5713</v>
      </c>
      <c r="D144" s="287">
        <f>SUM(D145:D150)</f>
        <v>4200</v>
      </c>
      <c r="E144" s="288">
        <f t="shared" ref="E144:F144" si="185">SUM(E145:E150)</f>
        <v>0</v>
      </c>
      <c r="F144" s="241">
        <f t="shared" si="185"/>
        <v>4200</v>
      </c>
      <c r="G144" s="287">
        <f>SUM(G145:G150)</f>
        <v>0</v>
      </c>
      <c r="H144" s="288">
        <f t="shared" ref="H144:I144" si="186">SUM(H145:H150)</f>
        <v>0</v>
      </c>
      <c r="I144" s="241">
        <f t="shared" si="186"/>
        <v>0</v>
      </c>
      <c r="J144" s="287">
        <f>SUM(J145:J150)</f>
        <v>1513</v>
      </c>
      <c r="K144" s="288">
        <f t="shared" ref="K144:L144" si="187">SUM(K145:K150)</f>
        <v>0</v>
      </c>
      <c r="L144" s="241">
        <f t="shared" si="187"/>
        <v>1513</v>
      </c>
      <c r="M144" s="287">
        <f>SUM(M145:M150)</f>
        <v>0</v>
      </c>
      <c r="N144" s="288">
        <f t="shared" ref="N144:O144" si="188">SUM(N145:N150)</f>
        <v>0</v>
      </c>
      <c r="O144" s="241">
        <f t="shared" si="188"/>
        <v>0</v>
      </c>
      <c r="P144" s="229"/>
    </row>
    <row r="145" spans="1:16" ht="12" customHeight="1" x14ac:dyDescent="0.25">
      <c r="A145" s="155">
        <v>2351</v>
      </c>
      <c r="B145" s="182" t="s">
        <v>326</v>
      </c>
      <c r="C145" s="183">
        <f t="shared" si="102"/>
        <v>400</v>
      </c>
      <c r="D145" s="304">
        <v>300</v>
      </c>
      <c r="E145" s="305"/>
      <c r="F145" s="234">
        <f t="shared" ref="F145:F150" si="189">D145+E145</f>
        <v>300</v>
      </c>
      <c r="G145" s="157"/>
      <c r="H145" s="158"/>
      <c r="I145" s="234">
        <f t="shared" ref="I145:I150" si="190">G145+H145</f>
        <v>0</v>
      </c>
      <c r="J145" s="157">
        <v>100</v>
      </c>
      <c r="K145" s="158"/>
      <c r="L145" s="234">
        <f t="shared" ref="L145:L150" si="191">K145+J145</f>
        <v>100</v>
      </c>
      <c r="M145" s="157"/>
      <c r="N145" s="158"/>
      <c r="O145" s="234">
        <f t="shared" ref="O145:O150" si="192">N145+M145</f>
        <v>0</v>
      </c>
      <c r="P145" s="160"/>
    </row>
    <row r="146" spans="1:16" ht="14.25" customHeight="1" x14ac:dyDescent="0.25">
      <c r="A146" s="162">
        <v>2352</v>
      </c>
      <c r="B146" s="189" t="s">
        <v>327</v>
      </c>
      <c r="C146" s="190">
        <f t="shared" si="102"/>
        <v>5131</v>
      </c>
      <c r="D146" s="302">
        <v>3900</v>
      </c>
      <c r="E146" s="303"/>
      <c r="F146" s="166">
        <f t="shared" si="189"/>
        <v>3900</v>
      </c>
      <c r="G146" s="164"/>
      <c r="H146" s="165"/>
      <c r="I146" s="166">
        <f t="shared" si="190"/>
        <v>0</v>
      </c>
      <c r="J146" s="164">
        <v>1231</v>
      </c>
      <c r="K146" s="165"/>
      <c r="L146" s="166">
        <f t="shared" si="191"/>
        <v>1231</v>
      </c>
      <c r="M146" s="164"/>
      <c r="N146" s="165"/>
      <c r="O146" s="166">
        <f t="shared" si="192"/>
        <v>0</v>
      </c>
      <c r="P146" s="168"/>
    </row>
    <row r="147" spans="1:16" ht="24" customHeight="1" x14ac:dyDescent="0.25">
      <c r="A147" s="162">
        <v>2353</v>
      </c>
      <c r="B147" s="189" t="s">
        <v>328</v>
      </c>
      <c r="C147" s="190">
        <f t="shared" si="102"/>
        <v>150</v>
      </c>
      <c r="D147" s="302"/>
      <c r="E147" s="303"/>
      <c r="F147" s="166">
        <f t="shared" si="189"/>
        <v>0</v>
      </c>
      <c r="G147" s="164"/>
      <c r="H147" s="165"/>
      <c r="I147" s="166">
        <f t="shared" si="190"/>
        <v>0</v>
      </c>
      <c r="J147" s="164">
        <v>150</v>
      </c>
      <c r="K147" s="165"/>
      <c r="L147" s="166">
        <f t="shared" si="191"/>
        <v>150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customHeight="1" x14ac:dyDescent="0.25">
      <c r="A149" s="162">
        <v>2355</v>
      </c>
      <c r="B149" s="189" t="s">
        <v>330</v>
      </c>
      <c r="C149" s="190">
        <f t="shared" si="193"/>
        <v>32</v>
      </c>
      <c r="D149" s="302"/>
      <c r="E149" s="303"/>
      <c r="F149" s="166">
        <f t="shared" si="189"/>
        <v>0</v>
      </c>
      <c r="G149" s="164"/>
      <c r="H149" s="165"/>
      <c r="I149" s="166">
        <f t="shared" si="190"/>
        <v>0</v>
      </c>
      <c r="J149" s="164">
        <v>32</v>
      </c>
      <c r="K149" s="165"/>
      <c r="L149" s="166">
        <f t="shared" si="191"/>
        <v>32</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c r="E153" s="303"/>
      <c r="F153" s="166">
        <f t="shared" si="198"/>
        <v>0</v>
      </c>
      <c r="G153" s="164"/>
      <c r="H153" s="165"/>
      <c r="I153" s="166">
        <f t="shared" si="199"/>
        <v>0</v>
      </c>
      <c r="J153" s="164"/>
      <c r="K153" s="165"/>
      <c r="L153" s="166">
        <f t="shared" si="200"/>
        <v>0</v>
      </c>
      <c r="M153" s="164"/>
      <c r="N153" s="165"/>
      <c r="O153" s="166">
        <f t="shared" si="201"/>
        <v>0</v>
      </c>
      <c r="P153" s="168"/>
    </row>
    <row r="154" spans="1:16" ht="12" hidden="1" customHeight="1" x14ac:dyDescent="0.25">
      <c r="A154" s="161">
        <v>2363</v>
      </c>
      <c r="B154" s="189" t="s">
        <v>335</v>
      </c>
      <c r="C154" s="190">
        <f t="shared" si="193"/>
        <v>0</v>
      </c>
      <c r="D154" s="302"/>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12" hidden="1" customHeight="1" x14ac:dyDescent="0.25">
      <c r="A159" s="286">
        <v>2370</v>
      </c>
      <c r="B159" s="238" t="s">
        <v>340</v>
      </c>
      <c r="C159" s="243">
        <f t="shared" si="193"/>
        <v>0</v>
      </c>
      <c r="D159" s="313"/>
      <c r="E159" s="314"/>
      <c r="F159" s="241">
        <f t="shared" si="198"/>
        <v>0</v>
      </c>
      <c r="G159" s="244"/>
      <c r="H159" s="245"/>
      <c r="I159" s="241">
        <f t="shared" si="199"/>
        <v>0</v>
      </c>
      <c r="J159" s="244"/>
      <c r="K159" s="245"/>
      <c r="L159" s="241">
        <f t="shared" si="200"/>
        <v>0</v>
      </c>
      <c r="M159" s="244"/>
      <c r="N159" s="245"/>
      <c r="O159" s="241">
        <f t="shared" si="201"/>
        <v>0</v>
      </c>
      <c r="P159" s="229"/>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customHeight="1" x14ac:dyDescent="0.25">
      <c r="A163" s="286">
        <v>2390</v>
      </c>
      <c r="B163" s="238" t="s">
        <v>344</v>
      </c>
      <c r="C163" s="243">
        <f t="shared" si="193"/>
        <v>430</v>
      </c>
      <c r="D163" s="313"/>
      <c r="E163" s="314"/>
      <c r="F163" s="241">
        <f t="shared" si="206"/>
        <v>0</v>
      </c>
      <c r="G163" s="244"/>
      <c r="H163" s="245"/>
      <c r="I163" s="241">
        <f t="shared" si="207"/>
        <v>0</v>
      </c>
      <c r="J163" s="244">
        <v>430</v>
      </c>
      <c r="K163" s="245"/>
      <c r="L163" s="241">
        <f t="shared" si="208"/>
        <v>430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hidden="1" x14ac:dyDescent="0.25">
      <c r="A165" s="169">
        <v>2500</v>
      </c>
      <c r="B165" s="283" t="s">
        <v>346</v>
      </c>
      <c r="C165" s="170">
        <f t="shared" si="193"/>
        <v>0</v>
      </c>
      <c r="D165" s="284">
        <f>SUM(D166,D171)</f>
        <v>0</v>
      </c>
      <c r="E165" s="285">
        <f t="shared" ref="E165:O165" si="210">SUM(E166,E171)</f>
        <v>0</v>
      </c>
      <c r="F165" s="173">
        <f t="shared" si="210"/>
        <v>0</v>
      </c>
      <c r="G165" s="284">
        <f t="shared" si="210"/>
        <v>0</v>
      </c>
      <c r="H165" s="285">
        <f t="shared" si="210"/>
        <v>0</v>
      </c>
      <c r="I165" s="173">
        <f t="shared" si="210"/>
        <v>0</v>
      </c>
      <c r="J165" s="284">
        <f t="shared" si="210"/>
        <v>0</v>
      </c>
      <c r="K165" s="285">
        <f t="shared" si="210"/>
        <v>0</v>
      </c>
      <c r="L165" s="173">
        <f t="shared" si="210"/>
        <v>0</v>
      </c>
      <c r="M165" s="284">
        <f t="shared" si="210"/>
        <v>0</v>
      </c>
      <c r="N165" s="285">
        <f t="shared" si="210"/>
        <v>0</v>
      </c>
      <c r="O165" s="173">
        <f t="shared" si="210"/>
        <v>0</v>
      </c>
      <c r="P165" s="177"/>
    </row>
    <row r="166" spans="1:16" ht="16.5" hidden="1" customHeight="1" x14ac:dyDescent="0.25">
      <c r="A166" s="648">
        <v>2510</v>
      </c>
      <c r="B166" s="182" t="s">
        <v>347</v>
      </c>
      <c r="C166" s="183">
        <f t="shared" si="193"/>
        <v>0</v>
      </c>
      <c r="D166" s="300">
        <f>SUM(D167:D170)</f>
        <v>0</v>
      </c>
      <c r="E166" s="301">
        <f t="shared" ref="E166:O166" si="211">SUM(E167:E170)</f>
        <v>0</v>
      </c>
      <c r="F166" s="234">
        <f t="shared" si="211"/>
        <v>0</v>
      </c>
      <c r="G166" s="300">
        <f t="shared" si="211"/>
        <v>0</v>
      </c>
      <c r="H166" s="301">
        <f t="shared" si="211"/>
        <v>0</v>
      </c>
      <c r="I166" s="234">
        <f t="shared" si="211"/>
        <v>0</v>
      </c>
      <c r="J166" s="300">
        <f t="shared" si="211"/>
        <v>0</v>
      </c>
      <c r="K166" s="301">
        <f t="shared" si="211"/>
        <v>0</v>
      </c>
      <c r="L166" s="234">
        <f t="shared" si="211"/>
        <v>0</v>
      </c>
      <c r="M166" s="300">
        <f t="shared" si="211"/>
        <v>0</v>
      </c>
      <c r="N166" s="301">
        <f t="shared" si="211"/>
        <v>0</v>
      </c>
      <c r="O166" s="234">
        <f t="shared" si="211"/>
        <v>0</v>
      </c>
      <c r="P166" s="160"/>
    </row>
    <row r="167" spans="1:16" ht="24" hidden="1" customHeight="1" x14ac:dyDescent="0.25">
      <c r="A167" s="162">
        <v>2512</v>
      </c>
      <c r="B167" s="189" t="s">
        <v>348</v>
      </c>
      <c r="C167" s="190">
        <f t="shared" si="193"/>
        <v>0</v>
      </c>
      <c r="D167" s="302"/>
      <c r="E167" s="303"/>
      <c r="F167" s="166">
        <f t="shared" ref="F167:F172" si="212">D167+E167</f>
        <v>0</v>
      </c>
      <c r="G167" s="164"/>
      <c r="H167" s="165"/>
      <c r="I167" s="166">
        <f t="shared" ref="I167:I172" si="213">G167+H167</f>
        <v>0</v>
      </c>
      <c r="J167" s="164"/>
      <c r="K167" s="165"/>
      <c r="L167" s="166">
        <f t="shared" ref="L167:L172" si="214">K167+J167</f>
        <v>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648">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648">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648">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648">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42035</v>
      </c>
      <c r="D194" s="273">
        <f t="shared" ref="D194:O194" si="259">SUM(D195,D230,D269,D283)</f>
        <v>41265</v>
      </c>
      <c r="E194" s="274">
        <f t="shared" si="259"/>
        <v>0</v>
      </c>
      <c r="F194" s="275">
        <f t="shared" si="259"/>
        <v>41265</v>
      </c>
      <c r="G194" s="273">
        <f t="shared" si="259"/>
        <v>0</v>
      </c>
      <c r="H194" s="274">
        <f t="shared" si="259"/>
        <v>0</v>
      </c>
      <c r="I194" s="275">
        <f t="shared" si="259"/>
        <v>0</v>
      </c>
      <c r="J194" s="273">
        <f t="shared" si="259"/>
        <v>770</v>
      </c>
      <c r="K194" s="274">
        <f t="shared" si="259"/>
        <v>0</v>
      </c>
      <c r="L194" s="275">
        <f t="shared" si="259"/>
        <v>770</v>
      </c>
      <c r="M194" s="273">
        <f t="shared" si="259"/>
        <v>0</v>
      </c>
      <c r="N194" s="274">
        <f t="shared" si="259"/>
        <v>0</v>
      </c>
      <c r="O194" s="275">
        <f t="shared" si="259"/>
        <v>0</v>
      </c>
      <c r="P194" s="276"/>
    </row>
    <row r="195" spans="1:16" x14ac:dyDescent="0.25">
      <c r="A195" s="277">
        <v>5000</v>
      </c>
      <c r="B195" s="277" t="s">
        <v>376</v>
      </c>
      <c r="C195" s="278">
        <f t="shared" si="193"/>
        <v>42035</v>
      </c>
      <c r="D195" s="279">
        <f>D196+D204</f>
        <v>41265</v>
      </c>
      <c r="E195" s="280">
        <f t="shared" ref="E195:F195" si="260">E196+E204</f>
        <v>0</v>
      </c>
      <c r="F195" s="281">
        <f t="shared" si="260"/>
        <v>41265</v>
      </c>
      <c r="G195" s="279">
        <f>G196+G204</f>
        <v>0</v>
      </c>
      <c r="H195" s="280">
        <f t="shared" ref="H195:I195" si="261">H196+H204</f>
        <v>0</v>
      </c>
      <c r="I195" s="281">
        <f t="shared" si="261"/>
        <v>0</v>
      </c>
      <c r="J195" s="279">
        <f>J196+J204</f>
        <v>770</v>
      </c>
      <c r="K195" s="280">
        <f t="shared" ref="K195:L195" si="262">K196+K204</f>
        <v>0</v>
      </c>
      <c r="L195" s="281">
        <f t="shared" si="262"/>
        <v>770</v>
      </c>
      <c r="M195" s="279">
        <f>M196+M204</f>
        <v>0</v>
      </c>
      <c r="N195" s="280">
        <f t="shared" ref="N195:O195" si="263">N196+N204</f>
        <v>0</v>
      </c>
      <c r="O195" s="281">
        <f t="shared" si="263"/>
        <v>0</v>
      </c>
      <c r="P195" s="282"/>
    </row>
    <row r="196" spans="1:16" x14ac:dyDescent="0.25">
      <c r="A196" s="169">
        <v>5100</v>
      </c>
      <c r="B196" s="283" t="s">
        <v>377</v>
      </c>
      <c r="C196" s="170">
        <f t="shared" si="193"/>
        <v>970</v>
      </c>
      <c r="D196" s="284">
        <f>D197+D198+D201+D202+D203</f>
        <v>200</v>
      </c>
      <c r="E196" s="285">
        <f t="shared" ref="E196:F196" si="264">E197+E198+E201+E202+E203</f>
        <v>0</v>
      </c>
      <c r="F196" s="173">
        <f t="shared" si="264"/>
        <v>200</v>
      </c>
      <c r="G196" s="284">
        <f>G197+G198+G201+G202+G203</f>
        <v>0</v>
      </c>
      <c r="H196" s="285">
        <f t="shared" ref="H196:I196" si="265">H197+H198+H201+H202+H203</f>
        <v>0</v>
      </c>
      <c r="I196" s="173">
        <f t="shared" si="265"/>
        <v>0</v>
      </c>
      <c r="J196" s="284">
        <f>J197+J198+J201+J202+J203</f>
        <v>770</v>
      </c>
      <c r="K196" s="285">
        <f t="shared" ref="K196:L196" si="266">K197+K198+K201+K202+K203</f>
        <v>0</v>
      </c>
      <c r="L196" s="173">
        <f t="shared" si="266"/>
        <v>770</v>
      </c>
      <c r="M196" s="284">
        <f>M197+M198+M201+M202+M203</f>
        <v>0</v>
      </c>
      <c r="N196" s="285">
        <f t="shared" ref="N196:O196" si="267">N197+N198+N201+N202+N203</f>
        <v>0</v>
      </c>
      <c r="O196" s="173">
        <f t="shared" si="267"/>
        <v>0</v>
      </c>
      <c r="P196" s="177"/>
    </row>
    <row r="197" spans="1:16" ht="12" hidden="1" customHeight="1" x14ac:dyDescent="0.25">
      <c r="A197" s="648">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x14ac:dyDescent="0.25">
      <c r="A198" s="296">
        <v>5120</v>
      </c>
      <c r="B198" s="189" t="s">
        <v>379</v>
      </c>
      <c r="C198" s="190">
        <f t="shared" si="193"/>
        <v>970</v>
      </c>
      <c r="D198" s="297">
        <f>D199+D200</f>
        <v>200</v>
      </c>
      <c r="E198" s="298">
        <f t="shared" ref="E198:F198" si="268">E199+E200</f>
        <v>0</v>
      </c>
      <c r="F198" s="166">
        <f t="shared" si="268"/>
        <v>200</v>
      </c>
      <c r="G198" s="297">
        <f>G199+G200</f>
        <v>0</v>
      </c>
      <c r="H198" s="298">
        <f t="shared" ref="H198:I198" si="269">H199+H200</f>
        <v>0</v>
      </c>
      <c r="I198" s="166">
        <f t="shared" si="269"/>
        <v>0</v>
      </c>
      <c r="J198" s="297">
        <f>J199+J200</f>
        <v>770</v>
      </c>
      <c r="K198" s="298">
        <f t="shared" ref="K198:L198" si="270">K199+K200</f>
        <v>0</v>
      </c>
      <c r="L198" s="166">
        <f t="shared" si="270"/>
        <v>770</v>
      </c>
      <c r="M198" s="297">
        <f>M199+M200</f>
        <v>0</v>
      </c>
      <c r="N198" s="298">
        <f t="shared" ref="N198:O198" si="271">N199+N200</f>
        <v>0</v>
      </c>
      <c r="O198" s="166">
        <f t="shared" si="271"/>
        <v>0</v>
      </c>
      <c r="P198" s="168"/>
    </row>
    <row r="199" spans="1:16" ht="18.75" customHeight="1" x14ac:dyDescent="0.2">
      <c r="A199" s="162">
        <v>5121</v>
      </c>
      <c r="B199" s="189" t="s">
        <v>380</v>
      </c>
      <c r="C199" s="190">
        <f t="shared" si="193"/>
        <v>970</v>
      </c>
      <c r="D199" s="302">
        <v>200</v>
      </c>
      <c r="E199" s="303"/>
      <c r="F199" s="166">
        <f t="shared" ref="F199:F203" si="272">D199+E199</f>
        <v>200</v>
      </c>
      <c r="G199" s="164"/>
      <c r="H199" s="165"/>
      <c r="I199" s="166">
        <f t="shared" ref="I199:I203" si="273">G199+H199</f>
        <v>0</v>
      </c>
      <c r="J199" s="164">
        <v>770</v>
      </c>
      <c r="K199" s="165"/>
      <c r="L199" s="166">
        <f t="shared" ref="L199:L203" si="274">K199+J199</f>
        <v>770</v>
      </c>
      <c r="M199" s="164"/>
      <c r="N199" s="165"/>
      <c r="O199" s="166">
        <f t="shared" ref="O199:O203" si="275">N199+M199</f>
        <v>0</v>
      </c>
      <c r="P199" s="650"/>
    </row>
    <row r="200" spans="1:16" ht="24" hidden="1" customHeight="1" x14ac:dyDescent="0.2">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650"/>
    </row>
    <row r="201" spans="1:16" ht="12" hidden="1" customHeight="1" x14ac:dyDescent="0.2">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651"/>
    </row>
    <row r="202" spans="1:16" ht="12" hidden="1" customHeight="1" x14ac:dyDescent="0.2">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652"/>
    </row>
    <row r="203" spans="1:16" ht="24" hidden="1" customHeight="1" x14ac:dyDescent="0.2">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653"/>
    </row>
    <row r="204" spans="1:16" x14ac:dyDescent="0.25">
      <c r="A204" s="169">
        <v>5200</v>
      </c>
      <c r="B204" s="283" t="s">
        <v>385</v>
      </c>
      <c r="C204" s="170">
        <f t="shared" si="193"/>
        <v>41065</v>
      </c>
      <c r="D204" s="284">
        <f>D205+D215+D216+D225+D226+D227+D229</f>
        <v>41065</v>
      </c>
      <c r="E204" s="285">
        <f t="shared" ref="E204:F204" si="276">E205+E215+E216+E225+E226+E227+E229</f>
        <v>0</v>
      </c>
      <c r="F204" s="173">
        <f t="shared" si="276"/>
        <v>41065</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41065</v>
      </c>
      <c r="D216" s="297">
        <f>SUM(D217:D224)</f>
        <v>41065</v>
      </c>
      <c r="E216" s="298">
        <f t="shared" ref="E216:F216" si="289">SUM(E217:E224)</f>
        <v>0</v>
      </c>
      <c r="F216" s="166">
        <f t="shared" si="289"/>
        <v>41065</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2.5" customHeight="1" x14ac:dyDescent="0.25">
      <c r="A223" s="162">
        <v>5238</v>
      </c>
      <c r="B223" s="189" t="s">
        <v>404</v>
      </c>
      <c r="C223" s="190">
        <f t="shared" si="288"/>
        <v>1399</v>
      </c>
      <c r="D223" s="302">
        <v>1399</v>
      </c>
      <c r="E223" s="303"/>
      <c r="F223" s="166">
        <f t="shared" si="293"/>
        <v>1399</v>
      </c>
      <c r="G223" s="164"/>
      <c r="H223" s="165"/>
      <c r="I223" s="166">
        <f t="shared" si="294"/>
        <v>0</v>
      </c>
      <c r="J223" s="164"/>
      <c r="K223" s="165"/>
      <c r="L223" s="166">
        <f t="shared" si="295"/>
        <v>0</v>
      </c>
      <c r="M223" s="164"/>
      <c r="N223" s="165"/>
      <c r="O223" s="166">
        <f t="shared" si="296"/>
        <v>0</v>
      </c>
      <c r="P223" s="168"/>
    </row>
    <row r="224" spans="1:16" ht="23.25" customHeight="1" x14ac:dyDescent="0.25">
      <c r="A224" s="162">
        <v>5239</v>
      </c>
      <c r="B224" s="189" t="s">
        <v>405</v>
      </c>
      <c r="C224" s="190">
        <f t="shared" si="288"/>
        <v>39666</v>
      </c>
      <c r="D224" s="302">
        <v>39666</v>
      </c>
      <c r="E224" s="303"/>
      <c r="F224" s="166">
        <f t="shared" si="293"/>
        <v>39666</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648">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648">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648">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648">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648">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648">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1029317</v>
      </c>
      <c r="D289" s="362">
        <f t="shared" ref="D289:O289" si="389">SUM(D286,D269,D230,D195,D187,D173,D75,D53,D283)</f>
        <v>998261</v>
      </c>
      <c r="E289" s="363">
        <f t="shared" si="389"/>
        <v>0</v>
      </c>
      <c r="F289" s="364">
        <f t="shared" si="389"/>
        <v>998261</v>
      </c>
      <c r="G289" s="362">
        <f t="shared" si="389"/>
        <v>10724</v>
      </c>
      <c r="H289" s="363">
        <f t="shared" si="389"/>
        <v>0</v>
      </c>
      <c r="I289" s="364">
        <f t="shared" si="389"/>
        <v>10724</v>
      </c>
      <c r="J289" s="362">
        <f t="shared" si="389"/>
        <v>20332</v>
      </c>
      <c r="K289" s="363">
        <f t="shared" si="389"/>
        <v>0</v>
      </c>
      <c r="L289" s="364">
        <f t="shared" si="389"/>
        <v>20332</v>
      </c>
      <c r="M289" s="362">
        <f t="shared" si="389"/>
        <v>0</v>
      </c>
      <c r="N289" s="363">
        <f t="shared" si="389"/>
        <v>0</v>
      </c>
      <c r="O289" s="364">
        <f t="shared" si="389"/>
        <v>0</v>
      </c>
      <c r="P289" s="365"/>
    </row>
    <row r="290" spans="1:16" s="139" customFormat="1" ht="13.5" thickTop="1" thickBot="1" x14ac:dyDescent="0.3">
      <c r="A290" s="1043" t="s">
        <v>473</v>
      </c>
      <c r="B290" s="1044"/>
      <c r="C290" s="366">
        <f t="shared" si="371"/>
        <v>-1951</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-1951</v>
      </c>
      <c r="K290" s="368">
        <f t="shared" ref="K290:L290" si="392">(K26+K43)-K51</f>
        <v>0</v>
      </c>
      <c r="L290" s="369">
        <f t="shared" si="392"/>
        <v>-1951</v>
      </c>
      <c r="M290" s="367">
        <f>M45-M51</f>
        <v>0</v>
      </c>
      <c r="N290" s="368">
        <f t="shared" ref="N290:O290" si="393">N45-N51</f>
        <v>0</v>
      </c>
      <c r="O290" s="369">
        <f t="shared" si="393"/>
        <v>0</v>
      </c>
      <c r="P290" s="370"/>
    </row>
    <row r="291" spans="1:16" s="139" customFormat="1" ht="12.75" thickTop="1" x14ac:dyDescent="0.25">
      <c r="A291" s="1045" t="s">
        <v>474</v>
      </c>
      <c r="B291" s="1046"/>
      <c r="C291" s="371">
        <f t="shared" si="371"/>
        <v>1951</v>
      </c>
      <c r="D291" s="372">
        <f t="shared" ref="D291:O291" si="394">SUM(D292,D293)-D300+D301</f>
        <v>0</v>
      </c>
      <c r="E291" s="373">
        <f t="shared" si="394"/>
        <v>0</v>
      </c>
      <c r="F291" s="374">
        <f t="shared" si="394"/>
        <v>0</v>
      </c>
      <c r="G291" s="372">
        <f t="shared" si="394"/>
        <v>0</v>
      </c>
      <c r="H291" s="373">
        <f t="shared" si="394"/>
        <v>0</v>
      </c>
      <c r="I291" s="374">
        <f t="shared" si="394"/>
        <v>0</v>
      </c>
      <c r="J291" s="372">
        <f t="shared" si="394"/>
        <v>1951</v>
      </c>
      <c r="K291" s="373">
        <f t="shared" si="394"/>
        <v>0</v>
      </c>
      <c r="L291" s="374">
        <f t="shared" si="394"/>
        <v>1951</v>
      </c>
      <c r="M291" s="372">
        <f t="shared" si="394"/>
        <v>0</v>
      </c>
      <c r="N291" s="373">
        <f t="shared" si="394"/>
        <v>0</v>
      </c>
      <c r="O291" s="374">
        <f t="shared" si="394"/>
        <v>0</v>
      </c>
      <c r="P291" s="375"/>
    </row>
    <row r="292" spans="1:16" s="139" customFormat="1" ht="12.75" thickBot="1" x14ac:dyDescent="0.3">
      <c r="A292" s="257" t="s">
        <v>475</v>
      </c>
      <c r="B292" s="257" t="s">
        <v>476</v>
      </c>
      <c r="C292" s="258">
        <f t="shared" si="371"/>
        <v>1951</v>
      </c>
      <c r="D292" s="259">
        <f t="shared" ref="D292:O292" si="395">D21-D286</f>
        <v>0</v>
      </c>
      <c r="E292" s="260">
        <f t="shared" si="395"/>
        <v>0</v>
      </c>
      <c r="F292" s="261">
        <f t="shared" si="395"/>
        <v>0</v>
      </c>
      <c r="G292" s="259">
        <f t="shared" si="395"/>
        <v>0</v>
      </c>
      <c r="H292" s="260">
        <f t="shared" si="395"/>
        <v>0</v>
      </c>
      <c r="I292" s="261">
        <f t="shared" si="395"/>
        <v>0</v>
      </c>
      <c r="J292" s="259">
        <f t="shared" si="395"/>
        <v>1951</v>
      </c>
      <c r="K292" s="260">
        <f t="shared" si="395"/>
        <v>0</v>
      </c>
      <c r="L292" s="261">
        <f t="shared" si="395"/>
        <v>1951</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D5afRrugH4Lhd7BOA2+/IYlEga7anS35PJWBVn1cXAjzCr36m0ewllaNQzpxyypGRB+0DdCImkuHfb/52PVVyw==" saltValue="WCrLEpxioDukDYgtfDOK4w==" spinCount="100000" sheet="1" objects="1" scenarios="1" formatCells="0" formatColumns="0" formatRows="0" deleteColumns="0"/>
  <autoFilter ref="A18:P301">
    <filterColumn colId="2">
      <filters>
        <filter val="1 008 985"/>
        <filter val="1 029 317"/>
        <filter val="1 335"/>
        <filter val="1 399"/>
        <filter val="1 431"/>
        <filter val="1 450"/>
        <filter val="1 480"/>
        <filter val="1 502"/>
        <filter val="1 565"/>
        <filter val="1 645"/>
        <filter val="1 833"/>
        <filter val="1 951"/>
        <filter val="-1 951"/>
        <filter val="10 097"/>
        <filter val="103 870"/>
        <filter val="13 378"/>
        <filter val="13 411"/>
        <filter val="14 836"/>
        <filter val="140"/>
        <filter val="15 137"/>
        <filter val="150"/>
        <filter val="167 342"/>
        <filter val="18 067"/>
        <filter val="180"/>
        <filter val="19 637"/>
        <filter val="2 204"/>
        <filter val="2 550"/>
        <filter val="2 930"/>
        <filter val="216 957"/>
        <filter val="237"/>
        <filter val="28 145"/>
        <filter val="3 007"/>
        <filter val="3 350"/>
        <filter val="3 581"/>
        <filter val="301"/>
        <filter val="31 453"/>
        <filter val="31 689"/>
        <filter val="314"/>
        <filter val="32"/>
        <filter val="34 721"/>
        <filter val="39 666"/>
        <filter val="4 155"/>
        <filter val="4 451"/>
        <filter val="400"/>
        <filter val="41 065"/>
        <filter val="42 035"/>
        <filter val="430"/>
        <filter val="46 237"/>
        <filter val="49 615"/>
        <filter val="5 131"/>
        <filter val="5 713"/>
        <filter val="5 766"/>
        <filter val="50"/>
        <filter val="508"/>
        <filter val="559"/>
        <filter val="620 218"/>
        <filter val="66"/>
        <filter val="666 455"/>
        <filter val="70 859"/>
        <filter val="883 412"/>
        <filter val="9 263"/>
        <filter val="90 459"/>
        <filter val="97"/>
        <filter val="970"/>
        <filter val="987 28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35.pielikums Jūrmalas pilsētas domes
2019.gada 19.decembra saistošajiem noteikumiem Nr.56
(protokols Nr.16, 31.punkts)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tabSelected="1" view="pageLayout" zoomScaleNormal="100" workbookViewId="0">
      <selection activeCell="R13" sqref="R13"/>
    </sheetView>
  </sheetViews>
  <sheetFormatPr defaultColWidth="9.140625"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705</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500</v>
      </c>
      <c r="D3" s="1075"/>
      <c r="E3" s="1075"/>
      <c r="F3" s="1075"/>
      <c r="G3" s="1075"/>
      <c r="H3" s="1075"/>
      <c r="I3" s="1075"/>
      <c r="J3" s="1075"/>
      <c r="K3" s="1075"/>
      <c r="L3" s="1075"/>
      <c r="M3" s="1075"/>
      <c r="N3" s="1075"/>
      <c r="O3" s="1075"/>
      <c r="P3" s="1076"/>
      <c r="Q3" s="460"/>
    </row>
    <row r="4" spans="1:17" ht="12.75" customHeight="1" x14ac:dyDescent="0.25">
      <c r="A4" s="116" t="s">
        <v>170</v>
      </c>
      <c r="B4" s="117"/>
      <c r="C4" s="1075" t="s">
        <v>706</v>
      </c>
      <c r="D4" s="1075"/>
      <c r="E4" s="1075"/>
      <c r="F4" s="1075"/>
      <c r="G4" s="1075"/>
      <c r="H4" s="1075"/>
      <c r="I4" s="1075"/>
      <c r="J4" s="1075"/>
      <c r="K4" s="1075"/>
      <c r="L4" s="1075"/>
      <c r="M4" s="1075"/>
      <c r="N4" s="1075"/>
      <c r="O4" s="1075"/>
      <c r="P4" s="1076"/>
      <c r="Q4" s="460"/>
    </row>
    <row r="5" spans="1:17" ht="12.75" customHeight="1" x14ac:dyDescent="0.25">
      <c r="A5" s="118" t="s">
        <v>172</v>
      </c>
      <c r="B5" s="119"/>
      <c r="C5" s="1070" t="s">
        <v>707</v>
      </c>
      <c r="D5" s="1070"/>
      <c r="E5" s="1070"/>
      <c r="F5" s="1070"/>
      <c r="G5" s="1070"/>
      <c r="H5" s="1070"/>
      <c r="I5" s="1070"/>
      <c r="J5" s="1070"/>
      <c r="K5" s="1070"/>
      <c r="L5" s="1070"/>
      <c r="M5" s="1070"/>
      <c r="N5" s="1070"/>
      <c r="O5" s="1070"/>
      <c r="P5" s="1071"/>
      <c r="Q5" s="460"/>
    </row>
    <row r="6" spans="1:17" ht="12.75" customHeight="1" x14ac:dyDescent="0.25">
      <c r="A6" s="118" t="s">
        <v>174</v>
      </c>
      <c r="B6" s="119"/>
      <c r="C6" s="1070" t="s">
        <v>175</v>
      </c>
      <c r="D6" s="1070"/>
      <c r="E6" s="1070"/>
      <c r="F6" s="1070"/>
      <c r="G6" s="1070"/>
      <c r="H6" s="1070"/>
      <c r="I6" s="1070"/>
      <c r="J6" s="1070"/>
      <c r="K6" s="1070"/>
      <c r="L6" s="1070"/>
      <c r="M6" s="1070"/>
      <c r="N6" s="1070"/>
      <c r="O6" s="1070"/>
      <c r="P6" s="1071"/>
      <c r="Q6" s="460"/>
    </row>
    <row r="7" spans="1:17" x14ac:dyDescent="0.25">
      <c r="A7" s="118" t="s">
        <v>176</v>
      </c>
      <c r="B7" s="119"/>
      <c r="C7" s="1075" t="s">
        <v>708</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709</v>
      </c>
      <c r="D9" s="1070"/>
      <c r="E9" s="1070"/>
      <c r="F9" s="1070"/>
      <c r="G9" s="1070"/>
      <c r="H9" s="1070"/>
      <c r="I9" s="1070"/>
      <c r="J9" s="1070"/>
      <c r="K9" s="1070"/>
      <c r="L9" s="1070"/>
      <c r="M9" s="1070"/>
      <c r="N9" s="1070"/>
      <c r="O9" s="1070"/>
      <c r="P9" s="1071"/>
      <c r="Q9" s="460"/>
    </row>
    <row r="10" spans="1:17" ht="12.75" customHeight="1" x14ac:dyDescent="0.25">
      <c r="A10" s="118"/>
      <c r="B10" s="119" t="s">
        <v>181</v>
      </c>
      <c r="C10" s="1070"/>
      <c r="D10" s="1070"/>
      <c r="E10" s="1070"/>
      <c r="F10" s="1070"/>
      <c r="G10" s="1070"/>
      <c r="H10" s="1070"/>
      <c r="I10" s="1070"/>
      <c r="J10" s="1070"/>
      <c r="K10" s="1070"/>
      <c r="L10" s="1070"/>
      <c r="M10" s="1070"/>
      <c r="N10" s="1070"/>
      <c r="O10" s="1070"/>
      <c r="P10" s="1071"/>
      <c r="Q10" s="460"/>
    </row>
    <row r="11" spans="1:17" ht="12.75" customHeight="1" x14ac:dyDescent="0.25">
      <c r="A11" s="118"/>
      <c r="B11" s="119" t="s">
        <v>182</v>
      </c>
      <c r="C11" s="1077"/>
      <c r="D11" s="1077"/>
      <c r="E11" s="1077"/>
      <c r="F11" s="1077"/>
      <c r="G11" s="1077"/>
      <c r="H11" s="1077"/>
      <c r="I11" s="1077"/>
      <c r="J11" s="1077"/>
      <c r="K11" s="1077"/>
      <c r="L11" s="1077"/>
      <c r="M11" s="1077"/>
      <c r="N11" s="1077"/>
      <c r="O11" s="1077"/>
      <c r="P11" s="1078"/>
      <c r="Q11" s="460"/>
    </row>
    <row r="12" spans="1:17" ht="12.75" customHeight="1" x14ac:dyDescent="0.25">
      <c r="A12" s="118"/>
      <c r="B12" s="119" t="s">
        <v>183</v>
      </c>
      <c r="C12" s="1070" t="s">
        <v>710</v>
      </c>
      <c r="D12" s="1070"/>
      <c r="E12" s="1070"/>
      <c r="F12" s="1070"/>
      <c r="G12" s="1070"/>
      <c r="H12" s="1070"/>
      <c r="I12" s="1070"/>
      <c r="J12" s="1070"/>
      <c r="K12" s="1070"/>
      <c r="L12" s="1070"/>
      <c r="M12" s="1070"/>
      <c r="N12" s="1070"/>
      <c r="O12" s="1070"/>
      <c r="P12" s="1071"/>
      <c r="Q12" s="460"/>
    </row>
    <row r="13" spans="1:17" ht="12.75" customHeight="1" x14ac:dyDescent="0.25">
      <c r="A13" s="118"/>
      <c r="B13" s="119" t="s">
        <v>184</v>
      </c>
      <c r="C13" s="1070"/>
      <c r="D13" s="1070"/>
      <c r="E13" s="1070"/>
      <c r="F13" s="1070"/>
      <c r="G13" s="1070"/>
      <c r="H13" s="1070"/>
      <c r="I13" s="1070"/>
      <c r="J13" s="1070"/>
      <c r="K13" s="1070"/>
      <c r="L13" s="1070"/>
      <c r="M13" s="1070"/>
      <c r="N13" s="1070"/>
      <c r="O13" s="1070"/>
      <c r="P13" s="1071"/>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693133</v>
      </c>
      <c r="D20" s="143">
        <f>SUM(D21,D24,D25,D41,D43)</f>
        <v>668348</v>
      </c>
      <c r="E20" s="144">
        <f t="shared" ref="E20:F20" si="1">SUM(E21,E24,E25,E41,E43)</f>
        <v>0</v>
      </c>
      <c r="F20" s="145">
        <f t="shared" si="1"/>
        <v>668348</v>
      </c>
      <c r="G20" s="143">
        <f>SUM(G21,G24,G43)</f>
        <v>0</v>
      </c>
      <c r="H20" s="144">
        <f t="shared" ref="H20:I20" si="2">SUM(H21,H24,H43)</f>
        <v>0</v>
      </c>
      <c r="I20" s="145">
        <f t="shared" si="2"/>
        <v>0</v>
      </c>
      <c r="J20" s="143">
        <f>SUM(J21,J26,J43)</f>
        <v>24785</v>
      </c>
      <c r="K20" s="144">
        <f t="shared" ref="K20:L20" si="3">SUM(K21,K26,K43)</f>
        <v>0</v>
      </c>
      <c r="L20" s="145">
        <f t="shared" si="3"/>
        <v>24785</v>
      </c>
      <c r="M20" s="143">
        <f>SUM(M21,M45)</f>
        <v>0</v>
      </c>
      <c r="N20" s="144">
        <f t="shared" ref="N20:O20" si="4">SUM(N21,N45)</f>
        <v>0</v>
      </c>
      <c r="O20" s="145">
        <f t="shared" si="4"/>
        <v>0</v>
      </c>
      <c r="P20" s="146"/>
    </row>
    <row r="21" spans="1:16" ht="12.75" hidden="1" thickTop="1" x14ac:dyDescent="0.25">
      <c r="A21" s="147"/>
      <c r="B21" s="148" t="s">
        <v>204</v>
      </c>
      <c r="C21" s="149">
        <f t="shared" si="0"/>
        <v>0</v>
      </c>
      <c r="D21" s="150">
        <f>SUM(D22:D23)</f>
        <v>0</v>
      </c>
      <c r="E21" s="151">
        <f t="shared" ref="E21:F21" si="5">SUM(E22:E23)</f>
        <v>0</v>
      </c>
      <c r="F21" s="152">
        <f t="shared" si="5"/>
        <v>0</v>
      </c>
      <c r="G21" s="150">
        <f>SUM(G22:G23)</f>
        <v>0</v>
      </c>
      <c r="H21" s="151">
        <f t="shared" ref="H21:I21" si="6">SUM(H22:H23)</f>
        <v>0</v>
      </c>
      <c r="I21" s="152">
        <f t="shared" si="6"/>
        <v>0</v>
      </c>
      <c r="J21" s="150">
        <f>SUM(J22:J23)</f>
        <v>0</v>
      </c>
      <c r="K21" s="151">
        <f t="shared" ref="K21:L21" si="7">SUM(K22:K23)</f>
        <v>0</v>
      </c>
      <c r="L21" s="152">
        <f t="shared" si="7"/>
        <v>0</v>
      </c>
      <c r="M21" s="150">
        <f>SUM(M22:M23)</f>
        <v>0</v>
      </c>
      <c r="N21" s="151">
        <f t="shared" ref="N21:O21" si="8">SUM(N22:N23)</f>
        <v>0</v>
      </c>
      <c r="O21" s="152">
        <f t="shared" si="8"/>
        <v>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ht="12.75" hidden="1" thickTop="1" x14ac:dyDescent="0.25">
      <c r="A23" s="161"/>
      <c r="B23" s="162" t="s">
        <v>206</v>
      </c>
      <c r="C23" s="163">
        <f t="shared" si="0"/>
        <v>0</v>
      </c>
      <c r="D23" s="164"/>
      <c r="E23" s="165"/>
      <c r="F23" s="166">
        <f t="shared" ref="F23:F25" si="9">D23+E23</f>
        <v>0</v>
      </c>
      <c r="G23" s="164"/>
      <c r="H23" s="165"/>
      <c r="I23" s="166">
        <f t="shared" ref="I23:I24" si="10">G23+H23</f>
        <v>0</v>
      </c>
      <c r="J23" s="164"/>
      <c r="K23" s="165"/>
      <c r="L23" s="167">
        <f>K23+J23</f>
        <v>0</v>
      </c>
      <c r="M23" s="164"/>
      <c r="N23" s="165"/>
      <c r="O23" s="166">
        <f>N23+M23</f>
        <v>0</v>
      </c>
      <c r="P23" s="168"/>
    </row>
    <row r="24" spans="1:16" s="139" customFormat="1" ht="24.75" customHeight="1" thickTop="1" thickBot="1" x14ac:dyDescent="0.3">
      <c r="A24" s="449">
        <v>19300</v>
      </c>
      <c r="B24" s="449" t="s">
        <v>207</v>
      </c>
      <c r="C24" s="450">
        <f>F24+I24</f>
        <v>668348</v>
      </c>
      <c r="D24" s="451">
        <v>668348</v>
      </c>
      <c r="E24" s="452"/>
      <c r="F24" s="453">
        <f t="shared" si="9"/>
        <v>668348</v>
      </c>
      <c r="G24" s="451"/>
      <c r="H24" s="452"/>
      <c r="I24" s="453">
        <f t="shared" si="10"/>
        <v>0</v>
      </c>
      <c r="J24" s="454" t="s">
        <v>208</v>
      </c>
      <c r="K24" s="455" t="s">
        <v>208</v>
      </c>
      <c r="L24" s="456" t="s">
        <v>208</v>
      </c>
      <c r="M24" s="454" t="s">
        <v>208</v>
      </c>
      <c r="N24" s="455" t="s">
        <v>208</v>
      </c>
      <c r="O24" s="456" t="s">
        <v>208</v>
      </c>
      <c r="P24" s="457"/>
    </row>
    <row r="25" spans="1:16" s="139" customFormat="1" ht="24.75" hidden="1" customHeight="1" thickTop="1" x14ac:dyDescent="0.25">
      <c r="A25" s="169"/>
      <c r="B25" s="169" t="s">
        <v>209</v>
      </c>
      <c r="C25" s="170">
        <f>F25</f>
        <v>0</v>
      </c>
      <c r="D25" s="171"/>
      <c r="E25" s="172"/>
      <c r="F25" s="173">
        <f t="shared" si="9"/>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L26</f>
        <v>24611</v>
      </c>
      <c r="D26" s="174" t="s">
        <v>208</v>
      </c>
      <c r="E26" s="175" t="s">
        <v>208</v>
      </c>
      <c r="F26" s="176" t="s">
        <v>208</v>
      </c>
      <c r="G26" s="174" t="s">
        <v>208</v>
      </c>
      <c r="H26" s="175" t="s">
        <v>208</v>
      </c>
      <c r="I26" s="176" t="s">
        <v>208</v>
      </c>
      <c r="J26" s="178">
        <f>SUM(J27,J31,J33,J36)</f>
        <v>24611</v>
      </c>
      <c r="K26" s="179">
        <f t="shared" ref="K26:L26" si="11">SUM(K27,K31,K33,K36)</f>
        <v>0</v>
      </c>
      <c r="L26" s="180">
        <f t="shared" si="11"/>
        <v>24611</v>
      </c>
      <c r="M26" s="178" t="s">
        <v>208</v>
      </c>
      <c r="N26" s="179" t="s">
        <v>208</v>
      </c>
      <c r="O26" s="180" t="s">
        <v>208</v>
      </c>
      <c r="P26" s="177"/>
    </row>
    <row r="27" spans="1:16" s="139" customFormat="1" ht="24" hidden="1" customHeight="1" x14ac:dyDescent="0.25">
      <c r="A27" s="181">
        <v>21350</v>
      </c>
      <c r="B27" s="169" t="s">
        <v>211</v>
      </c>
      <c r="C27" s="170">
        <f t="shared" ref="C27:C30" si="12">L27</f>
        <v>0</v>
      </c>
      <c r="D27" s="174" t="s">
        <v>208</v>
      </c>
      <c r="E27" s="175" t="s">
        <v>208</v>
      </c>
      <c r="F27" s="176" t="s">
        <v>208</v>
      </c>
      <c r="G27" s="174" t="s">
        <v>208</v>
      </c>
      <c r="H27" s="175" t="s">
        <v>208</v>
      </c>
      <c r="I27" s="176" t="s">
        <v>208</v>
      </c>
      <c r="J27" s="178">
        <f>SUM(J28:J30)</f>
        <v>0</v>
      </c>
      <c r="K27" s="179">
        <f t="shared" ref="K27:L27" si="13">SUM(K28:K30)</f>
        <v>0</v>
      </c>
      <c r="L27" s="180">
        <f t="shared" si="13"/>
        <v>0</v>
      </c>
      <c r="M27" s="178" t="s">
        <v>208</v>
      </c>
      <c r="N27" s="179" t="s">
        <v>208</v>
      </c>
      <c r="O27" s="180" t="s">
        <v>208</v>
      </c>
      <c r="P27" s="177"/>
    </row>
    <row r="28" spans="1:16" ht="12" hidden="1" customHeight="1" x14ac:dyDescent="0.25">
      <c r="A28" s="154">
        <v>21351</v>
      </c>
      <c r="B28" s="182" t="s">
        <v>212</v>
      </c>
      <c r="C28" s="183">
        <f t="shared" si="12"/>
        <v>0</v>
      </c>
      <c r="D28" s="184" t="s">
        <v>208</v>
      </c>
      <c r="E28" s="185" t="s">
        <v>208</v>
      </c>
      <c r="F28" s="186" t="s">
        <v>208</v>
      </c>
      <c r="G28" s="184" t="s">
        <v>208</v>
      </c>
      <c r="H28" s="185" t="s">
        <v>208</v>
      </c>
      <c r="I28" s="186" t="s">
        <v>208</v>
      </c>
      <c r="J28" s="157"/>
      <c r="K28" s="158"/>
      <c r="L28" s="159">
        <f t="shared" ref="L28:L30" si="14">K28+J28</f>
        <v>0</v>
      </c>
      <c r="M28" s="187" t="s">
        <v>208</v>
      </c>
      <c r="N28" s="188" t="s">
        <v>208</v>
      </c>
      <c r="O28" s="159" t="s">
        <v>208</v>
      </c>
      <c r="P28" s="160"/>
    </row>
    <row r="29" spans="1:16" ht="12" hidden="1" customHeight="1" x14ac:dyDescent="0.25">
      <c r="A29" s="161">
        <v>21352</v>
      </c>
      <c r="B29" s="189" t="s">
        <v>213</v>
      </c>
      <c r="C29" s="190">
        <f t="shared" si="12"/>
        <v>0</v>
      </c>
      <c r="D29" s="191" t="s">
        <v>208</v>
      </c>
      <c r="E29" s="192" t="s">
        <v>208</v>
      </c>
      <c r="F29" s="193" t="s">
        <v>208</v>
      </c>
      <c r="G29" s="191" t="s">
        <v>208</v>
      </c>
      <c r="H29" s="192" t="s">
        <v>208</v>
      </c>
      <c r="I29" s="193" t="s">
        <v>208</v>
      </c>
      <c r="J29" s="164"/>
      <c r="K29" s="165"/>
      <c r="L29" s="167">
        <f t="shared" si="14"/>
        <v>0</v>
      </c>
      <c r="M29" s="194" t="s">
        <v>208</v>
      </c>
      <c r="N29" s="195" t="s">
        <v>208</v>
      </c>
      <c r="O29" s="167" t="s">
        <v>208</v>
      </c>
      <c r="P29" s="168"/>
    </row>
    <row r="30" spans="1:16" ht="24" hidden="1" customHeight="1" x14ac:dyDescent="0.25">
      <c r="A30" s="161">
        <v>21359</v>
      </c>
      <c r="B30" s="189" t="s">
        <v>214</v>
      </c>
      <c r="C30" s="190">
        <f t="shared" si="12"/>
        <v>0</v>
      </c>
      <c r="D30" s="191" t="s">
        <v>208</v>
      </c>
      <c r="E30" s="192" t="s">
        <v>208</v>
      </c>
      <c r="F30" s="193" t="s">
        <v>208</v>
      </c>
      <c r="G30" s="191" t="s">
        <v>208</v>
      </c>
      <c r="H30" s="192" t="s">
        <v>208</v>
      </c>
      <c r="I30" s="193" t="s">
        <v>208</v>
      </c>
      <c r="J30" s="164"/>
      <c r="K30" s="165"/>
      <c r="L30" s="167">
        <f t="shared" si="14"/>
        <v>0</v>
      </c>
      <c r="M30" s="194" t="s">
        <v>208</v>
      </c>
      <c r="N30" s="195" t="s">
        <v>208</v>
      </c>
      <c r="O30" s="167" t="s">
        <v>208</v>
      </c>
      <c r="P30" s="168"/>
    </row>
    <row r="31" spans="1:16" s="139" customFormat="1" ht="36" hidden="1" customHeight="1" x14ac:dyDescent="0.25">
      <c r="A31" s="181">
        <v>21370</v>
      </c>
      <c r="B31" s="169" t="s">
        <v>215</v>
      </c>
      <c r="C31" s="170">
        <f>L31</f>
        <v>0</v>
      </c>
      <c r="D31" s="174" t="s">
        <v>208</v>
      </c>
      <c r="E31" s="175" t="s">
        <v>208</v>
      </c>
      <c r="F31" s="176" t="s">
        <v>208</v>
      </c>
      <c r="G31" s="174" t="s">
        <v>208</v>
      </c>
      <c r="H31" s="175" t="s">
        <v>208</v>
      </c>
      <c r="I31" s="176" t="s">
        <v>208</v>
      </c>
      <c r="J31" s="178">
        <f>SUM(J32)</f>
        <v>0</v>
      </c>
      <c r="K31" s="179">
        <f t="shared" ref="K31:L31" si="15">SUM(K32)</f>
        <v>0</v>
      </c>
      <c r="L31" s="180">
        <f t="shared" si="15"/>
        <v>0</v>
      </c>
      <c r="M31" s="178" t="s">
        <v>208</v>
      </c>
      <c r="N31" s="179" t="s">
        <v>208</v>
      </c>
      <c r="O31" s="180" t="s">
        <v>208</v>
      </c>
      <c r="P31" s="177"/>
    </row>
    <row r="32" spans="1:16" ht="36" hidden="1" customHeight="1" x14ac:dyDescent="0.25">
      <c r="A32" s="196">
        <v>21379</v>
      </c>
      <c r="B32" s="197" t="s">
        <v>216</v>
      </c>
      <c r="C32" s="198">
        <f t="shared" ref="C32:C40" si="16">L32</f>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16"/>
        <v>24611</v>
      </c>
      <c r="D33" s="174" t="s">
        <v>208</v>
      </c>
      <c r="E33" s="175" t="s">
        <v>208</v>
      </c>
      <c r="F33" s="176" t="s">
        <v>208</v>
      </c>
      <c r="G33" s="174" t="s">
        <v>208</v>
      </c>
      <c r="H33" s="175" t="s">
        <v>208</v>
      </c>
      <c r="I33" s="176" t="s">
        <v>208</v>
      </c>
      <c r="J33" s="178">
        <f>SUM(J34:J35)</f>
        <v>24611</v>
      </c>
      <c r="K33" s="179">
        <f t="shared" ref="K33:L33" si="17">SUM(K34:K35)</f>
        <v>0</v>
      </c>
      <c r="L33" s="180">
        <f t="shared" si="17"/>
        <v>24611</v>
      </c>
      <c r="M33" s="178" t="s">
        <v>208</v>
      </c>
      <c r="N33" s="179" t="s">
        <v>208</v>
      </c>
      <c r="O33" s="180" t="s">
        <v>208</v>
      </c>
      <c r="P33" s="177"/>
    </row>
    <row r="34" spans="1:16" ht="12" customHeight="1" x14ac:dyDescent="0.25">
      <c r="A34" s="155">
        <v>21381</v>
      </c>
      <c r="B34" s="182" t="s">
        <v>218</v>
      </c>
      <c r="C34" s="183">
        <f t="shared" si="16"/>
        <v>24611</v>
      </c>
      <c r="D34" s="184" t="s">
        <v>208</v>
      </c>
      <c r="E34" s="185" t="s">
        <v>208</v>
      </c>
      <c r="F34" s="186" t="s">
        <v>208</v>
      </c>
      <c r="G34" s="184" t="s">
        <v>208</v>
      </c>
      <c r="H34" s="185" t="s">
        <v>208</v>
      </c>
      <c r="I34" s="186" t="s">
        <v>208</v>
      </c>
      <c r="J34" s="157">
        <v>24611</v>
      </c>
      <c r="K34" s="158"/>
      <c r="L34" s="159">
        <f t="shared" ref="L34:L35" si="18">K34+J34</f>
        <v>24611</v>
      </c>
      <c r="M34" s="187" t="s">
        <v>208</v>
      </c>
      <c r="N34" s="188" t="s">
        <v>208</v>
      </c>
      <c r="O34" s="159" t="s">
        <v>208</v>
      </c>
      <c r="P34" s="160"/>
    </row>
    <row r="35" spans="1:16" ht="24" hidden="1" customHeight="1" x14ac:dyDescent="0.25">
      <c r="A35" s="162">
        <v>21383</v>
      </c>
      <c r="B35" s="189" t="s">
        <v>219</v>
      </c>
      <c r="C35" s="190">
        <f t="shared" si="16"/>
        <v>0</v>
      </c>
      <c r="D35" s="191" t="s">
        <v>208</v>
      </c>
      <c r="E35" s="192" t="s">
        <v>208</v>
      </c>
      <c r="F35" s="193" t="s">
        <v>208</v>
      </c>
      <c r="G35" s="191" t="s">
        <v>208</v>
      </c>
      <c r="H35" s="192" t="s">
        <v>208</v>
      </c>
      <c r="I35" s="193" t="s">
        <v>208</v>
      </c>
      <c r="J35" s="164"/>
      <c r="K35" s="165"/>
      <c r="L35" s="167">
        <f t="shared" si="18"/>
        <v>0</v>
      </c>
      <c r="M35" s="194" t="s">
        <v>208</v>
      </c>
      <c r="N35" s="195" t="s">
        <v>208</v>
      </c>
      <c r="O35" s="167" t="s">
        <v>208</v>
      </c>
      <c r="P35" s="168"/>
    </row>
    <row r="36" spans="1:16" s="139" customFormat="1" ht="25.5" hidden="1" customHeight="1" x14ac:dyDescent="0.25">
      <c r="A36" s="181">
        <v>21390</v>
      </c>
      <c r="B36" s="169" t="s">
        <v>220</v>
      </c>
      <c r="C36" s="170">
        <f t="shared" si="16"/>
        <v>0</v>
      </c>
      <c r="D36" s="174" t="s">
        <v>208</v>
      </c>
      <c r="E36" s="175" t="s">
        <v>208</v>
      </c>
      <c r="F36" s="176" t="s">
        <v>208</v>
      </c>
      <c r="G36" s="174" t="s">
        <v>208</v>
      </c>
      <c r="H36" s="175" t="s">
        <v>208</v>
      </c>
      <c r="I36" s="176" t="s">
        <v>208</v>
      </c>
      <c r="J36" s="178">
        <f>SUM(J37:J40)</f>
        <v>0</v>
      </c>
      <c r="K36" s="179">
        <f t="shared" ref="K36:L36" si="19">SUM(K37:K40)</f>
        <v>0</v>
      </c>
      <c r="L36" s="180">
        <f t="shared" si="19"/>
        <v>0</v>
      </c>
      <c r="M36" s="178" t="s">
        <v>208</v>
      </c>
      <c r="N36" s="179" t="s">
        <v>208</v>
      </c>
      <c r="O36" s="180" t="s">
        <v>208</v>
      </c>
      <c r="P36" s="177"/>
    </row>
    <row r="37" spans="1:16" ht="24" hidden="1" customHeight="1" x14ac:dyDescent="0.25">
      <c r="A37" s="155">
        <v>21391</v>
      </c>
      <c r="B37" s="182" t="s">
        <v>221</v>
      </c>
      <c r="C37" s="183">
        <f t="shared" si="16"/>
        <v>0</v>
      </c>
      <c r="D37" s="184" t="s">
        <v>208</v>
      </c>
      <c r="E37" s="185" t="s">
        <v>208</v>
      </c>
      <c r="F37" s="186" t="s">
        <v>208</v>
      </c>
      <c r="G37" s="184" t="s">
        <v>208</v>
      </c>
      <c r="H37" s="185" t="s">
        <v>208</v>
      </c>
      <c r="I37" s="186" t="s">
        <v>208</v>
      </c>
      <c r="J37" s="157"/>
      <c r="K37" s="158"/>
      <c r="L37" s="159">
        <f t="shared" ref="L37:L40" si="20">K37+J37</f>
        <v>0</v>
      </c>
      <c r="M37" s="187" t="s">
        <v>208</v>
      </c>
      <c r="N37" s="188" t="s">
        <v>208</v>
      </c>
      <c r="O37" s="159" t="s">
        <v>208</v>
      </c>
      <c r="P37" s="160"/>
    </row>
    <row r="38" spans="1:16" ht="12" hidden="1" customHeight="1" x14ac:dyDescent="0.25">
      <c r="A38" s="162">
        <v>21393</v>
      </c>
      <c r="B38" s="189" t="s">
        <v>222</v>
      </c>
      <c r="C38" s="190">
        <f t="shared" si="16"/>
        <v>0</v>
      </c>
      <c r="D38" s="191" t="s">
        <v>208</v>
      </c>
      <c r="E38" s="192" t="s">
        <v>208</v>
      </c>
      <c r="F38" s="193" t="s">
        <v>208</v>
      </c>
      <c r="G38" s="191" t="s">
        <v>208</v>
      </c>
      <c r="H38" s="192" t="s">
        <v>208</v>
      </c>
      <c r="I38" s="193" t="s">
        <v>208</v>
      </c>
      <c r="J38" s="164"/>
      <c r="K38" s="165"/>
      <c r="L38" s="167">
        <f t="shared" si="20"/>
        <v>0</v>
      </c>
      <c r="M38" s="194" t="s">
        <v>208</v>
      </c>
      <c r="N38" s="195" t="s">
        <v>208</v>
      </c>
      <c r="O38" s="167" t="s">
        <v>208</v>
      </c>
      <c r="P38" s="168"/>
    </row>
    <row r="39" spans="1:16" ht="12" hidden="1" customHeight="1" x14ac:dyDescent="0.25">
      <c r="A39" s="162">
        <v>21395</v>
      </c>
      <c r="B39" s="189" t="s">
        <v>223</v>
      </c>
      <c r="C39" s="190">
        <f t="shared" si="16"/>
        <v>0</v>
      </c>
      <c r="D39" s="191" t="s">
        <v>208</v>
      </c>
      <c r="E39" s="192" t="s">
        <v>208</v>
      </c>
      <c r="F39" s="193" t="s">
        <v>208</v>
      </c>
      <c r="G39" s="191" t="s">
        <v>208</v>
      </c>
      <c r="H39" s="192" t="s">
        <v>208</v>
      </c>
      <c r="I39" s="193" t="s">
        <v>208</v>
      </c>
      <c r="J39" s="164"/>
      <c r="K39" s="165"/>
      <c r="L39" s="167">
        <f t="shared" si="20"/>
        <v>0</v>
      </c>
      <c r="M39" s="194" t="s">
        <v>208</v>
      </c>
      <c r="N39" s="195" t="s">
        <v>208</v>
      </c>
      <c r="O39" s="167" t="s">
        <v>208</v>
      </c>
      <c r="P39" s="168"/>
    </row>
    <row r="40" spans="1:16" ht="24" hidden="1" customHeight="1" x14ac:dyDescent="0.25">
      <c r="A40" s="208">
        <v>21399</v>
      </c>
      <c r="B40" s="209" t="s">
        <v>224</v>
      </c>
      <c r="C40" s="210">
        <f t="shared" si="16"/>
        <v>0</v>
      </c>
      <c r="D40" s="211" t="s">
        <v>208</v>
      </c>
      <c r="E40" s="212" t="s">
        <v>208</v>
      </c>
      <c r="F40" s="213" t="s">
        <v>208</v>
      </c>
      <c r="G40" s="211" t="s">
        <v>208</v>
      </c>
      <c r="H40" s="212" t="s">
        <v>208</v>
      </c>
      <c r="I40" s="213" t="s">
        <v>208</v>
      </c>
      <c r="J40" s="214"/>
      <c r="K40" s="215"/>
      <c r="L40" s="216">
        <f t="shared" si="20"/>
        <v>0</v>
      </c>
      <c r="M40" s="217" t="s">
        <v>208</v>
      </c>
      <c r="N40" s="218" t="s">
        <v>208</v>
      </c>
      <c r="O40" s="216" t="s">
        <v>208</v>
      </c>
      <c r="P40" s="219"/>
    </row>
    <row r="41" spans="1:16" s="139" customFormat="1" ht="26.25" hidden="1" customHeight="1" x14ac:dyDescent="0.25">
      <c r="A41" s="220">
        <v>21420</v>
      </c>
      <c r="B41" s="221" t="s">
        <v>225</v>
      </c>
      <c r="C41" s="222">
        <f>F41</f>
        <v>0</v>
      </c>
      <c r="D41" s="223">
        <f>SUM(D42)</f>
        <v>0</v>
      </c>
      <c r="E41" s="224">
        <f t="shared" ref="E41:F41" si="21">SUM(E42)</f>
        <v>0</v>
      </c>
      <c r="F41" s="225">
        <f t="shared" si="21"/>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x14ac:dyDescent="0.25">
      <c r="A43" s="181">
        <v>21490</v>
      </c>
      <c r="B43" s="169" t="s">
        <v>227</v>
      </c>
      <c r="C43" s="232">
        <f>F43+I43+L43</f>
        <v>174</v>
      </c>
      <c r="D43" s="178">
        <f>D44</f>
        <v>0</v>
      </c>
      <c r="E43" s="179">
        <f t="shared" ref="E43:L43" si="22">E44</f>
        <v>0</v>
      </c>
      <c r="F43" s="180">
        <f t="shared" si="22"/>
        <v>0</v>
      </c>
      <c r="G43" s="178">
        <f t="shared" si="22"/>
        <v>0</v>
      </c>
      <c r="H43" s="179">
        <f t="shared" si="22"/>
        <v>0</v>
      </c>
      <c r="I43" s="180">
        <f t="shared" si="22"/>
        <v>0</v>
      </c>
      <c r="J43" s="178">
        <f t="shared" si="22"/>
        <v>174</v>
      </c>
      <c r="K43" s="179">
        <f t="shared" si="22"/>
        <v>0</v>
      </c>
      <c r="L43" s="180">
        <f t="shared" si="22"/>
        <v>174</v>
      </c>
      <c r="M43" s="178" t="s">
        <v>208</v>
      </c>
      <c r="N43" s="179" t="s">
        <v>208</v>
      </c>
      <c r="O43" s="180" t="s">
        <v>208</v>
      </c>
      <c r="P43" s="177"/>
    </row>
    <row r="44" spans="1:16" s="139" customFormat="1" ht="24" customHeight="1" x14ac:dyDescent="0.25">
      <c r="A44" s="162">
        <v>21499</v>
      </c>
      <c r="B44" s="189" t="s">
        <v>228</v>
      </c>
      <c r="C44" s="233">
        <f>F44+I44+L44</f>
        <v>174</v>
      </c>
      <c r="D44" s="157"/>
      <c r="E44" s="158"/>
      <c r="F44" s="234">
        <f>D44+E44</f>
        <v>0</v>
      </c>
      <c r="G44" s="157"/>
      <c r="H44" s="158"/>
      <c r="I44" s="234">
        <f>G44+H44</f>
        <v>0</v>
      </c>
      <c r="J44" s="157">
        <v>174</v>
      </c>
      <c r="K44" s="158"/>
      <c r="L44" s="159">
        <f>K44+J44</f>
        <v>174</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 t="shared" ref="N45:O45" si="23">SUM(N46:N47)</f>
        <v>0</v>
      </c>
      <c r="O45" s="216">
        <f t="shared" si="23"/>
        <v>0</v>
      </c>
      <c r="P45" s="219"/>
    </row>
    <row r="46" spans="1:16" ht="24" hidden="1" customHeight="1" x14ac:dyDescent="0.25">
      <c r="A46" s="237">
        <v>23410</v>
      </c>
      <c r="B46" s="238" t="s">
        <v>230</v>
      </c>
      <c r="C46" s="222">
        <f t="shared" ref="C46:C47" si="24">O46</f>
        <v>0</v>
      </c>
      <c r="D46" s="226" t="s">
        <v>208</v>
      </c>
      <c r="E46" s="227" t="s">
        <v>208</v>
      </c>
      <c r="F46" s="228" t="s">
        <v>208</v>
      </c>
      <c r="G46" s="226" t="s">
        <v>208</v>
      </c>
      <c r="H46" s="227" t="s">
        <v>208</v>
      </c>
      <c r="I46" s="228" t="s">
        <v>208</v>
      </c>
      <c r="J46" s="226" t="s">
        <v>208</v>
      </c>
      <c r="K46" s="227" t="s">
        <v>208</v>
      </c>
      <c r="L46" s="228" t="s">
        <v>208</v>
      </c>
      <c r="M46" s="239"/>
      <c r="N46" s="240"/>
      <c r="O46" s="241">
        <f t="shared" ref="O46:O47" si="25">N46+M46</f>
        <v>0</v>
      </c>
      <c r="P46" s="229"/>
    </row>
    <row r="47" spans="1:16" ht="24" hidden="1" customHeight="1" x14ac:dyDescent="0.25">
      <c r="A47" s="237">
        <v>23510</v>
      </c>
      <c r="B47" s="238" t="s">
        <v>231</v>
      </c>
      <c r="C47" s="222">
        <f t="shared" si="24"/>
        <v>0</v>
      </c>
      <c r="D47" s="226" t="s">
        <v>208</v>
      </c>
      <c r="E47" s="227" t="s">
        <v>208</v>
      </c>
      <c r="F47" s="228" t="s">
        <v>208</v>
      </c>
      <c r="G47" s="226" t="s">
        <v>208</v>
      </c>
      <c r="H47" s="227" t="s">
        <v>208</v>
      </c>
      <c r="I47" s="228" t="s">
        <v>208</v>
      </c>
      <c r="J47" s="226" t="s">
        <v>208</v>
      </c>
      <c r="K47" s="227" t="s">
        <v>208</v>
      </c>
      <c r="L47" s="228" t="s">
        <v>208</v>
      </c>
      <c r="M47" s="239"/>
      <c r="N47" s="240"/>
      <c r="O47" s="241">
        <f t="shared" si="25"/>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693133</v>
      </c>
      <c r="D50" s="259">
        <f>SUM(D51,D286)</f>
        <v>668348</v>
      </c>
      <c r="E50" s="260">
        <f t="shared" ref="E50:F50" si="26">SUM(E51,E286)</f>
        <v>0</v>
      </c>
      <c r="F50" s="261">
        <f t="shared" si="26"/>
        <v>668348</v>
      </c>
      <c r="G50" s="259">
        <f>SUM(G51,G286)</f>
        <v>0</v>
      </c>
      <c r="H50" s="260">
        <f>SUM(H51,H286)</f>
        <v>0</v>
      </c>
      <c r="I50" s="261">
        <f t="shared" ref="I50" si="27">SUM(I51,I286)</f>
        <v>0</v>
      </c>
      <c r="J50" s="143">
        <f>SUM(J51,J286)</f>
        <v>24785</v>
      </c>
      <c r="K50" s="144">
        <f t="shared" ref="K50:L50" si="28">SUM(K51,K286)</f>
        <v>0</v>
      </c>
      <c r="L50" s="145">
        <f t="shared" si="28"/>
        <v>24785</v>
      </c>
      <c r="M50" s="143">
        <f>SUM(M51,M286)</f>
        <v>0</v>
      </c>
      <c r="N50" s="144">
        <f t="shared" ref="N50:O50" si="29">SUM(N51,N286)</f>
        <v>0</v>
      </c>
      <c r="O50" s="145">
        <f t="shared" si="29"/>
        <v>0</v>
      </c>
      <c r="P50" s="146"/>
    </row>
    <row r="51" spans="1:16" s="139" customFormat="1" ht="36.75" thickTop="1" x14ac:dyDescent="0.25">
      <c r="A51" s="262"/>
      <c r="B51" s="263" t="s">
        <v>234</v>
      </c>
      <c r="C51" s="264">
        <f t="shared" si="0"/>
        <v>693133</v>
      </c>
      <c r="D51" s="265">
        <f>SUM(D52,D194)</f>
        <v>668348</v>
      </c>
      <c r="E51" s="266">
        <f t="shared" ref="E51:F51" si="30">SUM(E52,E194)</f>
        <v>0</v>
      </c>
      <c r="F51" s="267">
        <f t="shared" si="30"/>
        <v>668348</v>
      </c>
      <c r="G51" s="265">
        <f>SUM(G52,G194)</f>
        <v>0</v>
      </c>
      <c r="H51" s="266">
        <f t="shared" ref="H51:I51" si="31">SUM(H52,H194)</f>
        <v>0</v>
      </c>
      <c r="I51" s="267">
        <f t="shared" si="31"/>
        <v>0</v>
      </c>
      <c r="J51" s="268">
        <f>SUM(J52,J194)</f>
        <v>24785</v>
      </c>
      <c r="K51" s="269">
        <f t="shared" ref="K51:L51" si="32">SUM(K52,K194)</f>
        <v>0</v>
      </c>
      <c r="L51" s="270">
        <f t="shared" si="32"/>
        <v>24785</v>
      </c>
      <c r="M51" s="268">
        <f>SUM(M52,M194)</f>
        <v>0</v>
      </c>
      <c r="N51" s="269">
        <f t="shared" ref="N51:O51" si="33">SUM(N52,N194)</f>
        <v>0</v>
      </c>
      <c r="O51" s="270">
        <f t="shared" si="33"/>
        <v>0</v>
      </c>
      <c r="P51" s="271"/>
    </row>
    <row r="52" spans="1:16" s="139" customFormat="1" ht="24" x14ac:dyDescent="0.25">
      <c r="A52" s="135"/>
      <c r="B52" s="133" t="s">
        <v>235</v>
      </c>
      <c r="C52" s="272">
        <f t="shared" si="0"/>
        <v>679533</v>
      </c>
      <c r="D52" s="273">
        <f>SUM(D53,D75,D173,D187)</f>
        <v>654748</v>
      </c>
      <c r="E52" s="274">
        <f t="shared" ref="E52:F52" si="34">SUM(E53,E75,E173,E187)</f>
        <v>0</v>
      </c>
      <c r="F52" s="275">
        <f t="shared" si="34"/>
        <v>654748</v>
      </c>
      <c r="G52" s="273">
        <f>SUM(G53,G75,G173,G187)</f>
        <v>0</v>
      </c>
      <c r="H52" s="274">
        <f t="shared" ref="H52:I52" si="35">SUM(H53,H75,H173,H187)</f>
        <v>0</v>
      </c>
      <c r="I52" s="275">
        <f t="shared" si="35"/>
        <v>0</v>
      </c>
      <c r="J52" s="273">
        <f>SUM(J53,J75,J173,J187)</f>
        <v>24785</v>
      </c>
      <c r="K52" s="274">
        <f t="shared" ref="K52:L52" si="36">SUM(K53,K75,K173,K187)</f>
        <v>0</v>
      </c>
      <c r="L52" s="275">
        <f t="shared" si="36"/>
        <v>24785</v>
      </c>
      <c r="M52" s="273">
        <f>SUM(M53,M75,M173,M187)</f>
        <v>0</v>
      </c>
      <c r="N52" s="274">
        <f t="shared" ref="N52:O52" si="37">SUM(N53,N75,N173,N187)</f>
        <v>0</v>
      </c>
      <c r="O52" s="275">
        <f t="shared" si="37"/>
        <v>0</v>
      </c>
      <c r="P52" s="276"/>
    </row>
    <row r="53" spans="1:16" s="139" customFormat="1" x14ac:dyDescent="0.25">
      <c r="A53" s="277">
        <v>1000</v>
      </c>
      <c r="B53" s="277" t="s">
        <v>236</v>
      </c>
      <c r="C53" s="278">
        <f t="shared" si="0"/>
        <v>642839</v>
      </c>
      <c r="D53" s="279">
        <f>SUM(D54,D67)</f>
        <v>642377</v>
      </c>
      <c r="E53" s="280">
        <f t="shared" ref="E53:F53" si="38">SUM(E54,E67)</f>
        <v>0</v>
      </c>
      <c r="F53" s="281">
        <f t="shared" si="38"/>
        <v>642377</v>
      </c>
      <c r="G53" s="279">
        <f>SUM(G54,G67)</f>
        <v>0</v>
      </c>
      <c r="H53" s="280">
        <f t="shared" ref="H53:I53" si="39">SUM(H54,H67)</f>
        <v>0</v>
      </c>
      <c r="I53" s="281">
        <f t="shared" si="39"/>
        <v>0</v>
      </c>
      <c r="J53" s="279">
        <f>SUM(J54,J67)</f>
        <v>462</v>
      </c>
      <c r="K53" s="280">
        <f t="shared" ref="K53:L53" si="40">SUM(K54,K67)</f>
        <v>0</v>
      </c>
      <c r="L53" s="281">
        <f t="shared" si="40"/>
        <v>462</v>
      </c>
      <c r="M53" s="279">
        <f>SUM(M54,M67)</f>
        <v>0</v>
      </c>
      <c r="N53" s="280">
        <f t="shared" ref="N53:O53" si="41">SUM(N54,N67)</f>
        <v>0</v>
      </c>
      <c r="O53" s="281">
        <f t="shared" si="41"/>
        <v>0</v>
      </c>
      <c r="P53" s="282"/>
    </row>
    <row r="54" spans="1:16" x14ac:dyDescent="0.25">
      <c r="A54" s="169">
        <v>1100</v>
      </c>
      <c r="B54" s="283" t="s">
        <v>237</v>
      </c>
      <c r="C54" s="170">
        <f t="shared" si="0"/>
        <v>490882</v>
      </c>
      <c r="D54" s="284">
        <f>SUM(D55,D58,D66)</f>
        <v>490882</v>
      </c>
      <c r="E54" s="285">
        <f t="shared" ref="E54:F54" si="42">SUM(E55,E58,E66)</f>
        <v>0</v>
      </c>
      <c r="F54" s="173">
        <f t="shared" si="42"/>
        <v>490882</v>
      </c>
      <c r="G54" s="284">
        <f>SUM(G55,G58,G66)</f>
        <v>0</v>
      </c>
      <c r="H54" s="285">
        <f t="shared" ref="H54:I54" si="43">SUM(H55,H58,H66)</f>
        <v>0</v>
      </c>
      <c r="I54" s="173">
        <f t="shared" si="43"/>
        <v>0</v>
      </c>
      <c r="J54" s="284">
        <f>SUM(J55,J58,J66)</f>
        <v>0</v>
      </c>
      <c r="K54" s="285">
        <f t="shared" ref="K54:L54" si="44">SUM(K55,K58,K66)</f>
        <v>0</v>
      </c>
      <c r="L54" s="173">
        <f t="shared" si="44"/>
        <v>0</v>
      </c>
      <c r="M54" s="284">
        <f>SUM(M55,M58,M66)</f>
        <v>0</v>
      </c>
      <c r="N54" s="285">
        <f t="shared" ref="N54:O54" si="45">SUM(N55,N58,N66)</f>
        <v>0</v>
      </c>
      <c r="O54" s="173">
        <f t="shared" si="45"/>
        <v>0</v>
      </c>
      <c r="P54" s="177"/>
    </row>
    <row r="55" spans="1:16" x14ac:dyDescent="0.25">
      <c r="A55" s="286">
        <v>1110</v>
      </c>
      <c r="B55" s="238" t="s">
        <v>238</v>
      </c>
      <c r="C55" s="243">
        <f t="shared" si="0"/>
        <v>429132</v>
      </c>
      <c r="D55" s="287">
        <f>SUM(D56:D57)</f>
        <v>432133</v>
      </c>
      <c r="E55" s="288">
        <f t="shared" ref="E55:F55" si="46">SUM(E56:E57)</f>
        <v>-3001</v>
      </c>
      <c r="F55" s="241">
        <f t="shared" si="46"/>
        <v>429132</v>
      </c>
      <c r="G55" s="287">
        <f>SUM(G56:G57)</f>
        <v>0</v>
      </c>
      <c r="H55" s="288">
        <f t="shared" ref="H55:I55" si="47">SUM(H56:H57)</f>
        <v>0</v>
      </c>
      <c r="I55" s="241">
        <f t="shared" si="47"/>
        <v>0</v>
      </c>
      <c r="J55" s="287">
        <f>SUM(J56:J57)</f>
        <v>0</v>
      </c>
      <c r="K55" s="288">
        <f t="shared" ref="K55:L55" si="48">SUM(K56:K57)</f>
        <v>0</v>
      </c>
      <c r="L55" s="241">
        <f t="shared" si="48"/>
        <v>0</v>
      </c>
      <c r="M55" s="287">
        <f>SUM(M56:M57)</f>
        <v>0</v>
      </c>
      <c r="N55" s="288">
        <f t="shared" ref="N55:O55" si="49">SUM(N56:N57)</f>
        <v>0</v>
      </c>
      <c r="O55" s="241">
        <f t="shared" si="49"/>
        <v>0</v>
      </c>
      <c r="P55" s="229"/>
    </row>
    <row r="56" spans="1:16" ht="12" hidden="1" customHeight="1" x14ac:dyDescent="0.25">
      <c r="A56" s="155">
        <v>1111</v>
      </c>
      <c r="B56" s="182" t="s">
        <v>239</v>
      </c>
      <c r="C56" s="183">
        <f t="shared" si="0"/>
        <v>0</v>
      </c>
      <c r="D56" s="157"/>
      <c r="E56" s="158"/>
      <c r="F56" s="234">
        <f t="shared" ref="F56:F57" si="50">D56+E56</f>
        <v>0</v>
      </c>
      <c r="G56" s="157"/>
      <c r="H56" s="158"/>
      <c r="I56" s="234">
        <f t="shared" ref="I56:I57" si="51">G56+H56</f>
        <v>0</v>
      </c>
      <c r="J56" s="157"/>
      <c r="K56" s="158"/>
      <c r="L56" s="234">
        <f t="shared" ref="L56:L57" si="52">K56+J56</f>
        <v>0</v>
      </c>
      <c r="M56" s="157"/>
      <c r="N56" s="158"/>
      <c r="O56" s="234">
        <f t="shared" ref="O56:O57" si="53">N56+M56</f>
        <v>0</v>
      </c>
      <c r="P56" s="160"/>
    </row>
    <row r="57" spans="1:16" ht="39.75" customHeight="1" x14ac:dyDescent="0.25">
      <c r="A57" s="162">
        <v>1119</v>
      </c>
      <c r="B57" s="189" t="s">
        <v>240</v>
      </c>
      <c r="C57" s="190">
        <f t="shared" si="0"/>
        <v>429132</v>
      </c>
      <c r="D57" s="164">
        <v>432133</v>
      </c>
      <c r="E57" s="654">
        <v>-3001</v>
      </c>
      <c r="F57" s="166">
        <f t="shared" si="50"/>
        <v>429132</v>
      </c>
      <c r="G57" s="164"/>
      <c r="H57" s="165"/>
      <c r="I57" s="166">
        <f t="shared" si="51"/>
        <v>0</v>
      </c>
      <c r="J57" s="164"/>
      <c r="K57" s="165"/>
      <c r="L57" s="166">
        <f t="shared" si="52"/>
        <v>0</v>
      </c>
      <c r="M57" s="164"/>
      <c r="N57" s="165"/>
      <c r="O57" s="166">
        <f t="shared" si="53"/>
        <v>0</v>
      </c>
      <c r="P57" s="656" t="s">
        <v>711</v>
      </c>
    </row>
    <row r="58" spans="1:16" x14ac:dyDescent="0.25">
      <c r="A58" s="296">
        <v>1140</v>
      </c>
      <c r="B58" s="189" t="s">
        <v>241</v>
      </c>
      <c r="C58" s="190">
        <f t="shared" si="0"/>
        <v>55155</v>
      </c>
      <c r="D58" s="297">
        <f>SUM(D59:D65)</f>
        <v>55155</v>
      </c>
      <c r="E58" s="298">
        <f>SUM(E59:E65)</f>
        <v>0</v>
      </c>
      <c r="F58" s="166">
        <f t="shared" ref="F58" si="54">SUM(F59:F65)</f>
        <v>55155</v>
      </c>
      <c r="G58" s="297">
        <f>SUM(G59:G65)</f>
        <v>0</v>
      </c>
      <c r="H58" s="298">
        <f t="shared" ref="H58:I58" si="55">SUM(H59:H65)</f>
        <v>0</v>
      </c>
      <c r="I58" s="166">
        <f t="shared" si="55"/>
        <v>0</v>
      </c>
      <c r="J58" s="297">
        <f>SUM(J59:J65)</f>
        <v>0</v>
      </c>
      <c r="K58" s="298">
        <f t="shared" ref="K58:L58" si="56">SUM(K59:K65)</f>
        <v>0</v>
      </c>
      <c r="L58" s="166">
        <f t="shared" si="56"/>
        <v>0</v>
      </c>
      <c r="M58" s="297">
        <f>SUM(M59:M65)</f>
        <v>0</v>
      </c>
      <c r="N58" s="298">
        <f t="shared" ref="N58:O58" si="57">SUM(N59:N65)</f>
        <v>0</v>
      </c>
      <c r="O58" s="166">
        <f t="shared" si="57"/>
        <v>0</v>
      </c>
      <c r="P58" s="168"/>
    </row>
    <row r="59" spans="1:16" ht="12" customHeight="1" x14ac:dyDescent="0.25">
      <c r="A59" s="162">
        <v>1141</v>
      </c>
      <c r="B59" s="189" t="s">
        <v>242</v>
      </c>
      <c r="C59" s="190">
        <f t="shared" si="0"/>
        <v>6496</v>
      </c>
      <c r="D59" s="164">
        <v>6496</v>
      </c>
      <c r="E59" s="165"/>
      <c r="F59" s="166">
        <f t="shared" ref="F59:F66" si="58">D59+E59</f>
        <v>6496</v>
      </c>
      <c r="G59" s="164"/>
      <c r="H59" s="165"/>
      <c r="I59" s="166">
        <f t="shared" ref="I59:I66" si="59">G59+H59</f>
        <v>0</v>
      </c>
      <c r="J59" s="164"/>
      <c r="K59" s="165"/>
      <c r="L59" s="166">
        <f t="shared" ref="L59:L66" si="60">K59+J59</f>
        <v>0</v>
      </c>
      <c r="M59" s="164"/>
      <c r="N59" s="165"/>
      <c r="O59" s="166">
        <f t="shared" ref="O59:O66" si="61">N59+M59</f>
        <v>0</v>
      </c>
      <c r="P59" s="168"/>
    </row>
    <row r="60" spans="1:16" ht="24.75" customHeight="1" x14ac:dyDescent="0.25">
      <c r="A60" s="162">
        <v>1142</v>
      </c>
      <c r="B60" s="189" t="s">
        <v>243</v>
      </c>
      <c r="C60" s="190">
        <f t="shared" si="0"/>
        <v>11916</v>
      </c>
      <c r="D60" s="164">
        <v>11916</v>
      </c>
      <c r="E60" s="165"/>
      <c r="F60" s="166">
        <f t="shared" si="58"/>
        <v>11916</v>
      </c>
      <c r="G60" s="164"/>
      <c r="H60" s="165"/>
      <c r="I60" s="166">
        <f t="shared" si="59"/>
        <v>0</v>
      </c>
      <c r="J60" s="164"/>
      <c r="K60" s="165"/>
      <c r="L60" s="166">
        <f t="shared" si="60"/>
        <v>0</v>
      </c>
      <c r="M60" s="164"/>
      <c r="N60" s="165"/>
      <c r="O60" s="166">
        <f t="shared" si="61"/>
        <v>0</v>
      </c>
      <c r="P60" s="168"/>
    </row>
    <row r="61" spans="1:16" ht="24" hidden="1" customHeight="1" x14ac:dyDescent="0.25">
      <c r="A61" s="162">
        <v>1145</v>
      </c>
      <c r="B61" s="189" t="s">
        <v>244</v>
      </c>
      <c r="C61" s="190">
        <f t="shared" si="0"/>
        <v>0</v>
      </c>
      <c r="D61" s="164"/>
      <c r="E61" s="165"/>
      <c r="F61" s="166">
        <f t="shared" si="58"/>
        <v>0</v>
      </c>
      <c r="G61" s="164"/>
      <c r="H61" s="165"/>
      <c r="I61" s="166">
        <f t="shared" si="59"/>
        <v>0</v>
      </c>
      <c r="J61" s="164"/>
      <c r="K61" s="165"/>
      <c r="L61" s="166">
        <f t="shared" si="60"/>
        <v>0</v>
      </c>
      <c r="M61" s="164"/>
      <c r="N61" s="165"/>
      <c r="O61" s="166">
        <f t="shared" si="61"/>
        <v>0</v>
      </c>
      <c r="P61" s="168"/>
    </row>
    <row r="62" spans="1:16" ht="27.75" hidden="1" customHeight="1" x14ac:dyDescent="0.25">
      <c r="A62" s="162">
        <v>1146</v>
      </c>
      <c r="B62" s="189" t="s">
        <v>245</v>
      </c>
      <c r="C62" s="190">
        <f t="shared" si="0"/>
        <v>0</v>
      </c>
      <c r="D62" s="164"/>
      <c r="E62" s="165"/>
      <c r="F62" s="166">
        <f t="shared" si="58"/>
        <v>0</v>
      </c>
      <c r="G62" s="164"/>
      <c r="H62" s="165"/>
      <c r="I62" s="166">
        <f t="shared" si="59"/>
        <v>0</v>
      </c>
      <c r="J62" s="164"/>
      <c r="K62" s="165"/>
      <c r="L62" s="166">
        <f t="shared" si="60"/>
        <v>0</v>
      </c>
      <c r="M62" s="164"/>
      <c r="N62" s="165"/>
      <c r="O62" s="166">
        <f t="shared" si="61"/>
        <v>0</v>
      </c>
      <c r="P62" s="168"/>
    </row>
    <row r="63" spans="1:16" ht="12" customHeight="1" x14ac:dyDescent="0.25">
      <c r="A63" s="162">
        <v>1147</v>
      </c>
      <c r="B63" s="189" t="s">
        <v>246</v>
      </c>
      <c r="C63" s="190">
        <f t="shared" si="0"/>
        <v>11238</v>
      </c>
      <c r="D63" s="164">
        <v>11238</v>
      </c>
      <c r="E63" s="165"/>
      <c r="F63" s="166">
        <f t="shared" si="58"/>
        <v>11238</v>
      </c>
      <c r="G63" s="164"/>
      <c r="H63" s="165"/>
      <c r="I63" s="166">
        <f t="shared" si="59"/>
        <v>0</v>
      </c>
      <c r="J63" s="164"/>
      <c r="K63" s="165"/>
      <c r="L63" s="166">
        <f t="shared" si="60"/>
        <v>0</v>
      </c>
      <c r="M63" s="164"/>
      <c r="N63" s="165"/>
      <c r="O63" s="166">
        <f t="shared" si="61"/>
        <v>0</v>
      </c>
      <c r="P63" s="168"/>
    </row>
    <row r="64" spans="1:16" ht="27" customHeight="1" x14ac:dyDescent="0.25">
      <c r="A64" s="289">
        <v>1148</v>
      </c>
      <c r="B64" s="290" t="s">
        <v>247</v>
      </c>
      <c r="C64" s="291">
        <f t="shared" si="0"/>
        <v>25505</v>
      </c>
      <c r="D64" s="292">
        <v>25505</v>
      </c>
      <c r="E64" s="293"/>
      <c r="F64" s="294">
        <f t="shared" si="58"/>
        <v>25505</v>
      </c>
      <c r="G64" s="292"/>
      <c r="H64" s="293"/>
      <c r="I64" s="294">
        <f t="shared" si="59"/>
        <v>0</v>
      </c>
      <c r="J64" s="292"/>
      <c r="K64" s="293"/>
      <c r="L64" s="294">
        <f t="shared" si="60"/>
        <v>0</v>
      </c>
      <c r="M64" s="292"/>
      <c r="N64" s="293"/>
      <c r="O64" s="294">
        <f t="shared" si="61"/>
        <v>0</v>
      </c>
      <c r="P64" s="295"/>
    </row>
    <row r="65" spans="1:16" ht="24" hidden="1" customHeight="1" x14ac:dyDescent="0.25">
      <c r="A65" s="162">
        <v>1149</v>
      </c>
      <c r="B65" s="189" t="s">
        <v>248</v>
      </c>
      <c r="C65" s="190">
        <f t="shared" si="0"/>
        <v>0</v>
      </c>
      <c r="D65" s="164"/>
      <c r="E65" s="165"/>
      <c r="F65" s="166">
        <f t="shared" si="58"/>
        <v>0</v>
      </c>
      <c r="G65" s="164"/>
      <c r="H65" s="165"/>
      <c r="I65" s="166">
        <f t="shared" si="59"/>
        <v>0</v>
      </c>
      <c r="J65" s="164"/>
      <c r="K65" s="165"/>
      <c r="L65" s="166">
        <f t="shared" si="60"/>
        <v>0</v>
      </c>
      <c r="M65" s="164"/>
      <c r="N65" s="165"/>
      <c r="O65" s="166">
        <f t="shared" si="61"/>
        <v>0</v>
      </c>
      <c r="P65" s="168"/>
    </row>
    <row r="66" spans="1:16" ht="48.75" customHeight="1" x14ac:dyDescent="0.25">
      <c r="A66" s="286">
        <v>1150</v>
      </c>
      <c r="B66" s="238" t="s">
        <v>249</v>
      </c>
      <c r="C66" s="243">
        <f t="shared" si="0"/>
        <v>6595</v>
      </c>
      <c r="D66" s="244">
        <v>3594</v>
      </c>
      <c r="E66" s="657">
        <f>1084+1917</f>
        <v>3001</v>
      </c>
      <c r="F66" s="241">
        <f t="shared" si="58"/>
        <v>6595</v>
      </c>
      <c r="G66" s="244"/>
      <c r="H66" s="245"/>
      <c r="I66" s="241">
        <f t="shared" si="59"/>
        <v>0</v>
      </c>
      <c r="J66" s="244"/>
      <c r="K66" s="245"/>
      <c r="L66" s="241">
        <f t="shared" si="60"/>
        <v>0</v>
      </c>
      <c r="M66" s="244"/>
      <c r="N66" s="245"/>
      <c r="O66" s="241">
        <f t="shared" si="61"/>
        <v>0</v>
      </c>
      <c r="P66" s="229" t="s">
        <v>712</v>
      </c>
    </row>
    <row r="67" spans="1:16" ht="24" x14ac:dyDescent="0.25">
      <c r="A67" s="169">
        <v>1200</v>
      </c>
      <c r="B67" s="283" t="s">
        <v>250</v>
      </c>
      <c r="C67" s="170">
        <f t="shared" si="0"/>
        <v>151957</v>
      </c>
      <c r="D67" s="284">
        <f>SUM(D68:D69)</f>
        <v>151495</v>
      </c>
      <c r="E67" s="285">
        <f t="shared" ref="E67:F67" si="62">SUM(E68:E69)</f>
        <v>0</v>
      </c>
      <c r="F67" s="173">
        <f t="shared" si="62"/>
        <v>151495</v>
      </c>
      <c r="G67" s="284">
        <f>SUM(G68:G69)</f>
        <v>0</v>
      </c>
      <c r="H67" s="285">
        <f t="shared" ref="H67:I67" si="63">SUM(H68:H69)</f>
        <v>0</v>
      </c>
      <c r="I67" s="173">
        <f t="shared" si="63"/>
        <v>0</v>
      </c>
      <c r="J67" s="284">
        <f>SUM(J68:J69)</f>
        <v>462</v>
      </c>
      <c r="K67" s="285">
        <f t="shared" ref="K67:L67" si="64">SUM(K68:K69)</f>
        <v>0</v>
      </c>
      <c r="L67" s="173">
        <f t="shared" si="64"/>
        <v>462</v>
      </c>
      <c r="M67" s="284">
        <f>SUM(M68:M69)</f>
        <v>0</v>
      </c>
      <c r="N67" s="285">
        <f t="shared" ref="N67:O67" si="65">SUM(N68:N69)</f>
        <v>0</v>
      </c>
      <c r="O67" s="173">
        <f t="shared" si="65"/>
        <v>0</v>
      </c>
      <c r="P67" s="177"/>
    </row>
    <row r="68" spans="1:16" ht="24" customHeight="1" x14ac:dyDescent="0.25">
      <c r="A68" s="649">
        <v>1210</v>
      </c>
      <c r="B68" s="182" t="s">
        <v>251</v>
      </c>
      <c r="C68" s="183">
        <f t="shared" si="0"/>
        <v>122704</v>
      </c>
      <c r="D68" s="157">
        <v>122704</v>
      </c>
      <c r="E68" s="158"/>
      <c r="F68" s="234">
        <f>D68+E68</f>
        <v>122704</v>
      </c>
      <c r="G68" s="157"/>
      <c r="H68" s="158"/>
      <c r="I68" s="234">
        <f>G68+H68</f>
        <v>0</v>
      </c>
      <c r="J68" s="157"/>
      <c r="K68" s="158"/>
      <c r="L68" s="234">
        <f>K68+J68</f>
        <v>0</v>
      </c>
      <c r="M68" s="157"/>
      <c r="N68" s="158"/>
      <c r="O68" s="234">
        <f>N68+M68</f>
        <v>0</v>
      </c>
      <c r="P68" s="160"/>
    </row>
    <row r="69" spans="1:16" ht="24" x14ac:dyDescent="0.25">
      <c r="A69" s="296">
        <v>1220</v>
      </c>
      <c r="B69" s="189" t="s">
        <v>252</v>
      </c>
      <c r="C69" s="190">
        <f t="shared" si="0"/>
        <v>29253</v>
      </c>
      <c r="D69" s="297">
        <f>SUM(D70:D74)</f>
        <v>28791</v>
      </c>
      <c r="E69" s="298">
        <f t="shared" ref="E69:F69" si="66">SUM(E70:E74)</f>
        <v>0</v>
      </c>
      <c r="F69" s="166">
        <f t="shared" si="66"/>
        <v>28791</v>
      </c>
      <c r="G69" s="297">
        <f>SUM(G70:G74)</f>
        <v>0</v>
      </c>
      <c r="H69" s="298">
        <f t="shared" ref="H69:I69" si="67">SUM(H70:H74)</f>
        <v>0</v>
      </c>
      <c r="I69" s="166">
        <f t="shared" si="67"/>
        <v>0</v>
      </c>
      <c r="J69" s="297">
        <f>SUM(J70:J74)</f>
        <v>462</v>
      </c>
      <c r="K69" s="298">
        <f t="shared" ref="K69:L69" si="68">SUM(K70:K74)</f>
        <v>0</v>
      </c>
      <c r="L69" s="166">
        <f t="shared" si="68"/>
        <v>462</v>
      </c>
      <c r="M69" s="297">
        <f>SUM(M70:M74)</f>
        <v>0</v>
      </c>
      <c r="N69" s="298">
        <f t="shared" ref="N69:O69" si="69">SUM(N70:N74)</f>
        <v>0</v>
      </c>
      <c r="O69" s="166">
        <f t="shared" si="69"/>
        <v>0</v>
      </c>
      <c r="P69" s="168"/>
    </row>
    <row r="70" spans="1:16" ht="48" customHeight="1" x14ac:dyDescent="0.25">
      <c r="A70" s="162">
        <v>1221</v>
      </c>
      <c r="B70" s="189" t="s">
        <v>253</v>
      </c>
      <c r="C70" s="190">
        <f t="shared" si="0"/>
        <v>18473</v>
      </c>
      <c r="D70" s="164">
        <v>18473</v>
      </c>
      <c r="E70" s="165"/>
      <c r="F70" s="166">
        <f t="shared" ref="F70:F74" si="70">D70+E70</f>
        <v>18473</v>
      </c>
      <c r="G70" s="164"/>
      <c r="H70" s="165"/>
      <c r="I70" s="166">
        <f t="shared" ref="I70:I74" si="71">G70+H70</f>
        <v>0</v>
      </c>
      <c r="J70" s="164"/>
      <c r="K70" s="165"/>
      <c r="L70" s="166">
        <f t="shared" ref="L70:L74" si="72">K70+J70</f>
        <v>0</v>
      </c>
      <c r="M70" s="164"/>
      <c r="N70" s="165"/>
      <c r="O70" s="166">
        <f t="shared" ref="O70:O74" si="73">N70+M70</f>
        <v>0</v>
      </c>
      <c r="P70" s="168"/>
    </row>
    <row r="71" spans="1:16" ht="12" hidden="1" customHeight="1" x14ac:dyDescent="0.25">
      <c r="A71" s="162">
        <v>1223</v>
      </c>
      <c r="B71" s="189" t="s">
        <v>254</v>
      </c>
      <c r="C71" s="190">
        <f t="shared" si="0"/>
        <v>0</v>
      </c>
      <c r="D71" s="164"/>
      <c r="E71" s="165"/>
      <c r="F71" s="166">
        <f t="shared" si="70"/>
        <v>0</v>
      </c>
      <c r="G71" s="164"/>
      <c r="H71" s="165"/>
      <c r="I71" s="166">
        <f t="shared" si="71"/>
        <v>0</v>
      </c>
      <c r="J71" s="164"/>
      <c r="K71" s="165"/>
      <c r="L71" s="166">
        <f t="shared" si="72"/>
        <v>0</v>
      </c>
      <c r="M71" s="164"/>
      <c r="N71" s="165"/>
      <c r="O71" s="166">
        <f t="shared" si="73"/>
        <v>0</v>
      </c>
      <c r="P71" s="168"/>
    </row>
    <row r="72" spans="1:16" ht="24" hidden="1" customHeight="1" x14ac:dyDescent="0.25">
      <c r="A72" s="162">
        <v>1225</v>
      </c>
      <c r="B72" s="189" t="s">
        <v>255</v>
      </c>
      <c r="C72" s="190">
        <f t="shared" si="0"/>
        <v>0</v>
      </c>
      <c r="D72" s="164"/>
      <c r="E72" s="165"/>
      <c r="F72" s="166">
        <f t="shared" si="70"/>
        <v>0</v>
      </c>
      <c r="G72" s="164"/>
      <c r="H72" s="165"/>
      <c r="I72" s="166">
        <f t="shared" si="71"/>
        <v>0</v>
      </c>
      <c r="J72" s="164"/>
      <c r="K72" s="165"/>
      <c r="L72" s="166">
        <f t="shared" si="72"/>
        <v>0</v>
      </c>
      <c r="M72" s="164"/>
      <c r="N72" s="165"/>
      <c r="O72" s="166">
        <f t="shared" si="73"/>
        <v>0</v>
      </c>
      <c r="P72" s="168"/>
    </row>
    <row r="73" spans="1:16" ht="36" customHeight="1" x14ac:dyDescent="0.25">
      <c r="A73" s="162">
        <v>1227</v>
      </c>
      <c r="B73" s="189" t="s">
        <v>256</v>
      </c>
      <c r="C73" s="190">
        <f t="shared" si="0"/>
        <v>9818</v>
      </c>
      <c r="D73" s="164">
        <v>9818</v>
      </c>
      <c r="E73" s="165"/>
      <c r="F73" s="166">
        <f t="shared" si="70"/>
        <v>9818</v>
      </c>
      <c r="G73" s="164"/>
      <c r="H73" s="165"/>
      <c r="I73" s="166">
        <f t="shared" si="71"/>
        <v>0</v>
      </c>
      <c r="J73" s="164"/>
      <c r="K73" s="165"/>
      <c r="L73" s="166">
        <f t="shared" si="72"/>
        <v>0</v>
      </c>
      <c r="M73" s="164"/>
      <c r="N73" s="165"/>
      <c r="O73" s="166">
        <f t="shared" si="73"/>
        <v>0</v>
      </c>
      <c r="P73" s="168"/>
    </row>
    <row r="74" spans="1:16" ht="48" customHeight="1" x14ac:dyDescent="0.25">
      <c r="A74" s="162">
        <v>1228</v>
      </c>
      <c r="B74" s="189" t="s">
        <v>257</v>
      </c>
      <c r="C74" s="190">
        <f t="shared" si="0"/>
        <v>962</v>
      </c>
      <c r="D74" s="164">
        <v>500</v>
      </c>
      <c r="E74" s="165"/>
      <c r="F74" s="166">
        <f t="shared" si="70"/>
        <v>500</v>
      </c>
      <c r="G74" s="164"/>
      <c r="H74" s="165"/>
      <c r="I74" s="166">
        <f t="shared" si="71"/>
        <v>0</v>
      </c>
      <c r="J74" s="164">
        <v>462</v>
      </c>
      <c r="K74" s="165"/>
      <c r="L74" s="166">
        <f t="shared" si="72"/>
        <v>462</v>
      </c>
      <c r="M74" s="164"/>
      <c r="N74" s="165"/>
      <c r="O74" s="166">
        <f t="shared" si="73"/>
        <v>0</v>
      </c>
      <c r="P74" s="168"/>
    </row>
    <row r="75" spans="1:16" x14ac:dyDescent="0.25">
      <c r="A75" s="277">
        <v>2000</v>
      </c>
      <c r="B75" s="277" t="s">
        <v>258</v>
      </c>
      <c r="C75" s="278">
        <f t="shared" si="0"/>
        <v>36694</v>
      </c>
      <c r="D75" s="279">
        <f>SUM(D76,D83,D130,D164,D165,D172)</f>
        <v>12371</v>
      </c>
      <c r="E75" s="280">
        <f t="shared" ref="E75:F75" si="74">SUM(E76,E83,E130,E164,E165,E172)</f>
        <v>0</v>
      </c>
      <c r="F75" s="281">
        <f t="shared" si="74"/>
        <v>12371</v>
      </c>
      <c r="G75" s="279">
        <f>SUM(G76,G83,G130,G164,G165,G172)</f>
        <v>0</v>
      </c>
      <c r="H75" s="280">
        <f t="shared" ref="H75:I75" si="75">SUM(H76,H83,H130,H164,H165,H172)</f>
        <v>0</v>
      </c>
      <c r="I75" s="281">
        <f t="shared" si="75"/>
        <v>0</v>
      </c>
      <c r="J75" s="279">
        <f>SUM(J76,J83,J130,J164,J165,J172)</f>
        <v>24323</v>
      </c>
      <c r="K75" s="280">
        <f t="shared" ref="K75:L75" si="76">SUM(K76,K83,K130,K164,K165,K172)</f>
        <v>0</v>
      </c>
      <c r="L75" s="281">
        <f t="shared" si="76"/>
        <v>24323</v>
      </c>
      <c r="M75" s="279">
        <f>SUM(M76,M83,M130,M164,M165,M172)</f>
        <v>0</v>
      </c>
      <c r="N75" s="280">
        <f t="shared" ref="N75:O75" si="77">SUM(N76,N83,N130,N164,N165,N172)</f>
        <v>0</v>
      </c>
      <c r="O75" s="281">
        <f t="shared" si="77"/>
        <v>0</v>
      </c>
      <c r="P75" s="282"/>
    </row>
    <row r="76" spans="1:16" ht="24" hidden="1" x14ac:dyDescent="0.25">
      <c r="A76" s="169">
        <v>2100</v>
      </c>
      <c r="B76" s="283" t="s">
        <v>259</v>
      </c>
      <c r="C76" s="170">
        <f t="shared" si="0"/>
        <v>0</v>
      </c>
      <c r="D76" s="284">
        <f>SUM(D77,D80)</f>
        <v>0</v>
      </c>
      <c r="E76" s="285">
        <f t="shared" ref="E76:F76" si="78">SUM(E77,E80)</f>
        <v>0</v>
      </c>
      <c r="F76" s="173">
        <f t="shared" si="78"/>
        <v>0</v>
      </c>
      <c r="G76" s="284">
        <f>SUM(G77,G80)</f>
        <v>0</v>
      </c>
      <c r="H76" s="285">
        <f t="shared" ref="H76:I76" si="79">SUM(H77,H80)</f>
        <v>0</v>
      </c>
      <c r="I76" s="173">
        <f t="shared" si="79"/>
        <v>0</v>
      </c>
      <c r="J76" s="284">
        <f>SUM(J77,J80)</f>
        <v>0</v>
      </c>
      <c r="K76" s="285">
        <f t="shared" ref="K76:L76" si="80">SUM(K77,K80)</f>
        <v>0</v>
      </c>
      <c r="L76" s="173">
        <f t="shared" si="80"/>
        <v>0</v>
      </c>
      <c r="M76" s="284">
        <f>SUM(M77,M80)</f>
        <v>0</v>
      </c>
      <c r="N76" s="285">
        <f t="shared" ref="N76:O76" si="81">SUM(N77,N80)</f>
        <v>0</v>
      </c>
      <c r="O76" s="173">
        <f t="shared" si="81"/>
        <v>0</v>
      </c>
      <c r="P76" s="177"/>
    </row>
    <row r="77" spans="1:16" ht="24" hidden="1" x14ac:dyDescent="0.25">
      <c r="A77" s="649">
        <v>2110</v>
      </c>
      <c r="B77" s="182" t="s">
        <v>260</v>
      </c>
      <c r="C77" s="183">
        <f t="shared" si="0"/>
        <v>0</v>
      </c>
      <c r="D77" s="300">
        <f>SUM(D78:D79)</f>
        <v>0</v>
      </c>
      <c r="E77" s="301">
        <f t="shared" ref="E77:F77" si="82">SUM(E78:E79)</f>
        <v>0</v>
      </c>
      <c r="F77" s="234">
        <f t="shared" si="82"/>
        <v>0</v>
      </c>
      <c r="G77" s="300">
        <f>SUM(G78:G79)</f>
        <v>0</v>
      </c>
      <c r="H77" s="301">
        <f t="shared" ref="H77:I77" si="83">SUM(H78:H79)</f>
        <v>0</v>
      </c>
      <c r="I77" s="234">
        <f t="shared" si="83"/>
        <v>0</v>
      </c>
      <c r="J77" s="300">
        <f>SUM(J78:J79)</f>
        <v>0</v>
      </c>
      <c r="K77" s="301">
        <f t="shared" ref="K77:L77" si="84">SUM(K78:K79)</f>
        <v>0</v>
      </c>
      <c r="L77" s="234">
        <f t="shared" si="84"/>
        <v>0</v>
      </c>
      <c r="M77" s="300">
        <f>SUM(M78:M79)</f>
        <v>0</v>
      </c>
      <c r="N77" s="301">
        <f t="shared" ref="N77:O77" si="85">SUM(N78:N79)</f>
        <v>0</v>
      </c>
      <c r="O77" s="234">
        <f t="shared" si="85"/>
        <v>0</v>
      </c>
      <c r="P77" s="160"/>
    </row>
    <row r="78" spans="1:16" ht="12" hidden="1" customHeight="1" x14ac:dyDescent="0.25">
      <c r="A78" s="162">
        <v>2111</v>
      </c>
      <c r="B78" s="189" t="s">
        <v>261</v>
      </c>
      <c r="C78" s="190">
        <f t="shared" si="0"/>
        <v>0</v>
      </c>
      <c r="D78" s="302"/>
      <c r="E78" s="303"/>
      <c r="F78" s="166">
        <f t="shared" ref="F78:F79" si="86">D78+E78</f>
        <v>0</v>
      </c>
      <c r="G78" s="164"/>
      <c r="H78" s="165"/>
      <c r="I78" s="166">
        <f t="shared" ref="I78:I79" si="87">G78+H78</f>
        <v>0</v>
      </c>
      <c r="J78" s="164"/>
      <c r="K78" s="165"/>
      <c r="L78" s="166">
        <f t="shared" ref="L78:L79" si="88">K78+J78</f>
        <v>0</v>
      </c>
      <c r="M78" s="164"/>
      <c r="N78" s="165"/>
      <c r="O78" s="166">
        <f t="shared" ref="O78:O79" si="89">N78+M78</f>
        <v>0</v>
      </c>
      <c r="P78" s="168"/>
    </row>
    <row r="79" spans="1:16" ht="24" hidden="1" customHeight="1" x14ac:dyDescent="0.25">
      <c r="A79" s="162">
        <v>2112</v>
      </c>
      <c r="B79" s="189" t="s">
        <v>262</v>
      </c>
      <c r="C79" s="190">
        <f t="shared" si="0"/>
        <v>0</v>
      </c>
      <c r="D79" s="302"/>
      <c r="E79" s="303"/>
      <c r="F79" s="166">
        <f t="shared" si="86"/>
        <v>0</v>
      </c>
      <c r="G79" s="164"/>
      <c r="H79" s="165"/>
      <c r="I79" s="166">
        <f t="shared" si="87"/>
        <v>0</v>
      </c>
      <c r="J79" s="164"/>
      <c r="K79" s="165"/>
      <c r="L79" s="166">
        <f t="shared" si="88"/>
        <v>0</v>
      </c>
      <c r="M79" s="164"/>
      <c r="N79" s="165"/>
      <c r="O79" s="166">
        <f t="shared" si="89"/>
        <v>0</v>
      </c>
      <c r="P79" s="168"/>
    </row>
    <row r="80" spans="1:16" ht="24" hidden="1" x14ac:dyDescent="0.25">
      <c r="A80" s="296">
        <v>2120</v>
      </c>
      <c r="B80" s="189" t="s">
        <v>263</v>
      </c>
      <c r="C80" s="190">
        <f t="shared" si="0"/>
        <v>0</v>
      </c>
      <c r="D80" s="297">
        <f>SUM(D81:D82)</f>
        <v>0</v>
      </c>
      <c r="E80" s="298">
        <f t="shared" ref="E80:F80" si="90">SUM(E81:E82)</f>
        <v>0</v>
      </c>
      <c r="F80" s="166">
        <f t="shared" si="90"/>
        <v>0</v>
      </c>
      <c r="G80" s="297">
        <f>SUM(G81:G82)</f>
        <v>0</v>
      </c>
      <c r="H80" s="298">
        <f t="shared" ref="H80:I80" si="91">SUM(H81:H82)</f>
        <v>0</v>
      </c>
      <c r="I80" s="166">
        <f t="shared" si="91"/>
        <v>0</v>
      </c>
      <c r="J80" s="297">
        <f>SUM(J81:J82)</f>
        <v>0</v>
      </c>
      <c r="K80" s="298">
        <f t="shared" ref="K80:L80" si="92">SUM(K81:K82)</f>
        <v>0</v>
      </c>
      <c r="L80" s="166">
        <f t="shared" si="92"/>
        <v>0</v>
      </c>
      <c r="M80" s="297">
        <f>SUM(M81:M82)</f>
        <v>0</v>
      </c>
      <c r="N80" s="298">
        <f t="shared" ref="N80:O80" si="93">SUM(N81:N82)</f>
        <v>0</v>
      </c>
      <c r="O80" s="166">
        <f t="shared" si="93"/>
        <v>0</v>
      </c>
      <c r="P80" s="168"/>
    </row>
    <row r="81" spans="1:16" ht="12" hidden="1" customHeight="1" x14ac:dyDescent="0.25">
      <c r="A81" s="162">
        <v>2121</v>
      </c>
      <c r="B81" s="189" t="s">
        <v>261</v>
      </c>
      <c r="C81" s="190">
        <f t="shared" si="0"/>
        <v>0</v>
      </c>
      <c r="D81" s="302"/>
      <c r="E81" s="303"/>
      <c r="F81" s="166">
        <f t="shared" ref="F81:F82" si="94">D81+E81</f>
        <v>0</v>
      </c>
      <c r="G81" s="164"/>
      <c r="H81" s="165"/>
      <c r="I81" s="166">
        <f t="shared" ref="I81:I82" si="95">G81+H81</f>
        <v>0</v>
      </c>
      <c r="J81" s="164"/>
      <c r="K81" s="165"/>
      <c r="L81" s="166">
        <f t="shared" ref="L81:L82" si="96">K81+J81</f>
        <v>0</v>
      </c>
      <c r="M81" s="164"/>
      <c r="N81" s="165"/>
      <c r="O81" s="166">
        <f t="shared" ref="O81:O82" si="97">N81+M81</f>
        <v>0</v>
      </c>
      <c r="P81" s="168"/>
    </row>
    <row r="82" spans="1:16" ht="24" hidden="1" customHeight="1" x14ac:dyDescent="0.25">
      <c r="A82" s="162">
        <v>2122</v>
      </c>
      <c r="B82" s="189" t="s">
        <v>262</v>
      </c>
      <c r="C82" s="190">
        <f t="shared" si="0"/>
        <v>0</v>
      </c>
      <c r="D82" s="302"/>
      <c r="E82" s="303"/>
      <c r="F82" s="166">
        <f t="shared" si="94"/>
        <v>0</v>
      </c>
      <c r="G82" s="164"/>
      <c r="H82" s="165"/>
      <c r="I82" s="166">
        <f t="shared" si="95"/>
        <v>0</v>
      </c>
      <c r="J82" s="164"/>
      <c r="K82" s="165"/>
      <c r="L82" s="166">
        <f t="shared" si="96"/>
        <v>0</v>
      </c>
      <c r="M82" s="164"/>
      <c r="N82" s="165"/>
      <c r="O82" s="166">
        <f t="shared" si="97"/>
        <v>0</v>
      </c>
      <c r="P82" s="168"/>
    </row>
    <row r="83" spans="1:16" x14ac:dyDescent="0.25">
      <c r="A83" s="169">
        <v>2200</v>
      </c>
      <c r="B83" s="283" t="s">
        <v>264</v>
      </c>
      <c r="C83" s="170">
        <f t="shared" si="0"/>
        <v>12004</v>
      </c>
      <c r="D83" s="284">
        <f>SUM(D84,D89,D95,D103,D112,D116,D122,D128)</f>
        <v>8381</v>
      </c>
      <c r="E83" s="285">
        <f t="shared" ref="E83:F83" si="98">SUM(E84,E89,E95,E103,E112,E116,E122,E128)</f>
        <v>0</v>
      </c>
      <c r="F83" s="173">
        <f t="shared" si="98"/>
        <v>8381</v>
      </c>
      <c r="G83" s="284">
        <f>SUM(G84,G89,G95,G103,G112,G116,G122,G128)</f>
        <v>0</v>
      </c>
      <c r="H83" s="285">
        <f t="shared" ref="H83:I83" si="99">SUM(H84,H89,H95,H103,H112,H116,H122,H128)</f>
        <v>0</v>
      </c>
      <c r="I83" s="173">
        <f t="shared" si="99"/>
        <v>0</v>
      </c>
      <c r="J83" s="284">
        <f>SUM(J84,J89,J95,J103,J112,J116,J122,J128)</f>
        <v>3623</v>
      </c>
      <c r="K83" s="285">
        <f t="shared" ref="K83:L83" si="100">SUM(K84,K89,K95,K103,K112,K116,K122,K128)</f>
        <v>0</v>
      </c>
      <c r="L83" s="173">
        <f t="shared" si="100"/>
        <v>3623</v>
      </c>
      <c r="M83" s="284">
        <f>SUM(M84,M89,M95,M103,M112,M116,M122,M128)</f>
        <v>0</v>
      </c>
      <c r="N83" s="285">
        <f t="shared" ref="N83:O83" si="101">SUM(N84,N89,N95,N103,N112,N116,N122,N128)</f>
        <v>0</v>
      </c>
      <c r="O83" s="173">
        <f t="shared" si="101"/>
        <v>0</v>
      </c>
      <c r="P83" s="177"/>
    </row>
    <row r="84" spans="1:16" x14ac:dyDescent="0.25">
      <c r="A84" s="286">
        <v>2210</v>
      </c>
      <c r="B84" s="238" t="s">
        <v>265</v>
      </c>
      <c r="C84" s="243">
        <f t="shared" ref="C84:C147" si="102">F84+I84+L84+O84</f>
        <v>4614</v>
      </c>
      <c r="D84" s="287">
        <f>SUM(D85:D88)</f>
        <v>3523</v>
      </c>
      <c r="E84" s="288">
        <f t="shared" ref="E84:F84" si="103">SUM(E85:E88)</f>
        <v>0</v>
      </c>
      <c r="F84" s="241">
        <f t="shared" si="103"/>
        <v>3523</v>
      </c>
      <c r="G84" s="287">
        <f>SUM(G85:G88)</f>
        <v>0</v>
      </c>
      <c r="H84" s="288">
        <f t="shared" ref="H84:I84" si="104">SUM(H85:H88)</f>
        <v>0</v>
      </c>
      <c r="I84" s="241">
        <f t="shared" si="104"/>
        <v>0</v>
      </c>
      <c r="J84" s="287">
        <f>SUM(J85:J88)</f>
        <v>1091</v>
      </c>
      <c r="K84" s="288">
        <f t="shared" ref="K84:L84" si="105">SUM(K85:K88)</f>
        <v>0</v>
      </c>
      <c r="L84" s="241">
        <f t="shared" si="105"/>
        <v>1091</v>
      </c>
      <c r="M84" s="287">
        <f>SUM(M85:M88)</f>
        <v>0</v>
      </c>
      <c r="N84" s="288">
        <f t="shared" ref="N84:O84" si="106">SUM(N85:N88)</f>
        <v>0</v>
      </c>
      <c r="O84" s="241">
        <f t="shared" si="106"/>
        <v>0</v>
      </c>
      <c r="P84" s="229"/>
    </row>
    <row r="85" spans="1:16" ht="24" hidden="1" customHeight="1" x14ac:dyDescent="0.25">
      <c r="A85" s="155">
        <v>2211</v>
      </c>
      <c r="B85" s="182" t="s">
        <v>266</v>
      </c>
      <c r="C85" s="183">
        <f t="shared" si="102"/>
        <v>0</v>
      </c>
      <c r="D85" s="304"/>
      <c r="E85" s="305"/>
      <c r="F85" s="234">
        <f t="shared" ref="F85:F88" si="107">D85+E85</f>
        <v>0</v>
      </c>
      <c r="G85" s="157"/>
      <c r="H85" s="158"/>
      <c r="I85" s="234">
        <f t="shared" ref="I85:I88" si="108">G85+H85</f>
        <v>0</v>
      </c>
      <c r="J85" s="157"/>
      <c r="K85" s="158"/>
      <c r="L85" s="234">
        <f t="shared" ref="L85:L88" si="109">K85+J85</f>
        <v>0</v>
      </c>
      <c r="M85" s="157"/>
      <c r="N85" s="158"/>
      <c r="O85" s="234">
        <f t="shared" ref="O85:O88" si="110">N85+M85</f>
        <v>0</v>
      </c>
      <c r="P85" s="160"/>
    </row>
    <row r="86" spans="1:16" ht="36" customHeight="1" x14ac:dyDescent="0.25">
      <c r="A86" s="162">
        <v>2212</v>
      </c>
      <c r="B86" s="189" t="s">
        <v>267</v>
      </c>
      <c r="C86" s="190">
        <f t="shared" si="102"/>
        <v>3803</v>
      </c>
      <c r="D86" s="302">
        <v>3268</v>
      </c>
      <c r="E86" s="303"/>
      <c r="F86" s="166">
        <f t="shared" si="107"/>
        <v>3268</v>
      </c>
      <c r="G86" s="164"/>
      <c r="H86" s="165"/>
      <c r="I86" s="166">
        <f t="shared" si="108"/>
        <v>0</v>
      </c>
      <c r="J86" s="164">
        <v>535</v>
      </c>
      <c r="K86" s="165"/>
      <c r="L86" s="166">
        <f t="shared" si="109"/>
        <v>535</v>
      </c>
      <c r="M86" s="164"/>
      <c r="N86" s="165"/>
      <c r="O86" s="166">
        <f t="shared" si="110"/>
        <v>0</v>
      </c>
      <c r="P86" s="168"/>
    </row>
    <row r="87" spans="1:16" ht="24" customHeight="1" x14ac:dyDescent="0.25">
      <c r="A87" s="162">
        <v>2214</v>
      </c>
      <c r="B87" s="189" t="s">
        <v>268</v>
      </c>
      <c r="C87" s="190">
        <f t="shared" si="102"/>
        <v>468</v>
      </c>
      <c r="D87" s="302">
        <v>255</v>
      </c>
      <c r="E87" s="303"/>
      <c r="F87" s="166">
        <f t="shared" si="107"/>
        <v>255</v>
      </c>
      <c r="G87" s="164"/>
      <c r="H87" s="165"/>
      <c r="I87" s="166">
        <f t="shared" si="108"/>
        <v>0</v>
      </c>
      <c r="J87" s="164">
        <v>213</v>
      </c>
      <c r="K87" s="165"/>
      <c r="L87" s="166">
        <f t="shared" si="109"/>
        <v>213</v>
      </c>
      <c r="M87" s="164"/>
      <c r="N87" s="165"/>
      <c r="O87" s="166">
        <f t="shared" si="110"/>
        <v>0</v>
      </c>
      <c r="P87" s="168"/>
    </row>
    <row r="88" spans="1:16" ht="12" customHeight="1" x14ac:dyDescent="0.25">
      <c r="A88" s="162">
        <v>2219</v>
      </c>
      <c r="B88" s="189" t="s">
        <v>269</v>
      </c>
      <c r="C88" s="190">
        <f t="shared" si="102"/>
        <v>343</v>
      </c>
      <c r="D88" s="302"/>
      <c r="E88" s="303"/>
      <c r="F88" s="166">
        <f t="shared" si="107"/>
        <v>0</v>
      </c>
      <c r="G88" s="164"/>
      <c r="H88" s="165"/>
      <c r="I88" s="166">
        <f t="shared" si="108"/>
        <v>0</v>
      </c>
      <c r="J88" s="164">
        <v>343</v>
      </c>
      <c r="K88" s="165"/>
      <c r="L88" s="166">
        <f t="shared" si="109"/>
        <v>343</v>
      </c>
      <c r="M88" s="164"/>
      <c r="N88" s="165"/>
      <c r="O88" s="166">
        <f t="shared" si="110"/>
        <v>0</v>
      </c>
      <c r="P88" s="168"/>
    </row>
    <row r="89" spans="1:16" ht="24" x14ac:dyDescent="0.25">
      <c r="A89" s="296">
        <v>2220</v>
      </c>
      <c r="B89" s="189" t="s">
        <v>270</v>
      </c>
      <c r="C89" s="190">
        <f t="shared" si="102"/>
        <v>3778</v>
      </c>
      <c r="D89" s="297">
        <f>SUM(D90:D94)</f>
        <v>3778</v>
      </c>
      <c r="E89" s="298">
        <f t="shared" ref="E89:F89" si="111">SUM(E90:E94)</f>
        <v>0</v>
      </c>
      <c r="F89" s="166">
        <f t="shared" si="111"/>
        <v>3778</v>
      </c>
      <c r="G89" s="297">
        <f>SUM(G90:G94)</f>
        <v>0</v>
      </c>
      <c r="H89" s="298">
        <f t="shared" ref="H89:I89" si="112">SUM(H90:H94)</f>
        <v>0</v>
      </c>
      <c r="I89" s="166">
        <f t="shared" si="112"/>
        <v>0</v>
      </c>
      <c r="J89" s="297">
        <f>SUM(J90:J94)</f>
        <v>0</v>
      </c>
      <c r="K89" s="298">
        <f t="shared" ref="K89:L89" si="113">SUM(K90:K94)</f>
        <v>0</v>
      </c>
      <c r="L89" s="166">
        <f t="shared" si="113"/>
        <v>0</v>
      </c>
      <c r="M89" s="297">
        <f>SUM(M90:M94)</f>
        <v>0</v>
      </c>
      <c r="N89" s="298">
        <f t="shared" ref="N89:O89" si="114">SUM(N90:N94)</f>
        <v>0</v>
      </c>
      <c r="O89" s="166">
        <f t="shared" si="114"/>
        <v>0</v>
      </c>
      <c r="P89" s="168"/>
    </row>
    <row r="90" spans="1:16" ht="24" customHeight="1" x14ac:dyDescent="0.25">
      <c r="A90" s="162">
        <v>2221</v>
      </c>
      <c r="B90" s="189" t="s">
        <v>271</v>
      </c>
      <c r="C90" s="190">
        <f t="shared" si="102"/>
        <v>2117</v>
      </c>
      <c r="D90" s="302">
        <v>2117</v>
      </c>
      <c r="E90" s="303"/>
      <c r="F90" s="166">
        <f t="shared" ref="F90:F94" si="115">D90+E90</f>
        <v>2117</v>
      </c>
      <c r="G90" s="164"/>
      <c r="H90" s="165"/>
      <c r="I90" s="166">
        <f t="shared" ref="I90:I94" si="116">G90+H90</f>
        <v>0</v>
      </c>
      <c r="J90" s="164"/>
      <c r="K90" s="165"/>
      <c r="L90" s="166">
        <f t="shared" ref="L90:L94" si="117">K90+J90</f>
        <v>0</v>
      </c>
      <c r="M90" s="164"/>
      <c r="N90" s="165"/>
      <c r="O90" s="166">
        <f t="shared" ref="O90:O94" si="118">N90+M90</f>
        <v>0</v>
      </c>
      <c r="P90" s="168"/>
    </row>
    <row r="91" spans="1:16" ht="12" customHeight="1" x14ac:dyDescent="0.25">
      <c r="A91" s="162">
        <v>2222</v>
      </c>
      <c r="B91" s="189" t="s">
        <v>272</v>
      </c>
      <c r="C91" s="190">
        <f t="shared" si="102"/>
        <v>189</v>
      </c>
      <c r="D91" s="302">
        <v>189</v>
      </c>
      <c r="E91" s="303"/>
      <c r="F91" s="166">
        <f t="shared" si="115"/>
        <v>189</v>
      </c>
      <c r="G91" s="164"/>
      <c r="H91" s="165"/>
      <c r="I91" s="166">
        <f t="shared" si="116"/>
        <v>0</v>
      </c>
      <c r="J91" s="164"/>
      <c r="K91" s="165"/>
      <c r="L91" s="166">
        <f t="shared" si="117"/>
        <v>0</v>
      </c>
      <c r="M91" s="164"/>
      <c r="N91" s="165"/>
      <c r="O91" s="166">
        <f t="shared" si="118"/>
        <v>0</v>
      </c>
      <c r="P91" s="168"/>
    </row>
    <row r="92" spans="1:16" ht="26.25" customHeight="1" x14ac:dyDescent="0.25">
      <c r="A92" s="162">
        <v>2223</v>
      </c>
      <c r="B92" s="189" t="s">
        <v>273</v>
      </c>
      <c r="C92" s="190">
        <f t="shared" si="102"/>
        <v>1326</v>
      </c>
      <c r="D92" s="302">
        <v>1326</v>
      </c>
      <c r="E92" s="303"/>
      <c r="F92" s="166">
        <f t="shared" si="115"/>
        <v>1326</v>
      </c>
      <c r="G92" s="164"/>
      <c r="H92" s="165"/>
      <c r="I92" s="166">
        <f t="shared" si="116"/>
        <v>0</v>
      </c>
      <c r="J92" s="164"/>
      <c r="K92" s="165"/>
      <c r="L92" s="166">
        <f t="shared" si="117"/>
        <v>0</v>
      </c>
      <c r="M92" s="164"/>
      <c r="N92" s="165"/>
      <c r="O92" s="166">
        <f t="shared" si="118"/>
        <v>0</v>
      </c>
      <c r="P92" s="168"/>
    </row>
    <row r="93" spans="1:16" ht="48" customHeight="1" x14ac:dyDescent="0.25">
      <c r="A93" s="162">
        <v>2224</v>
      </c>
      <c r="B93" s="189" t="s">
        <v>274</v>
      </c>
      <c r="C93" s="190">
        <f t="shared" si="102"/>
        <v>146</v>
      </c>
      <c r="D93" s="302">
        <v>146</v>
      </c>
      <c r="E93" s="303"/>
      <c r="F93" s="166">
        <f t="shared" si="115"/>
        <v>146</v>
      </c>
      <c r="G93" s="164"/>
      <c r="H93" s="165"/>
      <c r="I93" s="166">
        <f t="shared" si="116"/>
        <v>0</v>
      </c>
      <c r="J93" s="164"/>
      <c r="K93" s="165"/>
      <c r="L93" s="166">
        <f t="shared" si="117"/>
        <v>0</v>
      </c>
      <c r="M93" s="164"/>
      <c r="N93" s="165"/>
      <c r="O93" s="166">
        <f t="shared" si="118"/>
        <v>0</v>
      </c>
      <c r="P93" s="168"/>
    </row>
    <row r="94" spans="1:16" ht="24" hidden="1" customHeight="1" x14ac:dyDescent="0.25">
      <c r="A94" s="162">
        <v>2229</v>
      </c>
      <c r="B94" s="189" t="s">
        <v>275</v>
      </c>
      <c r="C94" s="190">
        <f t="shared" si="102"/>
        <v>0</v>
      </c>
      <c r="D94" s="302"/>
      <c r="E94" s="303"/>
      <c r="F94" s="166">
        <f t="shared" si="115"/>
        <v>0</v>
      </c>
      <c r="G94" s="164"/>
      <c r="H94" s="165"/>
      <c r="I94" s="166">
        <f t="shared" si="116"/>
        <v>0</v>
      </c>
      <c r="J94" s="164"/>
      <c r="K94" s="165"/>
      <c r="L94" s="166">
        <f t="shared" si="117"/>
        <v>0</v>
      </c>
      <c r="M94" s="164"/>
      <c r="N94" s="165"/>
      <c r="O94" s="166">
        <f t="shared" si="118"/>
        <v>0</v>
      </c>
      <c r="P94" s="168"/>
    </row>
    <row r="95" spans="1:16" ht="36" x14ac:dyDescent="0.25">
      <c r="A95" s="296">
        <v>2230</v>
      </c>
      <c r="B95" s="189" t="s">
        <v>276</v>
      </c>
      <c r="C95" s="190">
        <f t="shared" si="102"/>
        <v>1921</v>
      </c>
      <c r="D95" s="297">
        <f>SUM(D96:D102)</f>
        <v>319</v>
      </c>
      <c r="E95" s="298">
        <f t="shared" ref="E95:F95" si="119">SUM(E96:E102)</f>
        <v>0</v>
      </c>
      <c r="F95" s="166">
        <f t="shared" si="119"/>
        <v>319</v>
      </c>
      <c r="G95" s="297">
        <f>SUM(G96:G102)</f>
        <v>0</v>
      </c>
      <c r="H95" s="298">
        <f t="shared" ref="H95:I95" si="120">SUM(H96:H102)</f>
        <v>0</v>
      </c>
      <c r="I95" s="166">
        <f t="shared" si="120"/>
        <v>0</v>
      </c>
      <c r="J95" s="297">
        <f>SUM(J96:J102)</f>
        <v>1602</v>
      </c>
      <c r="K95" s="298">
        <f t="shared" ref="K95:L95" si="121">SUM(K96:K102)</f>
        <v>0</v>
      </c>
      <c r="L95" s="166">
        <f t="shared" si="121"/>
        <v>1602</v>
      </c>
      <c r="M95" s="297">
        <f>SUM(M96:M102)</f>
        <v>0</v>
      </c>
      <c r="N95" s="298">
        <f t="shared" ref="N95:O95" si="122">SUM(N96:N102)</f>
        <v>0</v>
      </c>
      <c r="O95" s="166">
        <f t="shared" si="122"/>
        <v>0</v>
      </c>
      <c r="P95" s="168"/>
    </row>
    <row r="96" spans="1:16" ht="24" hidden="1" customHeight="1" x14ac:dyDescent="0.25">
      <c r="A96" s="162">
        <v>2231</v>
      </c>
      <c r="B96" s="189" t="s">
        <v>277</v>
      </c>
      <c r="C96" s="190">
        <f t="shared" si="102"/>
        <v>0</v>
      </c>
      <c r="D96" s="302"/>
      <c r="E96" s="303"/>
      <c r="F96" s="166">
        <f t="shared" ref="F96:F102" si="123">D96+E96</f>
        <v>0</v>
      </c>
      <c r="G96" s="164"/>
      <c r="H96" s="165"/>
      <c r="I96" s="166">
        <f t="shared" ref="I96:I102" si="124">G96+H96</f>
        <v>0</v>
      </c>
      <c r="J96" s="164"/>
      <c r="K96" s="165"/>
      <c r="L96" s="166">
        <f t="shared" ref="L96:L102" si="125">K96+J96</f>
        <v>0</v>
      </c>
      <c r="M96" s="164"/>
      <c r="N96" s="165"/>
      <c r="O96" s="166">
        <f t="shared" ref="O96:O102" si="126">N96+M96</f>
        <v>0</v>
      </c>
      <c r="P96" s="168"/>
    </row>
    <row r="97" spans="1:16" ht="24.75" hidden="1" customHeight="1" x14ac:dyDescent="0.25">
      <c r="A97" s="162">
        <v>2232</v>
      </c>
      <c r="B97" s="189" t="s">
        <v>278</v>
      </c>
      <c r="C97" s="190">
        <f t="shared" si="102"/>
        <v>0</v>
      </c>
      <c r="D97" s="302"/>
      <c r="E97" s="303"/>
      <c r="F97" s="166">
        <f t="shared" si="123"/>
        <v>0</v>
      </c>
      <c r="G97" s="164"/>
      <c r="H97" s="165"/>
      <c r="I97" s="166">
        <f t="shared" si="124"/>
        <v>0</v>
      </c>
      <c r="J97" s="164"/>
      <c r="K97" s="165"/>
      <c r="L97" s="166">
        <f t="shared" si="125"/>
        <v>0</v>
      </c>
      <c r="M97" s="164"/>
      <c r="N97" s="165"/>
      <c r="O97" s="166">
        <f t="shared" si="126"/>
        <v>0</v>
      </c>
      <c r="P97" s="168"/>
    </row>
    <row r="98" spans="1:16" ht="24" hidden="1" customHeight="1" x14ac:dyDescent="0.25">
      <c r="A98" s="155">
        <v>2233</v>
      </c>
      <c r="B98" s="182" t="s">
        <v>279</v>
      </c>
      <c r="C98" s="183">
        <f t="shared" si="102"/>
        <v>0</v>
      </c>
      <c r="D98" s="304"/>
      <c r="E98" s="305"/>
      <c r="F98" s="234">
        <f t="shared" si="123"/>
        <v>0</v>
      </c>
      <c r="G98" s="157"/>
      <c r="H98" s="158"/>
      <c r="I98" s="234">
        <f t="shared" si="124"/>
        <v>0</v>
      </c>
      <c r="J98" s="157"/>
      <c r="K98" s="158"/>
      <c r="L98" s="234">
        <f t="shared" si="125"/>
        <v>0</v>
      </c>
      <c r="M98" s="157"/>
      <c r="N98" s="158"/>
      <c r="O98" s="234">
        <f t="shared" si="126"/>
        <v>0</v>
      </c>
      <c r="P98" s="160"/>
    </row>
    <row r="99" spans="1:16" ht="36" hidden="1" customHeight="1" x14ac:dyDescent="0.25">
      <c r="A99" s="162">
        <v>2234</v>
      </c>
      <c r="B99" s="189" t="s">
        <v>280</v>
      </c>
      <c r="C99" s="190">
        <f t="shared" si="102"/>
        <v>0</v>
      </c>
      <c r="D99" s="302"/>
      <c r="E99" s="303"/>
      <c r="F99" s="166">
        <f t="shared" si="123"/>
        <v>0</v>
      </c>
      <c r="G99" s="164"/>
      <c r="H99" s="165"/>
      <c r="I99" s="166">
        <f t="shared" si="124"/>
        <v>0</v>
      </c>
      <c r="J99" s="164"/>
      <c r="K99" s="165"/>
      <c r="L99" s="166">
        <f t="shared" si="125"/>
        <v>0</v>
      </c>
      <c r="M99" s="164"/>
      <c r="N99" s="165"/>
      <c r="O99" s="166">
        <f t="shared" si="126"/>
        <v>0</v>
      </c>
      <c r="P99" s="168"/>
    </row>
    <row r="100" spans="1:16" ht="24" customHeight="1" x14ac:dyDescent="0.25">
      <c r="A100" s="162">
        <v>2235</v>
      </c>
      <c r="B100" s="189" t="s">
        <v>281</v>
      </c>
      <c r="C100" s="190">
        <f t="shared" si="102"/>
        <v>270</v>
      </c>
      <c r="D100" s="302"/>
      <c r="E100" s="303"/>
      <c r="F100" s="166">
        <f t="shared" si="123"/>
        <v>0</v>
      </c>
      <c r="G100" s="164"/>
      <c r="H100" s="165"/>
      <c r="I100" s="166">
        <f t="shared" si="124"/>
        <v>0</v>
      </c>
      <c r="J100" s="164">
        <v>270</v>
      </c>
      <c r="K100" s="165"/>
      <c r="L100" s="166">
        <f t="shared" si="125"/>
        <v>270</v>
      </c>
      <c r="M100" s="164"/>
      <c r="N100" s="165"/>
      <c r="O100" s="166">
        <f t="shared" si="126"/>
        <v>0</v>
      </c>
      <c r="P100" s="168"/>
    </row>
    <row r="101" spans="1:16" ht="12" customHeight="1" x14ac:dyDescent="0.25">
      <c r="A101" s="162">
        <v>2236</v>
      </c>
      <c r="B101" s="189" t="s">
        <v>282</v>
      </c>
      <c r="C101" s="190">
        <f t="shared" si="102"/>
        <v>585</v>
      </c>
      <c r="D101" s="302">
        <v>119</v>
      </c>
      <c r="E101" s="303"/>
      <c r="F101" s="166">
        <f t="shared" si="123"/>
        <v>119</v>
      </c>
      <c r="G101" s="164"/>
      <c r="H101" s="165"/>
      <c r="I101" s="166">
        <f t="shared" si="124"/>
        <v>0</v>
      </c>
      <c r="J101" s="164">
        <v>466</v>
      </c>
      <c r="K101" s="165"/>
      <c r="L101" s="166">
        <f t="shared" si="125"/>
        <v>466</v>
      </c>
      <c r="M101" s="164"/>
      <c r="N101" s="165"/>
      <c r="O101" s="166">
        <f t="shared" si="126"/>
        <v>0</v>
      </c>
      <c r="P101" s="168"/>
    </row>
    <row r="102" spans="1:16" ht="24" customHeight="1" x14ac:dyDescent="0.25">
      <c r="A102" s="162">
        <v>2239</v>
      </c>
      <c r="B102" s="189" t="s">
        <v>283</v>
      </c>
      <c r="C102" s="190">
        <f t="shared" si="102"/>
        <v>1066</v>
      </c>
      <c r="D102" s="302">
        <v>200</v>
      </c>
      <c r="E102" s="303"/>
      <c r="F102" s="166">
        <f t="shared" si="123"/>
        <v>200</v>
      </c>
      <c r="G102" s="164"/>
      <c r="H102" s="165"/>
      <c r="I102" s="166">
        <f t="shared" si="124"/>
        <v>0</v>
      </c>
      <c r="J102" s="164">
        <v>866</v>
      </c>
      <c r="K102" s="165"/>
      <c r="L102" s="166">
        <f t="shared" si="125"/>
        <v>866</v>
      </c>
      <c r="M102" s="164"/>
      <c r="N102" s="165"/>
      <c r="O102" s="166">
        <f t="shared" si="126"/>
        <v>0</v>
      </c>
      <c r="P102" s="168"/>
    </row>
    <row r="103" spans="1:16" ht="36" x14ac:dyDescent="0.25">
      <c r="A103" s="296">
        <v>2240</v>
      </c>
      <c r="B103" s="189" t="s">
        <v>284</v>
      </c>
      <c r="C103" s="190">
        <f t="shared" si="102"/>
        <v>952</v>
      </c>
      <c r="D103" s="297">
        <f>SUM(D104:D111)</f>
        <v>752</v>
      </c>
      <c r="E103" s="298">
        <f t="shared" ref="E103:F103" si="127">SUM(E104:E111)</f>
        <v>0</v>
      </c>
      <c r="F103" s="166">
        <f t="shared" si="127"/>
        <v>752</v>
      </c>
      <c r="G103" s="297">
        <f>SUM(G104:G111)</f>
        <v>0</v>
      </c>
      <c r="H103" s="298">
        <f t="shared" ref="H103:I103" si="128">SUM(H104:H111)</f>
        <v>0</v>
      </c>
      <c r="I103" s="166">
        <f t="shared" si="128"/>
        <v>0</v>
      </c>
      <c r="J103" s="297">
        <f>SUM(J104:J111)</f>
        <v>200</v>
      </c>
      <c r="K103" s="298">
        <f t="shared" ref="K103:L103" si="129">SUM(K104:K111)</f>
        <v>0</v>
      </c>
      <c r="L103" s="166">
        <f t="shared" si="129"/>
        <v>200</v>
      </c>
      <c r="M103" s="297">
        <f>SUM(M104:M111)</f>
        <v>0</v>
      </c>
      <c r="N103" s="298">
        <f t="shared" ref="N103:O103" si="130">SUM(N104:N111)</f>
        <v>0</v>
      </c>
      <c r="O103" s="166">
        <f t="shared" si="130"/>
        <v>0</v>
      </c>
      <c r="P103" s="168"/>
    </row>
    <row r="104" spans="1:16" ht="12" hidden="1" customHeight="1" x14ac:dyDescent="0.25">
      <c r="A104" s="162">
        <v>2241</v>
      </c>
      <c r="B104" s="189" t="s">
        <v>285</v>
      </c>
      <c r="C104" s="190">
        <f t="shared" si="102"/>
        <v>0</v>
      </c>
      <c r="D104" s="302"/>
      <c r="E104" s="303"/>
      <c r="F104" s="166">
        <f t="shared" ref="F104:F111" si="131">D104+E104</f>
        <v>0</v>
      </c>
      <c r="G104" s="164"/>
      <c r="H104" s="165"/>
      <c r="I104" s="166">
        <f t="shared" ref="I104:I111" si="132">G104+H104</f>
        <v>0</v>
      </c>
      <c r="J104" s="164"/>
      <c r="K104" s="165"/>
      <c r="L104" s="166">
        <f t="shared" ref="L104:L111" si="133">K104+J104</f>
        <v>0</v>
      </c>
      <c r="M104" s="164"/>
      <c r="N104" s="165"/>
      <c r="O104" s="166">
        <f t="shared" ref="O104:O111" si="134">N104+M104</f>
        <v>0</v>
      </c>
      <c r="P104" s="168"/>
    </row>
    <row r="105" spans="1:16" ht="24" hidden="1" customHeight="1" x14ac:dyDescent="0.25">
      <c r="A105" s="162">
        <v>2242</v>
      </c>
      <c r="B105" s="189" t="s">
        <v>286</v>
      </c>
      <c r="C105" s="190">
        <f t="shared" si="102"/>
        <v>0</v>
      </c>
      <c r="D105" s="302"/>
      <c r="E105" s="303"/>
      <c r="F105" s="166">
        <f t="shared" si="131"/>
        <v>0</v>
      </c>
      <c r="G105" s="164"/>
      <c r="H105" s="165"/>
      <c r="I105" s="166">
        <f t="shared" si="132"/>
        <v>0</v>
      </c>
      <c r="J105" s="164"/>
      <c r="K105" s="165"/>
      <c r="L105" s="166">
        <f t="shared" si="133"/>
        <v>0</v>
      </c>
      <c r="M105" s="164"/>
      <c r="N105" s="165"/>
      <c r="O105" s="166">
        <f t="shared" si="134"/>
        <v>0</v>
      </c>
      <c r="P105" s="168"/>
    </row>
    <row r="106" spans="1:16" ht="24" customHeight="1" x14ac:dyDescent="0.25">
      <c r="A106" s="162">
        <v>2243</v>
      </c>
      <c r="B106" s="189" t="s">
        <v>287</v>
      </c>
      <c r="C106" s="190">
        <f t="shared" si="102"/>
        <v>200</v>
      </c>
      <c r="D106" s="302"/>
      <c r="E106" s="303"/>
      <c r="F106" s="166">
        <f t="shared" si="131"/>
        <v>0</v>
      </c>
      <c r="G106" s="164"/>
      <c r="H106" s="165"/>
      <c r="I106" s="166">
        <f t="shared" si="132"/>
        <v>0</v>
      </c>
      <c r="J106" s="164">
        <v>200</v>
      </c>
      <c r="K106" s="165"/>
      <c r="L106" s="166">
        <f t="shared" si="133"/>
        <v>200</v>
      </c>
      <c r="M106" s="164"/>
      <c r="N106" s="165"/>
      <c r="O106" s="166">
        <f t="shared" si="134"/>
        <v>0</v>
      </c>
      <c r="P106" s="168"/>
    </row>
    <row r="107" spans="1:16" ht="12" customHeight="1" x14ac:dyDescent="0.25">
      <c r="A107" s="162">
        <v>2244</v>
      </c>
      <c r="B107" s="189" t="s">
        <v>288</v>
      </c>
      <c r="C107" s="190">
        <f t="shared" si="102"/>
        <v>752</v>
      </c>
      <c r="D107" s="302">
        <v>752</v>
      </c>
      <c r="E107" s="303"/>
      <c r="F107" s="166">
        <f t="shared" si="131"/>
        <v>752</v>
      </c>
      <c r="G107" s="164"/>
      <c r="H107" s="165"/>
      <c r="I107" s="166">
        <f t="shared" si="132"/>
        <v>0</v>
      </c>
      <c r="J107" s="164"/>
      <c r="K107" s="165"/>
      <c r="L107" s="166">
        <f t="shared" si="133"/>
        <v>0</v>
      </c>
      <c r="M107" s="164"/>
      <c r="N107" s="165"/>
      <c r="O107" s="166">
        <f t="shared" si="134"/>
        <v>0</v>
      </c>
      <c r="P107" s="168"/>
    </row>
    <row r="108" spans="1:16" ht="24" hidden="1" customHeight="1" x14ac:dyDescent="0.25">
      <c r="A108" s="162">
        <v>2246</v>
      </c>
      <c r="B108" s="189" t="s">
        <v>289</v>
      </c>
      <c r="C108" s="190">
        <f t="shared" si="102"/>
        <v>0</v>
      </c>
      <c r="D108" s="302"/>
      <c r="E108" s="303"/>
      <c r="F108" s="166">
        <f t="shared" si="131"/>
        <v>0</v>
      </c>
      <c r="G108" s="164"/>
      <c r="H108" s="165"/>
      <c r="I108" s="166">
        <f t="shared" si="132"/>
        <v>0</v>
      </c>
      <c r="J108" s="164"/>
      <c r="K108" s="165"/>
      <c r="L108" s="166">
        <f t="shared" si="133"/>
        <v>0</v>
      </c>
      <c r="M108" s="164"/>
      <c r="N108" s="165"/>
      <c r="O108" s="166">
        <f t="shared" si="134"/>
        <v>0</v>
      </c>
      <c r="P108" s="168"/>
    </row>
    <row r="109" spans="1:16" ht="12" hidden="1" customHeight="1" x14ac:dyDescent="0.25">
      <c r="A109" s="162">
        <v>2247</v>
      </c>
      <c r="B109" s="189" t="s">
        <v>290</v>
      </c>
      <c r="C109" s="190">
        <f t="shared" si="102"/>
        <v>0</v>
      </c>
      <c r="D109" s="302"/>
      <c r="E109" s="303"/>
      <c r="F109" s="166">
        <f t="shared" si="131"/>
        <v>0</v>
      </c>
      <c r="G109" s="164"/>
      <c r="H109" s="165"/>
      <c r="I109" s="166">
        <f t="shared" si="132"/>
        <v>0</v>
      </c>
      <c r="J109" s="164"/>
      <c r="K109" s="165"/>
      <c r="L109" s="166">
        <f t="shared" si="133"/>
        <v>0</v>
      </c>
      <c r="M109" s="164"/>
      <c r="N109" s="165"/>
      <c r="O109" s="166">
        <f t="shared" si="134"/>
        <v>0</v>
      </c>
      <c r="P109" s="168"/>
    </row>
    <row r="110" spans="1:16" ht="24" hidden="1" customHeight="1" x14ac:dyDescent="0.25">
      <c r="A110" s="162">
        <v>2248</v>
      </c>
      <c r="B110" s="189" t="s">
        <v>291</v>
      </c>
      <c r="C110" s="190">
        <f t="shared" si="102"/>
        <v>0</v>
      </c>
      <c r="D110" s="302"/>
      <c r="E110" s="303"/>
      <c r="F110" s="166">
        <f t="shared" si="131"/>
        <v>0</v>
      </c>
      <c r="G110" s="164"/>
      <c r="H110" s="165"/>
      <c r="I110" s="166">
        <f t="shared" si="132"/>
        <v>0</v>
      </c>
      <c r="J110" s="164"/>
      <c r="K110" s="165"/>
      <c r="L110" s="166">
        <f t="shared" si="133"/>
        <v>0</v>
      </c>
      <c r="M110" s="164"/>
      <c r="N110" s="165"/>
      <c r="O110" s="166">
        <f t="shared" si="134"/>
        <v>0</v>
      </c>
      <c r="P110" s="168"/>
    </row>
    <row r="111" spans="1:16" ht="24" hidden="1" customHeight="1" x14ac:dyDescent="0.25">
      <c r="A111" s="162">
        <v>2249</v>
      </c>
      <c r="B111" s="189" t="s">
        <v>292</v>
      </c>
      <c r="C111" s="190">
        <f t="shared" si="102"/>
        <v>0</v>
      </c>
      <c r="D111" s="302"/>
      <c r="E111" s="303"/>
      <c r="F111" s="166">
        <f t="shared" si="131"/>
        <v>0</v>
      </c>
      <c r="G111" s="164"/>
      <c r="H111" s="165"/>
      <c r="I111" s="166">
        <f t="shared" si="132"/>
        <v>0</v>
      </c>
      <c r="J111" s="164"/>
      <c r="K111" s="165"/>
      <c r="L111" s="166">
        <f t="shared" si="133"/>
        <v>0</v>
      </c>
      <c r="M111" s="164"/>
      <c r="N111" s="165"/>
      <c r="O111" s="166">
        <f t="shared" si="134"/>
        <v>0</v>
      </c>
      <c r="P111" s="168"/>
    </row>
    <row r="112" spans="1:16" hidden="1" x14ac:dyDescent="0.25">
      <c r="A112" s="296">
        <v>2250</v>
      </c>
      <c r="B112" s="189" t="s">
        <v>293</v>
      </c>
      <c r="C112" s="190">
        <f t="shared" si="102"/>
        <v>0</v>
      </c>
      <c r="D112" s="297">
        <f>SUM(D113:D115)</f>
        <v>0</v>
      </c>
      <c r="E112" s="298">
        <f t="shared" ref="E112:F112" si="135">SUM(E113:E115)</f>
        <v>0</v>
      </c>
      <c r="F112" s="166">
        <f t="shared" si="135"/>
        <v>0</v>
      </c>
      <c r="G112" s="297">
        <f>SUM(G113:G115)</f>
        <v>0</v>
      </c>
      <c r="H112" s="298">
        <f t="shared" ref="H112:I112" si="136">SUM(H113:H115)</f>
        <v>0</v>
      </c>
      <c r="I112" s="166">
        <f t="shared" si="136"/>
        <v>0</v>
      </c>
      <c r="J112" s="297">
        <f>SUM(J113:J115)</f>
        <v>0</v>
      </c>
      <c r="K112" s="298">
        <f t="shared" ref="K112:L112" si="137">SUM(K113:K115)</f>
        <v>0</v>
      </c>
      <c r="L112" s="166">
        <f t="shared" si="137"/>
        <v>0</v>
      </c>
      <c r="M112" s="297">
        <f>SUM(M113:M115)</f>
        <v>0</v>
      </c>
      <c r="N112" s="298">
        <f t="shared" ref="N112:O112" si="138">SUM(N113:N115)</f>
        <v>0</v>
      </c>
      <c r="O112" s="166">
        <f t="shared" si="138"/>
        <v>0</v>
      </c>
      <c r="P112" s="168"/>
    </row>
    <row r="113" spans="1:16" ht="12" hidden="1" customHeight="1" x14ac:dyDescent="0.25">
      <c r="A113" s="162">
        <v>2251</v>
      </c>
      <c r="B113" s="189" t="s">
        <v>294</v>
      </c>
      <c r="C113" s="190">
        <f t="shared" si="102"/>
        <v>0</v>
      </c>
      <c r="D113" s="302"/>
      <c r="E113" s="303"/>
      <c r="F113" s="166">
        <f t="shared" ref="F113:F115" si="139">D113+E113</f>
        <v>0</v>
      </c>
      <c r="G113" s="164"/>
      <c r="H113" s="165"/>
      <c r="I113" s="166">
        <f t="shared" ref="I113:I115" si="140">G113+H113</f>
        <v>0</v>
      </c>
      <c r="J113" s="164"/>
      <c r="K113" s="165"/>
      <c r="L113" s="166">
        <f t="shared" ref="L113:L115" si="141">K113+J113</f>
        <v>0</v>
      </c>
      <c r="M113" s="164"/>
      <c r="N113" s="165"/>
      <c r="O113" s="166">
        <f t="shared" ref="O113:O115" si="142">N113+M113</f>
        <v>0</v>
      </c>
      <c r="P113" s="168"/>
    </row>
    <row r="114" spans="1:16" ht="24" hidden="1" customHeight="1" x14ac:dyDescent="0.25">
      <c r="A114" s="162">
        <v>2252</v>
      </c>
      <c r="B114" s="189" t="s">
        <v>295</v>
      </c>
      <c r="C114" s="190">
        <f t="shared" si="102"/>
        <v>0</v>
      </c>
      <c r="D114" s="302"/>
      <c r="E114" s="303"/>
      <c r="F114" s="166">
        <f t="shared" si="139"/>
        <v>0</v>
      </c>
      <c r="G114" s="164"/>
      <c r="H114" s="165"/>
      <c r="I114" s="166">
        <f t="shared" si="140"/>
        <v>0</v>
      </c>
      <c r="J114" s="164"/>
      <c r="K114" s="165"/>
      <c r="L114" s="166">
        <f t="shared" si="141"/>
        <v>0</v>
      </c>
      <c r="M114" s="164"/>
      <c r="N114" s="165"/>
      <c r="O114" s="166">
        <f t="shared" si="142"/>
        <v>0</v>
      </c>
      <c r="P114" s="168"/>
    </row>
    <row r="115" spans="1:16" ht="24" hidden="1" customHeight="1" x14ac:dyDescent="0.25">
      <c r="A115" s="162">
        <v>2259</v>
      </c>
      <c r="B115" s="189" t="s">
        <v>296</v>
      </c>
      <c r="C115" s="190">
        <f t="shared" si="102"/>
        <v>0</v>
      </c>
      <c r="D115" s="302"/>
      <c r="E115" s="303"/>
      <c r="F115" s="166">
        <f t="shared" si="139"/>
        <v>0</v>
      </c>
      <c r="G115" s="164"/>
      <c r="H115" s="165"/>
      <c r="I115" s="166">
        <f t="shared" si="140"/>
        <v>0</v>
      </c>
      <c r="J115" s="164"/>
      <c r="K115" s="165"/>
      <c r="L115" s="166">
        <f t="shared" si="141"/>
        <v>0</v>
      </c>
      <c r="M115" s="164"/>
      <c r="N115" s="165"/>
      <c r="O115" s="166">
        <f t="shared" si="142"/>
        <v>0</v>
      </c>
      <c r="P115" s="168"/>
    </row>
    <row r="116" spans="1:16" x14ac:dyDescent="0.25">
      <c r="A116" s="296">
        <v>2260</v>
      </c>
      <c r="B116" s="189" t="s">
        <v>297</v>
      </c>
      <c r="C116" s="190">
        <f t="shared" si="102"/>
        <v>155</v>
      </c>
      <c r="D116" s="297">
        <f>SUM(D117:D121)</f>
        <v>9</v>
      </c>
      <c r="E116" s="298">
        <f t="shared" ref="E116:F116" si="143">SUM(E117:E121)</f>
        <v>0</v>
      </c>
      <c r="F116" s="166">
        <f t="shared" si="143"/>
        <v>9</v>
      </c>
      <c r="G116" s="297">
        <f>SUM(G117:G121)</f>
        <v>0</v>
      </c>
      <c r="H116" s="298">
        <f t="shared" ref="H116:I116" si="144">SUM(H117:H121)</f>
        <v>0</v>
      </c>
      <c r="I116" s="166">
        <f t="shared" si="144"/>
        <v>0</v>
      </c>
      <c r="J116" s="297">
        <f>SUM(J117:J121)</f>
        <v>146</v>
      </c>
      <c r="K116" s="298">
        <f t="shared" ref="K116:L116" si="145">SUM(K117:K121)</f>
        <v>0</v>
      </c>
      <c r="L116" s="166">
        <f t="shared" si="145"/>
        <v>146</v>
      </c>
      <c r="M116" s="297">
        <f>SUM(M117:M121)</f>
        <v>0</v>
      </c>
      <c r="N116" s="298">
        <f t="shared" ref="N116:O116" si="146">SUM(N117:N121)</f>
        <v>0</v>
      </c>
      <c r="O116" s="166">
        <f t="shared" si="146"/>
        <v>0</v>
      </c>
      <c r="P116" s="168"/>
    </row>
    <row r="117" spans="1:16" ht="12" hidden="1" customHeight="1" x14ac:dyDescent="0.25">
      <c r="A117" s="162">
        <v>2261</v>
      </c>
      <c r="B117" s="189" t="s">
        <v>298</v>
      </c>
      <c r="C117" s="190">
        <f t="shared" si="102"/>
        <v>0</v>
      </c>
      <c r="D117" s="302"/>
      <c r="E117" s="303"/>
      <c r="F117" s="166">
        <f t="shared" ref="F117:F121" si="147">D117+E117</f>
        <v>0</v>
      </c>
      <c r="G117" s="164"/>
      <c r="H117" s="165"/>
      <c r="I117" s="166">
        <f t="shared" ref="I117:I121" si="148">G117+H117</f>
        <v>0</v>
      </c>
      <c r="J117" s="164"/>
      <c r="K117" s="165"/>
      <c r="L117" s="166">
        <f t="shared" ref="L117:L121" si="149">K117+J117</f>
        <v>0</v>
      </c>
      <c r="M117" s="164"/>
      <c r="N117" s="165"/>
      <c r="O117" s="166">
        <f t="shared" ref="O117:O121" si="150">N117+M117</f>
        <v>0</v>
      </c>
      <c r="P117" s="168"/>
    </row>
    <row r="118" spans="1:16" ht="12" hidden="1" customHeight="1" x14ac:dyDescent="0.25">
      <c r="A118" s="162">
        <v>2262</v>
      </c>
      <c r="B118" s="189" t="s">
        <v>299</v>
      </c>
      <c r="C118" s="190">
        <f t="shared" si="102"/>
        <v>0</v>
      </c>
      <c r="D118" s="302"/>
      <c r="E118" s="303"/>
      <c r="F118" s="166">
        <f t="shared" si="147"/>
        <v>0</v>
      </c>
      <c r="G118" s="164"/>
      <c r="H118" s="165"/>
      <c r="I118" s="166">
        <f t="shared" si="148"/>
        <v>0</v>
      </c>
      <c r="J118" s="164"/>
      <c r="K118" s="165"/>
      <c r="L118" s="166">
        <f t="shared" si="149"/>
        <v>0</v>
      </c>
      <c r="M118" s="164"/>
      <c r="N118" s="165"/>
      <c r="O118" s="166">
        <f t="shared" si="150"/>
        <v>0</v>
      </c>
      <c r="P118" s="168"/>
    </row>
    <row r="119" spans="1:16" ht="12" hidden="1" customHeight="1" x14ac:dyDescent="0.25">
      <c r="A119" s="162">
        <v>2263</v>
      </c>
      <c r="B119" s="189" t="s">
        <v>300</v>
      </c>
      <c r="C119" s="190">
        <f t="shared" si="102"/>
        <v>0</v>
      </c>
      <c r="D119" s="302"/>
      <c r="E119" s="303"/>
      <c r="F119" s="166">
        <f t="shared" si="147"/>
        <v>0</v>
      </c>
      <c r="G119" s="164"/>
      <c r="H119" s="165"/>
      <c r="I119" s="166">
        <f t="shared" si="148"/>
        <v>0</v>
      </c>
      <c r="J119" s="164"/>
      <c r="K119" s="165"/>
      <c r="L119" s="166">
        <f t="shared" si="149"/>
        <v>0</v>
      </c>
      <c r="M119" s="164"/>
      <c r="N119" s="165"/>
      <c r="O119" s="166">
        <f t="shared" si="150"/>
        <v>0</v>
      </c>
      <c r="P119" s="168"/>
    </row>
    <row r="120" spans="1:16" ht="24" customHeight="1" x14ac:dyDescent="0.25">
      <c r="A120" s="162">
        <v>2264</v>
      </c>
      <c r="B120" s="189" t="s">
        <v>301</v>
      </c>
      <c r="C120" s="190">
        <f t="shared" si="102"/>
        <v>146</v>
      </c>
      <c r="D120" s="302"/>
      <c r="E120" s="303"/>
      <c r="F120" s="166">
        <f t="shared" si="147"/>
        <v>0</v>
      </c>
      <c r="G120" s="164"/>
      <c r="H120" s="165"/>
      <c r="I120" s="166">
        <f t="shared" si="148"/>
        <v>0</v>
      </c>
      <c r="J120" s="164">
        <v>146</v>
      </c>
      <c r="K120" s="165"/>
      <c r="L120" s="166">
        <f t="shared" si="149"/>
        <v>146</v>
      </c>
      <c r="M120" s="164"/>
      <c r="N120" s="165"/>
      <c r="O120" s="166">
        <f t="shared" si="150"/>
        <v>0</v>
      </c>
      <c r="P120" s="168"/>
    </row>
    <row r="121" spans="1:16" ht="12" customHeight="1" x14ac:dyDescent="0.25">
      <c r="A121" s="162">
        <v>2269</v>
      </c>
      <c r="B121" s="189" t="s">
        <v>302</v>
      </c>
      <c r="C121" s="190">
        <f t="shared" si="102"/>
        <v>9</v>
      </c>
      <c r="D121" s="302">
        <v>9</v>
      </c>
      <c r="E121" s="303"/>
      <c r="F121" s="166">
        <f t="shared" si="147"/>
        <v>9</v>
      </c>
      <c r="G121" s="164"/>
      <c r="H121" s="165"/>
      <c r="I121" s="166">
        <f t="shared" si="148"/>
        <v>0</v>
      </c>
      <c r="J121" s="164"/>
      <c r="K121" s="165"/>
      <c r="L121" s="166">
        <f t="shared" si="149"/>
        <v>0</v>
      </c>
      <c r="M121" s="164"/>
      <c r="N121" s="165"/>
      <c r="O121" s="166">
        <f t="shared" si="150"/>
        <v>0</v>
      </c>
      <c r="P121" s="168"/>
    </row>
    <row r="122" spans="1:16" x14ac:dyDescent="0.25">
      <c r="A122" s="296">
        <v>2270</v>
      </c>
      <c r="B122" s="189" t="s">
        <v>303</v>
      </c>
      <c r="C122" s="190">
        <f t="shared" si="102"/>
        <v>584</v>
      </c>
      <c r="D122" s="297">
        <f>SUM(D123:D127)</f>
        <v>0</v>
      </c>
      <c r="E122" s="298">
        <f t="shared" ref="E122:F122" si="151">SUM(E123:E127)</f>
        <v>0</v>
      </c>
      <c r="F122" s="166">
        <f t="shared" si="151"/>
        <v>0</v>
      </c>
      <c r="G122" s="297">
        <f>SUM(G123:G127)</f>
        <v>0</v>
      </c>
      <c r="H122" s="298">
        <f t="shared" ref="H122:I122" si="152">SUM(H123:H127)</f>
        <v>0</v>
      </c>
      <c r="I122" s="166">
        <f t="shared" si="152"/>
        <v>0</v>
      </c>
      <c r="J122" s="297">
        <f>SUM(J123:J127)</f>
        <v>584</v>
      </c>
      <c r="K122" s="298">
        <f t="shared" ref="K122:L122" si="153">SUM(K123:K127)</f>
        <v>0</v>
      </c>
      <c r="L122" s="166">
        <f t="shared" si="153"/>
        <v>584</v>
      </c>
      <c r="M122" s="297">
        <f>SUM(M123:M127)</f>
        <v>0</v>
      </c>
      <c r="N122" s="298">
        <f t="shared" ref="N122:O122" si="154">SUM(N123:N127)</f>
        <v>0</v>
      </c>
      <c r="O122" s="166">
        <f t="shared" si="154"/>
        <v>0</v>
      </c>
      <c r="P122" s="168"/>
    </row>
    <row r="123" spans="1:16" ht="12" hidden="1" customHeight="1" x14ac:dyDescent="0.25">
      <c r="A123" s="162">
        <v>2272</v>
      </c>
      <c r="B123" s="309" t="s">
        <v>304</v>
      </c>
      <c r="C123" s="190">
        <f t="shared" si="102"/>
        <v>0</v>
      </c>
      <c r="D123" s="302"/>
      <c r="E123" s="303"/>
      <c r="F123" s="166">
        <f t="shared" ref="F123:F127" si="155">D123+E123</f>
        <v>0</v>
      </c>
      <c r="G123" s="164"/>
      <c r="H123" s="165"/>
      <c r="I123" s="166">
        <f t="shared" ref="I123:I127" si="156">G123+H123</f>
        <v>0</v>
      </c>
      <c r="J123" s="164"/>
      <c r="K123" s="165"/>
      <c r="L123" s="166">
        <f t="shared" ref="L123:L127" si="157">K123+J123</f>
        <v>0</v>
      </c>
      <c r="M123" s="164"/>
      <c r="N123" s="165"/>
      <c r="O123" s="166">
        <f t="shared" ref="O123:O127" si="158">N123+M123</f>
        <v>0</v>
      </c>
      <c r="P123" s="168"/>
    </row>
    <row r="124" spans="1:16" ht="24" hidden="1" customHeight="1" x14ac:dyDescent="0.25">
      <c r="A124" s="162">
        <v>2274</v>
      </c>
      <c r="B124" s="310" t="s">
        <v>305</v>
      </c>
      <c r="C124" s="190">
        <f t="shared" si="102"/>
        <v>0</v>
      </c>
      <c r="D124" s="302"/>
      <c r="E124" s="303"/>
      <c r="F124" s="166">
        <f t="shared" si="155"/>
        <v>0</v>
      </c>
      <c r="G124" s="164"/>
      <c r="H124" s="165"/>
      <c r="I124" s="166">
        <f t="shared" si="156"/>
        <v>0</v>
      </c>
      <c r="J124" s="164"/>
      <c r="K124" s="165"/>
      <c r="L124" s="166">
        <f t="shared" si="157"/>
        <v>0</v>
      </c>
      <c r="M124" s="164"/>
      <c r="N124" s="165"/>
      <c r="O124" s="166">
        <f t="shared" si="158"/>
        <v>0</v>
      </c>
      <c r="P124" s="168"/>
    </row>
    <row r="125" spans="1:16" ht="24" hidden="1" customHeight="1" x14ac:dyDescent="0.25">
      <c r="A125" s="162">
        <v>2275</v>
      </c>
      <c r="B125" s="189" t="s">
        <v>306</v>
      </c>
      <c r="C125" s="190">
        <f t="shared" si="102"/>
        <v>0</v>
      </c>
      <c r="D125" s="302"/>
      <c r="E125" s="303"/>
      <c r="F125" s="166">
        <f t="shared" si="155"/>
        <v>0</v>
      </c>
      <c r="G125" s="164"/>
      <c r="H125" s="165"/>
      <c r="I125" s="166">
        <f t="shared" si="156"/>
        <v>0</v>
      </c>
      <c r="J125" s="164"/>
      <c r="K125" s="165"/>
      <c r="L125" s="166">
        <f t="shared" si="157"/>
        <v>0</v>
      </c>
      <c r="M125" s="164"/>
      <c r="N125" s="165"/>
      <c r="O125" s="166">
        <f t="shared" si="158"/>
        <v>0</v>
      </c>
      <c r="P125" s="168"/>
    </row>
    <row r="126" spans="1:16" ht="36" hidden="1" customHeight="1" x14ac:dyDescent="0.25">
      <c r="A126" s="162">
        <v>2276</v>
      </c>
      <c r="B126" s="189" t="s">
        <v>307</v>
      </c>
      <c r="C126" s="190">
        <f t="shared" si="102"/>
        <v>0</v>
      </c>
      <c r="D126" s="302"/>
      <c r="E126" s="303"/>
      <c r="F126" s="166">
        <f t="shared" si="155"/>
        <v>0</v>
      </c>
      <c r="G126" s="164"/>
      <c r="H126" s="165"/>
      <c r="I126" s="166">
        <f t="shared" si="156"/>
        <v>0</v>
      </c>
      <c r="J126" s="164"/>
      <c r="K126" s="165"/>
      <c r="L126" s="166">
        <f t="shared" si="157"/>
        <v>0</v>
      </c>
      <c r="M126" s="164"/>
      <c r="N126" s="165"/>
      <c r="O126" s="166">
        <f t="shared" si="158"/>
        <v>0</v>
      </c>
      <c r="P126" s="168"/>
    </row>
    <row r="127" spans="1:16" ht="24" customHeight="1" x14ac:dyDescent="0.25">
      <c r="A127" s="162">
        <v>2279</v>
      </c>
      <c r="B127" s="189" t="s">
        <v>308</v>
      </c>
      <c r="C127" s="190">
        <f t="shared" si="102"/>
        <v>584</v>
      </c>
      <c r="D127" s="302"/>
      <c r="E127" s="303"/>
      <c r="F127" s="166">
        <f t="shared" si="155"/>
        <v>0</v>
      </c>
      <c r="G127" s="164"/>
      <c r="H127" s="165"/>
      <c r="I127" s="166">
        <f t="shared" si="156"/>
        <v>0</v>
      </c>
      <c r="J127" s="164">
        <v>584</v>
      </c>
      <c r="K127" s="165"/>
      <c r="L127" s="166">
        <f t="shared" si="157"/>
        <v>584</v>
      </c>
      <c r="M127" s="164"/>
      <c r="N127" s="165"/>
      <c r="O127" s="166">
        <f t="shared" si="158"/>
        <v>0</v>
      </c>
      <c r="P127" s="168"/>
    </row>
    <row r="128" spans="1:16" ht="48" hidden="1" x14ac:dyDescent="0.25">
      <c r="A128" s="649">
        <v>2280</v>
      </c>
      <c r="B128" s="182" t="s">
        <v>309</v>
      </c>
      <c r="C128" s="183">
        <f t="shared" si="102"/>
        <v>0</v>
      </c>
      <c r="D128" s="300">
        <f t="shared" ref="D128:O128" si="159">SUM(D129)</f>
        <v>0</v>
      </c>
      <c r="E128" s="301">
        <f t="shared" si="159"/>
        <v>0</v>
      </c>
      <c r="F128" s="234">
        <f t="shared" si="159"/>
        <v>0</v>
      </c>
      <c r="G128" s="300">
        <f t="shared" si="159"/>
        <v>0</v>
      </c>
      <c r="H128" s="301">
        <f t="shared" si="159"/>
        <v>0</v>
      </c>
      <c r="I128" s="234">
        <f t="shared" si="159"/>
        <v>0</v>
      </c>
      <c r="J128" s="300">
        <f t="shared" si="159"/>
        <v>0</v>
      </c>
      <c r="K128" s="301">
        <f t="shared" si="159"/>
        <v>0</v>
      </c>
      <c r="L128" s="234">
        <f t="shared" si="159"/>
        <v>0</v>
      </c>
      <c r="M128" s="300">
        <f t="shared" si="159"/>
        <v>0</v>
      </c>
      <c r="N128" s="301">
        <f t="shared" si="159"/>
        <v>0</v>
      </c>
      <c r="O128" s="234">
        <f t="shared" si="159"/>
        <v>0</v>
      </c>
      <c r="P128" s="160"/>
    </row>
    <row r="129" spans="1:16" ht="24" hidden="1" customHeight="1" x14ac:dyDescent="0.25">
      <c r="A129" s="162">
        <v>2283</v>
      </c>
      <c r="B129" s="189" t="s">
        <v>310</v>
      </c>
      <c r="C129" s="190">
        <f t="shared" si="10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102"/>
        <v>17190</v>
      </c>
      <c r="D130" s="284">
        <f>SUM(D131,D136,D140,D141,D144,D151,D159,D160,D163)</f>
        <v>3990</v>
      </c>
      <c r="E130" s="285">
        <f t="shared" ref="E130:F130" si="160">SUM(E131,E136,E140,E141,E144,E151,E159,E160,E163)</f>
        <v>0</v>
      </c>
      <c r="F130" s="173">
        <f t="shared" si="160"/>
        <v>3990</v>
      </c>
      <c r="G130" s="284">
        <f>SUM(G131,G136,G140,G141,G144,G151,G159,G160,G163)</f>
        <v>0</v>
      </c>
      <c r="H130" s="285">
        <f t="shared" ref="H130:I130" si="161">SUM(H131,H136,H140,H141,H144,H151,H159,H160,H163)</f>
        <v>0</v>
      </c>
      <c r="I130" s="173">
        <f t="shared" si="161"/>
        <v>0</v>
      </c>
      <c r="J130" s="284">
        <f>SUM(J131,J136,J140,J141,J144,J151,J159,J160,J163)</f>
        <v>13200</v>
      </c>
      <c r="K130" s="285">
        <f t="shared" ref="K130:L130" si="162">SUM(K131,K136,K140,K141,K144,K151,K159,K160,K163)</f>
        <v>0</v>
      </c>
      <c r="L130" s="173">
        <f t="shared" si="162"/>
        <v>13200</v>
      </c>
      <c r="M130" s="284">
        <f>SUM(M131,M136,M140,M141,M144,M151,M159,M160,M163)</f>
        <v>0</v>
      </c>
      <c r="N130" s="285">
        <f t="shared" ref="N130:O130" si="163">SUM(N131,N136,N140,N141,N144,N151,N159,N160,N163)</f>
        <v>0</v>
      </c>
      <c r="O130" s="173">
        <f t="shared" si="163"/>
        <v>0</v>
      </c>
      <c r="P130" s="177"/>
    </row>
    <row r="131" spans="1:16" ht="24" x14ac:dyDescent="0.25">
      <c r="A131" s="649">
        <v>2310</v>
      </c>
      <c r="B131" s="182" t="s">
        <v>312</v>
      </c>
      <c r="C131" s="183">
        <f t="shared" si="102"/>
        <v>2230</v>
      </c>
      <c r="D131" s="300">
        <f t="shared" ref="D131:O131" si="164">SUM(D132:D135)</f>
        <v>914</v>
      </c>
      <c r="E131" s="301">
        <f t="shared" si="164"/>
        <v>0</v>
      </c>
      <c r="F131" s="234">
        <f t="shared" si="164"/>
        <v>914</v>
      </c>
      <c r="G131" s="300">
        <f t="shared" si="164"/>
        <v>0</v>
      </c>
      <c r="H131" s="301">
        <f t="shared" si="164"/>
        <v>0</v>
      </c>
      <c r="I131" s="234">
        <f t="shared" si="164"/>
        <v>0</v>
      </c>
      <c r="J131" s="300">
        <f t="shared" si="164"/>
        <v>1316</v>
      </c>
      <c r="K131" s="301">
        <f t="shared" si="164"/>
        <v>0</v>
      </c>
      <c r="L131" s="234">
        <f t="shared" si="164"/>
        <v>1316</v>
      </c>
      <c r="M131" s="300">
        <f t="shared" si="164"/>
        <v>0</v>
      </c>
      <c r="N131" s="301">
        <f t="shared" si="164"/>
        <v>0</v>
      </c>
      <c r="O131" s="234">
        <f t="shared" si="164"/>
        <v>0</v>
      </c>
      <c r="P131" s="160"/>
    </row>
    <row r="132" spans="1:16" ht="26.25" customHeight="1" x14ac:dyDescent="0.25">
      <c r="A132" s="162">
        <v>2311</v>
      </c>
      <c r="B132" s="189" t="s">
        <v>313</v>
      </c>
      <c r="C132" s="190">
        <f t="shared" si="102"/>
        <v>955</v>
      </c>
      <c r="D132" s="302">
        <v>414</v>
      </c>
      <c r="E132" s="303"/>
      <c r="F132" s="166">
        <f t="shared" ref="F132:F135" si="165">D132+E132</f>
        <v>414</v>
      </c>
      <c r="G132" s="164"/>
      <c r="H132" s="165"/>
      <c r="I132" s="166">
        <f t="shared" ref="I132:I135" si="166">G132+H132</f>
        <v>0</v>
      </c>
      <c r="J132" s="164">
        <v>541</v>
      </c>
      <c r="K132" s="165"/>
      <c r="L132" s="166">
        <f t="shared" ref="L132:L135" si="167">K132+J132</f>
        <v>541</v>
      </c>
      <c r="M132" s="164"/>
      <c r="N132" s="165"/>
      <c r="O132" s="166">
        <f t="shared" ref="O132:O135" si="168">N132+M132</f>
        <v>0</v>
      </c>
      <c r="P132" s="168"/>
    </row>
    <row r="133" spans="1:16" ht="78" customHeight="1" x14ac:dyDescent="0.25">
      <c r="A133" s="162">
        <v>2312</v>
      </c>
      <c r="B133" s="189" t="s">
        <v>314</v>
      </c>
      <c r="C133" s="190">
        <f t="shared" si="102"/>
        <v>1175</v>
      </c>
      <c r="D133" s="302">
        <v>500</v>
      </c>
      <c r="E133" s="303"/>
      <c r="F133" s="166">
        <f t="shared" si="165"/>
        <v>500</v>
      </c>
      <c r="G133" s="164"/>
      <c r="H133" s="165"/>
      <c r="I133" s="166">
        <f t="shared" si="166"/>
        <v>0</v>
      </c>
      <c r="J133" s="164">
        <v>675</v>
      </c>
      <c r="K133" s="311"/>
      <c r="L133" s="166">
        <f t="shared" si="167"/>
        <v>675</v>
      </c>
      <c r="M133" s="164"/>
      <c r="N133" s="165"/>
      <c r="O133" s="166">
        <f t="shared" si="168"/>
        <v>0</v>
      </c>
      <c r="P133" s="312"/>
    </row>
    <row r="134" spans="1:16" ht="12" hidden="1" customHeight="1" x14ac:dyDescent="0.25">
      <c r="A134" s="162">
        <v>2313</v>
      </c>
      <c r="B134" s="189" t="s">
        <v>315</v>
      </c>
      <c r="C134" s="190">
        <f t="shared" si="102"/>
        <v>0</v>
      </c>
      <c r="D134" s="302"/>
      <c r="E134" s="303"/>
      <c r="F134" s="166">
        <f t="shared" si="165"/>
        <v>0</v>
      </c>
      <c r="G134" s="164"/>
      <c r="H134" s="165"/>
      <c r="I134" s="166">
        <f t="shared" si="166"/>
        <v>0</v>
      </c>
      <c r="J134" s="164"/>
      <c r="K134" s="165"/>
      <c r="L134" s="166">
        <f t="shared" si="167"/>
        <v>0</v>
      </c>
      <c r="M134" s="164"/>
      <c r="N134" s="165"/>
      <c r="O134" s="166">
        <f t="shared" si="168"/>
        <v>0</v>
      </c>
      <c r="P134" s="168"/>
    </row>
    <row r="135" spans="1:16" ht="36" customHeight="1" x14ac:dyDescent="0.25">
      <c r="A135" s="162">
        <v>2314</v>
      </c>
      <c r="B135" s="189" t="s">
        <v>316</v>
      </c>
      <c r="C135" s="190">
        <f t="shared" si="102"/>
        <v>100</v>
      </c>
      <c r="D135" s="302"/>
      <c r="E135" s="303"/>
      <c r="F135" s="166">
        <f t="shared" si="165"/>
        <v>0</v>
      </c>
      <c r="G135" s="164"/>
      <c r="H135" s="165"/>
      <c r="I135" s="166">
        <f t="shared" si="166"/>
        <v>0</v>
      </c>
      <c r="J135" s="164">
        <v>100</v>
      </c>
      <c r="K135" s="165"/>
      <c r="L135" s="166">
        <f t="shared" si="167"/>
        <v>100</v>
      </c>
      <c r="M135" s="164"/>
      <c r="N135" s="165"/>
      <c r="O135" s="166">
        <f t="shared" si="168"/>
        <v>0</v>
      </c>
      <c r="P135" s="168"/>
    </row>
    <row r="136" spans="1:16" x14ac:dyDescent="0.25">
      <c r="A136" s="296">
        <v>2320</v>
      </c>
      <c r="B136" s="189" t="s">
        <v>317</v>
      </c>
      <c r="C136" s="190">
        <f t="shared" si="102"/>
        <v>2693</v>
      </c>
      <c r="D136" s="297">
        <f>SUM(D137:D139)</f>
        <v>0</v>
      </c>
      <c r="E136" s="298">
        <f t="shared" ref="E136:F136" si="169">SUM(E137:E139)</f>
        <v>0</v>
      </c>
      <c r="F136" s="166">
        <f t="shared" si="169"/>
        <v>0</v>
      </c>
      <c r="G136" s="297">
        <f>SUM(G137:G139)</f>
        <v>0</v>
      </c>
      <c r="H136" s="298">
        <f t="shared" ref="H136:I136" si="170">SUM(H137:H139)</f>
        <v>0</v>
      </c>
      <c r="I136" s="166">
        <f t="shared" si="170"/>
        <v>0</v>
      </c>
      <c r="J136" s="297">
        <f>SUM(J137:J139)</f>
        <v>2693</v>
      </c>
      <c r="K136" s="298">
        <f t="shared" ref="K136:L136" si="171">SUM(K137:K139)</f>
        <v>0</v>
      </c>
      <c r="L136" s="166">
        <f t="shared" si="171"/>
        <v>2693</v>
      </c>
      <c r="M136" s="297">
        <f>SUM(M137:M139)</f>
        <v>0</v>
      </c>
      <c r="N136" s="298">
        <f t="shared" ref="N136:O136" si="172">SUM(N137:N139)</f>
        <v>0</v>
      </c>
      <c r="O136" s="166">
        <f t="shared" si="172"/>
        <v>0</v>
      </c>
      <c r="P136" s="168"/>
    </row>
    <row r="137" spans="1:16" ht="12" hidden="1" customHeight="1" x14ac:dyDescent="0.25">
      <c r="A137" s="162">
        <v>2321</v>
      </c>
      <c r="B137" s="189" t="s">
        <v>318</v>
      </c>
      <c r="C137" s="190">
        <f t="shared" si="102"/>
        <v>0</v>
      </c>
      <c r="D137" s="302"/>
      <c r="E137" s="303"/>
      <c r="F137" s="166">
        <f t="shared" ref="F137:F140" si="173">D137+E137</f>
        <v>0</v>
      </c>
      <c r="G137" s="164"/>
      <c r="H137" s="165"/>
      <c r="I137" s="166">
        <f t="shared" ref="I137:I140" si="174">G137+H137</f>
        <v>0</v>
      </c>
      <c r="J137" s="164"/>
      <c r="K137" s="165"/>
      <c r="L137" s="166">
        <f t="shared" ref="L137:L140" si="175">K137+J137</f>
        <v>0</v>
      </c>
      <c r="M137" s="164"/>
      <c r="N137" s="165"/>
      <c r="O137" s="166">
        <f t="shared" ref="O137:O140" si="176">N137+M137</f>
        <v>0</v>
      </c>
      <c r="P137" s="168"/>
    </row>
    <row r="138" spans="1:16" ht="12" customHeight="1" x14ac:dyDescent="0.25">
      <c r="A138" s="162">
        <v>2322</v>
      </c>
      <c r="B138" s="189" t="s">
        <v>319</v>
      </c>
      <c r="C138" s="190">
        <f t="shared" si="102"/>
        <v>2693</v>
      </c>
      <c r="D138" s="302"/>
      <c r="E138" s="303"/>
      <c r="F138" s="166">
        <f t="shared" si="173"/>
        <v>0</v>
      </c>
      <c r="G138" s="164"/>
      <c r="H138" s="165"/>
      <c r="I138" s="166">
        <f t="shared" si="174"/>
        <v>0</v>
      </c>
      <c r="J138" s="164">
        <v>2693</v>
      </c>
      <c r="K138" s="165"/>
      <c r="L138" s="166">
        <f t="shared" si="175"/>
        <v>2693</v>
      </c>
      <c r="M138" s="164"/>
      <c r="N138" s="165"/>
      <c r="O138" s="166">
        <f t="shared" si="176"/>
        <v>0</v>
      </c>
      <c r="P138" s="168"/>
    </row>
    <row r="139" spans="1:16" ht="10.5" hidden="1" customHeight="1" x14ac:dyDescent="0.25">
      <c r="A139" s="162">
        <v>2329</v>
      </c>
      <c r="B139" s="189" t="s">
        <v>320</v>
      </c>
      <c r="C139" s="190">
        <f t="shared" si="102"/>
        <v>0</v>
      </c>
      <c r="D139" s="302"/>
      <c r="E139" s="303"/>
      <c r="F139" s="166">
        <f t="shared" si="173"/>
        <v>0</v>
      </c>
      <c r="G139" s="164"/>
      <c r="H139" s="165"/>
      <c r="I139" s="166">
        <f t="shared" si="174"/>
        <v>0</v>
      </c>
      <c r="J139" s="164"/>
      <c r="K139" s="165"/>
      <c r="L139" s="166">
        <f t="shared" si="175"/>
        <v>0</v>
      </c>
      <c r="M139" s="164"/>
      <c r="N139" s="165"/>
      <c r="O139" s="166">
        <f t="shared" si="176"/>
        <v>0</v>
      </c>
      <c r="P139" s="168"/>
    </row>
    <row r="140" spans="1:16" ht="12" hidden="1" customHeight="1" x14ac:dyDescent="0.25">
      <c r="A140" s="296">
        <v>2330</v>
      </c>
      <c r="B140" s="189" t="s">
        <v>321</v>
      </c>
      <c r="C140" s="190">
        <f t="shared" si="102"/>
        <v>0</v>
      </c>
      <c r="D140" s="302"/>
      <c r="E140" s="303"/>
      <c r="F140" s="166">
        <f t="shared" si="173"/>
        <v>0</v>
      </c>
      <c r="G140" s="164"/>
      <c r="H140" s="165"/>
      <c r="I140" s="166">
        <f t="shared" si="174"/>
        <v>0</v>
      </c>
      <c r="J140" s="164"/>
      <c r="K140" s="165"/>
      <c r="L140" s="166">
        <f t="shared" si="175"/>
        <v>0</v>
      </c>
      <c r="M140" s="164"/>
      <c r="N140" s="165"/>
      <c r="O140" s="166">
        <f t="shared" si="176"/>
        <v>0</v>
      </c>
      <c r="P140" s="168"/>
    </row>
    <row r="141" spans="1:16" ht="48" x14ac:dyDescent="0.25">
      <c r="A141" s="296">
        <v>2340</v>
      </c>
      <c r="B141" s="189" t="s">
        <v>322</v>
      </c>
      <c r="C141" s="190">
        <f t="shared" si="102"/>
        <v>150</v>
      </c>
      <c r="D141" s="297">
        <f>SUM(D142:D143)</f>
        <v>0</v>
      </c>
      <c r="E141" s="298">
        <f t="shared" ref="E141:F141" si="177">SUM(E142:E143)</f>
        <v>0</v>
      </c>
      <c r="F141" s="166">
        <f t="shared" si="177"/>
        <v>0</v>
      </c>
      <c r="G141" s="297">
        <f>SUM(G142:G143)</f>
        <v>0</v>
      </c>
      <c r="H141" s="298">
        <f t="shared" ref="H141:I141" si="178">SUM(H142:H143)</f>
        <v>0</v>
      </c>
      <c r="I141" s="166">
        <f t="shared" si="178"/>
        <v>0</v>
      </c>
      <c r="J141" s="297">
        <f>SUM(J142:J143)</f>
        <v>150</v>
      </c>
      <c r="K141" s="298">
        <f t="shared" ref="K141:L141" si="179">SUM(K142:K143)</f>
        <v>0</v>
      </c>
      <c r="L141" s="166">
        <f t="shared" si="179"/>
        <v>150</v>
      </c>
      <c r="M141" s="297">
        <f>SUM(M142:M143)</f>
        <v>0</v>
      </c>
      <c r="N141" s="298">
        <f t="shared" ref="N141:O141" si="180">SUM(N142:N143)</f>
        <v>0</v>
      </c>
      <c r="O141" s="166">
        <f t="shared" si="180"/>
        <v>0</v>
      </c>
      <c r="P141" s="168"/>
    </row>
    <row r="142" spans="1:16" ht="12" customHeight="1" x14ac:dyDescent="0.25">
      <c r="A142" s="162">
        <v>2341</v>
      </c>
      <c r="B142" s="189" t="s">
        <v>323</v>
      </c>
      <c r="C142" s="190">
        <f t="shared" si="102"/>
        <v>150</v>
      </c>
      <c r="D142" s="302"/>
      <c r="E142" s="303"/>
      <c r="F142" s="166">
        <f t="shared" ref="F142:F143" si="181">D142+E142</f>
        <v>0</v>
      </c>
      <c r="G142" s="164"/>
      <c r="H142" s="165"/>
      <c r="I142" s="166">
        <f t="shared" ref="I142:I143" si="182">G142+H142</f>
        <v>0</v>
      </c>
      <c r="J142" s="164">
        <v>150</v>
      </c>
      <c r="K142" s="165"/>
      <c r="L142" s="166">
        <f t="shared" ref="L142:L143" si="183">K142+J142</f>
        <v>150</v>
      </c>
      <c r="M142" s="164"/>
      <c r="N142" s="165"/>
      <c r="O142" s="166">
        <f t="shared" ref="O142:O143" si="184">N142+M142</f>
        <v>0</v>
      </c>
      <c r="P142" s="168"/>
    </row>
    <row r="143" spans="1:16" ht="24" hidden="1" customHeight="1" x14ac:dyDescent="0.25">
      <c r="A143" s="162">
        <v>2344</v>
      </c>
      <c r="B143" s="189" t="s">
        <v>324</v>
      </c>
      <c r="C143" s="190">
        <f t="shared" si="102"/>
        <v>0</v>
      </c>
      <c r="D143" s="302"/>
      <c r="E143" s="303"/>
      <c r="F143" s="166">
        <f t="shared" si="181"/>
        <v>0</v>
      </c>
      <c r="G143" s="164"/>
      <c r="H143" s="165"/>
      <c r="I143" s="166">
        <f t="shared" si="182"/>
        <v>0</v>
      </c>
      <c r="J143" s="164"/>
      <c r="K143" s="165"/>
      <c r="L143" s="166">
        <f t="shared" si="183"/>
        <v>0</v>
      </c>
      <c r="M143" s="164"/>
      <c r="N143" s="165"/>
      <c r="O143" s="166">
        <f t="shared" si="184"/>
        <v>0</v>
      </c>
      <c r="P143" s="168"/>
    </row>
    <row r="144" spans="1:16" ht="24" x14ac:dyDescent="0.25">
      <c r="A144" s="286">
        <v>2350</v>
      </c>
      <c r="B144" s="238" t="s">
        <v>325</v>
      </c>
      <c r="C144" s="243">
        <f t="shared" si="102"/>
        <v>12117</v>
      </c>
      <c r="D144" s="287">
        <f>SUM(D145:D150)</f>
        <v>3076</v>
      </c>
      <c r="E144" s="288">
        <f t="shared" ref="E144:F144" si="185">SUM(E145:E150)</f>
        <v>0</v>
      </c>
      <c r="F144" s="241">
        <f t="shared" si="185"/>
        <v>3076</v>
      </c>
      <c r="G144" s="287">
        <f>SUM(G145:G150)</f>
        <v>0</v>
      </c>
      <c r="H144" s="288">
        <f t="shared" ref="H144:I144" si="186">SUM(H145:H150)</f>
        <v>0</v>
      </c>
      <c r="I144" s="241">
        <f t="shared" si="186"/>
        <v>0</v>
      </c>
      <c r="J144" s="287">
        <f>SUM(J145:J150)</f>
        <v>9041</v>
      </c>
      <c r="K144" s="288">
        <f t="shared" ref="K144:L144" si="187">SUM(K145:K150)</f>
        <v>0</v>
      </c>
      <c r="L144" s="241">
        <f t="shared" si="187"/>
        <v>9041</v>
      </c>
      <c r="M144" s="287">
        <f>SUM(M145:M150)</f>
        <v>0</v>
      </c>
      <c r="N144" s="288">
        <f t="shared" ref="N144:O144" si="188">SUM(N145:N150)</f>
        <v>0</v>
      </c>
      <c r="O144" s="241">
        <f t="shared" si="188"/>
        <v>0</v>
      </c>
      <c r="P144" s="229"/>
    </row>
    <row r="145" spans="1:16" ht="12" customHeight="1" x14ac:dyDescent="0.25">
      <c r="A145" s="155">
        <v>2351</v>
      </c>
      <c r="B145" s="182" t="s">
        <v>326</v>
      </c>
      <c r="C145" s="183">
        <f t="shared" si="102"/>
        <v>1050</v>
      </c>
      <c r="D145" s="304">
        <v>50</v>
      </c>
      <c r="E145" s="305"/>
      <c r="F145" s="234">
        <f t="shared" ref="F145:F150" si="189">D145+E145</f>
        <v>50</v>
      </c>
      <c r="G145" s="157"/>
      <c r="H145" s="158"/>
      <c r="I145" s="234">
        <f t="shared" ref="I145:I150" si="190">G145+H145</f>
        <v>0</v>
      </c>
      <c r="J145" s="157">
        <v>1000</v>
      </c>
      <c r="K145" s="158"/>
      <c r="L145" s="234">
        <f t="shared" ref="L145:L150" si="191">K145+J145</f>
        <v>1000</v>
      </c>
      <c r="M145" s="157"/>
      <c r="N145" s="158"/>
      <c r="O145" s="234">
        <f t="shared" ref="O145:O150" si="192">N145+M145</f>
        <v>0</v>
      </c>
      <c r="P145" s="160"/>
    </row>
    <row r="146" spans="1:16" ht="12" customHeight="1" x14ac:dyDescent="0.25">
      <c r="A146" s="162">
        <v>2352</v>
      </c>
      <c r="B146" s="189" t="s">
        <v>327</v>
      </c>
      <c r="C146" s="190">
        <f t="shared" si="102"/>
        <v>10467</v>
      </c>
      <c r="D146" s="302">
        <v>3026</v>
      </c>
      <c r="E146" s="303"/>
      <c r="F146" s="166">
        <f t="shared" si="189"/>
        <v>3026</v>
      </c>
      <c r="G146" s="164"/>
      <c r="H146" s="165"/>
      <c r="I146" s="166">
        <f t="shared" si="190"/>
        <v>0</v>
      </c>
      <c r="J146" s="164">
        <v>7441</v>
      </c>
      <c r="K146" s="165"/>
      <c r="L146" s="166">
        <f t="shared" si="191"/>
        <v>7441</v>
      </c>
      <c r="M146" s="164"/>
      <c r="N146" s="165"/>
      <c r="O146" s="166">
        <f t="shared" si="192"/>
        <v>0</v>
      </c>
      <c r="P146" s="168"/>
    </row>
    <row r="147" spans="1:16" ht="24" hidden="1" customHeight="1" x14ac:dyDescent="0.25">
      <c r="A147" s="162">
        <v>2353</v>
      </c>
      <c r="B147" s="189" t="s">
        <v>328</v>
      </c>
      <c r="C147" s="190">
        <f t="shared" si="102"/>
        <v>0</v>
      </c>
      <c r="D147" s="302"/>
      <c r="E147" s="303"/>
      <c r="F147" s="166">
        <f t="shared" si="189"/>
        <v>0</v>
      </c>
      <c r="G147" s="164"/>
      <c r="H147" s="165"/>
      <c r="I147" s="166">
        <f t="shared" si="190"/>
        <v>0</v>
      </c>
      <c r="J147" s="164"/>
      <c r="K147" s="165"/>
      <c r="L147" s="166">
        <f t="shared" si="191"/>
        <v>0</v>
      </c>
      <c r="M147" s="164"/>
      <c r="N147" s="165"/>
      <c r="O147" s="166">
        <f t="shared" si="192"/>
        <v>0</v>
      </c>
      <c r="P147" s="168"/>
    </row>
    <row r="148" spans="1:16" ht="24" hidden="1" customHeight="1" x14ac:dyDescent="0.25">
      <c r="A148" s="162">
        <v>2354</v>
      </c>
      <c r="B148" s="189" t="s">
        <v>329</v>
      </c>
      <c r="C148" s="190">
        <f t="shared" ref="C148:C211" si="193">F148+I148+L148+O148</f>
        <v>0</v>
      </c>
      <c r="D148" s="302"/>
      <c r="E148" s="303"/>
      <c r="F148" s="166">
        <f t="shared" si="189"/>
        <v>0</v>
      </c>
      <c r="G148" s="164"/>
      <c r="H148" s="165"/>
      <c r="I148" s="166">
        <f t="shared" si="190"/>
        <v>0</v>
      </c>
      <c r="J148" s="164"/>
      <c r="K148" s="165"/>
      <c r="L148" s="166">
        <f t="shared" si="191"/>
        <v>0</v>
      </c>
      <c r="M148" s="164"/>
      <c r="N148" s="165"/>
      <c r="O148" s="166">
        <f t="shared" si="192"/>
        <v>0</v>
      </c>
      <c r="P148" s="168"/>
    </row>
    <row r="149" spans="1:16" ht="24" customHeight="1" x14ac:dyDescent="0.25">
      <c r="A149" s="162">
        <v>2355</v>
      </c>
      <c r="B149" s="189" t="s">
        <v>330</v>
      </c>
      <c r="C149" s="190">
        <f t="shared" si="193"/>
        <v>600</v>
      </c>
      <c r="D149" s="302"/>
      <c r="E149" s="303"/>
      <c r="F149" s="166">
        <f t="shared" si="189"/>
        <v>0</v>
      </c>
      <c r="G149" s="164"/>
      <c r="H149" s="165"/>
      <c r="I149" s="166">
        <f t="shared" si="190"/>
        <v>0</v>
      </c>
      <c r="J149" s="164">
        <v>600</v>
      </c>
      <c r="K149" s="165"/>
      <c r="L149" s="166">
        <f t="shared" si="191"/>
        <v>600</v>
      </c>
      <c r="M149" s="164"/>
      <c r="N149" s="165"/>
      <c r="O149" s="166">
        <f t="shared" si="192"/>
        <v>0</v>
      </c>
      <c r="P149" s="168"/>
    </row>
    <row r="150" spans="1:16" ht="24" hidden="1" customHeight="1" x14ac:dyDescent="0.25">
      <c r="A150" s="162">
        <v>2359</v>
      </c>
      <c r="B150" s="189" t="s">
        <v>331</v>
      </c>
      <c r="C150" s="190">
        <f t="shared" si="193"/>
        <v>0</v>
      </c>
      <c r="D150" s="302"/>
      <c r="E150" s="303"/>
      <c r="F150" s="166">
        <f t="shared" si="189"/>
        <v>0</v>
      </c>
      <c r="G150" s="164"/>
      <c r="H150" s="165"/>
      <c r="I150" s="166">
        <f t="shared" si="190"/>
        <v>0</v>
      </c>
      <c r="J150" s="164"/>
      <c r="K150" s="165"/>
      <c r="L150" s="166">
        <f t="shared" si="191"/>
        <v>0</v>
      </c>
      <c r="M150" s="164"/>
      <c r="N150" s="165"/>
      <c r="O150" s="166">
        <f t="shared" si="192"/>
        <v>0</v>
      </c>
      <c r="P150" s="168"/>
    </row>
    <row r="151" spans="1:16" ht="24.75" hidden="1" customHeight="1" x14ac:dyDescent="0.25">
      <c r="A151" s="296">
        <v>2360</v>
      </c>
      <c r="B151" s="189" t="s">
        <v>332</v>
      </c>
      <c r="C151" s="190">
        <f t="shared" si="193"/>
        <v>0</v>
      </c>
      <c r="D151" s="297">
        <f>SUM(D152:D158)</f>
        <v>0</v>
      </c>
      <c r="E151" s="298">
        <f t="shared" ref="E151:F151" si="194">SUM(E152:E158)</f>
        <v>0</v>
      </c>
      <c r="F151" s="166">
        <f t="shared" si="194"/>
        <v>0</v>
      </c>
      <c r="G151" s="297">
        <f>SUM(G152:G158)</f>
        <v>0</v>
      </c>
      <c r="H151" s="298">
        <f t="shared" ref="H151:I151" si="195">SUM(H152:H158)</f>
        <v>0</v>
      </c>
      <c r="I151" s="166">
        <f t="shared" si="195"/>
        <v>0</v>
      </c>
      <c r="J151" s="297">
        <f>SUM(J152:J158)</f>
        <v>0</v>
      </c>
      <c r="K151" s="298">
        <f t="shared" ref="K151:L151" si="196">SUM(K152:K158)</f>
        <v>0</v>
      </c>
      <c r="L151" s="166">
        <f t="shared" si="196"/>
        <v>0</v>
      </c>
      <c r="M151" s="297">
        <f>SUM(M152:M158)</f>
        <v>0</v>
      </c>
      <c r="N151" s="298">
        <f t="shared" ref="N151:O151" si="197">SUM(N152:N158)</f>
        <v>0</v>
      </c>
      <c r="O151" s="166">
        <f t="shared" si="197"/>
        <v>0</v>
      </c>
      <c r="P151" s="168"/>
    </row>
    <row r="152" spans="1:16" ht="12" hidden="1" customHeight="1" x14ac:dyDescent="0.25">
      <c r="A152" s="161">
        <v>2361</v>
      </c>
      <c r="B152" s="189" t="s">
        <v>333</v>
      </c>
      <c r="C152" s="190">
        <f t="shared" si="193"/>
        <v>0</v>
      </c>
      <c r="D152" s="302"/>
      <c r="E152" s="303"/>
      <c r="F152" s="166">
        <f t="shared" ref="F152:F159" si="198">D152+E152</f>
        <v>0</v>
      </c>
      <c r="G152" s="164"/>
      <c r="H152" s="165"/>
      <c r="I152" s="166">
        <f t="shared" ref="I152:I159" si="199">G152+H152</f>
        <v>0</v>
      </c>
      <c r="J152" s="164"/>
      <c r="K152" s="165"/>
      <c r="L152" s="166">
        <f t="shared" ref="L152:L159" si="200">K152+J152</f>
        <v>0</v>
      </c>
      <c r="M152" s="164"/>
      <c r="N152" s="165"/>
      <c r="O152" s="166">
        <f t="shared" ref="O152:O159" si="201">N152+M152</f>
        <v>0</v>
      </c>
      <c r="P152" s="168"/>
    </row>
    <row r="153" spans="1:16" ht="24" hidden="1" customHeight="1" x14ac:dyDescent="0.25">
      <c r="A153" s="161">
        <v>2362</v>
      </c>
      <c r="B153" s="189" t="s">
        <v>334</v>
      </c>
      <c r="C153" s="190">
        <f t="shared" si="193"/>
        <v>0</v>
      </c>
      <c r="D153" s="302"/>
      <c r="E153" s="303"/>
      <c r="F153" s="166">
        <f t="shared" si="198"/>
        <v>0</v>
      </c>
      <c r="G153" s="164"/>
      <c r="H153" s="165"/>
      <c r="I153" s="166">
        <f t="shared" si="199"/>
        <v>0</v>
      </c>
      <c r="J153" s="164"/>
      <c r="K153" s="165"/>
      <c r="L153" s="166">
        <f t="shared" si="200"/>
        <v>0</v>
      </c>
      <c r="M153" s="164"/>
      <c r="N153" s="165"/>
      <c r="O153" s="166">
        <f t="shared" si="201"/>
        <v>0</v>
      </c>
      <c r="P153" s="168"/>
    </row>
    <row r="154" spans="1:16" ht="27" hidden="1" customHeight="1" x14ac:dyDescent="0.25">
      <c r="A154" s="161">
        <v>2363</v>
      </c>
      <c r="B154" s="189" t="s">
        <v>335</v>
      </c>
      <c r="C154" s="190">
        <f t="shared" si="193"/>
        <v>0</v>
      </c>
      <c r="D154" s="302"/>
      <c r="E154" s="303"/>
      <c r="F154" s="166">
        <f t="shared" si="198"/>
        <v>0</v>
      </c>
      <c r="G154" s="164"/>
      <c r="H154" s="165"/>
      <c r="I154" s="166">
        <f t="shared" si="199"/>
        <v>0</v>
      </c>
      <c r="J154" s="164"/>
      <c r="K154" s="165"/>
      <c r="L154" s="166">
        <f t="shared" si="200"/>
        <v>0</v>
      </c>
      <c r="M154" s="164"/>
      <c r="N154" s="165"/>
      <c r="O154" s="166">
        <f t="shared" si="201"/>
        <v>0</v>
      </c>
      <c r="P154" s="168"/>
    </row>
    <row r="155" spans="1:16" ht="12" hidden="1" customHeight="1" x14ac:dyDescent="0.25">
      <c r="A155" s="161">
        <v>2364</v>
      </c>
      <c r="B155" s="189" t="s">
        <v>336</v>
      </c>
      <c r="C155" s="190">
        <f t="shared" si="193"/>
        <v>0</v>
      </c>
      <c r="D155" s="302"/>
      <c r="E155" s="303"/>
      <c r="F155" s="166">
        <f t="shared" si="198"/>
        <v>0</v>
      </c>
      <c r="G155" s="164"/>
      <c r="H155" s="165"/>
      <c r="I155" s="166">
        <f t="shared" si="199"/>
        <v>0</v>
      </c>
      <c r="J155" s="164"/>
      <c r="K155" s="165"/>
      <c r="L155" s="166">
        <f t="shared" si="200"/>
        <v>0</v>
      </c>
      <c r="M155" s="164"/>
      <c r="N155" s="165"/>
      <c r="O155" s="166">
        <f t="shared" si="201"/>
        <v>0</v>
      </c>
      <c r="P155" s="168"/>
    </row>
    <row r="156" spans="1:16" ht="12.75" hidden="1" customHeight="1" x14ac:dyDescent="0.25">
      <c r="A156" s="161">
        <v>2365</v>
      </c>
      <c r="B156" s="189" t="s">
        <v>337</v>
      </c>
      <c r="C156" s="190">
        <f t="shared" si="193"/>
        <v>0</v>
      </c>
      <c r="D156" s="302"/>
      <c r="E156" s="303"/>
      <c r="F156" s="166">
        <f t="shared" si="198"/>
        <v>0</v>
      </c>
      <c r="G156" s="164"/>
      <c r="H156" s="165"/>
      <c r="I156" s="166">
        <f t="shared" si="199"/>
        <v>0</v>
      </c>
      <c r="J156" s="164"/>
      <c r="K156" s="165"/>
      <c r="L156" s="166">
        <f t="shared" si="200"/>
        <v>0</v>
      </c>
      <c r="M156" s="164"/>
      <c r="N156" s="165"/>
      <c r="O156" s="166">
        <f t="shared" si="201"/>
        <v>0</v>
      </c>
      <c r="P156" s="168"/>
    </row>
    <row r="157" spans="1:16" ht="36" hidden="1" customHeight="1" x14ac:dyDescent="0.25">
      <c r="A157" s="161">
        <v>2366</v>
      </c>
      <c r="B157" s="189" t="s">
        <v>338</v>
      </c>
      <c r="C157" s="190">
        <f t="shared" si="193"/>
        <v>0</v>
      </c>
      <c r="D157" s="302"/>
      <c r="E157" s="303"/>
      <c r="F157" s="166">
        <f t="shared" si="198"/>
        <v>0</v>
      </c>
      <c r="G157" s="164"/>
      <c r="H157" s="165"/>
      <c r="I157" s="166">
        <f t="shared" si="199"/>
        <v>0</v>
      </c>
      <c r="J157" s="164"/>
      <c r="K157" s="165"/>
      <c r="L157" s="166">
        <f t="shared" si="200"/>
        <v>0</v>
      </c>
      <c r="M157" s="164"/>
      <c r="N157" s="165"/>
      <c r="O157" s="166">
        <f t="shared" si="201"/>
        <v>0</v>
      </c>
      <c r="P157" s="168"/>
    </row>
    <row r="158" spans="1:16" ht="48" hidden="1" customHeight="1" x14ac:dyDescent="0.25">
      <c r="A158" s="161">
        <v>2369</v>
      </c>
      <c r="B158" s="189" t="s">
        <v>339</v>
      </c>
      <c r="C158" s="190">
        <f t="shared" si="193"/>
        <v>0</v>
      </c>
      <c r="D158" s="302"/>
      <c r="E158" s="303"/>
      <c r="F158" s="166">
        <f t="shared" si="198"/>
        <v>0</v>
      </c>
      <c r="G158" s="164"/>
      <c r="H158" s="165"/>
      <c r="I158" s="166">
        <f t="shared" si="199"/>
        <v>0</v>
      </c>
      <c r="J158" s="164"/>
      <c r="K158" s="165"/>
      <c r="L158" s="166">
        <f t="shared" si="200"/>
        <v>0</v>
      </c>
      <c r="M158" s="164"/>
      <c r="N158" s="165"/>
      <c r="O158" s="166">
        <f t="shared" si="201"/>
        <v>0</v>
      </c>
      <c r="P158" s="168"/>
    </row>
    <row r="159" spans="1:16" ht="24" hidden="1" customHeight="1" x14ac:dyDescent="0.25">
      <c r="A159" s="286">
        <v>2370</v>
      </c>
      <c r="B159" s="238" t="s">
        <v>340</v>
      </c>
      <c r="C159" s="243">
        <f t="shared" si="193"/>
        <v>0</v>
      </c>
      <c r="D159" s="313"/>
      <c r="E159" s="314"/>
      <c r="F159" s="241">
        <f t="shared" si="198"/>
        <v>0</v>
      </c>
      <c r="G159" s="244"/>
      <c r="H159" s="245"/>
      <c r="I159" s="241">
        <f t="shared" si="199"/>
        <v>0</v>
      </c>
      <c r="J159" s="244"/>
      <c r="K159" s="245"/>
      <c r="L159" s="241">
        <f t="shared" si="200"/>
        <v>0</v>
      </c>
      <c r="M159" s="244"/>
      <c r="N159" s="245"/>
      <c r="O159" s="241">
        <f t="shared" si="201"/>
        <v>0</v>
      </c>
      <c r="P159" s="168"/>
    </row>
    <row r="160" spans="1:16" hidden="1" x14ac:dyDescent="0.25">
      <c r="A160" s="286">
        <v>2380</v>
      </c>
      <c r="B160" s="238" t="s">
        <v>341</v>
      </c>
      <c r="C160" s="243">
        <f t="shared" si="193"/>
        <v>0</v>
      </c>
      <c r="D160" s="287">
        <f>SUM(D161:D162)</f>
        <v>0</v>
      </c>
      <c r="E160" s="288">
        <f t="shared" ref="E160:F160" si="202">SUM(E161:E162)</f>
        <v>0</v>
      </c>
      <c r="F160" s="241">
        <f t="shared" si="202"/>
        <v>0</v>
      </c>
      <c r="G160" s="287">
        <f>SUM(G161:G162)</f>
        <v>0</v>
      </c>
      <c r="H160" s="288">
        <f t="shared" ref="H160:I160" si="203">SUM(H161:H162)</f>
        <v>0</v>
      </c>
      <c r="I160" s="241">
        <f t="shared" si="203"/>
        <v>0</v>
      </c>
      <c r="J160" s="287">
        <f>SUM(J161:J162)</f>
        <v>0</v>
      </c>
      <c r="K160" s="288">
        <f t="shared" ref="K160:L160" si="204">SUM(K161:K162)</f>
        <v>0</v>
      </c>
      <c r="L160" s="241">
        <f t="shared" si="204"/>
        <v>0</v>
      </c>
      <c r="M160" s="287">
        <f>SUM(M161:M162)</f>
        <v>0</v>
      </c>
      <c r="N160" s="288">
        <f t="shared" ref="N160:O160" si="205">SUM(N161:N162)</f>
        <v>0</v>
      </c>
      <c r="O160" s="241">
        <f t="shared" si="205"/>
        <v>0</v>
      </c>
      <c r="P160" s="229"/>
    </row>
    <row r="161" spans="1:16" ht="12" hidden="1" customHeight="1" x14ac:dyDescent="0.25">
      <c r="A161" s="154">
        <v>2381</v>
      </c>
      <c r="B161" s="182" t="s">
        <v>342</v>
      </c>
      <c r="C161" s="183">
        <f t="shared" si="193"/>
        <v>0</v>
      </c>
      <c r="D161" s="304"/>
      <c r="E161" s="305"/>
      <c r="F161" s="234">
        <f t="shared" ref="F161:F164" si="206">D161+E161</f>
        <v>0</v>
      </c>
      <c r="G161" s="157"/>
      <c r="H161" s="158"/>
      <c r="I161" s="234">
        <f t="shared" ref="I161:I164" si="207">G161+H161</f>
        <v>0</v>
      </c>
      <c r="J161" s="157"/>
      <c r="K161" s="158"/>
      <c r="L161" s="234">
        <f t="shared" ref="L161:L164" si="208">K161+J161</f>
        <v>0</v>
      </c>
      <c r="M161" s="157"/>
      <c r="N161" s="158"/>
      <c r="O161" s="234">
        <f t="shared" ref="O161:O164" si="209">N161+M161</f>
        <v>0</v>
      </c>
      <c r="P161" s="160"/>
    </row>
    <row r="162" spans="1:16" ht="24" hidden="1" customHeight="1" x14ac:dyDescent="0.25">
      <c r="A162" s="161">
        <v>2389</v>
      </c>
      <c r="B162" s="189" t="s">
        <v>343</v>
      </c>
      <c r="C162" s="190">
        <f t="shared" si="193"/>
        <v>0</v>
      </c>
      <c r="D162" s="302"/>
      <c r="E162" s="303"/>
      <c r="F162" s="166">
        <f t="shared" si="206"/>
        <v>0</v>
      </c>
      <c r="G162" s="164"/>
      <c r="H162" s="165"/>
      <c r="I162" s="166">
        <f t="shared" si="207"/>
        <v>0</v>
      </c>
      <c r="J162" s="164"/>
      <c r="K162" s="165"/>
      <c r="L162" s="166">
        <f t="shared" si="208"/>
        <v>0</v>
      </c>
      <c r="M162" s="164"/>
      <c r="N162" s="165"/>
      <c r="O162" s="166">
        <f t="shared" si="209"/>
        <v>0</v>
      </c>
      <c r="P162" s="168"/>
    </row>
    <row r="163" spans="1:16" ht="12" hidden="1" customHeight="1" x14ac:dyDescent="0.25">
      <c r="A163" s="286">
        <v>2390</v>
      </c>
      <c r="B163" s="238" t="s">
        <v>344</v>
      </c>
      <c r="C163" s="243">
        <f t="shared" si="193"/>
        <v>0</v>
      </c>
      <c r="D163" s="313"/>
      <c r="E163" s="314"/>
      <c r="F163" s="241">
        <f t="shared" si="206"/>
        <v>0</v>
      </c>
      <c r="G163" s="244"/>
      <c r="H163" s="245"/>
      <c r="I163" s="241">
        <f t="shared" si="207"/>
        <v>0</v>
      </c>
      <c r="J163" s="244"/>
      <c r="K163" s="245"/>
      <c r="L163" s="241">
        <f t="shared" si="208"/>
        <v>0</v>
      </c>
      <c r="M163" s="244"/>
      <c r="N163" s="245"/>
      <c r="O163" s="241">
        <f t="shared" si="209"/>
        <v>0</v>
      </c>
      <c r="P163" s="229"/>
    </row>
    <row r="164" spans="1:16" ht="12" hidden="1" customHeight="1" x14ac:dyDescent="0.25">
      <c r="A164" s="169">
        <v>2400</v>
      </c>
      <c r="B164" s="283" t="s">
        <v>345</v>
      </c>
      <c r="C164" s="170">
        <f t="shared" si="193"/>
        <v>0</v>
      </c>
      <c r="D164" s="315"/>
      <c r="E164" s="316"/>
      <c r="F164" s="173">
        <f t="shared" si="206"/>
        <v>0</v>
      </c>
      <c r="G164" s="171"/>
      <c r="H164" s="172"/>
      <c r="I164" s="173">
        <f t="shared" si="207"/>
        <v>0</v>
      </c>
      <c r="J164" s="171"/>
      <c r="K164" s="172"/>
      <c r="L164" s="173">
        <f t="shared" si="208"/>
        <v>0</v>
      </c>
      <c r="M164" s="171"/>
      <c r="N164" s="172"/>
      <c r="O164" s="173">
        <f t="shared" si="209"/>
        <v>0</v>
      </c>
      <c r="P164" s="177"/>
    </row>
    <row r="165" spans="1:16" ht="24" x14ac:dyDescent="0.25">
      <c r="A165" s="169">
        <v>2500</v>
      </c>
      <c r="B165" s="283" t="s">
        <v>346</v>
      </c>
      <c r="C165" s="170">
        <f t="shared" si="193"/>
        <v>7500</v>
      </c>
      <c r="D165" s="284">
        <f>SUM(D166,D171)</f>
        <v>0</v>
      </c>
      <c r="E165" s="285">
        <f t="shared" ref="E165:O165" si="210">SUM(E166,E171)</f>
        <v>0</v>
      </c>
      <c r="F165" s="173">
        <f t="shared" si="210"/>
        <v>0</v>
      </c>
      <c r="G165" s="284">
        <f t="shared" si="210"/>
        <v>0</v>
      </c>
      <c r="H165" s="285">
        <f t="shared" si="210"/>
        <v>0</v>
      </c>
      <c r="I165" s="173">
        <f t="shared" si="210"/>
        <v>0</v>
      </c>
      <c r="J165" s="284">
        <f t="shared" si="210"/>
        <v>7500</v>
      </c>
      <c r="K165" s="285">
        <f t="shared" si="210"/>
        <v>0</v>
      </c>
      <c r="L165" s="173">
        <f t="shared" si="210"/>
        <v>7500</v>
      </c>
      <c r="M165" s="284">
        <f t="shared" si="210"/>
        <v>0</v>
      </c>
      <c r="N165" s="285">
        <f t="shared" si="210"/>
        <v>0</v>
      </c>
      <c r="O165" s="173">
        <f t="shared" si="210"/>
        <v>0</v>
      </c>
      <c r="P165" s="177"/>
    </row>
    <row r="166" spans="1:16" ht="16.5" customHeight="1" x14ac:dyDescent="0.25">
      <c r="A166" s="649">
        <v>2510</v>
      </c>
      <c r="B166" s="182" t="s">
        <v>347</v>
      </c>
      <c r="C166" s="183">
        <f t="shared" si="193"/>
        <v>7500</v>
      </c>
      <c r="D166" s="300">
        <f>SUM(D167:D170)</f>
        <v>0</v>
      </c>
      <c r="E166" s="301">
        <f t="shared" ref="E166:O166" si="211">SUM(E167:E170)</f>
        <v>0</v>
      </c>
      <c r="F166" s="234">
        <f t="shared" si="211"/>
        <v>0</v>
      </c>
      <c r="G166" s="300">
        <f t="shared" si="211"/>
        <v>0</v>
      </c>
      <c r="H166" s="301">
        <f t="shared" si="211"/>
        <v>0</v>
      </c>
      <c r="I166" s="234">
        <f t="shared" si="211"/>
        <v>0</v>
      </c>
      <c r="J166" s="300">
        <f t="shared" si="211"/>
        <v>7500</v>
      </c>
      <c r="K166" s="301">
        <f t="shared" si="211"/>
        <v>0</v>
      </c>
      <c r="L166" s="234">
        <f t="shared" si="211"/>
        <v>7500</v>
      </c>
      <c r="M166" s="300">
        <f t="shared" si="211"/>
        <v>0</v>
      </c>
      <c r="N166" s="301">
        <f t="shared" si="211"/>
        <v>0</v>
      </c>
      <c r="O166" s="234">
        <f t="shared" si="211"/>
        <v>0</v>
      </c>
      <c r="P166" s="160"/>
    </row>
    <row r="167" spans="1:16" ht="24" customHeight="1" x14ac:dyDescent="0.25">
      <c r="A167" s="162">
        <v>2512</v>
      </c>
      <c r="B167" s="189" t="s">
        <v>348</v>
      </c>
      <c r="C167" s="190">
        <f t="shared" si="193"/>
        <v>7500</v>
      </c>
      <c r="D167" s="302"/>
      <c r="E167" s="303"/>
      <c r="F167" s="166">
        <f t="shared" ref="F167:F172" si="212">D167+E167</f>
        <v>0</v>
      </c>
      <c r="G167" s="164"/>
      <c r="H167" s="165"/>
      <c r="I167" s="166">
        <f t="shared" ref="I167:I172" si="213">G167+H167</f>
        <v>0</v>
      </c>
      <c r="J167" s="164">
        <v>7500</v>
      </c>
      <c r="K167" s="165"/>
      <c r="L167" s="166">
        <f t="shared" ref="L167:L172" si="214">K167+J167</f>
        <v>7500</v>
      </c>
      <c r="M167" s="164"/>
      <c r="N167" s="165"/>
      <c r="O167" s="166">
        <f t="shared" ref="O167:O172" si="215">N167+M167</f>
        <v>0</v>
      </c>
      <c r="P167" s="168"/>
    </row>
    <row r="168" spans="1:16" ht="36" hidden="1" customHeight="1" x14ac:dyDescent="0.25">
      <c r="A168" s="162">
        <v>2513</v>
      </c>
      <c r="B168" s="189" t="s">
        <v>349</v>
      </c>
      <c r="C168" s="190">
        <f t="shared" si="193"/>
        <v>0</v>
      </c>
      <c r="D168" s="302"/>
      <c r="E168" s="303"/>
      <c r="F168" s="166">
        <f t="shared" si="212"/>
        <v>0</v>
      </c>
      <c r="G168" s="164"/>
      <c r="H168" s="165"/>
      <c r="I168" s="166">
        <f t="shared" si="213"/>
        <v>0</v>
      </c>
      <c r="J168" s="164"/>
      <c r="K168" s="165"/>
      <c r="L168" s="166">
        <f t="shared" si="214"/>
        <v>0</v>
      </c>
      <c r="M168" s="164"/>
      <c r="N168" s="165"/>
      <c r="O168" s="166">
        <f t="shared" si="215"/>
        <v>0</v>
      </c>
      <c r="P168" s="168"/>
    </row>
    <row r="169" spans="1:16" ht="24" hidden="1" customHeight="1" x14ac:dyDescent="0.25">
      <c r="A169" s="162">
        <v>2515</v>
      </c>
      <c r="B169" s="189" t="s">
        <v>350</v>
      </c>
      <c r="C169" s="190">
        <f t="shared" si="193"/>
        <v>0</v>
      </c>
      <c r="D169" s="302"/>
      <c r="E169" s="303"/>
      <c r="F169" s="166">
        <f t="shared" si="212"/>
        <v>0</v>
      </c>
      <c r="G169" s="164"/>
      <c r="H169" s="165"/>
      <c r="I169" s="166">
        <f t="shared" si="213"/>
        <v>0</v>
      </c>
      <c r="J169" s="164"/>
      <c r="K169" s="165"/>
      <c r="L169" s="166">
        <f t="shared" si="214"/>
        <v>0</v>
      </c>
      <c r="M169" s="164"/>
      <c r="N169" s="165"/>
      <c r="O169" s="166">
        <f t="shared" si="215"/>
        <v>0</v>
      </c>
      <c r="P169" s="168"/>
    </row>
    <row r="170" spans="1:16" ht="24" hidden="1" customHeight="1" x14ac:dyDescent="0.25">
      <c r="A170" s="162">
        <v>2519</v>
      </c>
      <c r="B170" s="189" t="s">
        <v>351</v>
      </c>
      <c r="C170" s="190">
        <f t="shared" si="193"/>
        <v>0</v>
      </c>
      <c r="D170" s="302"/>
      <c r="E170" s="303"/>
      <c r="F170" s="166">
        <f t="shared" si="212"/>
        <v>0</v>
      </c>
      <c r="G170" s="164"/>
      <c r="H170" s="165"/>
      <c r="I170" s="166">
        <f t="shared" si="213"/>
        <v>0</v>
      </c>
      <c r="J170" s="164"/>
      <c r="K170" s="165"/>
      <c r="L170" s="166">
        <f t="shared" si="214"/>
        <v>0</v>
      </c>
      <c r="M170" s="164"/>
      <c r="N170" s="165"/>
      <c r="O170" s="166">
        <f t="shared" si="215"/>
        <v>0</v>
      </c>
      <c r="P170" s="168"/>
    </row>
    <row r="171" spans="1:16" ht="24" hidden="1" customHeight="1" x14ac:dyDescent="0.25">
      <c r="A171" s="296">
        <v>2520</v>
      </c>
      <c r="B171" s="189" t="s">
        <v>352</v>
      </c>
      <c r="C171" s="190">
        <f t="shared" si="193"/>
        <v>0</v>
      </c>
      <c r="D171" s="302"/>
      <c r="E171" s="303"/>
      <c r="F171" s="166">
        <f t="shared" si="212"/>
        <v>0</v>
      </c>
      <c r="G171" s="164"/>
      <c r="H171" s="165"/>
      <c r="I171" s="166">
        <f t="shared" si="213"/>
        <v>0</v>
      </c>
      <c r="J171" s="164"/>
      <c r="K171" s="165"/>
      <c r="L171" s="166">
        <f t="shared" si="214"/>
        <v>0</v>
      </c>
      <c r="M171" s="164"/>
      <c r="N171" s="165"/>
      <c r="O171" s="166">
        <f t="shared" si="215"/>
        <v>0</v>
      </c>
      <c r="P171" s="168"/>
    </row>
    <row r="172" spans="1:16" s="317" customFormat="1" ht="36" hidden="1" customHeight="1" x14ac:dyDescent="0.25">
      <c r="A172" s="134">
        <v>2800</v>
      </c>
      <c r="B172" s="182" t="s">
        <v>353</v>
      </c>
      <c r="C172" s="183">
        <f t="shared" si="193"/>
        <v>0</v>
      </c>
      <c r="D172" s="157"/>
      <c r="E172" s="158"/>
      <c r="F172" s="234">
        <f t="shared" si="212"/>
        <v>0</v>
      </c>
      <c r="G172" s="157"/>
      <c r="H172" s="158"/>
      <c r="I172" s="234">
        <f t="shared" si="213"/>
        <v>0</v>
      </c>
      <c r="J172" s="157"/>
      <c r="K172" s="158"/>
      <c r="L172" s="234">
        <f t="shared" si="214"/>
        <v>0</v>
      </c>
      <c r="M172" s="157"/>
      <c r="N172" s="158"/>
      <c r="O172" s="234">
        <f t="shared" si="215"/>
        <v>0</v>
      </c>
      <c r="P172" s="160"/>
    </row>
    <row r="173" spans="1:16" hidden="1" x14ac:dyDescent="0.25">
      <c r="A173" s="277">
        <v>3000</v>
      </c>
      <c r="B173" s="277" t="s">
        <v>354</v>
      </c>
      <c r="C173" s="278">
        <f t="shared" si="193"/>
        <v>0</v>
      </c>
      <c r="D173" s="279">
        <f>SUM(D174,D184)</f>
        <v>0</v>
      </c>
      <c r="E173" s="280">
        <f t="shared" ref="E173:F173" si="216">SUM(E174,E184)</f>
        <v>0</v>
      </c>
      <c r="F173" s="281">
        <f t="shared" si="216"/>
        <v>0</v>
      </c>
      <c r="G173" s="279">
        <f>SUM(G174,G184)</f>
        <v>0</v>
      </c>
      <c r="H173" s="280">
        <f t="shared" ref="H173:I173" si="217">SUM(H174,H184)</f>
        <v>0</v>
      </c>
      <c r="I173" s="281">
        <f t="shared" si="217"/>
        <v>0</v>
      </c>
      <c r="J173" s="279">
        <f>SUM(J174,J184)</f>
        <v>0</v>
      </c>
      <c r="K173" s="280">
        <f t="shared" ref="K173:L173" si="218">SUM(K174,K184)</f>
        <v>0</v>
      </c>
      <c r="L173" s="281">
        <f t="shared" si="218"/>
        <v>0</v>
      </c>
      <c r="M173" s="279">
        <f>SUM(M174,M184)</f>
        <v>0</v>
      </c>
      <c r="N173" s="280">
        <f t="shared" ref="N173:O173" si="219">SUM(N174,N184)</f>
        <v>0</v>
      </c>
      <c r="O173" s="281">
        <f t="shared" si="219"/>
        <v>0</v>
      </c>
      <c r="P173" s="282"/>
    </row>
    <row r="174" spans="1:16" ht="24" hidden="1" x14ac:dyDescent="0.25">
      <c r="A174" s="169">
        <v>3200</v>
      </c>
      <c r="B174" s="318" t="s">
        <v>355</v>
      </c>
      <c r="C174" s="170">
        <f t="shared" si="193"/>
        <v>0</v>
      </c>
      <c r="D174" s="284">
        <f>SUM(D175,D179)</f>
        <v>0</v>
      </c>
      <c r="E174" s="285">
        <f t="shared" ref="E174:O174" si="220">SUM(E175,E179)</f>
        <v>0</v>
      </c>
      <c r="F174" s="173">
        <f t="shared" si="220"/>
        <v>0</v>
      </c>
      <c r="G174" s="284">
        <f t="shared" si="220"/>
        <v>0</v>
      </c>
      <c r="H174" s="285">
        <f t="shared" si="220"/>
        <v>0</v>
      </c>
      <c r="I174" s="173">
        <f t="shared" si="220"/>
        <v>0</v>
      </c>
      <c r="J174" s="284">
        <f t="shared" si="220"/>
        <v>0</v>
      </c>
      <c r="K174" s="285">
        <f t="shared" si="220"/>
        <v>0</v>
      </c>
      <c r="L174" s="173">
        <f t="shared" si="220"/>
        <v>0</v>
      </c>
      <c r="M174" s="284">
        <f t="shared" si="220"/>
        <v>0</v>
      </c>
      <c r="N174" s="285">
        <f t="shared" si="220"/>
        <v>0</v>
      </c>
      <c r="O174" s="173">
        <f t="shared" si="220"/>
        <v>0</v>
      </c>
      <c r="P174" s="177"/>
    </row>
    <row r="175" spans="1:16" ht="36" hidden="1" x14ac:dyDescent="0.25">
      <c r="A175" s="649">
        <v>3260</v>
      </c>
      <c r="B175" s="182" t="s">
        <v>356</v>
      </c>
      <c r="C175" s="183">
        <f t="shared" si="193"/>
        <v>0</v>
      </c>
      <c r="D175" s="300">
        <f>SUM(D176:D178)</f>
        <v>0</v>
      </c>
      <c r="E175" s="301">
        <f t="shared" ref="E175:F175" si="221">SUM(E176:E178)</f>
        <v>0</v>
      </c>
      <c r="F175" s="234">
        <f t="shared" si="221"/>
        <v>0</v>
      </c>
      <c r="G175" s="300">
        <f>SUM(G176:G178)</f>
        <v>0</v>
      </c>
      <c r="H175" s="301">
        <f t="shared" ref="H175:I175" si="222">SUM(H176:H178)</f>
        <v>0</v>
      </c>
      <c r="I175" s="234">
        <f t="shared" si="222"/>
        <v>0</v>
      </c>
      <c r="J175" s="300">
        <f>SUM(J176:J178)</f>
        <v>0</v>
      </c>
      <c r="K175" s="301">
        <f t="shared" ref="K175:L175" si="223">SUM(K176:K178)</f>
        <v>0</v>
      </c>
      <c r="L175" s="234">
        <f t="shared" si="223"/>
        <v>0</v>
      </c>
      <c r="M175" s="300">
        <f>SUM(M176:M178)</f>
        <v>0</v>
      </c>
      <c r="N175" s="301">
        <f t="shared" ref="N175:O175" si="224">SUM(N176:N178)</f>
        <v>0</v>
      </c>
      <c r="O175" s="234">
        <f t="shared" si="224"/>
        <v>0</v>
      </c>
      <c r="P175" s="160"/>
    </row>
    <row r="176" spans="1:16" ht="24" hidden="1" customHeight="1" x14ac:dyDescent="0.25">
      <c r="A176" s="162">
        <v>3261</v>
      </c>
      <c r="B176" s="189" t="s">
        <v>357</v>
      </c>
      <c r="C176" s="190">
        <f t="shared" si="193"/>
        <v>0</v>
      </c>
      <c r="D176" s="302"/>
      <c r="E176" s="303"/>
      <c r="F176" s="166">
        <f t="shared" ref="F176:F178" si="225">D176+E176</f>
        <v>0</v>
      </c>
      <c r="G176" s="164"/>
      <c r="H176" s="165"/>
      <c r="I176" s="166">
        <f t="shared" ref="I176:I178" si="226">G176+H176</f>
        <v>0</v>
      </c>
      <c r="J176" s="164"/>
      <c r="K176" s="165"/>
      <c r="L176" s="166">
        <f t="shared" ref="L176:L178" si="227">K176+J176</f>
        <v>0</v>
      </c>
      <c r="M176" s="164"/>
      <c r="N176" s="165"/>
      <c r="O176" s="166">
        <f t="shared" ref="O176:O178" si="228">N176+M176</f>
        <v>0</v>
      </c>
      <c r="P176" s="168"/>
    </row>
    <row r="177" spans="1:16" ht="36" hidden="1" customHeight="1" x14ac:dyDescent="0.25">
      <c r="A177" s="162">
        <v>3262</v>
      </c>
      <c r="B177" s="189" t="s">
        <v>358</v>
      </c>
      <c r="C177" s="190">
        <f t="shared" si="193"/>
        <v>0</v>
      </c>
      <c r="D177" s="302"/>
      <c r="E177" s="303"/>
      <c r="F177" s="166">
        <f t="shared" si="225"/>
        <v>0</v>
      </c>
      <c r="G177" s="164"/>
      <c r="H177" s="165"/>
      <c r="I177" s="166">
        <f t="shared" si="226"/>
        <v>0</v>
      </c>
      <c r="J177" s="164"/>
      <c r="K177" s="165"/>
      <c r="L177" s="166">
        <f t="shared" si="227"/>
        <v>0</v>
      </c>
      <c r="M177" s="164"/>
      <c r="N177" s="165"/>
      <c r="O177" s="166">
        <f t="shared" si="228"/>
        <v>0</v>
      </c>
      <c r="P177" s="168"/>
    </row>
    <row r="178" spans="1:16" ht="24" hidden="1" customHeight="1" x14ac:dyDescent="0.25">
      <c r="A178" s="162">
        <v>3263</v>
      </c>
      <c r="B178" s="189" t="s">
        <v>359</v>
      </c>
      <c r="C178" s="190">
        <f t="shared" si="193"/>
        <v>0</v>
      </c>
      <c r="D178" s="302"/>
      <c r="E178" s="303"/>
      <c r="F178" s="166">
        <f t="shared" si="225"/>
        <v>0</v>
      </c>
      <c r="G178" s="164"/>
      <c r="H178" s="165"/>
      <c r="I178" s="166">
        <f t="shared" si="226"/>
        <v>0</v>
      </c>
      <c r="J178" s="164"/>
      <c r="K178" s="165"/>
      <c r="L178" s="166">
        <f t="shared" si="227"/>
        <v>0</v>
      </c>
      <c r="M178" s="164"/>
      <c r="N178" s="165"/>
      <c r="O178" s="166">
        <f t="shared" si="228"/>
        <v>0</v>
      </c>
      <c r="P178" s="168"/>
    </row>
    <row r="179" spans="1:16" ht="84" hidden="1" x14ac:dyDescent="0.25">
      <c r="A179" s="649">
        <v>3290</v>
      </c>
      <c r="B179" s="182" t="s">
        <v>360</v>
      </c>
      <c r="C179" s="319">
        <f t="shared" si="193"/>
        <v>0</v>
      </c>
      <c r="D179" s="300">
        <f>SUM(D180:D183)</f>
        <v>0</v>
      </c>
      <c r="E179" s="301">
        <f t="shared" ref="E179:O179" si="229">SUM(E180:E183)</f>
        <v>0</v>
      </c>
      <c r="F179" s="234">
        <f t="shared" si="229"/>
        <v>0</v>
      </c>
      <c r="G179" s="300">
        <f t="shared" si="229"/>
        <v>0</v>
      </c>
      <c r="H179" s="301">
        <f t="shared" si="229"/>
        <v>0</v>
      </c>
      <c r="I179" s="234">
        <f t="shared" si="229"/>
        <v>0</v>
      </c>
      <c r="J179" s="300">
        <f t="shared" si="229"/>
        <v>0</v>
      </c>
      <c r="K179" s="301">
        <f t="shared" si="229"/>
        <v>0</v>
      </c>
      <c r="L179" s="234">
        <f t="shared" si="229"/>
        <v>0</v>
      </c>
      <c r="M179" s="300">
        <f t="shared" si="229"/>
        <v>0</v>
      </c>
      <c r="N179" s="301">
        <f t="shared" si="229"/>
        <v>0</v>
      </c>
      <c r="O179" s="234">
        <f t="shared" si="229"/>
        <v>0</v>
      </c>
      <c r="P179" s="160"/>
    </row>
    <row r="180" spans="1:16" ht="72" hidden="1" customHeight="1" x14ac:dyDescent="0.25">
      <c r="A180" s="162">
        <v>3291</v>
      </c>
      <c r="B180" s="189" t="s">
        <v>361</v>
      </c>
      <c r="C180" s="190">
        <f t="shared" si="193"/>
        <v>0</v>
      </c>
      <c r="D180" s="302"/>
      <c r="E180" s="303"/>
      <c r="F180" s="166">
        <f t="shared" ref="F180:F183" si="230">D180+E180</f>
        <v>0</v>
      </c>
      <c r="G180" s="164"/>
      <c r="H180" s="165"/>
      <c r="I180" s="166">
        <f t="shared" ref="I180:I183" si="231">G180+H180</f>
        <v>0</v>
      </c>
      <c r="J180" s="164"/>
      <c r="K180" s="165"/>
      <c r="L180" s="166">
        <f t="shared" ref="L180:L183" si="232">K180+J180</f>
        <v>0</v>
      </c>
      <c r="M180" s="164"/>
      <c r="N180" s="165"/>
      <c r="O180" s="166">
        <f t="shared" ref="O180:O183" si="233">N180+M180</f>
        <v>0</v>
      </c>
      <c r="P180" s="168"/>
    </row>
    <row r="181" spans="1:16" ht="72" hidden="1" customHeight="1" x14ac:dyDescent="0.25">
      <c r="A181" s="162">
        <v>3292</v>
      </c>
      <c r="B181" s="189" t="s">
        <v>362</v>
      </c>
      <c r="C181" s="190">
        <f t="shared" si="193"/>
        <v>0</v>
      </c>
      <c r="D181" s="302"/>
      <c r="E181" s="303"/>
      <c r="F181" s="166">
        <f t="shared" si="230"/>
        <v>0</v>
      </c>
      <c r="G181" s="164"/>
      <c r="H181" s="165"/>
      <c r="I181" s="166">
        <f t="shared" si="231"/>
        <v>0</v>
      </c>
      <c r="J181" s="164"/>
      <c r="K181" s="165"/>
      <c r="L181" s="166">
        <f t="shared" si="232"/>
        <v>0</v>
      </c>
      <c r="M181" s="164"/>
      <c r="N181" s="165"/>
      <c r="O181" s="166">
        <f t="shared" si="233"/>
        <v>0</v>
      </c>
      <c r="P181" s="168"/>
    </row>
    <row r="182" spans="1:16" ht="72" hidden="1" customHeight="1" x14ac:dyDescent="0.25">
      <c r="A182" s="162">
        <v>3293</v>
      </c>
      <c r="B182" s="189" t="s">
        <v>363</v>
      </c>
      <c r="C182" s="190">
        <f t="shared" si="193"/>
        <v>0</v>
      </c>
      <c r="D182" s="302"/>
      <c r="E182" s="303"/>
      <c r="F182" s="166">
        <f t="shared" si="230"/>
        <v>0</v>
      </c>
      <c r="G182" s="164"/>
      <c r="H182" s="165"/>
      <c r="I182" s="166">
        <f t="shared" si="231"/>
        <v>0</v>
      </c>
      <c r="J182" s="164"/>
      <c r="K182" s="165"/>
      <c r="L182" s="166">
        <f t="shared" si="232"/>
        <v>0</v>
      </c>
      <c r="M182" s="164"/>
      <c r="N182" s="165"/>
      <c r="O182" s="166">
        <f t="shared" si="233"/>
        <v>0</v>
      </c>
      <c r="P182" s="168"/>
    </row>
    <row r="183" spans="1:16" ht="60" hidden="1" customHeight="1" x14ac:dyDescent="0.25">
      <c r="A183" s="320">
        <v>3294</v>
      </c>
      <c r="B183" s="189" t="s">
        <v>364</v>
      </c>
      <c r="C183" s="319">
        <f t="shared" si="193"/>
        <v>0</v>
      </c>
      <c r="D183" s="321"/>
      <c r="E183" s="322"/>
      <c r="F183" s="323">
        <f t="shared" si="230"/>
        <v>0</v>
      </c>
      <c r="G183" s="324"/>
      <c r="H183" s="325"/>
      <c r="I183" s="323">
        <f t="shared" si="231"/>
        <v>0</v>
      </c>
      <c r="J183" s="324"/>
      <c r="K183" s="325"/>
      <c r="L183" s="323">
        <f t="shared" si="232"/>
        <v>0</v>
      </c>
      <c r="M183" s="324"/>
      <c r="N183" s="325"/>
      <c r="O183" s="323">
        <f t="shared" si="233"/>
        <v>0</v>
      </c>
      <c r="P183" s="326"/>
    </row>
    <row r="184" spans="1:16" ht="48" hidden="1" x14ac:dyDescent="0.25">
      <c r="A184" s="327">
        <v>3300</v>
      </c>
      <c r="B184" s="318" t="s">
        <v>365</v>
      </c>
      <c r="C184" s="328">
        <f t="shared" si="193"/>
        <v>0</v>
      </c>
      <c r="D184" s="329">
        <f>SUM(D185:D186)</f>
        <v>0</v>
      </c>
      <c r="E184" s="330">
        <f t="shared" ref="E184:O184" si="234">SUM(E185:E186)</f>
        <v>0</v>
      </c>
      <c r="F184" s="331">
        <f t="shared" si="234"/>
        <v>0</v>
      </c>
      <c r="G184" s="329">
        <f t="shared" si="234"/>
        <v>0</v>
      </c>
      <c r="H184" s="330">
        <f t="shared" si="234"/>
        <v>0</v>
      </c>
      <c r="I184" s="331">
        <f t="shared" si="234"/>
        <v>0</v>
      </c>
      <c r="J184" s="329">
        <f t="shared" si="234"/>
        <v>0</v>
      </c>
      <c r="K184" s="330">
        <f t="shared" si="234"/>
        <v>0</v>
      </c>
      <c r="L184" s="331">
        <f t="shared" si="234"/>
        <v>0</v>
      </c>
      <c r="M184" s="329">
        <f t="shared" si="234"/>
        <v>0</v>
      </c>
      <c r="N184" s="330">
        <f t="shared" si="234"/>
        <v>0</v>
      </c>
      <c r="O184" s="331">
        <f t="shared" si="234"/>
        <v>0</v>
      </c>
      <c r="P184" s="332"/>
    </row>
    <row r="185" spans="1:16" ht="48" hidden="1" customHeight="1" x14ac:dyDescent="0.25">
      <c r="A185" s="237">
        <v>3310</v>
      </c>
      <c r="B185" s="238" t="s">
        <v>366</v>
      </c>
      <c r="C185" s="243">
        <f t="shared" si="193"/>
        <v>0</v>
      </c>
      <c r="D185" s="313"/>
      <c r="E185" s="314"/>
      <c r="F185" s="241">
        <f t="shared" ref="F185:F186" si="235">D185+E185</f>
        <v>0</v>
      </c>
      <c r="G185" s="244"/>
      <c r="H185" s="245"/>
      <c r="I185" s="241">
        <f t="shared" ref="I185:I186" si="236">G185+H185</f>
        <v>0</v>
      </c>
      <c r="J185" s="244"/>
      <c r="K185" s="245"/>
      <c r="L185" s="241">
        <f t="shared" ref="L185:L186" si="237">K185+J185</f>
        <v>0</v>
      </c>
      <c r="M185" s="244"/>
      <c r="N185" s="245"/>
      <c r="O185" s="241">
        <f t="shared" ref="O185:O186" si="238">N185+M185</f>
        <v>0</v>
      </c>
      <c r="P185" s="229"/>
    </row>
    <row r="186" spans="1:16" ht="48.75" hidden="1" customHeight="1" x14ac:dyDescent="0.25">
      <c r="A186" s="155">
        <v>3320</v>
      </c>
      <c r="B186" s="182" t="s">
        <v>367</v>
      </c>
      <c r="C186" s="183">
        <f t="shared" si="193"/>
        <v>0</v>
      </c>
      <c r="D186" s="304"/>
      <c r="E186" s="305"/>
      <c r="F186" s="234">
        <f t="shared" si="235"/>
        <v>0</v>
      </c>
      <c r="G186" s="157"/>
      <c r="H186" s="158"/>
      <c r="I186" s="234">
        <f t="shared" si="236"/>
        <v>0</v>
      </c>
      <c r="J186" s="157"/>
      <c r="K186" s="158"/>
      <c r="L186" s="234">
        <f t="shared" si="237"/>
        <v>0</v>
      </c>
      <c r="M186" s="157"/>
      <c r="N186" s="158"/>
      <c r="O186" s="234">
        <f t="shared" si="238"/>
        <v>0</v>
      </c>
      <c r="P186" s="160"/>
    </row>
    <row r="187" spans="1:16" hidden="1" x14ac:dyDescent="0.25">
      <c r="A187" s="333">
        <v>4000</v>
      </c>
      <c r="B187" s="277" t="s">
        <v>368</v>
      </c>
      <c r="C187" s="278">
        <f t="shared" si="193"/>
        <v>0</v>
      </c>
      <c r="D187" s="279">
        <f>SUM(D188,D191)</f>
        <v>0</v>
      </c>
      <c r="E187" s="280">
        <f t="shared" ref="E187:F187" si="239">SUM(E188,E191)</f>
        <v>0</v>
      </c>
      <c r="F187" s="281">
        <f t="shared" si="239"/>
        <v>0</v>
      </c>
      <c r="G187" s="279">
        <f>SUM(G188,G191)</f>
        <v>0</v>
      </c>
      <c r="H187" s="280">
        <f t="shared" ref="H187:I187" si="240">SUM(H188,H191)</f>
        <v>0</v>
      </c>
      <c r="I187" s="281">
        <f t="shared" si="240"/>
        <v>0</v>
      </c>
      <c r="J187" s="279">
        <f>SUM(J188,J191)</f>
        <v>0</v>
      </c>
      <c r="K187" s="280">
        <f t="shared" ref="K187:L187" si="241">SUM(K188,K191)</f>
        <v>0</v>
      </c>
      <c r="L187" s="281">
        <f t="shared" si="241"/>
        <v>0</v>
      </c>
      <c r="M187" s="279">
        <f>SUM(M188,M191)</f>
        <v>0</v>
      </c>
      <c r="N187" s="280">
        <f t="shared" ref="N187:O187" si="242">SUM(N188,N191)</f>
        <v>0</v>
      </c>
      <c r="O187" s="281">
        <f t="shared" si="242"/>
        <v>0</v>
      </c>
      <c r="P187" s="282"/>
    </row>
    <row r="188" spans="1:16" ht="24" hidden="1" x14ac:dyDescent="0.25">
      <c r="A188" s="334">
        <v>4200</v>
      </c>
      <c r="B188" s="283" t="s">
        <v>369</v>
      </c>
      <c r="C188" s="170">
        <f t="shared" si="193"/>
        <v>0</v>
      </c>
      <c r="D188" s="284">
        <f>SUM(D189,D190)</f>
        <v>0</v>
      </c>
      <c r="E188" s="285">
        <f t="shared" ref="E188:F188" si="243">SUM(E189,E190)</f>
        <v>0</v>
      </c>
      <c r="F188" s="173">
        <f t="shared" si="243"/>
        <v>0</v>
      </c>
      <c r="G188" s="284">
        <f>SUM(G189,G190)</f>
        <v>0</v>
      </c>
      <c r="H188" s="285">
        <f t="shared" ref="H188:I188" si="244">SUM(H189,H190)</f>
        <v>0</v>
      </c>
      <c r="I188" s="173">
        <f t="shared" si="244"/>
        <v>0</v>
      </c>
      <c r="J188" s="284">
        <f>SUM(J189,J190)</f>
        <v>0</v>
      </c>
      <c r="K188" s="285">
        <f t="shared" ref="K188:L188" si="245">SUM(K189,K190)</f>
        <v>0</v>
      </c>
      <c r="L188" s="173">
        <f t="shared" si="245"/>
        <v>0</v>
      </c>
      <c r="M188" s="284">
        <f>SUM(M189,M190)</f>
        <v>0</v>
      </c>
      <c r="N188" s="285">
        <f t="shared" ref="N188:O188" si="246">SUM(N189,N190)</f>
        <v>0</v>
      </c>
      <c r="O188" s="173">
        <f t="shared" si="246"/>
        <v>0</v>
      </c>
      <c r="P188" s="177"/>
    </row>
    <row r="189" spans="1:16" ht="36" hidden="1" customHeight="1" x14ac:dyDescent="0.25">
      <c r="A189" s="649">
        <v>4240</v>
      </c>
      <c r="B189" s="182" t="s">
        <v>370</v>
      </c>
      <c r="C189" s="183">
        <f t="shared" si="193"/>
        <v>0</v>
      </c>
      <c r="D189" s="304"/>
      <c r="E189" s="305"/>
      <c r="F189" s="234">
        <f t="shared" ref="F189:F190" si="247">D189+E189</f>
        <v>0</v>
      </c>
      <c r="G189" s="157"/>
      <c r="H189" s="158"/>
      <c r="I189" s="234">
        <f t="shared" ref="I189:I190" si="248">G189+H189</f>
        <v>0</v>
      </c>
      <c r="J189" s="157"/>
      <c r="K189" s="158"/>
      <c r="L189" s="234">
        <f t="shared" ref="L189:L190" si="249">K189+J189</f>
        <v>0</v>
      </c>
      <c r="M189" s="157"/>
      <c r="N189" s="158"/>
      <c r="O189" s="234">
        <f t="shared" ref="O189:O190" si="250">N189+M189</f>
        <v>0</v>
      </c>
      <c r="P189" s="160"/>
    </row>
    <row r="190" spans="1:16" ht="24" hidden="1" customHeight="1" x14ac:dyDescent="0.25">
      <c r="A190" s="296">
        <v>4250</v>
      </c>
      <c r="B190" s="189" t="s">
        <v>371</v>
      </c>
      <c r="C190" s="190">
        <f t="shared" si="193"/>
        <v>0</v>
      </c>
      <c r="D190" s="302"/>
      <c r="E190" s="303"/>
      <c r="F190" s="166">
        <f t="shared" si="247"/>
        <v>0</v>
      </c>
      <c r="G190" s="164"/>
      <c r="H190" s="165"/>
      <c r="I190" s="166">
        <f t="shared" si="248"/>
        <v>0</v>
      </c>
      <c r="J190" s="164"/>
      <c r="K190" s="165"/>
      <c r="L190" s="166">
        <f t="shared" si="249"/>
        <v>0</v>
      </c>
      <c r="M190" s="164"/>
      <c r="N190" s="165"/>
      <c r="O190" s="166">
        <f t="shared" si="250"/>
        <v>0</v>
      </c>
      <c r="P190" s="168"/>
    </row>
    <row r="191" spans="1:16" hidden="1" x14ac:dyDescent="0.25">
      <c r="A191" s="169">
        <v>4300</v>
      </c>
      <c r="B191" s="283" t="s">
        <v>372</v>
      </c>
      <c r="C191" s="170">
        <f t="shared" si="193"/>
        <v>0</v>
      </c>
      <c r="D191" s="284">
        <f>SUM(D192)</f>
        <v>0</v>
      </c>
      <c r="E191" s="285">
        <f t="shared" ref="E191:F191" si="251">SUM(E192)</f>
        <v>0</v>
      </c>
      <c r="F191" s="173">
        <f t="shared" si="251"/>
        <v>0</v>
      </c>
      <c r="G191" s="284">
        <f>SUM(G192)</f>
        <v>0</v>
      </c>
      <c r="H191" s="285">
        <f t="shared" ref="H191:I191" si="252">SUM(H192)</f>
        <v>0</v>
      </c>
      <c r="I191" s="173">
        <f t="shared" si="252"/>
        <v>0</v>
      </c>
      <c r="J191" s="284">
        <f>SUM(J192)</f>
        <v>0</v>
      </c>
      <c r="K191" s="285">
        <f t="shared" ref="K191:L191" si="253">SUM(K192)</f>
        <v>0</v>
      </c>
      <c r="L191" s="173">
        <f t="shared" si="253"/>
        <v>0</v>
      </c>
      <c r="M191" s="284">
        <f>SUM(M192)</f>
        <v>0</v>
      </c>
      <c r="N191" s="285">
        <f t="shared" ref="N191:O191" si="254">SUM(N192)</f>
        <v>0</v>
      </c>
      <c r="O191" s="173">
        <f t="shared" si="254"/>
        <v>0</v>
      </c>
      <c r="P191" s="177"/>
    </row>
    <row r="192" spans="1:16" ht="24" hidden="1" x14ac:dyDescent="0.25">
      <c r="A192" s="649">
        <v>4310</v>
      </c>
      <c r="B192" s="182" t="s">
        <v>373</v>
      </c>
      <c r="C192" s="183">
        <f t="shared" si="193"/>
        <v>0</v>
      </c>
      <c r="D192" s="300">
        <f>SUM(D193:D193)</f>
        <v>0</v>
      </c>
      <c r="E192" s="301">
        <f t="shared" ref="E192:F192" si="255">SUM(E193:E193)</f>
        <v>0</v>
      </c>
      <c r="F192" s="234">
        <f t="shared" si="255"/>
        <v>0</v>
      </c>
      <c r="G192" s="300">
        <f>SUM(G193:G193)</f>
        <v>0</v>
      </c>
      <c r="H192" s="301">
        <f t="shared" ref="H192:I192" si="256">SUM(H193:H193)</f>
        <v>0</v>
      </c>
      <c r="I192" s="234">
        <f t="shared" si="256"/>
        <v>0</v>
      </c>
      <c r="J192" s="300">
        <f>SUM(J193:J193)</f>
        <v>0</v>
      </c>
      <c r="K192" s="301">
        <f t="shared" ref="K192:L192" si="257">SUM(K193:K193)</f>
        <v>0</v>
      </c>
      <c r="L192" s="234">
        <f t="shared" si="257"/>
        <v>0</v>
      </c>
      <c r="M192" s="300">
        <f>SUM(M193:M193)</f>
        <v>0</v>
      </c>
      <c r="N192" s="301">
        <f t="shared" ref="N192:O192" si="258">SUM(N193:N193)</f>
        <v>0</v>
      </c>
      <c r="O192" s="234">
        <f t="shared" si="258"/>
        <v>0</v>
      </c>
      <c r="P192" s="160"/>
    </row>
    <row r="193" spans="1:16" ht="36" hidden="1" customHeight="1" x14ac:dyDescent="0.25">
      <c r="A193" s="162">
        <v>4311</v>
      </c>
      <c r="B193" s="189" t="s">
        <v>374</v>
      </c>
      <c r="C193" s="190">
        <f t="shared" si="193"/>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193"/>
        <v>13600</v>
      </c>
      <c r="D194" s="273">
        <f t="shared" ref="D194:O194" si="259">SUM(D195,D230,D269,D283)</f>
        <v>13600</v>
      </c>
      <c r="E194" s="274">
        <f t="shared" si="259"/>
        <v>0</v>
      </c>
      <c r="F194" s="275">
        <f t="shared" si="259"/>
        <v>13600</v>
      </c>
      <c r="G194" s="273">
        <f t="shared" si="259"/>
        <v>0</v>
      </c>
      <c r="H194" s="274">
        <f t="shared" si="259"/>
        <v>0</v>
      </c>
      <c r="I194" s="275">
        <f t="shared" si="259"/>
        <v>0</v>
      </c>
      <c r="J194" s="273">
        <f t="shared" si="259"/>
        <v>0</v>
      </c>
      <c r="K194" s="274">
        <f t="shared" si="259"/>
        <v>0</v>
      </c>
      <c r="L194" s="275">
        <f t="shared" si="259"/>
        <v>0</v>
      </c>
      <c r="M194" s="273">
        <f t="shared" si="259"/>
        <v>0</v>
      </c>
      <c r="N194" s="274">
        <f t="shared" si="259"/>
        <v>0</v>
      </c>
      <c r="O194" s="275">
        <f t="shared" si="259"/>
        <v>0</v>
      </c>
      <c r="P194" s="276"/>
    </row>
    <row r="195" spans="1:16" x14ac:dyDescent="0.25">
      <c r="A195" s="277">
        <v>5000</v>
      </c>
      <c r="B195" s="277" t="s">
        <v>376</v>
      </c>
      <c r="C195" s="278">
        <f t="shared" si="193"/>
        <v>13600</v>
      </c>
      <c r="D195" s="279">
        <f>D196+D204</f>
        <v>13600</v>
      </c>
      <c r="E195" s="280">
        <f t="shared" ref="E195:F195" si="260">E196+E204</f>
        <v>0</v>
      </c>
      <c r="F195" s="281">
        <f t="shared" si="260"/>
        <v>13600</v>
      </c>
      <c r="G195" s="279">
        <f>G196+G204</f>
        <v>0</v>
      </c>
      <c r="H195" s="280">
        <f t="shared" ref="H195:I195" si="261">H196+H204</f>
        <v>0</v>
      </c>
      <c r="I195" s="281">
        <f t="shared" si="261"/>
        <v>0</v>
      </c>
      <c r="J195" s="279">
        <f>J196+J204</f>
        <v>0</v>
      </c>
      <c r="K195" s="280">
        <f t="shared" ref="K195:L195" si="262">K196+K204</f>
        <v>0</v>
      </c>
      <c r="L195" s="281">
        <f t="shared" si="262"/>
        <v>0</v>
      </c>
      <c r="M195" s="279">
        <f>M196+M204</f>
        <v>0</v>
      </c>
      <c r="N195" s="280">
        <f t="shared" ref="N195:O195" si="263">N196+N204</f>
        <v>0</v>
      </c>
      <c r="O195" s="281">
        <f t="shared" si="263"/>
        <v>0</v>
      </c>
      <c r="P195" s="282"/>
    </row>
    <row r="196" spans="1:16" x14ac:dyDescent="0.25">
      <c r="A196" s="169">
        <v>5100</v>
      </c>
      <c r="B196" s="283" t="s">
        <v>377</v>
      </c>
      <c r="C196" s="170">
        <f t="shared" si="193"/>
        <v>1600</v>
      </c>
      <c r="D196" s="284">
        <f>D197+D198+D201+D202+D203</f>
        <v>1600</v>
      </c>
      <c r="E196" s="285">
        <f t="shared" ref="E196:F196" si="264">E197+E198+E201+E202+E203</f>
        <v>0</v>
      </c>
      <c r="F196" s="173">
        <f t="shared" si="264"/>
        <v>1600</v>
      </c>
      <c r="G196" s="284">
        <f>G197+G198+G201+G202+G203</f>
        <v>0</v>
      </c>
      <c r="H196" s="285">
        <f t="shared" ref="H196:I196" si="265">H197+H198+H201+H202+H203</f>
        <v>0</v>
      </c>
      <c r="I196" s="173">
        <f t="shared" si="265"/>
        <v>0</v>
      </c>
      <c r="J196" s="284">
        <f>J197+J198+J201+J202+J203</f>
        <v>0</v>
      </c>
      <c r="K196" s="285">
        <f t="shared" ref="K196:L196" si="266">K197+K198+K201+K202+K203</f>
        <v>0</v>
      </c>
      <c r="L196" s="173">
        <f t="shared" si="266"/>
        <v>0</v>
      </c>
      <c r="M196" s="284">
        <f>M197+M198+M201+M202+M203</f>
        <v>0</v>
      </c>
      <c r="N196" s="285">
        <f t="shared" ref="N196:O196" si="267">N197+N198+N201+N202+N203</f>
        <v>0</v>
      </c>
      <c r="O196" s="173">
        <f t="shared" si="267"/>
        <v>0</v>
      </c>
      <c r="P196" s="177"/>
    </row>
    <row r="197" spans="1:16" ht="12" hidden="1" customHeight="1" x14ac:dyDescent="0.25">
      <c r="A197" s="649">
        <v>5110</v>
      </c>
      <c r="B197" s="182" t="s">
        <v>378</v>
      </c>
      <c r="C197" s="183">
        <f t="shared" si="193"/>
        <v>0</v>
      </c>
      <c r="D197" s="304"/>
      <c r="E197" s="305"/>
      <c r="F197" s="234">
        <f>D197+E197</f>
        <v>0</v>
      </c>
      <c r="G197" s="157"/>
      <c r="H197" s="158"/>
      <c r="I197" s="234">
        <f>G197+H197</f>
        <v>0</v>
      </c>
      <c r="J197" s="157"/>
      <c r="K197" s="158"/>
      <c r="L197" s="234">
        <f>K197+J197</f>
        <v>0</v>
      </c>
      <c r="M197" s="157"/>
      <c r="N197" s="158"/>
      <c r="O197" s="234">
        <f>N197+M197</f>
        <v>0</v>
      </c>
      <c r="P197" s="160"/>
    </row>
    <row r="198" spans="1:16" ht="24" x14ac:dyDescent="0.25">
      <c r="A198" s="296">
        <v>5120</v>
      </c>
      <c r="B198" s="189" t="s">
        <v>379</v>
      </c>
      <c r="C198" s="190">
        <f t="shared" si="193"/>
        <v>1600</v>
      </c>
      <c r="D198" s="297">
        <f>D199+D200</f>
        <v>1600</v>
      </c>
      <c r="E198" s="298">
        <f t="shared" ref="E198:F198" si="268">E199+E200</f>
        <v>0</v>
      </c>
      <c r="F198" s="166">
        <f t="shared" si="268"/>
        <v>1600</v>
      </c>
      <c r="G198" s="297">
        <f>G199+G200</f>
        <v>0</v>
      </c>
      <c r="H198" s="298">
        <f t="shared" ref="H198:I198" si="269">H199+H200</f>
        <v>0</v>
      </c>
      <c r="I198" s="166">
        <f t="shared" si="269"/>
        <v>0</v>
      </c>
      <c r="J198" s="297">
        <f>J199+J200</f>
        <v>0</v>
      </c>
      <c r="K198" s="298">
        <f t="shared" ref="K198:L198" si="270">K199+K200</f>
        <v>0</v>
      </c>
      <c r="L198" s="166">
        <f t="shared" si="270"/>
        <v>0</v>
      </c>
      <c r="M198" s="297">
        <f>M199+M200</f>
        <v>0</v>
      </c>
      <c r="N198" s="298">
        <f t="shared" ref="N198:O198" si="271">N199+N200</f>
        <v>0</v>
      </c>
      <c r="O198" s="166">
        <f t="shared" si="271"/>
        <v>0</v>
      </c>
      <c r="P198" s="168"/>
    </row>
    <row r="199" spans="1:16" ht="12" customHeight="1" x14ac:dyDescent="0.25">
      <c r="A199" s="162">
        <v>5121</v>
      </c>
      <c r="B199" s="189" t="s">
        <v>380</v>
      </c>
      <c r="C199" s="190">
        <f t="shared" si="193"/>
        <v>1600</v>
      </c>
      <c r="D199" s="302">
        <v>1600</v>
      </c>
      <c r="E199" s="303"/>
      <c r="F199" s="166">
        <f t="shared" ref="F199:F203" si="272">D199+E199</f>
        <v>1600</v>
      </c>
      <c r="G199" s="164"/>
      <c r="H199" s="165"/>
      <c r="I199" s="166">
        <f t="shared" ref="I199:I203" si="273">G199+H199</f>
        <v>0</v>
      </c>
      <c r="J199" s="164"/>
      <c r="K199" s="165"/>
      <c r="L199" s="166">
        <f t="shared" ref="L199:L203" si="274">K199+J199</f>
        <v>0</v>
      </c>
      <c r="M199" s="164"/>
      <c r="N199" s="165"/>
      <c r="O199" s="166">
        <f t="shared" ref="O199:O203" si="275">N199+M199</f>
        <v>0</v>
      </c>
      <c r="P199" s="168"/>
    </row>
    <row r="200" spans="1:16" ht="24" hidden="1" customHeight="1" x14ac:dyDescent="0.25">
      <c r="A200" s="162">
        <v>5129</v>
      </c>
      <c r="B200" s="189" t="s">
        <v>381</v>
      </c>
      <c r="C200" s="190">
        <f t="shared" si="193"/>
        <v>0</v>
      </c>
      <c r="D200" s="302"/>
      <c r="E200" s="303"/>
      <c r="F200" s="166">
        <f t="shared" si="272"/>
        <v>0</v>
      </c>
      <c r="G200" s="164"/>
      <c r="H200" s="165"/>
      <c r="I200" s="166">
        <f t="shared" si="273"/>
        <v>0</v>
      </c>
      <c r="J200" s="164"/>
      <c r="K200" s="165"/>
      <c r="L200" s="166">
        <f t="shared" si="274"/>
        <v>0</v>
      </c>
      <c r="M200" s="164"/>
      <c r="N200" s="165"/>
      <c r="O200" s="166">
        <f t="shared" si="275"/>
        <v>0</v>
      </c>
      <c r="P200" s="168"/>
    </row>
    <row r="201" spans="1:16" ht="12" hidden="1" customHeight="1" x14ac:dyDescent="0.25">
      <c r="A201" s="296">
        <v>5130</v>
      </c>
      <c r="B201" s="189" t="s">
        <v>382</v>
      </c>
      <c r="C201" s="190">
        <f t="shared" si="193"/>
        <v>0</v>
      </c>
      <c r="D201" s="302"/>
      <c r="E201" s="303"/>
      <c r="F201" s="166">
        <f t="shared" si="272"/>
        <v>0</v>
      </c>
      <c r="G201" s="164"/>
      <c r="H201" s="165"/>
      <c r="I201" s="166">
        <f t="shared" si="273"/>
        <v>0</v>
      </c>
      <c r="J201" s="164"/>
      <c r="K201" s="165"/>
      <c r="L201" s="166">
        <f t="shared" si="274"/>
        <v>0</v>
      </c>
      <c r="M201" s="164"/>
      <c r="N201" s="165"/>
      <c r="O201" s="166">
        <f t="shared" si="275"/>
        <v>0</v>
      </c>
      <c r="P201" s="168"/>
    </row>
    <row r="202" spans="1:16" ht="12" hidden="1" customHeight="1" x14ac:dyDescent="0.25">
      <c r="A202" s="296">
        <v>5140</v>
      </c>
      <c r="B202" s="189" t="s">
        <v>383</v>
      </c>
      <c r="C202" s="190">
        <f t="shared" si="193"/>
        <v>0</v>
      </c>
      <c r="D202" s="302"/>
      <c r="E202" s="303"/>
      <c r="F202" s="166">
        <f t="shared" si="272"/>
        <v>0</v>
      </c>
      <c r="G202" s="164"/>
      <c r="H202" s="165"/>
      <c r="I202" s="166">
        <f t="shared" si="273"/>
        <v>0</v>
      </c>
      <c r="J202" s="164"/>
      <c r="K202" s="165"/>
      <c r="L202" s="166">
        <f t="shared" si="274"/>
        <v>0</v>
      </c>
      <c r="M202" s="164"/>
      <c r="N202" s="165"/>
      <c r="O202" s="166">
        <f t="shared" si="275"/>
        <v>0</v>
      </c>
      <c r="P202" s="168"/>
    </row>
    <row r="203" spans="1:16" ht="24" hidden="1" customHeight="1" x14ac:dyDescent="0.25">
      <c r="A203" s="296">
        <v>5170</v>
      </c>
      <c r="B203" s="189" t="s">
        <v>384</v>
      </c>
      <c r="C203" s="190">
        <f t="shared" si="193"/>
        <v>0</v>
      </c>
      <c r="D203" s="302"/>
      <c r="E203" s="303"/>
      <c r="F203" s="166">
        <f t="shared" si="272"/>
        <v>0</v>
      </c>
      <c r="G203" s="164"/>
      <c r="H203" s="165"/>
      <c r="I203" s="166">
        <f t="shared" si="273"/>
        <v>0</v>
      </c>
      <c r="J203" s="164"/>
      <c r="K203" s="165"/>
      <c r="L203" s="166">
        <f t="shared" si="274"/>
        <v>0</v>
      </c>
      <c r="M203" s="164"/>
      <c r="N203" s="165"/>
      <c r="O203" s="166">
        <f t="shared" si="275"/>
        <v>0</v>
      </c>
      <c r="P203" s="168"/>
    </row>
    <row r="204" spans="1:16" x14ac:dyDescent="0.25">
      <c r="A204" s="169">
        <v>5200</v>
      </c>
      <c r="B204" s="283" t="s">
        <v>385</v>
      </c>
      <c r="C204" s="170">
        <f t="shared" si="193"/>
        <v>12000</v>
      </c>
      <c r="D204" s="284">
        <f>D205+D215+D216+D225+D226+D227+D229</f>
        <v>12000</v>
      </c>
      <c r="E204" s="285">
        <f t="shared" ref="E204:F204" si="276">E205+E215+E216+E225+E226+E227+E229</f>
        <v>0</v>
      </c>
      <c r="F204" s="173">
        <f t="shared" si="276"/>
        <v>12000</v>
      </c>
      <c r="G204" s="284">
        <f>G205+G215+G216+G225+G226+G227+G229</f>
        <v>0</v>
      </c>
      <c r="H204" s="285">
        <f t="shared" ref="H204:I204" si="277">H205+H215+H216+H225+H226+H227+H229</f>
        <v>0</v>
      </c>
      <c r="I204" s="173">
        <f t="shared" si="277"/>
        <v>0</v>
      </c>
      <c r="J204" s="284">
        <f>J205+J215+J216+J225+J226+J227+J229</f>
        <v>0</v>
      </c>
      <c r="K204" s="285">
        <f t="shared" ref="K204:L204" si="278">K205+K215+K216+K225+K226+K227+K229</f>
        <v>0</v>
      </c>
      <c r="L204" s="173">
        <f t="shared" si="278"/>
        <v>0</v>
      </c>
      <c r="M204" s="284">
        <f>M205+M215+M216+M225+M226+M227+M229</f>
        <v>0</v>
      </c>
      <c r="N204" s="285">
        <f t="shared" ref="N204:O204" si="279">N205+N215+N216+N225+N226+N227+N229</f>
        <v>0</v>
      </c>
      <c r="O204" s="173">
        <f t="shared" si="279"/>
        <v>0</v>
      </c>
      <c r="P204" s="177"/>
    </row>
    <row r="205" spans="1:16" hidden="1" x14ac:dyDescent="0.25">
      <c r="A205" s="286">
        <v>5210</v>
      </c>
      <c r="B205" s="238" t="s">
        <v>386</v>
      </c>
      <c r="C205" s="243">
        <f t="shared" si="193"/>
        <v>0</v>
      </c>
      <c r="D205" s="287">
        <f>SUM(D206:D214)</f>
        <v>0</v>
      </c>
      <c r="E205" s="288">
        <f t="shared" ref="E205:F205" si="280">SUM(E206:E214)</f>
        <v>0</v>
      </c>
      <c r="F205" s="241">
        <f t="shared" si="280"/>
        <v>0</v>
      </c>
      <c r="G205" s="287">
        <f>SUM(G206:G214)</f>
        <v>0</v>
      </c>
      <c r="H205" s="288">
        <f t="shared" ref="H205:I205" si="281">SUM(H206:H214)</f>
        <v>0</v>
      </c>
      <c r="I205" s="241">
        <f t="shared" si="281"/>
        <v>0</v>
      </c>
      <c r="J205" s="287">
        <f>SUM(J206:J214)</f>
        <v>0</v>
      </c>
      <c r="K205" s="288">
        <f t="shared" ref="K205:L205" si="282">SUM(K206:K214)</f>
        <v>0</v>
      </c>
      <c r="L205" s="241">
        <f t="shared" si="282"/>
        <v>0</v>
      </c>
      <c r="M205" s="287">
        <f>SUM(M206:M214)</f>
        <v>0</v>
      </c>
      <c r="N205" s="288">
        <f t="shared" ref="N205:O205" si="283">SUM(N206:N214)</f>
        <v>0</v>
      </c>
      <c r="O205" s="241">
        <f t="shared" si="283"/>
        <v>0</v>
      </c>
      <c r="P205" s="229"/>
    </row>
    <row r="206" spans="1:16" ht="12" hidden="1" customHeight="1" x14ac:dyDescent="0.25">
      <c r="A206" s="155">
        <v>5211</v>
      </c>
      <c r="B206" s="182" t="s">
        <v>387</v>
      </c>
      <c r="C206" s="183">
        <f t="shared" si="193"/>
        <v>0</v>
      </c>
      <c r="D206" s="304"/>
      <c r="E206" s="305"/>
      <c r="F206" s="234">
        <f t="shared" ref="F206:F215" si="284">D206+E206</f>
        <v>0</v>
      </c>
      <c r="G206" s="157"/>
      <c r="H206" s="158"/>
      <c r="I206" s="234">
        <f t="shared" ref="I206:I215" si="285">G206+H206</f>
        <v>0</v>
      </c>
      <c r="J206" s="157"/>
      <c r="K206" s="158"/>
      <c r="L206" s="234">
        <f t="shared" ref="L206:L215" si="286">K206+J206</f>
        <v>0</v>
      </c>
      <c r="M206" s="157"/>
      <c r="N206" s="158"/>
      <c r="O206" s="234">
        <f t="shared" ref="O206:O215" si="287">N206+M206</f>
        <v>0</v>
      </c>
      <c r="P206" s="160"/>
    </row>
    <row r="207" spans="1:16" ht="12" hidden="1" customHeight="1" x14ac:dyDescent="0.25">
      <c r="A207" s="162">
        <v>5212</v>
      </c>
      <c r="B207" s="189" t="s">
        <v>388</v>
      </c>
      <c r="C207" s="190">
        <f t="shared" si="193"/>
        <v>0</v>
      </c>
      <c r="D207" s="302"/>
      <c r="E207" s="303"/>
      <c r="F207" s="166">
        <f t="shared" si="284"/>
        <v>0</v>
      </c>
      <c r="G207" s="164"/>
      <c r="H207" s="165"/>
      <c r="I207" s="166">
        <f t="shared" si="285"/>
        <v>0</v>
      </c>
      <c r="J207" s="164"/>
      <c r="K207" s="165"/>
      <c r="L207" s="166">
        <f t="shared" si="286"/>
        <v>0</v>
      </c>
      <c r="M207" s="164"/>
      <c r="N207" s="165"/>
      <c r="O207" s="166">
        <f t="shared" si="287"/>
        <v>0</v>
      </c>
      <c r="P207" s="168"/>
    </row>
    <row r="208" spans="1:16" ht="12" hidden="1" customHeight="1" x14ac:dyDescent="0.25">
      <c r="A208" s="162">
        <v>5213</v>
      </c>
      <c r="B208" s="189" t="s">
        <v>389</v>
      </c>
      <c r="C208" s="190">
        <f t="shared" si="193"/>
        <v>0</v>
      </c>
      <c r="D208" s="302"/>
      <c r="E208" s="303"/>
      <c r="F208" s="166">
        <f t="shared" si="284"/>
        <v>0</v>
      </c>
      <c r="G208" s="164"/>
      <c r="H208" s="165"/>
      <c r="I208" s="166">
        <f t="shared" si="285"/>
        <v>0</v>
      </c>
      <c r="J208" s="164"/>
      <c r="K208" s="165"/>
      <c r="L208" s="166">
        <f t="shared" si="286"/>
        <v>0</v>
      </c>
      <c r="M208" s="164"/>
      <c r="N208" s="165"/>
      <c r="O208" s="166">
        <f t="shared" si="287"/>
        <v>0</v>
      </c>
      <c r="P208" s="168"/>
    </row>
    <row r="209" spans="1:16" ht="12" hidden="1" customHeight="1" x14ac:dyDescent="0.25">
      <c r="A209" s="162">
        <v>5214</v>
      </c>
      <c r="B209" s="189" t="s">
        <v>390</v>
      </c>
      <c r="C209" s="190">
        <f t="shared" si="193"/>
        <v>0</v>
      </c>
      <c r="D209" s="302"/>
      <c r="E209" s="303"/>
      <c r="F209" s="166">
        <f t="shared" si="284"/>
        <v>0</v>
      </c>
      <c r="G209" s="164"/>
      <c r="H209" s="165"/>
      <c r="I209" s="166">
        <f t="shared" si="285"/>
        <v>0</v>
      </c>
      <c r="J209" s="164"/>
      <c r="K209" s="165"/>
      <c r="L209" s="166">
        <f t="shared" si="286"/>
        <v>0</v>
      </c>
      <c r="M209" s="164"/>
      <c r="N209" s="165"/>
      <c r="O209" s="166">
        <f t="shared" si="287"/>
        <v>0</v>
      </c>
      <c r="P209" s="168"/>
    </row>
    <row r="210" spans="1:16" ht="12" hidden="1" customHeight="1" x14ac:dyDescent="0.25">
      <c r="A210" s="162">
        <v>5215</v>
      </c>
      <c r="B210" s="189" t="s">
        <v>391</v>
      </c>
      <c r="C210" s="190">
        <f t="shared" si="193"/>
        <v>0</v>
      </c>
      <c r="D210" s="302"/>
      <c r="E210" s="303"/>
      <c r="F210" s="166">
        <f t="shared" si="284"/>
        <v>0</v>
      </c>
      <c r="G210" s="164"/>
      <c r="H210" s="165"/>
      <c r="I210" s="166">
        <f t="shared" si="285"/>
        <v>0</v>
      </c>
      <c r="J210" s="164"/>
      <c r="K210" s="165"/>
      <c r="L210" s="166">
        <f t="shared" si="286"/>
        <v>0</v>
      </c>
      <c r="M210" s="164"/>
      <c r="N210" s="165"/>
      <c r="O210" s="166">
        <f t="shared" si="287"/>
        <v>0</v>
      </c>
      <c r="P210" s="168"/>
    </row>
    <row r="211" spans="1:16" ht="14.25" hidden="1" customHeight="1" x14ac:dyDescent="0.25">
      <c r="A211" s="162">
        <v>5216</v>
      </c>
      <c r="B211" s="189" t="s">
        <v>392</v>
      </c>
      <c r="C211" s="190">
        <f t="shared" si="193"/>
        <v>0</v>
      </c>
      <c r="D211" s="302"/>
      <c r="E211" s="303"/>
      <c r="F211" s="166">
        <f t="shared" si="284"/>
        <v>0</v>
      </c>
      <c r="G211" s="164"/>
      <c r="H211" s="165"/>
      <c r="I211" s="166">
        <f t="shared" si="285"/>
        <v>0</v>
      </c>
      <c r="J211" s="164"/>
      <c r="K211" s="165"/>
      <c r="L211" s="166">
        <f t="shared" si="286"/>
        <v>0</v>
      </c>
      <c r="M211" s="164"/>
      <c r="N211" s="165"/>
      <c r="O211" s="166">
        <f t="shared" si="287"/>
        <v>0</v>
      </c>
      <c r="P211" s="168"/>
    </row>
    <row r="212" spans="1:16" ht="12" hidden="1" customHeight="1" x14ac:dyDescent="0.25">
      <c r="A212" s="162">
        <v>5217</v>
      </c>
      <c r="B212" s="189" t="s">
        <v>393</v>
      </c>
      <c r="C212" s="190">
        <f t="shared" ref="C212:C275" si="288">F212+I212+L212+O212</f>
        <v>0</v>
      </c>
      <c r="D212" s="302"/>
      <c r="E212" s="303"/>
      <c r="F212" s="166">
        <f t="shared" si="284"/>
        <v>0</v>
      </c>
      <c r="G212" s="164"/>
      <c r="H212" s="165"/>
      <c r="I212" s="166">
        <f t="shared" si="285"/>
        <v>0</v>
      </c>
      <c r="J212" s="164"/>
      <c r="K212" s="165"/>
      <c r="L212" s="166">
        <f t="shared" si="286"/>
        <v>0</v>
      </c>
      <c r="M212" s="164"/>
      <c r="N212" s="165"/>
      <c r="O212" s="166">
        <f t="shared" si="287"/>
        <v>0</v>
      </c>
      <c r="P212" s="168"/>
    </row>
    <row r="213" spans="1:16" ht="12" hidden="1" customHeight="1" x14ac:dyDescent="0.25">
      <c r="A213" s="162">
        <v>5218</v>
      </c>
      <c r="B213" s="189" t="s">
        <v>394</v>
      </c>
      <c r="C213" s="190">
        <f t="shared" si="288"/>
        <v>0</v>
      </c>
      <c r="D213" s="302"/>
      <c r="E213" s="303"/>
      <c r="F213" s="166">
        <f t="shared" si="284"/>
        <v>0</v>
      </c>
      <c r="G213" s="164"/>
      <c r="H213" s="165"/>
      <c r="I213" s="166">
        <f t="shared" si="285"/>
        <v>0</v>
      </c>
      <c r="J213" s="164"/>
      <c r="K213" s="165"/>
      <c r="L213" s="166">
        <f t="shared" si="286"/>
        <v>0</v>
      </c>
      <c r="M213" s="164"/>
      <c r="N213" s="165"/>
      <c r="O213" s="166">
        <f t="shared" si="287"/>
        <v>0</v>
      </c>
      <c r="P213" s="168"/>
    </row>
    <row r="214" spans="1:16" ht="12" hidden="1" customHeight="1" x14ac:dyDescent="0.25">
      <c r="A214" s="162">
        <v>5219</v>
      </c>
      <c r="B214" s="189" t="s">
        <v>395</v>
      </c>
      <c r="C214" s="190">
        <f t="shared" si="288"/>
        <v>0</v>
      </c>
      <c r="D214" s="302"/>
      <c r="E214" s="303"/>
      <c r="F214" s="166">
        <f t="shared" si="284"/>
        <v>0</v>
      </c>
      <c r="G214" s="164"/>
      <c r="H214" s="165"/>
      <c r="I214" s="166">
        <f t="shared" si="285"/>
        <v>0</v>
      </c>
      <c r="J214" s="164"/>
      <c r="K214" s="165"/>
      <c r="L214" s="166">
        <f t="shared" si="286"/>
        <v>0</v>
      </c>
      <c r="M214" s="164"/>
      <c r="N214" s="165"/>
      <c r="O214" s="166">
        <f t="shared" si="287"/>
        <v>0</v>
      </c>
      <c r="P214" s="168"/>
    </row>
    <row r="215" spans="1:16" ht="13.5" hidden="1" customHeight="1" x14ac:dyDescent="0.25">
      <c r="A215" s="296">
        <v>5220</v>
      </c>
      <c r="B215" s="189" t="s">
        <v>396</v>
      </c>
      <c r="C215" s="190">
        <f t="shared" si="288"/>
        <v>0</v>
      </c>
      <c r="D215" s="302"/>
      <c r="E215" s="303"/>
      <c r="F215" s="166">
        <f t="shared" si="284"/>
        <v>0</v>
      </c>
      <c r="G215" s="164"/>
      <c r="H215" s="165"/>
      <c r="I215" s="166">
        <f t="shared" si="285"/>
        <v>0</v>
      </c>
      <c r="J215" s="164"/>
      <c r="K215" s="165"/>
      <c r="L215" s="166">
        <f t="shared" si="286"/>
        <v>0</v>
      </c>
      <c r="M215" s="164"/>
      <c r="N215" s="165"/>
      <c r="O215" s="166">
        <f t="shared" si="287"/>
        <v>0</v>
      </c>
      <c r="P215" s="168"/>
    </row>
    <row r="216" spans="1:16" x14ac:dyDescent="0.25">
      <c r="A216" s="296">
        <v>5230</v>
      </c>
      <c r="B216" s="189" t="s">
        <v>397</v>
      </c>
      <c r="C216" s="190">
        <f t="shared" si="288"/>
        <v>12000</v>
      </c>
      <c r="D216" s="297">
        <f>SUM(D217:D224)</f>
        <v>12000</v>
      </c>
      <c r="E216" s="298">
        <f t="shared" ref="E216:F216" si="289">SUM(E217:E224)</f>
        <v>0</v>
      </c>
      <c r="F216" s="166">
        <f t="shared" si="289"/>
        <v>12000</v>
      </c>
      <c r="G216" s="297">
        <f>SUM(G217:G224)</f>
        <v>0</v>
      </c>
      <c r="H216" s="298">
        <f t="shared" ref="H216:I216" si="290">SUM(H217:H224)</f>
        <v>0</v>
      </c>
      <c r="I216" s="166">
        <f t="shared" si="290"/>
        <v>0</v>
      </c>
      <c r="J216" s="297">
        <f>SUM(J217:J224)</f>
        <v>0</v>
      </c>
      <c r="K216" s="298">
        <f t="shared" ref="K216:L216" si="291">SUM(K217:K224)</f>
        <v>0</v>
      </c>
      <c r="L216" s="166">
        <f t="shared" si="291"/>
        <v>0</v>
      </c>
      <c r="M216" s="297">
        <f>SUM(M217:M224)</f>
        <v>0</v>
      </c>
      <c r="N216" s="298">
        <f t="shared" ref="N216:O216" si="292">SUM(N217:N224)</f>
        <v>0</v>
      </c>
      <c r="O216" s="166">
        <f t="shared" si="292"/>
        <v>0</v>
      </c>
      <c r="P216" s="168"/>
    </row>
    <row r="217" spans="1:16" ht="12" hidden="1" customHeight="1" x14ac:dyDescent="0.25">
      <c r="A217" s="162">
        <v>5231</v>
      </c>
      <c r="B217" s="189" t="s">
        <v>398</v>
      </c>
      <c r="C217" s="190">
        <f t="shared" si="288"/>
        <v>0</v>
      </c>
      <c r="D217" s="302"/>
      <c r="E217" s="303"/>
      <c r="F217" s="166">
        <f t="shared" ref="F217:F226" si="293">D217+E217</f>
        <v>0</v>
      </c>
      <c r="G217" s="164"/>
      <c r="H217" s="165"/>
      <c r="I217" s="166">
        <f t="shared" ref="I217:I226" si="294">G217+H217</f>
        <v>0</v>
      </c>
      <c r="J217" s="164"/>
      <c r="K217" s="165"/>
      <c r="L217" s="166">
        <f t="shared" ref="L217:L226" si="295">K217+J217</f>
        <v>0</v>
      </c>
      <c r="M217" s="164"/>
      <c r="N217" s="165"/>
      <c r="O217" s="166">
        <f t="shared" ref="O217:O226" si="296">N217+M217</f>
        <v>0</v>
      </c>
      <c r="P217" s="168"/>
    </row>
    <row r="218" spans="1:16" ht="12" hidden="1" customHeight="1" x14ac:dyDescent="0.25">
      <c r="A218" s="162">
        <v>5232</v>
      </c>
      <c r="B218" s="189" t="s">
        <v>399</v>
      </c>
      <c r="C218" s="190">
        <f t="shared" si="288"/>
        <v>0</v>
      </c>
      <c r="D218" s="302"/>
      <c r="E218" s="303"/>
      <c r="F218" s="166">
        <f t="shared" si="293"/>
        <v>0</v>
      </c>
      <c r="G218" s="164"/>
      <c r="H218" s="165"/>
      <c r="I218" s="166">
        <f t="shared" si="294"/>
        <v>0</v>
      </c>
      <c r="J218" s="164"/>
      <c r="K218" s="165"/>
      <c r="L218" s="166">
        <f t="shared" si="295"/>
        <v>0</v>
      </c>
      <c r="M218" s="164"/>
      <c r="N218" s="165"/>
      <c r="O218" s="166">
        <f t="shared" si="296"/>
        <v>0</v>
      </c>
      <c r="P218" s="168"/>
    </row>
    <row r="219" spans="1:16" ht="12" hidden="1" customHeight="1" x14ac:dyDescent="0.25">
      <c r="A219" s="162">
        <v>5233</v>
      </c>
      <c r="B219" s="189" t="s">
        <v>400</v>
      </c>
      <c r="C219" s="190">
        <f t="shared" si="288"/>
        <v>0</v>
      </c>
      <c r="D219" s="302"/>
      <c r="E219" s="303"/>
      <c r="F219" s="166">
        <f t="shared" si="293"/>
        <v>0</v>
      </c>
      <c r="G219" s="164"/>
      <c r="H219" s="165"/>
      <c r="I219" s="166">
        <f t="shared" si="294"/>
        <v>0</v>
      </c>
      <c r="J219" s="164"/>
      <c r="K219" s="165"/>
      <c r="L219" s="166">
        <f t="shared" si="295"/>
        <v>0</v>
      </c>
      <c r="M219" s="164"/>
      <c r="N219" s="165"/>
      <c r="O219" s="166">
        <f t="shared" si="296"/>
        <v>0</v>
      </c>
      <c r="P219" s="168"/>
    </row>
    <row r="220" spans="1:16" ht="24" hidden="1" customHeight="1" x14ac:dyDescent="0.25">
      <c r="A220" s="162">
        <v>5234</v>
      </c>
      <c r="B220" s="189" t="s">
        <v>401</v>
      </c>
      <c r="C220" s="190">
        <f t="shared" si="288"/>
        <v>0</v>
      </c>
      <c r="D220" s="302"/>
      <c r="E220" s="303"/>
      <c r="F220" s="166">
        <f t="shared" si="293"/>
        <v>0</v>
      </c>
      <c r="G220" s="164"/>
      <c r="H220" s="165"/>
      <c r="I220" s="166">
        <f t="shared" si="294"/>
        <v>0</v>
      </c>
      <c r="J220" s="164"/>
      <c r="K220" s="165"/>
      <c r="L220" s="166">
        <f t="shared" si="295"/>
        <v>0</v>
      </c>
      <c r="M220" s="164"/>
      <c r="N220" s="165"/>
      <c r="O220" s="166">
        <f t="shared" si="296"/>
        <v>0</v>
      </c>
      <c r="P220" s="168"/>
    </row>
    <row r="221" spans="1:16" ht="14.25" hidden="1" customHeight="1" x14ac:dyDescent="0.25">
      <c r="A221" s="162">
        <v>5236</v>
      </c>
      <c r="B221" s="189" t="s">
        <v>402</v>
      </c>
      <c r="C221" s="190">
        <f t="shared" si="288"/>
        <v>0</v>
      </c>
      <c r="D221" s="302"/>
      <c r="E221" s="303"/>
      <c r="F221" s="166">
        <f t="shared" si="293"/>
        <v>0</v>
      </c>
      <c r="G221" s="164"/>
      <c r="H221" s="165"/>
      <c r="I221" s="166">
        <f t="shared" si="294"/>
        <v>0</v>
      </c>
      <c r="J221" s="164"/>
      <c r="K221" s="165"/>
      <c r="L221" s="166">
        <f t="shared" si="295"/>
        <v>0</v>
      </c>
      <c r="M221" s="164"/>
      <c r="N221" s="165"/>
      <c r="O221" s="166">
        <f t="shared" si="296"/>
        <v>0</v>
      </c>
      <c r="P221" s="168"/>
    </row>
    <row r="222" spans="1:16" ht="14.25" hidden="1" customHeight="1" x14ac:dyDescent="0.25">
      <c r="A222" s="162">
        <v>5237</v>
      </c>
      <c r="B222" s="189" t="s">
        <v>403</v>
      </c>
      <c r="C222" s="190">
        <f t="shared" si="288"/>
        <v>0</v>
      </c>
      <c r="D222" s="302"/>
      <c r="E222" s="303"/>
      <c r="F222" s="166">
        <f t="shared" si="293"/>
        <v>0</v>
      </c>
      <c r="G222" s="164"/>
      <c r="H222" s="165"/>
      <c r="I222" s="166">
        <f t="shared" si="294"/>
        <v>0</v>
      </c>
      <c r="J222" s="164"/>
      <c r="K222" s="165"/>
      <c r="L222" s="166">
        <f t="shared" si="295"/>
        <v>0</v>
      </c>
      <c r="M222" s="164"/>
      <c r="N222" s="165"/>
      <c r="O222" s="166">
        <f t="shared" si="296"/>
        <v>0</v>
      </c>
      <c r="P222" s="168"/>
    </row>
    <row r="223" spans="1:16" ht="24" customHeight="1" x14ac:dyDescent="0.25">
      <c r="A223" s="162">
        <v>5238</v>
      </c>
      <c r="B223" s="189" t="s">
        <v>404</v>
      </c>
      <c r="C223" s="190">
        <f t="shared" si="288"/>
        <v>12000</v>
      </c>
      <c r="D223" s="302">
        <v>12000</v>
      </c>
      <c r="E223" s="303"/>
      <c r="F223" s="166">
        <f t="shared" si="293"/>
        <v>12000</v>
      </c>
      <c r="G223" s="164"/>
      <c r="H223" s="165"/>
      <c r="I223" s="166">
        <f t="shared" si="294"/>
        <v>0</v>
      </c>
      <c r="J223" s="164"/>
      <c r="K223" s="165"/>
      <c r="L223" s="166">
        <f t="shared" si="295"/>
        <v>0</v>
      </c>
      <c r="M223" s="164"/>
      <c r="N223" s="165"/>
      <c r="O223" s="166">
        <f t="shared" si="296"/>
        <v>0</v>
      </c>
      <c r="P223" s="168"/>
    </row>
    <row r="224" spans="1:16" ht="24" hidden="1" customHeight="1" x14ac:dyDescent="0.25">
      <c r="A224" s="162">
        <v>5239</v>
      </c>
      <c r="B224" s="189" t="s">
        <v>405</v>
      </c>
      <c r="C224" s="190">
        <f t="shared" si="288"/>
        <v>0</v>
      </c>
      <c r="D224" s="302"/>
      <c r="E224" s="303"/>
      <c r="F224" s="166">
        <f t="shared" si="293"/>
        <v>0</v>
      </c>
      <c r="G224" s="164"/>
      <c r="H224" s="165"/>
      <c r="I224" s="166">
        <f t="shared" si="294"/>
        <v>0</v>
      </c>
      <c r="J224" s="164"/>
      <c r="K224" s="165"/>
      <c r="L224" s="166">
        <f t="shared" si="295"/>
        <v>0</v>
      </c>
      <c r="M224" s="164"/>
      <c r="N224" s="165"/>
      <c r="O224" s="166">
        <f t="shared" si="296"/>
        <v>0</v>
      </c>
      <c r="P224" s="168"/>
    </row>
    <row r="225" spans="1:16" ht="24" hidden="1" customHeight="1" x14ac:dyDescent="0.25">
      <c r="A225" s="296">
        <v>5240</v>
      </c>
      <c r="B225" s="189" t="s">
        <v>406</v>
      </c>
      <c r="C225" s="190">
        <f t="shared" si="288"/>
        <v>0</v>
      </c>
      <c r="D225" s="302"/>
      <c r="E225" s="303"/>
      <c r="F225" s="166">
        <f t="shared" si="293"/>
        <v>0</v>
      </c>
      <c r="G225" s="164"/>
      <c r="H225" s="165"/>
      <c r="I225" s="166">
        <f t="shared" si="294"/>
        <v>0</v>
      </c>
      <c r="J225" s="164"/>
      <c r="K225" s="165"/>
      <c r="L225" s="166">
        <f t="shared" si="295"/>
        <v>0</v>
      </c>
      <c r="M225" s="164"/>
      <c r="N225" s="165"/>
      <c r="O225" s="166">
        <f t="shared" si="296"/>
        <v>0</v>
      </c>
      <c r="P225" s="168"/>
    </row>
    <row r="226" spans="1:16" ht="12" hidden="1" customHeight="1" x14ac:dyDescent="0.25">
      <c r="A226" s="296">
        <v>5250</v>
      </c>
      <c r="B226" s="189" t="s">
        <v>407</v>
      </c>
      <c r="C226" s="190">
        <f t="shared" si="288"/>
        <v>0</v>
      </c>
      <c r="D226" s="302"/>
      <c r="E226" s="303"/>
      <c r="F226" s="166">
        <f t="shared" si="293"/>
        <v>0</v>
      </c>
      <c r="G226" s="164"/>
      <c r="H226" s="165"/>
      <c r="I226" s="166">
        <f t="shared" si="294"/>
        <v>0</v>
      </c>
      <c r="J226" s="164"/>
      <c r="K226" s="165"/>
      <c r="L226" s="166">
        <f t="shared" si="295"/>
        <v>0</v>
      </c>
      <c r="M226" s="164"/>
      <c r="N226" s="165"/>
      <c r="O226" s="166">
        <f t="shared" si="296"/>
        <v>0</v>
      </c>
      <c r="P226" s="168"/>
    </row>
    <row r="227" spans="1:16" hidden="1" x14ac:dyDescent="0.25">
      <c r="A227" s="296">
        <v>5260</v>
      </c>
      <c r="B227" s="189" t="s">
        <v>408</v>
      </c>
      <c r="C227" s="190">
        <f t="shared" si="288"/>
        <v>0</v>
      </c>
      <c r="D227" s="297">
        <f>SUM(D228)</f>
        <v>0</v>
      </c>
      <c r="E227" s="298">
        <f t="shared" ref="E227:F227" si="297">SUM(E228)</f>
        <v>0</v>
      </c>
      <c r="F227" s="166">
        <f t="shared" si="297"/>
        <v>0</v>
      </c>
      <c r="G227" s="297">
        <f>SUM(G228)</f>
        <v>0</v>
      </c>
      <c r="H227" s="298">
        <f t="shared" ref="H227:I227" si="298">SUM(H228)</f>
        <v>0</v>
      </c>
      <c r="I227" s="166">
        <f t="shared" si="298"/>
        <v>0</v>
      </c>
      <c r="J227" s="297">
        <f>SUM(J228)</f>
        <v>0</v>
      </c>
      <c r="K227" s="298">
        <f t="shared" ref="K227:L227" si="299">SUM(K228)</f>
        <v>0</v>
      </c>
      <c r="L227" s="166">
        <f t="shared" si="299"/>
        <v>0</v>
      </c>
      <c r="M227" s="297">
        <f>SUM(M228)</f>
        <v>0</v>
      </c>
      <c r="N227" s="298">
        <f t="shared" ref="N227:O227" si="300">SUM(N228)</f>
        <v>0</v>
      </c>
      <c r="O227" s="166">
        <f t="shared" si="300"/>
        <v>0</v>
      </c>
      <c r="P227" s="168"/>
    </row>
    <row r="228" spans="1:16" ht="24" hidden="1" customHeight="1" x14ac:dyDescent="0.25">
      <c r="A228" s="162">
        <v>5269</v>
      </c>
      <c r="B228" s="189" t="s">
        <v>409</v>
      </c>
      <c r="C228" s="190">
        <f t="shared" si="288"/>
        <v>0</v>
      </c>
      <c r="D228" s="302"/>
      <c r="E228" s="303"/>
      <c r="F228" s="166">
        <f t="shared" ref="F228:F229" si="301">D228+E228</f>
        <v>0</v>
      </c>
      <c r="G228" s="164"/>
      <c r="H228" s="165"/>
      <c r="I228" s="166">
        <f t="shared" ref="I228:I229" si="302">G228+H228</f>
        <v>0</v>
      </c>
      <c r="J228" s="164"/>
      <c r="K228" s="165"/>
      <c r="L228" s="166">
        <f t="shared" ref="L228:L229" si="303">K228+J228</f>
        <v>0</v>
      </c>
      <c r="M228" s="164"/>
      <c r="N228" s="165"/>
      <c r="O228" s="166">
        <f t="shared" ref="O228:O229" si="304">N228+M228</f>
        <v>0</v>
      </c>
      <c r="P228" s="168"/>
    </row>
    <row r="229" spans="1:16" ht="24" hidden="1" customHeight="1" x14ac:dyDescent="0.25">
      <c r="A229" s="286">
        <v>5270</v>
      </c>
      <c r="B229" s="238" t="s">
        <v>410</v>
      </c>
      <c r="C229" s="243">
        <f t="shared" si="288"/>
        <v>0</v>
      </c>
      <c r="D229" s="313"/>
      <c r="E229" s="314"/>
      <c r="F229" s="241">
        <f t="shared" si="301"/>
        <v>0</v>
      </c>
      <c r="G229" s="244"/>
      <c r="H229" s="245"/>
      <c r="I229" s="241">
        <f t="shared" si="302"/>
        <v>0</v>
      </c>
      <c r="J229" s="244"/>
      <c r="K229" s="245"/>
      <c r="L229" s="241">
        <f t="shared" si="303"/>
        <v>0</v>
      </c>
      <c r="M229" s="244"/>
      <c r="N229" s="245"/>
      <c r="O229" s="241">
        <f t="shared" si="304"/>
        <v>0</v>
      </c>
      <c r="P229" s="229"/>
    </row>
    <row r="230" spans="1:16" hidden="1" x14ac:dyDescent="0.25">
      <c r="A230" s="277">
        <v>6000</v>
      </c>
      <c r="B230" s="277" t="s">
        <v>411</v>
      </c>
      <c r="C230" s="278">
        <f t="shared" si="288"/>
        <v>0</v>
      </c>
      <c r="D230" s="279">
        <f>D231+D251+D259</f>
        <v>0</v>
      </c>
      <c r="E230" s="280">
        <f t="shared" ref="E230:F230" si="305">E231+E251+E259</f>
        <v>0</v>
      </c>
      <c r="F230" s="281">
        <f t="shared" si="305"/>
        <v>0</v>
      </c>
      <c r="G230" s="279">
        <f>G231+G251+G259</f>
        <v>0</v>
      </c>
      <c r="H230" s="280">
        <f t="shared" ref="H230:I230" si="306">H231+H251+H259</f>
        <v>0</v>
      </c>
      <c r="I230" s="281">
        <f t="shared" si="306"/>
        <v>0</v>
      </c>
      <c r="J230" s="279">
        <f>J231+J251+J259</f>
        <v>0</v>
      </c>
      <c r="K230" s="280">
        <f t="shared" ref="K230:L230" si="307">K231+K251+K259</f>
        <v>0</v>
      </c>
      <c r="L230" s="281">
        <f t="shared" si="307"/>
        <v>0</v>
      </c>
      <c r="M230" s="279">
        <f>M231+M251+M259</f>
        <v>0</v>
      </c>
      <c r="N230" s="280">
        <f t="shared" ref="N230:O230" si="308">N231+N251+N259</f>
        <v>0</v>
      </c>
      <c r="O230" s="281">
        <f t="shared" si="308"/>
        <v>0</v>
      </c>
      <c r="P230" s="282"/>
    </row>
    <row r="231" spans="1:16" ht="14.25" hidden="1" customHeight="1" x14ac:dyDescent="0.25">
      <c r="A231" s="327">
        <v>6200</v>
      </c>
      <c r="B231" s="318" t="s">
        <v>412</v>
      </c>
      <c r="C231" s="328">
        <f t="shared" si="288"/>
        <v>0</v>
      </c>
      <c r="D231" s="329">
        <f>SUM(D232,D233,D235,D238,D244,D245,D246)</f>
        <v>0</v>
      </c>
      <c r="E231" s="330">
        <f t="shared" ref="E231:F231" si="309">SUM(E232,E233,E235,E238,E244,E245,E246)</f>
        <v>0</v>
      </c>
      <c r="F231" s="331">
        <f t="shared" si="309"/>
        <v>0</v>
      </c>
      <c r="G231" s="329">
        <f>SUM(G232,G233,G235,G238,G244,G245,G246)</f>
        <v>0</v>
      </c>
      <c r="H231" s="330">
        <f t="shared" ref="H231:I231" si="310">SUM(H232,H233,H235,H238,H244,H245,H246)</f>
        <v>0</v>
      </c>
      <c r="I231" s="331">
        <f t="shared" si="310"/>
        <v>0</v>
      </c>
      <c r="J231" s="329">
        <f>SUM(J232,J233,J235,J238,J244,J245,J246)</f>
        <v>0</v>
      </c>
      <c r="K231" s="330">
        <f t="shared" ref="K231:L231" si="311">SUM(K232,K233,K235,K238,K244,K245,K246)</f>
        <v>0</v>
      </c>
      <c r="L231" s="331">
        <f t="shared" si="311"/>
        <v>0</v>
      </c>
      <c r="M231" s="329">
        <f>SUM(M232,M233,M235,M238,M244,M245,M246)</f>
        <v>0</v>
      </c>
      <c r="N231" s="330">
        <f t="shared" ref="N231:O231" si="312">SUM(N232,N233,N235,N238,N244,N245,N246)</f>
        <v>0</v>
      </c>
      <c r="O231" s="331">
        <f t="shared" si="312"/>
        <v>0</v>
      </c>
      <c r="P231" s="332"/>
    </row>
    <row r="232" spans="1:16" ht="24" hidden="1" customHeight="1" x14ac:dyDescent="0.25">
      <c r="A232" s="649">
        <v>6220</v>
      </c>
      <c r="B232" s="182" t="s">
        <v>413</v>
      </c>
      <c r="C232" s="183">
        <f t="shared" si="288"/>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288"/>
        <v>0</v>
      </c>
      <c r="D233" s="297">
        <f t="shared" ref="D233:O233" si="313">SUM(D234)</f>
        <v>0</v>
      </c>
      <c r="E233" s="298">
        <f t="shared" si="313"/>
        <v>0</v>
      </c>
      <c r="F233" s="166">
        <f t="shared" si="313"/>
        <v>0</v>
      </c>
      <c r="G233" s="297">
        <f t="shared" si="313"/>
        <v>0</v>
      </c>
      <c r="H233" s="298">
        <f t="shared" si="313"/>
        <v>0</v>
      </c>
      <c r="I233" s="166">
        <f t="shared" si="313"/>
        <v>0</v>
      </c>
      <c r="J233" s="297">
        <f t="shared" si="313"/>
        <v>0</v>
      </c>
      <c r="K233" s="298">
        <f t="shared" si="313"/>
        <v>0</v>
      </c>
      <c r="L233" s="166">
        <f t="shared" si="313"/>
        <v>0</v>
      </c>
      <c r="M233" s="297">
        <f t="shared" si="313"/>
        <v>0</v>
      </c>
      <c r="N233" s="298">
        <f t="shared" si="313"/>
        <v>0</v>
      </c>
      <c r="O233" s="166">
        <f t="shared" si="313"/>
        <v>0</v>
      </c>
      <c r="P233" s="168"/>
    </row>
    <row r="234" spans="1:16" ht="24" hidden="1" customHeight="1" x14ac:dyDescent="0.25">
      <c r="A234" s="162">
        <v>6239</v>
      </c>
      <c r="B234" s="182" t="s">
        <v>415</v>
      </c>
      <c r="C234" s="190">
        <f t="shared" si="288"/>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288"/>
        <v>0</v>
      </c>
      <c r="D235" s="297">
        <f>SUM(D236:D237)</f>
        <v>0</v>
      </c>
      <c r="E235" s="298">
        <f t="shared" ref="E235:F235" si="314">SUM(E236:E237)</f>
        <v>0</v>
      </c>
      <c r="F235" s="166">
        <f t="shared" si="314"/>
        <v>0</v>
      </c>
      <c r="G235" s="297">
        <f>SUM(G236:G237)</f>
        <v>0</v>
      </c>
      <c r="H235" s="298">
        <f t="shared" ref="H235:I235" si="315">SUM(H236:H237)</f>
        <v>0</v>
      </c>
      <c r="I235" s="166">
        <f t="shared" si="315"/>
        <v>0</v>
      </c>
      <c r="J235" s="297">
        <f>SUM(J236:J237)</f>
        <v>0</v>
      </c>
      <c r="K235" s="298">
        <f t="shared" ref="K235:L235" si="316">SUM(K236:K237)</f>
        <v>0</v>
      </c>
      <c r="L235" s="166">
        <f t="shared" si="316"/>
        <v>0</v>
      </c>
      <c r="M235" s="297">
        <f>SUM(M236:M237)</f>
        <v>0</v>
      </c>
      <c r="N235" s="298">
        <f t="shared" ref="N235:O235" si="317">SUM(N236:N237)</f>
        <v>0</v>
      </c>
      <c r="O235" s="166">
        <f t="shared" si="317"/>
        <v>0</v>
      </c>
      <c r="P235" s="168"/>
    </row>
    <row r="236" spans="1:16" ht="12" hidden="1" customHeight="1" x14ac:dyDescent="0.25">
      <c r="A236" s="162">
        <v>6241</v>
      </c>
      <c r="B236" s="189" t="s">
        <v>417</v>
      </c>
      <c r="C236" s="190">
        <f t="shared" si="288"/>
        <v>0</v>
      </c>
      <c r="D236" s="302"/>
      <c r="E236" s="303"/>
      <c r="F236" s="166">
        <f t="shared" ref="F236:F237" si="318">D236+E236</f>
        <v>0</v>
      </c>
      <c r="G236" s="164"/>
      <c r="H236" s="165"/>
      <c r="I236" s="166">
        <f t="shared" ref="I236:I237" si="319">G236+H236</f>
        <v>0</v>
      </c>
      <c r="J236" s="164"/>
      <c r="K236" s="165"/>
      <c r="L236" s="166">
        <f t="shared" ref="L236:L237" si="320">K236+J236</f>
        <v>0</v>
      </c>
      <c r="M236" s="164"/>
      <c r="N236" s="165"/>
      <c r="O236" s="166">
        <f t="shared" ref="O236:O237" si="321">N236+M236</f>
        <v>0</v>
      </c>
      <c r="P236" s="168"/>
    </row>
    <row r="237" spans="1:16" ht="12" hidden="1" customHeight="1" x14ac:dyDescent="0.25">
      <c r="A237" s="162">
        <v>6242</v>
      </c>
      <c r="B237" s="189" t="s">
        <v>418</v>
      </c>
      <c r="C237" s="190">
        <f t="shared" si="288"/>
        <v>0</v>
      </c>
      <c r="D237" s="302"/>
      <c r="E237" s="303"/>
      <c r="F237" s="166">
        <f t="shared" si="318"/>
        <v>0</v>
      </c>
      <c r="G237" s="164"/>
      <c r="H237" s="165"/>
      <c r="I237" s="166">
        <f t="shared" si="319"/>
        <v>0</v>
      </c>
      <c r="J237" s="164"/>
      <c r="K237" s="165"/>
      <c r="L237" s="166">
        <f t="shared" si="320"/>
        <v>0</v>
      </c>
      <c r="M237" s="164"/>
      <c r="N237" s="165"/>
      <c r="O237" s="166">
        <f t="shared" si="321"/>
        <v>0</v>
      </c>
      <c r="P237" s="168"/>
    </row>
    <row r="238" spans="1:16" ht="25.5" hidden="1" customHeight="1" x14ac:dyDescent="0.25">
      <c r="A238" s="296">
        <v>6250</v>
      </c>
      <c r="B238" s="189" t="s">
        <v>419</v>
      </c>
      <c r="C238" s="190">
        <f t="shared" si="288"/>
        <v>0</v>
      </c>
      <c r="D238" s="297">
        <f>SUM(D239:D243)</f>
        <v>0</v>
      </c>
      <c r="E238" s="298">
        <f t="shared" ref="E238:F238" si="322">SUM(E239:E243)</f>
        <v>0</v>
      </c>
      <c r="F238" s="166">
        <f t="shared" si="322"/>
        <v>0</v>
      </c>
      <c r="G238" s="297">
        <f>SUM(G239:G243)</f>
        <v>0</v>
      </c>
      <c r="H238" s="298">
        <f t="shared" ref="H238:I238" si="323">SUM(H239:H243)</f>
        <v>0</v>
      </c>
      <c r="I238" s="166">
        <f t="shared" si="323"/>
        <v>0</v>
      </c>
      <c r="J238" s="297">
        <f>SUM(J239:J243)</f>
        <v>0</v>
      </c>
      <c r="K238" s="298">
        <f t="shared" ref="K238:L238" si="324">SUM(K239:K243)</f>
        <v>0</v>
      </c>
      <c r="L238" s="166">
        <f t="shared" si="324"/>
        <v>0</v>
      </c>
      <c r="M238" s="297">
        <f>SUM(M239:M243)</f>
        <v>0</v>
      </c>
      <c r="N238" s="298">
        <f t="shared" ref="N238:O238" si="325">SUM(N239:N243)</f>
        <v>0</v>
      </c>
      <c r="O238" s="166">
        <f t="shared" si="325"/>
        <v>0</v>
      </c>
      <c r="P238" s="168"/>
    </row>
    <row r="239" spans="1:16" ht="14.25" hidden="1" customHeight="1" x14ac:dyDescent="0.25">
      <c r="A239" s="162">
        <v>6252</v>
      </c>
      <c r="B239" s="189" t="s">
        <v>420</v>
      </c>
      <c r="C239" s="190">
        <f t="shared" si="288"/>
        <v>0</v>
      </c>
      <c r="D239" s="302"/>
      <c r="E239" s="303"/>
      <c r="F239" s="166">
        <f t="shared" ref="F239:F245" si="326">D239+E239</f>
        <v>0</v>
      </c>
      <c r="G239" s="164"/>
      <c r="H239" s="165"/>
      <c r="I239" s="166">
        <f t="shared" ref="I239:I245" si="327">G239+H239</f>
        <v>0</v>
      </c>
      <c r="J239" s="164"/>
      <c r="K239" s="165"/>
      <c r="L239" s="166">
        <f t="shared" ref="L239:L245" si="328">K239+J239</f>
        <v>0</v>
      </c>
      <c r="M239" s="164"/>
      <c r="N239" s="165"/>
      <c r="O239" s="166">
        <f t="shared" ref="O239:O245" si="329">N239+M239</f>
        <v>0</v>
      </c>
      <c r="P239" s="168"/>
    </row>
    <row r="240" spans="1:16" ht="14.25" hidden="1" customHeight="1" x14ac:dyDescent="0.25">
      <c r="A240" s="162">
        <v>6253</v>
      </c>
      <c r="B240" s="189" t="s">
        <v>421</v>
      </c>
      <c r="C240" s="190">
        <f t="shared" si="288"/>
        <v>0</v>
      </c>
      <c r="D240" s="302"/>
      <c r="E240" s="303"/>
      <c r="F240" s="166">
        <f t="shared" si="326"/>
        <v>0</v>
      </c>
      <c r="G240" s="164"/>
      <c r="H240" s="165"/>
      <c r="I240" s="166">
        <f t="shared" si="327"/>
        <v>0</v>
      </c>
      <c r="J240" s="164"/>
      <c r="K240" s="165"/>
      <c r="L240" s="166">
        <f t="shared" si="328"/>
        <v>0</v>
      </c>
      <c r="M240" s="164"/>
      <c r="N240" s="165"/>
      <c r="O240" s="166">
        <f t="shared" si="329"/>
        <v>0</v>
      </c>
      <c r="P240" s="168"/>
    </row>
    <row r="241" spans="1:16" ht="24" hidden="1" customHeight="1" x14ac:dyDescent="0.25">
      <c r="A241" s="162">
        <v>6254</v>
      </c>
      <c r="B241" s="189" t="s">
        <v>422</v>
      </c>
      <c r="C241" s="190">
        <f t="shared" si="288"/>
        <v>0</v>
      </c>
      <c r="D241" s="302"/>
      <c r="E241" s="303"/>
      <c r="F241" s="166">
        <f t="shared" si="326"/>
        <v>0</v>
      </c>
      <c r="G241" s="164"/>
      <c r="H241" s="165"/>
      <c r="I241" s="166">
        <f t="shared" si="327"/>
        <v>0</v>
      </c>
      <c r="J241" s="164"/>
      <c r="K241" s="165"/>
      <c r="L241" s="166">
        <f t="shared" si="328"/>
        <v>0</v>
      </c>
      <c r="M241" s="164"/>
      <c r="N241" s="165"/>
      <c r="O241" s="166">
        <f t="shared" si="329"/>
        <v>0</v>
      </c>
      <c r="P241" s="168"/>
    </row>
    <row r="242" spans="1:16" ht="24" hidden="1" customHeight="1" x14ac:dyDescent="0.25">
      <c r="A242" s="162">
        <v>6255</v>
      </c>
      <c r="B242" s="189" t="s">
        <v>423</v>
      </c>
      <c r="C242" s="190">
        <f t="shared" si="288"/>
        <v>0</v>
      </c>
      <c r="D242" s="302"/>
      <c r="E242" s="303"/>
      <c r="F242" s="166">
        <f t="shared" si="326"/>
        <v>0</v>
      </c>
      <c r="G242" s="164"/>
      <c r="H242" s="165"/>
      <c r="I242" s="166">
        <f t="shared" si="327"/>
        <v>0</v>
      </c>
      <c r="J242" s="164"/>
      <c r="K242" s="165"/>
      <c r="L242" s="166">
        <f t="shared" si="328"/>
        <v>0</v>
      </c>
      <c r="M242" s="164"/>
      <c r="N242" s="165"/>
      <c r="O242" s="166">
        <f t="shared" si="329"/>
        <v>0</v>
      </c>
      <c r="P242" s="168"/>
    </row>
    <row r="243" spans="1:16" ht="12" hidden="1" customHeight="1" x14ac:dyDescent="0.25">
      <c r="A243" s="162">
        <v>6259</v>
      </c>
      <c r="B243" s="189" t="s">
        <v>424</v>
      </c>
      <c r="C243" s="190">
        <f t="shared" si="288"/>
        <v>0</v>
      </c>
      <c r="D243" s="302"/>
      <c r="E243" s="303"/>
      <c r="F243" s="166">
        <f t="shared" si="326"/>
        <v>0</v>
      </c>
      <c r="G243" s="164"/>
      <c r="H243" s="165"/>
      <c r="I243" s="166">
        <f t="shared" si="327"/>
        <v>0</v>
      </c>
      <c r="J243" s="164"/>
      <c r="K243" s="165"/>
      <c r="L243" s="166">
        <f t="shared" si="328"/>
        <v>0</v>
      </c>
      <c r="M243" s="164"/>
      <c r="N243" s="165"/>
      <c r="O243" s="166">
        <f t="shared" si="329"/>
        <v>0</v>
      </c>
      <c r="P243" s="168"/>
    </row>
    <row r="244" spans="1:16" ht="24" hidden="1" customHeight="1" x14ac:dyDescent="0.25">
      <c r="A244" s="296">
        <v>6260</v>
      </c>
      <c r="B244" s="189" t="s">
        <v>425</v>
      </c>
      <c r="C244" s="190">
        <f t="shared" si="288"/>
        <v>0</v>
      </c>
      <c r="D244" s="302"/>
      <c r="E244" s="303"/>
      <c r="F244" s="166">
        <f t="shared" si="326"/>
        <v>0</v>
      </c>
      <c r="G244" s="164"/>
      <c r="H244" s="165"/>
      <c r="I244" s="166">
        <f t="shared" si="327"/>
        <v>0</v>
      </c>
      <c r="J244" s="164"/>
      <c r="K244" s="165"/>
      <c r="L244" s="166">
        <f t="shared" si="328"/>
        <v>0</v>
      </c>
      <c r="M244" s="164"/>
      <c r="N244" s="165"/>
      <c r="O244" s="166">
        <f t="shared" si="329"/>
        <v>0</v>
      </c>
      <c r="P244" s="168"/>
    </row>
    <row r="245" spans="1:16" ht="12" hidden="1" customHeight="1" x14ac:dyDescent="0.25">
      <c r="A245" s="296">
        <v>6270</v>
      </c>
      <c r="B245" s="189" t="s">
        <v>426</v>
      </c>
      <c r="C245" s="190">
        <f t="shared" si="288"/>
        <v>0</v>
      </c>
      <c r="D245" s="302"/>
      <c r="E245" s="303"/>
      <c r="F245" s="166">
        <f t="shared" si="326"/>
        <v>0</v>
      </c>
      <c r="G245" s="164"/>
      <c r="H245" s="165"/>
      <c r="I245" s="166">
        <f t="shared" si="327"/>
        <v>0</v>
      </c>
      <c r="J245" s="164"/>
      <c r="K245" s="165"/>
      <c r="L245" s="166">
        <f t="shared" si="328"/>
        <v>0</v>
      </c>
      <c r="M245" s="164"/>
      <c r="N245" s="165"/>
      <c r="O245" s="166">
        <f t="shared" si="329"/>
        <v>0</v>
      </c>
      <c r="P245" s="168"/>
    </row>
    <row r="246" spans="1:16" ht="24" hidden="1" x14ac:dyDescent="0.25">
      <c r="A246" s="649">
        <v>6290</v>
      </c>
      <c r="B246" s="182" t="s">
        <v>427</v>
      </c>
      <c r="C246" s="319">
        <f t="shared" si="288"/>
        <v>0</v>
      </c>
      <c r="D246" s="300">
        <f>SUM(D247:D250)</f>
        <v>0</v>
      </c>
      <c r="E246" s="301">
        <f t="shared" ref="E246:O246" si="330">SUM(E247:E250)</f>
        <v>0</v>
      </c>
      <c r="F246" s="234">
        <f t="shared" si="330"/>
        <v>0</v>
      </c>
      <c r="G246" s="300">
        <f t="shared" si="330"/>
        <v>0</v>
      </c>
      <c r="H246" s="301">
        <f t="shared" si="330"/>
        <v>0</v>
      </c>
      <c r="I246" s="234">
        <f t="shared" si="330"/>
        <v>0</v>
      </c>
      <c r="J246" s="300">
        <f t="shared" si="330"/>
        <v>0</v>
      </c>
      <c r="K246" s="301">
        <f t="shared" si="330"/>
        <v>0</v>
      </c>
      <c r="L246" s="234">
        <f t="shared" si="330"/>
        <v>0</v>
      </c>
      <c r="M246" s="300">
        <f t="shared" si="330"/>
        <v>0</v>
      </c>
      <c r="N246" s="301">
        <f t="shared" si="330"/>
        <v>0</v>
      </c>
      <c r="O246" s="234">
        <f t="shared" si="330"/>
        <v>0</v>
      </c>
      <c r="P246" s="160"/>
    </row>
    <row r="247" spans="1:16" ht="12" hidden="1" customHeight="1" x14ac:dyDescent="0.25">
      <c r="A247" s="162">
        <v>6291</v>
      </c>
      <c r="B247" s="189" t="s">
        <v>428</v>
      </c>
      <c r="C247" s="190">
        <f t="shared" si="288"/>
        <v>0</v>
      </c>
      <c r="D247" s="302"/>
      <c r="E247" s="303"/>
      <c r="F247" s="166">
        <f t="shared" ref="F247:F250" si="331">D247+E247</f>
        <v>0</v>
      </c>
      <c r="G247" s="164"/>
      <c r="H247" s="165"/>
      <c r="I247" s="166">
        <f t="shared" ref="I247:I250" si="332">G247+H247</f>
        <v>0</v>
      </c>
      <c r="J247" s="164"/>
      <c r="K247" s="165"/>
      <c r="L247" s="166">
        <f t="shared" ref="L247:L250" si="333">K247+J247</f>
        <v>0</v>
      </c>
      <c r="M247" s="164"/>
      <c r="N247" s="165"/>
      <c r="O247" s="166">
        <f t="shared" ref="O247:O250" si="334">N247+M247</f>
        <v>0</v>
      </c>
      <c r="P247" s="168"/>
    </row>
    <row r="248" spans="1:16" ht="12" hidden="1" customHeight="1" x14ac:dyDescent="0.25">
      <c r="A248" s="162">
        <v>6292</v>
      </c>
      <c r="B248" s="189" t="s">
        <v>429</v>
      </c>
      <c r="C248" s="190">
        <f t="shared" si="288"/>
        <v>0</v>
      </c>
      <c r="D248" s="302"/>
      <c r="E248" s="303"/>
      <c r="F248" s="166">
        <f t="shared" si="331"/>
        <v>0</v>
      </c>
      <c r="G248" s="164"/>
      <c r="H248" s="165"/>
      <c r="I248" s="166">
        <f t="shared" si="332"/>
        <v>0</v>
      </c>
      <c r="J248" s="164"/>
      <c r="K248" s="165"/>
      <c r="L248" s="166">
        <f t="shared" si="333"/>
        <v>0</v>
      </c>
      <c r="M248" s="164"/>
      <c r="N248" s="165"/>
      <c r="O248" s="166">
        <f t="shared" si="334"/>
        <v>0</v>
      </c>
      <c r="P248" s="168"/>
    </row>
    <row r="249" spans="1:16" ht="72" hidden="1" customHeight="1" x14ac:dyDescent="0.25">
      <c r="A249" s="162">
        <v>6296</v>
      </c>
      <c r="B249" s="189" t="s">
        <v>430</v>
      </c>
      <c r="C249" s="190">
        <f t="shared" si="288"/>
        <v>0</v>
      </c>
      <c r="D249" s="302"/>
      <c r="E249" s="303"/>
      <c r="F249" s="166">
        <f t="shared" si="331"/>
        <v>0</v>
      </c>
      <c r="G249" s="164"/>
      <c r="H249" s="165"/>
      <c r="I249" s="166">
        <f t="shared" si="332"/>
        <v>0</v>
      </c>
      <c r="J249" s="164"/>
      <c r="K249" s="165"/>
      <c r="L249" s="166">
        <f t="shared" si="333"/>
        <v>0</v>
      </c>
      <c r="M249" s="164"/>
      <c r="N249" s="165"/>
      <c r="O249" s="166">
        <f t="shared" si="334"/>
        <v>0</v>
      </c>
      <c r="P249" s="168"/>
    </row>
    <row r="250" spans="1:16" ht="39.75" hidden="1" customHeight="1" x14ac:dyDescent="0.25">
      <c r="A250" s="162">
        <v>6299</v>
      </c>
      <c r="B250" s="189" t="s">
        <v>431</v>
      </c>
      <c r="C250" s="190">
        <f t="shared" si="288"/>
        <v>0</v>
      </c>
      <c r="D250" s="302"/>
      <c r="E250" s="303"/>
      <c r="F250" s="166">
        <f t="shared" si="331"/>
        <v>0</v>
      </c>
      <c r="G250" s="164"/>
      <c r="H250" s="165"/>
      <c r="I250" s="166">
        <f t="shared" si="332"/>
        <v>0</v>
      </c>
      <c r="J250" s="164"/>
      <c r="K250" s="165"/>
      <c r="L250" s="166">
        <f t="shared" si="333"/>
        <v>0</v>
      </c>
      <c r="M250" s="164"/>
      <c r="N250" s="165"/>
      <c r="O250" s="166">
        <f t="shared" si="334"/>
        <v>0</v>
      </c>
      <c r="P250" s="168"/>
    </row>
    <row r="251" spans="1:16" hidden="1" x14ac:dyDescent="0.25">
      <c r="A251" s="169">
        <v>6300</v>
      </c>
      <c r="B251" s="283" t="s">
        <v>432</v>
      </c>
      <c r="C251" s="170">
        <f t="shared" si="288"/>
        <v>0</v>
      </c>
      <c r="D251" s="284">
        <f>SUM(D252,D257,D258)</f>
        <v>0</v>
      </c>
      <c r="E251" s="285">
        <f t="shared" ref="E251:O251" si="335">SUM(E252,E257,E258)</f>
        <v>0</v>
      </c>
      <c r="F251" s="173">
        <f t="shared" si="335"/>
        <v>0</v>
      </c>
      <c r="G251" s="284">
        <f t="shared" si="335"/>
        <v>0</v>
      </c>
      <c r="H251" s="285">
        <f t="shared" si="335"/>
        <v>0</v>
      </c>
      <c r="I251" s="173">
        <f t="shared" si="335"/>
        <v>0</v>
      </c>
      <c r="J251" s="284">
        <f t="shared" si="335"/>
        <v>0</v>
      </c>
      <c r="K251" s="285">
        <f t="shared" si="335"/>
        <v>0</v>
      </c>
      <c r="L251" s="173">
        <f t="shared" si="335"/>
        <v>0</v>
      </c>
      <c r="M251" s="284">
        <f t="shared" si="335"/>
        <v>0</v>
      </c>
      <c r="N251" s="285">
        <f t="shared" si="335"/>
        <v>0</v>
      </c>
      <c r="O251" s="173">
        <f t="shared" si="335"/>
        <v>0</v>
      </c>
      <c r="P251" s="177"/>
    </row>
    <row r="252" spans="1:16" ht="24" hidden="1" x14ac:dyDescent="0.25">
      <c r="A252" s="649">
        <v>6320</v>
      </c>
      <c r="B252" s="182" t="s">
        <v>433</v>
      </c>
      <c r="C252" s="319">
        <f t="shared" si="288"/>
        <v>0</v>
      </c>
      <c r="D252" s="300">
        <f>SUM(D253:D256)</f>
        <v>0</v>
      </c>
      <c r="E252" s="301">
        <f t="shared" ref="E252:O252" si="336">SUM(E253:E256)</f>
        <v>0</v>
      </c>
      <c r="F252" s="234">
        <f t="shared" si="336"/>
        <v>0</v>
      </c>
      <c r="G252" s="300">
        <f t="shared" si="336"/>
        <v>0</v>
      </c>
      <c r="H252" s="301">
        <f t="shared" si="336"/>
        <v>0</v>
      </c>
      <c r="I252" s="234">
        <f t="shared" si="336"/>
        <v>0</v>
      </c>
      <c r="J252" s="300">
        <f t="shared" si="336"/>
        <v>0</v>
      </c>
      <c r="K252" s="301">
        <f t="shared" si="336"/>
        <v>0</v>
      </c>
      <c r="L252" s="234">
        <f t="shared" si="336"/>
        <v>0</v>
      </c>
      <c r="M252" s="300">
        <f t="shared" si="336"/>
        <v>0</v>
      </c>
      <c r="N252" s="301">
        <f t="shared" si="336"/>
        <v>0</v>
      </c>
      <c r="O252" s="234">
        <f t="shared" si="336"/>
        <v>0</v>
      </c>
      <c r="P252" s="160"/>
    </row>
    <row r="253" spans="1:16" ht="12" hidden="1" customHeight="1" x14ac:dyDescent="0.25">
      <c r="A253" s="162">
        <v>6322</v>
      </c>
      <c r="B253" s="189" t="s">
        <v>434</v>
      </c>
      <c r="C253" s="190">
        <f t="shared" si="288"/>
        <v>0</v>
      </c>
      <c r="D253" s="302"/>
      <c r="E253" s="303"/>
      <c r="F253" s="166">
        <f t="shared" ref="F253:F258" si="337">D253+E253</f>
        <v>0</v>
      </c>
      <c r="G253" s="164"/>
      <c r="H253" s="165"/>
      <c r="I253" s="166">
        <f t="shared" ref="I253:I258" si="338">G253+H253</f>
        <v>0</v>
      </c>
      <c r="J253" s="164"/>
      <c r="K253" s="165"/>
      <c r="L253" s="166">
        <f t="shared" ref="L253:L258" si="339">K253+J253</f>
        <v>0</v>
      </c>
      <c r="M253" s="164"/>
      <c r="N253" s="165"/>
      <c r="O253" s="166">
        <f t="shared" ref="O253:O258" si="340">N253+M253</f>
        <v>0</v>
      </c>
      <c r="P253" s="168"/>
    </row>
    <row r="254" spans="1:16" ht="24" hidden="1" customHeight="1" x14ac:dyDescent="0.25">
      <c r="A254" s="162">
        <v>6323</v>
      </c>
      <c r="B254" s="189" t="s">
        <v>435</v>
      </c>
      <c r="C254" s="190">
        <f t="shared" si="288"/>
        <v>0</v>
      </c>
      <c r="D254" s="302"/>
      <c r="E254" s="303"/>
      <c r="F254" s="166">
        <f t="shared" si="337"/>
        <v>0</v>
      </c>
      <c r="G254" s="164"/>
      <c r="H254" s="165"/>
      <c r="I254" s="166">
        <f t="shared" si="338"/>
        <v>0</v>
      </c>
      <c r="J254" s="164"/>
      <c r="K254" s="165"/>
      <c r="L254" s="166">
        <f t="shared" si="339"/>
        <v>0</v>
      </c>
      <c r="M254" s="164"/>
      <c r="N254" s="165"/>
      <c r="O254" s="166">
        <f t="shared" si="340"/>
        <v>0</v>
      </c>
      <c r="P254" s="168"/>
    </row>
    <row r="255" spans="1:16" ht="24" hidden="1" customHeight="1" x14ac:dyDescent="0.25">
      <c r="A255" s="162">
        <v>6324</v>
      </c>
      <c r="B255" s="189" t="s">
        <v>436</v>
      </c>
      <c r="C255" s="190">
        <f t="shared" si="288"/>
        <v>0</v>
      </c>
      <c r="D255" s="302"/>
      <c r="E255" s="303"/>
      <c r="F255" s="166">
        <f t="shared" si="337"/>
        <v>0</v>
      </c>
      <c r="G255" s="164"/>
      <c r="H255" s="165"/>
      <c r="I255" s="166">
        <f t="shared" si="338"/>
        <v>0</v>
      </c>
      <c r="J255" s="164"/>
      <c r="K255" s="165"/>
      <c r="L255" s="166">
        <f t="shared" si="339"/>
        <v>0</v>
      </c>
      <c r="M255" s="164"/>
      <c r="N255" s="165"/>
      <c r="O255" s="166">
        <f t="shared" si="340"/>
        <v>0</v>
      </c>
      <c r="P255" s="168"/>
    </row>
    <row r="256" spans="1:16" ht="12" hidden="1" customHeight="1" x14ac:dyDescent="0.25">
      <c r="A256" s="155">
        <v>6329</v>
      </c>
      <c r="B256" s="182" t="s">
        <v>437</v>
      </c>
      <c r="C256" s="183">
        <f t="shared" si="288"/>
        <v>0</v>
      </c>
      <c r="D256" s="304"/>
      <c r="E256" s="305"/>
      <c r="F256" s="234">
        <f t="shared" si="337"/>
        <v>0</v>
      </c>
      <c r="G256" s="157"/>
      <c r="H256" s="158"/>
      <c r="I256" s="234">
        <f t="shared" si="338"/>
        <v>0</v>
      </c>
      <c r="J256" s="157"/>
      <c r="K256" s="158"/>
      <c r="L256" s="234">
        <f t="shared" si="339"/>
        <v>0</v>
      </c>
      <c r="M256" s="157"/>
      <c r="N256" s="158"/>
      <c r="O256" s="234">
        <f t="shared" si="340"/>
        <v>0</v>
      </c>
      <c r="P256" s="160"/>
    </row>
    <row r="257" spans="1:16" ht="24" hidden="1" customHeight="1" x14ac:dyDescent="0.25">
      <c r="A257" s="336">
        <v>6330</v>
      </c>
      <c r="B257" s="337" t="s">
        <v>438</v>
      </c>
      <c r="C257" s="319">
        <f t="shared" si="288"/>
        <v>0</v>
      </c>
      <c r="D257" s="321"/>
      <c r="E257" s="322"/>
      <c r="F257" s="323">
        <f t="shared" si="337"/>
        <v>0</v>
      </c>
      <c r="G257" s="324"/>
      <c r="H257" s="325"/>
      <c r="I257" s="323">
        <f t="shared" si="338"/>
        <v>0</v>
      </c>
      <c r="J257" s="324"/>
      <c r="K257" s="325"/>
      <c r="L257" s="323">
        <f t="shared" si="339"/>
        <v>0</v>
      </c>
      <c r="M257" s="324"/>
      <c r="N257" s="325"/>
      <c r="O257" s="323">
        <f t="shared" si="340"/>
        <v>0</v>
      </c>
      <c r="P257" s="326"/>
    </row>
    <row r="258" spans="1:16" ht="12" hidden="1" customHeight="1" x14ac:dyDescent="0.25">
      <c r="A258" s="296">
        <v>6360</v>
      </c>
      <c r="B258" s="189" t="s">
        <v>439</v>
      </c>
      <c r="C258" s="190">
        <f t="shared" si="288"/>
        <v>0</v>
      </c>
      <c r="D258" s="302"/>
      <c r="E258" s="303"/>
      <c r="F258" s="166">
        <f t="shared" si="337"/>
        <v>0</v>
      </c>
      <c r="G258" s="164"/>
      <c r="H258" s="165"/>
      <c r="I258" s="166">
        <f t="shared" si="338"/>
        <v>0</v>
      </c>
      <c r="J258" s="164"/>
      <c r="K258" s="165"/>
      <c r="L258" s="166">
        <f t="shared" si="339"/>
        <v>0</v>
      </c>
      <c r="M258" s="164"/>
      <c r="N258" s="165"/>
      <c r="O258" s="166">
        <f t="shared" si="340"/>
        <v>0</v>
      </c>
      <c r="P258" s="168"/>
    </row>
    <row r="259" spans="1:16" ht="36" hidden="1" x14ac:dyDescent="0.25">
      <c r="A259" s="169">
        <v>6400</v>
      </c>
      <c r="B259" s="283" t="s">
        <v>440</v>
      </c>
      <c r="C259" s="170">
        <f t="shared" si="288"/>
        <v>0</v>
      </c>
      <c r="D259" s="284">
        <f>SUM(D260,D264)</f>
        <v>0</v>
      </c>
      <c r="E259" s="285">
        <f t="shared" ref="E259:O259" si="341">SUM(E260,E264)</f>
        <v>0</v>
      </c>
      <c r="F259" s="173">
        <f t="shared" si="341"/>
        <v>0</v>
      </c>
      <c r="G259" s="284">
        <f t="shared" si="341"/>
        <v>0</v>
      </c>
      <c r="H259" s="285">
        <f t="shared" si="341"/>
        <v>0</v>
      </c>
      <c r="I259" s="173">
        <f t="shared" si="341"/>
        <v>0</v>
      </c>
      <c r="J259" s="284">
        <f t="shared" si="341"/>
        <v>0</v>
      </c>
      <c r="K259" s="285">
        <f t="shared" si="341"/>
        <v>0</v>
      </c>
      <c r="L259" s="173">
        <f t="shared" si="341"/>
        <v>0</v>
      </c>
      <c r="M259" s="284">
        <f t="shared" si="341"/>
        <v>0</v>
      </c>
      <c r="N259" s="285">
        <f t="shared" si="341"/>
        <v>0</v>
      </c>
      <c r="O259" s="173">
        <f t="shared" si="341"/>
        <v>0</v>
      </c>
      <c r="P259" s="177"/>
    </row>
    <row r="260" spans="1:16" ht="24" hidden="1" x14ac:dyDescent="0.25">
      <c r="A260" s="649">
        <v>6410</v>
      </c>
      <c r="B260" s="182" t="s">
        <v>441</v>
      </c>
      <c r="C260" s="183">
        <f t="shared" si="288"/>
        <v>0</v>
      </c>
      <c r="D260" s="300">
        <f>SUM(D261:D263)</f>
        <v>0</v>
      </c>
      <c r="E260" s="301">
        <f t="shared" ref="E260:O260" si="342">SUM(E261:E263)</f>
        <v>0</v>
      </c>
      <c r="F260" s="234">
        <f t="shared" si="342"/>
        <v>0</v>
      </c>
      <c r="G260" s="300">
        <f t="shared" si="342"/>
        <v>0</v>
      </c>
      <c r="H260" s="301">
        <f t="shared" si="342"/>
        <v>0</v>
      </c>
      <c r="I260" s="234">
        <f t="shared" si="342"/>
        <v>0</v>
      </c>
      <c r="J260" s="300">
        <f t="shared" si="342"/>
        <v>0</v>
      </c>
      <c r="K260" s="301">
        <f t="shared" si="342"/>
        <v>0</v>
      </c>
      <c r="L260" s="234">
        <f t="shared" si="342"/>
        <v>0</v>
      </c>
      <c r="M260" s="300">
        <f t="shared" si="342"/>
        <v>0</v>
      </c>
      <c r="N260" s="301">
        <f t="shared" si="342"/>
        <v>0</v>
      </c>
      <c r="O260" s="234">
        <f t="shared" si="342"/>
        <v>0</v>
      </c>
      <c r="P260" s="160"/>
    </row>
    <row r="261" spans="1:16" ht="12" hidden="1" customHeight="1" x14ac:dyDescent="0.25">
      <c r="A261" s="162">
        <v>6411</v>
      </c>
      <c r="B261" s="309" t="s">
        <v>442</v>
      </c>
      <c r="C261" s="190">
        <f t="shared" si="288"/>
        <v>0</v>
      </c>
      <c r="D261" s="302"/>
      <c r="E261" s="303"/>
      <c r="F261" s="166">
        <f t="shared" ref="F261:F263" si="343">D261+E261</f>
        <v>0</v>
      </c>
      <c r="G261" s="164"/>
      <c r="H261" s="165"/>
      <c r="I261" s="166">
        <f t="shared" ref="I261:I263" si="344">G261+H261</f>
        <v>0</v>
      </c>
      <c r="J261" s="164"/>
      <c r="K261" s="165"/>
      <c r="L261" s="166">
        <f t="shared" ref="L261:L263" si="345">K261+J261</f>
        <v>0</v>
      </c>
      <c r="M261" s="164"/>
      <c r="N261" s="165"/>
      <c r="O261" s="166">
        <f t="shared" ref="O261:O263" si="346">N261+M261</f>
        <v>0</v>
      </c>
      <c r="P261" s="168"/>
    </row>
    <row r="262" spans="1:16" ht="36" hidden="1" customHeight="1" x14ac:dyDescent="0.25">
      <c r="A262" s="162">
        <v>6412</v>
      </c>
      <c r="B262" s="189" t="s">
        <v>443</v>
      </c>
      <c r="C262" s="190">
        <f t="shared" si="288"/>
        <v>0</v>
      </c>
      <c r="D262" s="302"/>
      <c r="E262" s="303"/>
      <c r="F262" s="166">
        <f t="shared" si="343"/>
        <v>0</v>
      </c>
      <c r="G262" s="164"/>
      <c r="H262" s="165"/>
      <c r="I262" s="166">
        <f t="shared" si="344"/>
        <v>0</v>
      </c>
      <c r="J262" s="164"/>
      <c r="K262" s="165"/>
      <c r="L262" s="166">
        <f t="shared" si="345"/>
        <v>0</v>
      </c>
      <c r="M262" s="164"/>
      <c r="N262" s="165"/>
      <c r="O262" s="166">
        <f t="shared" si="346"/>
        <v>0</v>
      </c>
      <c r="P262" s="168"/>
    </row>
    <row r="263" spans="1:16" ht="36" hidden="1" customHeight="1" x14ac:dyDescent="0.25">
      <c r="A263" s="162">
        <v>6419</v>
      </c>
      <c r="B263" s="189" t="s">
        <v>444</v>
      </c>
      <c r="C263" s="190">
        <f t="shared" si="288"/>
        <v>0</v>
      </c>
      <c r="D263" s="302"/>
      <c r="E263" s="303"/>
      <c r="F263" s="166">
        <f t="shared" si="343"/>
        <v>0</v>
      </c>
      <c r="G263" s="164"/>
      <c r="H263" s="165"/>
      <c r="I263" s="166">
        <f t="shared" si="344"/>
        <v>0</v>
      </c>
      <c r="J263" s="164"/>
      <c r="K263" s="165"/>
      <c r="L263" s="166">
        <f t="shared" si="345"/>
        <v>0</v>
      </c>
      <c r="M263" s="164"/>
      <c r="N263" s="165"/>
      <c r="O263" s="166">
        <f t="shared" si="346"/>
        <v>0</v>
      </c>
      <c r="P263" s="168"/>
    </row>
    <row r="264" spans="1:16" ht="48" hidden="1" x14ac:dyDescent="0.25">
      <c r="A264" s="296">
        <v>6420</v>
      </c>
      <c r="B264" s="189" t="s">
        <v>445</v>
      </c>
      <c r="C264" s="190">
        <f t="shared" si="288"/>
        <v>0</v>
      </c>
      <c r="D264" s="297">
        <f>SUM(D265:D268)</f>
        <v>0</v>
      </c>
      <c r="E264" s="298">
        <f t="shared" ref="E264:F264" si="347">SUM(E265:E268)</f>
        <v>0</v>
      </c>
      <c r="F264" s="166">
        <f t="shared" si="347"/>
        <v>0</v>
      </c>
      <c r="G264" s="297">
        <f>SUM(G265:G268)</f>
        <v>0</v>
      </c>
      <c r="H264" s="298">
        <f t="shared" ref="H264:I264" si="348">SUM(H265:H268)</f>
        <v>0</v>
      </c>
      <c r="I264" s="166">
        <f t="shared" si="348"/>
        <v>0</v>
      </c>
      <c r="J264" s="297">
        <f>SUM(J265:J268)</f>
        <v>0</v>
      </c>
      <c r="K264" s="298">
        <f t="shared" ref="K264:L264" si="349">SUM(K265:K268)</f>
        <v>0</v>
      </c>
      <c r="L264" s="166">
        <f t="shared" si="349"/>
        <v>0</v>
      </c>
      <c r="M264" s="297">
        <f>SUM(M265:M268)</f>
        <v>0</v>
      </c>
      <c r="N264" s="298">
        <f t="shared" ref="N264:O264" si="350">SUM(N265:N268)</f>
        <v>0</v>
      </c>
      <c r="O264" s="166">
        <f t="shared" si="350"/>
        <v>0</v>
      </c>
      <c r="P264" s="168"/>
    </row>
    <row r="265" spans="1:16" ht="36" hidden="1" customHeight="1" x14ac:dyDescent="0.25">
      <c r="A265" s="162">
        <v>6421</v>
      </c>
      <c r="B265" s="189" t="s">
        <v>446</v>
      </c>
      <c r="C265" s="190">
        <f t="shared" si="288"/>
        <v>0</v>
      </c>
      <c r="D265" s="302"/>
      <c r="E265" s="303"/>
      <c r="F265" s="166">
        <f t="shared" ref="F265:F268" si="351">D265+E265</f>
        <v>0</v>
      </c>
      <c r="G265" s="164"/>
      <c r="H265" s="165"/>
      <c r="I265" s="166">
        <f t="shared" ref="I265:I268" si="352">G265+H265</f>
        <v>0</v>
      </c>
      <c r="J265" s="164"/>
      <c r="K265" s="165"/>
      <c r="L265" s="166">
        <f t="shared" ref="L265:L268" si="353">K265+J265</f>
        <v>0</v>
      </c>
      <c r="M265" s="164"/>
      <c r="N265" s="165"/>
      <c r="O265" s="166">
        <f t="shared" ref="O265:O268" si="354">N265+M265</f>
        <v>0</v>
      </c>
      <c r="P265" s="168"/>
    </row>
    <row r="266" spans="1:16" ht="12" hidden="1" customHeight="1" x14ac:dyDescent="0.25">
      <c r="A266" s="162">
        <v>6422</v>
      </c>
      <c r="B266" s="189" t="s">
        <v>447</v>
      </c>
      <c r="C266" s="190">
        <f t="shared" si="288"/>
        <v>0</v>
      </c>
      <c r="D266" s="302"/>
      <c r="E266" s="303"/>
      <c r="F266" s="166">
        <f t="shared" si="351"/>
        <v>0</v>
      </c>
      <c r="G266" s="164"/>
      <c r="H266" s="165"/>
      <c r="I266" s="166">
        <f t="shared" si="352"/>
        <v>0</v>
      </c>
      <c r="J266" s="164"/>
      <c r="K266" s="165"/>
      <c r="L266" s="166">
        <f t="shared" si="353"/>
        <v>0</v>
      </c>
      <c r="M266" s="164"/>
      <c r="N266" s="165"/>
      <c r="O266" s="166">
        <f t="shared" si="354"/>
        <v>0</v>
      </c>
      <c r="P266" s="168"/>
    </row>
    <row r="267" spans="1:16" ht="13.5" hidden="1" customHeight="1" x14ac:dyDescent="0.25">
      <c r="A267" s="162">
        <v>6423</v>
      </c>
      <c r="B267" s="189" t="s">
        <v>448</v>
      </c>
      <c r="C267" s="190">
        <f t="shared" si="288"/>
        <v>0</v>
      </c>
      <c r="D267" s="302"/>
      <c r="E267" s="303"/>
      <c r="F267" s="166">
        <f t="shared" si="351"/>
        <v>0</v>
      </c>
      <c r="G267" s="164"/>
      <c r="H267" s="165"/>
      <c r="I267" s="166">
        <f t="shared" si="352"/>
        <v>0</v>
      </c>
      <c r="J267" s="164"/>
      <c r="K267" s="165"/>
      <c r="L267" s="166">
        <f t="shared" si="353"/>
        <v>0</v>
      </c>
      <c r="M267" s="164"/>
      <c r="N267" s="165"/>
      <c r="O267" s="166">
        <f t="shared" si="354"/>
        <v>0</v>
      </c>
      <c r="P267" s="168"/>
    </row>
    <row r="268" spans="1:16" ht="36" hidden="1" customHeight="1" x14ac:dyDescent="0.25">
      <c r="A268" s="162">
        <v>6424</v>
      </c>
      <c r="B268" s="189" t="s">
        <v>449</v>
      </c>
      <c r="C268" s="190">
        <f t="shared" si="288"/>
        <v>0</v>
      </c>
      <c r="D268" s="302"/>
      <c r="E268" s="303"/>
      <c r="F268" s="166">
        <f t="shared" si="351"/>
        <v>0</v>
      </c>
      <c r="G268" s="164"/>
      <c r="H268" s="165"/>
      <c r="I268" s="166">
        <f t="shared" si="352"/>
        <v>0</v>
      </c>
      <c r="J268" s="164"/>
      <c r="K268" s="165"/>
      <c r="L268" s="166">
        <f t="shared" si="353"/>
        <v>0</v>
      </c>
      <c r="M268" s="164"/>
      <c r="N268" s="165"/>
      <c r="O268" s="166">
        <f t="shared" si="354"/>
        <v>0</v>
      </c>
      <c r="P268" s="168"/>
    </row>
    <row r="269" spans="1:16" ht="48" hidden="1" x14ac:dyDescent="0.25">
      <c r="A269" s="338">
        <v>7000</v>
      </c>
      <c r="B269" s="338" t="s">
        <v>450</v>
      </c>
      <c r="C269" s="339">
        <f t="shared" si="288"/>
        <v>0</v>
      </c>
      <c r="D269" s="340">
        <f>SUM(D270,D281)</f>
        <v>0</v>
      </c>
      <c r="E269" s="341">
        <f t="shared" ref="E269:F269" si="355">SUM(E270,E281)</f>
        <v>0</v>
      </c>
      <c r="F269" s="342">
        <f t="shared" si="355"/>
        <v>0</v>
      </c>
      <c r="G269" s="340">
        <f>SUM(G270,G281)</f>
        <v>0</v>
      </c>
      <c r="H269" s="341">
        <f t="shared" ref="H269:I269" si="356">SUM(H270,H281)</f>
        <v>0</v>
      </c>
      <c r="I269" s="342">
        <f t="shared" si="356"/>
        <v>0</v>
      </c>
      <c r="J269" s="340">
        <f>SUM(J270,J281)</f>
        <v>0</v>
      </c>
      <c r="K269" s="341">
        <f t="shared" ref="K269:L269" si="357">SUM(K270,K281)</f>
        <v>0</v>
      </c>
      <c r="L269" s="342">
        <f t="shared" si="357"/>
        <v>0</v>
      </c>
      <c r="M269" s="340">
        <f>SUM(M270,M281)</f>
        <v>0</v>
      </c>
      <c r="N269" s="341">
        <f t="shared" ref="N269:O269" si="358">SUM(N270,N281)</f>
        <v>0</v>
      </c>
      <c r="O269" s="342">
        <f t="shared" si="358"/>
        <v>0</v>
      </c>
      <c r="P269" s="343"/>
    </row>
    <row r="270" spans="1:16" ht="24" hidden="1" x14ac:dyDescent="0.25">
      <c r="A270" s="169">
        <v>7200</v>
      </c>
      <c r="B270" s="283" t="s">
        <v>451</v>
      </c>
      <c r="C270" s="170">
        <f t="shared" si="288"/>
        <v>0</v>
      </c>
      <c r="D270" s="284">
        <f>SUM(D271,D272,D275,D276,D280)</f>
        <v>0</v>
      </c>
      <c r="E270" s="285">
        <f t="shared" ref="E270:F270" si="359">SUM(E271,E272,E275,E276,E280)</f>
        <v>0</v>
      </c>
      <c r="F270" s="173">
        <f t="shared" si="359"/>
        <v>0</v>
      </c>
      <c r="G270" s="284">
        <f>SUM(G271,G272,G275,G276,G280)</f>
        <v>0</v>
      </c>
      <c r="H270" s="285">
        <f t="shared" ref="H270:I270" si="360">SUM(H271,H272,H275,H276,H280)</f>
        <v>0</v>
      </c>
      <c r="I270" s="173">
        <f t="shared" si="360"/>
        <v>0</v>
      </c>
      <c r="J270" s="284">
        <f>SUM(J271,J272,J275,J276,J280)</f>
        <v>0</v>
      </c>
      <c r="K270" s="285">
        <f t="shared" ref="K270:L270" si="361">SUM(K271,K272,K275,K276,K280)</f>
        <v>0</v>
      </c>
      <c r="L270" s="173">
        <f t="shared" si="361"/>
        <v>0</v>
      </c>
      <c r="M270" s="284">
        <f>SUM(M271,M272,M275,M276,M280)</f>
        <v>0</v>
      </c>
      <c r="N270" s="285">
        <f t="shared" ref="N270:O270" si="362">SUM(N271,N272,N275,N276,N280)</f>
        <v>0</v>
      </c>
      <c r="O270" s="173">
        <f t="shared" si="362"/>
        <v>0</v>
      </c>
      <c r="P270" s="177"/>
    </row>
    <row r="271" spans="1:16" ht="24" hidden="1" customHeight="1" x14ac:dyDescent="0.25">
      <c r="A271" s="649">
        <v>7210</v>
      </c>
      <c r="B271" s="182" t="s">
        <v>452</v>
      </c>
      <c r="C271" s="183">
        <f t="shared" si="288"/>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288"/>
        <v>0</v>
      </c>
      <c r="D272" s="297">
        <f>SUM(D273:D274)</f>
        <v>0</v>
      </c>
      <c r="E272" s="298">
        <f t="shared" ref="E272:F272" si="363">SUM(E273:E274)</f>
        <v>0</v>
      </c>
      <c r="F272" s="166">
        <f t="shared" si="363"/>
        <v>0</v>
      </c>
      <c r="G272" s="297">
        <f>SUM(G273:G274)</f>
        <v>0</v>
      </c>
      <c r="H272" s="298">
        <f t="shared" ref="H272:I272" si="364">SUM(H273:H274)</f>
        <v>0</v>
      </c>
      <c r="I272" s="166">
        <f t="shared" si="364"/>
        <v>0</v>
      </c>
      <c r="J272" s="297">
        <f>SUM(J273:J274)</f>
        <v>0</v>
      </c>
      <c r="K272" s="298">
        <f t="shared" ref="K272:L272" si="365">SUM(K273:K274)</f>
        <v>0</v>
      </c>
      <c r="L272" s="166">
        <f t="shared" si="365"/>
        <v>0</v>
      </c>
      <c r="M272" s="297">
        <f>SUM(M273:M274)</f>
        <v>0</v>
      </c>
      <c r="N272" s="298">
        <f t="shared" ref="N272:O272" si="366">SUM(N273:N274)</f>
        <v>0</v>
      </c>
      <c r="O272" s="166">
        <f t="shared" si="366"/>
        <v>0</v>
      </c>
      <c r="P272" s="168"/>
    </row>
    <row r="273" spans="1:16" s="344" customFormat="1" ht="36" hidden="1" customHeight="1" x14ac:dyDescent="0.25">
      <c r="A273" s="162">
        <v>7221</v>
      </c>
      <c r="B273" s="189" t="s">
        <v>454</v>
      </c>
      <c r="C273" s="190">
        <f t="shared" si="288"/>
        <v>0</v>
      </c>
      <c r="D273" s="302"/>
      <c r="E273" s="303"/>
      <c r="F273" s="166">
        <f t="shared" ref="F273:F275" si="367">D273+E273</f>
        <v>0</v>
      </c>
      <c r="G273" s="164"/>
      <c r="H273" s="165"/>
      <c r="I273" s="166">
        <f t="shared" ref="I273:I275" si="368">G273+H273</f>
        <v>0</v>
      </c>
      <c r="J273" s="164"/>
      <c r="K273" s="165"/>
      <c r="L273" s="166">
        <f t="shared" ref="L273:L275" si="369">K273+J273</f>
        <v>0</v>
      </c>
      <c r="M273" s="164"/>
      <c r="N273" s="165"/>
      <c r="O273" s="166">
        <f t="shared" ref="O273:O275" si="370">N273+M273</f>
        <v>0</v>
      </c>
      <c r="P273" s="168"/>
    </row>
    <row r="274" spans="1:16" s="344" customFormat="1" ht="36" hidden="1" customHeight="1" x14ac:dyDescent="0.25">
      <c r="A274" s="162">
        <v>7222</v>
      </c>
      <c r="B274" s="189" t="s">
        <v>455</v>
      </c>
      <c r="C274" s="190">
        <f t="shared" si="288"/>
        <v>0</v>
      </c>
      <c r="D274" s="302"/>
      <c r="E274" s="303"/>
      <c r="F274" s="166">
        <f t="shared" si="367"/>
        <v>0</v>
      </c>
      <c r="G274" s="164"/>
      <c r="H274" s="165"/>
      <c r="I274" s="166">
        <f t="shared" si="368"/>
        <v>0</v>
      </c>
      <c r="J274" s="164"/>
      <c r="K274" s="165"/>
      <c r="L274" s="166">
        <f t="shared" si="369"/>
        <v>0</v>
      </c>
      <c r="M274" s="164"/>
      <c r="N274" s="165"/>
      <c r="O274" s="166">
        <f t="shared" si="370"/>
        <v>0</v>
      </c>
      <c r="P274" s="168"/>
    </row>
    <row r="275" spans="1:16" ht="24" hidden="1" customHeight="1" x14ac:dyDescent="0.25">
      <c r="A275" s="296">
        <v>7230</v>
      </c>
      <c r="B275" s="189" t="s">
        <v>456</v>
      </c>
      <c r="C275" s="190">
        <f t="shared" si="288"/>
        <v>0</v>
      </c>
      <c r="D275" s="302"/>
      <c r="E275" s="303"/>
      <c r="F275" s="166">
        <f t="shared" si="367"/>
        <v>0</v>
      </c>
      <c r="G275" s="164"/>
      <c r="H275" s="165"/>
      <c r="I275" s="166">
        <f t="shared" si="368"/>
        <v>0</v>
      </c>
      <c r="J275" s="164"/>
      <c r="K275" s="165"/>
      <c r="L275" s="166">
        <f t="shared" si="369"/>
        <v>0</v>
      </c>
      <c r="M275" s="164"/>
      <c r="N275" s="165"/>
      <c r="O275" s="166">
        <f t="shared" si="370"/>
        <v>0</v>
      </c>
      <c r="P275" s="168"/>
    </row>
    <row r="276" spans="1:16" ht="24" hidden="1" x14ac:dyDescent="0.25">
      <c r="A276" s="296">
        <v>7240</v>
      </c>
      <c r="B276" s="189" t="s">
        <v>457</v>
      </c>
      <c r="C276" s="190">
        <f t="shared" ref="C276:C301" si="371">F276+I276+L276+O276</f>
        <v>0</v>
      </c>
      <c r="D276" s="297">
        <f t="shared" ref="D276:O276" si="372">SUM(D277:D279)</f>
        <v>0</v>
      </c>
      <c r="E276" s="298">
        <f t="shared" si="372"/>
        <v>0</v>
      </c>
      <c r="F276" s="166">
        <f t="shared" si="372"/>
        <v>0</v>
      </c>
      <c r="G276" s="297">
        <f t="shared" si="372"/>
        <v>0</v>
      </c>
      <c r="H276" s="298">
        <f t="shared" si="372"/>
        <v>0</v>
      </c>
      <c r="I276" s="166">
        <f t="shared" si="372"/>
        <v>0</v>
      </c>
      <c r="J276" s="297">
        <f>SUM(J277:J279)</f>
        <v>0</v>
      </c>
      <c r="K276" s="298">
        <f t="shared" ref="K276:L276" si="373">SUM(K277:K279)</f>
        <v>0</v>
      </c>
      <c r="L276" s="166">
        <f t="shared" si="373"/>
        <v>0</v>
      </c>
      <c r="M276" s="297">
        <f t="shared" si="372"/>
        <v>0</v>
      </c>
      <c r="N276" s="298">
        <f t="shared" si="372"/>
        <v>0</v>
      </c>
      <c r="O276" s="166">
        <f t="shared" si="372"/>
        <v>0</v>
      </c>
      <c r="P276" s="168"/>
    </row>
    <row r="277" spans="1:16" ht="48" hidden="1" customHeight="1" x14ac:dyDescent="0.25">
      <c r="A277" s="162">
        <v>7245</v>
      </c>
      <c r="B277" s="189" t="s">
        <v>458</v>
      </c>
      <c r="C277" s="190">
        <f t="shared" si="371"/>
        <v>0</v>
      </c>
      <c r="D277" s="302"/>
      <c r="E277" s="303"/>
      <c r="F277" s="166">
        <f t="shared" ref="F277:F280" si="374">D277+E277</f>
        <v>0</v>
      </c>
      <c r="G277" s="164"/>
      <c r="H277" s="165"/>
      <c r="I277" s="166">
        <f t="shared" ref="I277:I280" si="375">G277+H277</f>
        <v>0</v>
      </c>
      <c r="J277" s="164"/>
      <c r="K277" s="165"/>
      <c r="L277" s="166">
        <f t="shared" ref="L277:L280" si="376">K277+J277</f>
        <v>0</v>
      </c>
      <c r="M277" s="164"/>
      <c r="N277" s="165"/>
      <c r="O277" s="166">
        <f t="shared" ref="O277:O280" si="377">N277+M277</f>
        <v>0</v>
      </c>
      <c r="P277" s="168"/>
    </row>
    <row r="278" spans="1:16" ht="84.75" hidden="1" customHeight="1" x14ac:dyDescent="0.25">
      <c r="A278" s="162">
        <v>7246</v>
      </c>
      <c r="B278" s="189" t="s">
        <v>459</v>
      </c>
      <c r="C278" s="190">
        <f t="shared" si="371"/>
        <v>0</v>
      </c>
      <c r="D278" s="302"/>
      <c r="E278" s="303"/>
      <c r="F278" s="166">
        <f t="shared" si="374"/>
        <v>0</v>
      </c>
      <c r="G278" s="164"/>
      <c r="H278" s="165"/>
      <c r="I278" s="166">
        <f t="shared" si="375"/>
        <v>0</v>
      </c>
      <c r="J278" s="164"/>
      <c r="K278" s="165"/>
      <c r="L278" s="166">
        <f t="shared" si="376"/>
        <v>0</v>
      </c>
      <c r="M278" s="164"/>
      <c r="N278" s="165"/>
      <c r="O278" s="166">
        <f t="shared" si="377"/>
        <v>0</v>
      </c>
      <c r="P278" s="168"/>
    </row>
    <row r="279" spans="1:16" ht="36" hidden="1" customHeight="1" x14ac:dyDescent="0.25">
      <c r="A279" s="162">
        <v>7247</v>
      </c>
      <c r="B279" s="189" t="s">
        <v>460</v>
      </c>
      <c r="C279" s="190">
        <f t="shared" si="371"/>
        <v>0</v>
      </c>
      <c r="D279" s="302"/>
      <c r="E279" s="303"/>
      <c r="F279" s="166">
        <f t="shared" si="374"/>
        <v>0</v>
      </c>
      <c r="G279" s="164"/>
      <c r="H279" s="165"/>
      <c r="I279" s="166">
        <f t="shared" si="375"/>
        <v>0</v>
      </c>
      <c r="J279" s="164"/>
      <c r="K279" s="165"/>
      <c r="L279" s="166">
        <f t="shared" si="376"/>
        <v>0</v>
      </c>
      <c r="M279" s="164"/>
      <c r="N279" s="165"/>
      <c r="O279" s="166">
        <f t="shared" si="377"/>
        <v>0</v>
      </c>
      <c r="P279" s="168"/>
    </row>
    <row r="280" spans="1:16" ht="24" hidden="1" customHeight="1" x14ac:dyDescent="0.25">
      <c r="A280" s="649">
        <v>7260</v>
      </c>
      <c r="B280" s="182" t="s">
        <v>461</v>
      </c>
      <c r="C280" s="183">
        <f t="shared" si="371"/>
        <v>0</v>
      </c>
      <c r="D280" s="304"/>
      <c r="E280" s="305"/>
      <c r="F280" s="234">
        <f t="shared" si="374"/>
        <v>0</v>
      </c>
      <c r="G280" s="157"/>
      <c r="H280" s="158"/>
      <c r="I280" s="234">
        <f t="shared" si="375"/>
        <v>0</v>
      </c>
      <c r="J280" s="157"/>
      <c r="K280" s="158"/>
      <c r="L280" s="234">
        <f t="shared" si="376"/>
        <v>0</v>
      </c>
      <c r="M280" s="157"/>
      <c r="N280" s="158"/>
      <c r="O280" s="234">
        <f t="shared" si="377"/>
        <v>0</v>
      </c>
      <c r="P280" s="160"/>
    </row>
    <row r="281" spans="1:16" hidden="1" x14ac:dyDescent="0.25">
      <c r="A281" s="236">
        <v>7700</v>
      </c>
      <c r="B281" s="209" t="s">
        <v>462</v>
      </c>
      <c r="C281" s="210">
        <f t="shared" si="371"/>
        <v>0</v>
      </c>
      <c r="D281" s="345">
        <f t="shared" ref="D281:O281" si="378">D282</f>
        <v>0</v>
      </c>
      <c r="E281" s="346">
        <f t="shared" si="378"/>
        <v>0</v>
      </c>
      <c r="F281" s="231">
        <f t="shared" si="378"/>
        <v>0</v>
      </c>
      <c r="G281" s="345">
        <f t="shared" si="378"/>
        <v>0</v>
      </c>
      <c r="H281" s="346">
        <f t="shared" si="378"/>
        <v>0</v>
      </c>
      <c r="I281" s="231">
        <f t="shared" si="378"/>
        <v>0</v>
      </c>
      <c r="J281" s="345">
        <f t="shared" si="378"/>
        <v>0</v>
      </c>
      <c r="K281" s="346">
        <f t="shared" si="378"/>
        <v>0</v>
      </c>
      <c r="L281" s="231">
        <f t="shared" si="378"/>
        <v>0</v>
      </c>
      <c r="M281" s="345">
        <f t="shared" si="378"/>
        <v>0</v>
      </c>
      <c r="N281" s="346">
        <f t="shared" si="378"/>
        <v>0</v>
      </c>
      <c r="O281" s="231">
        <f t="shared" si="378"/>
        <v>0</v>
      </c>
      <c r="P281" s="219"/>
    </row>
    <row r="282" spans="1:16" ht="12" hidden="1" customHeight="1" x14ac:dyDescent="0.25">
      <c r="A282" s="286">
        <v>7720</v>
      </c>
      <c r="B282" s="182" t="s">
        <v>463</v>
      </c>
      <c r="C282" s="198">
        <f t="shared" si="371"/>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371"/>
        <v>0</v>
      </c>
      <c r="D283" s="353">
        <f t="shared" ref="D283:O284" si="379">D284</f>
        <v>0</v>
      </c>
      <c r="E283" s="354">
        <f t="shared" si="379"/>
        <v>0</v>
      </c>
      <c r="F283" s="355">
        <f t="shared" si="379"/>
        <v>0</v>
      </c>
      <c r="G283" s="353">
        <f>G284</f>
        <v>0</v>
      </c>
      <c r="H283" s="354">
        <f t="shared" ref="H283:I283" si="380">H284</f>
        <v>0</v>
      </c>
      <c r="I283" s="355">
        <f t="shared" si="380"/>
        <v>0</v>
      </c>
      <c r="J283" s="353">
        <f t="shared" si="379"/>
        <v>0</v>
      </c>
      <c r="K283" s="354">
        <f t="shared" si="379"/>
        <v>0</v>
      </c>
      <c r="L283" s="355">
        <f t="shared" si="379"/>
        <v>0</v>
      </c>
      <c r="M283" s="353">
        <f t="shared" si="379"/>
        <v>0</v>
      </c>
      <c r="N283" s="354">
        <f t="shared" si="379"/>
        <v>0</v>
      </c>
      <c r="O283" s="355">
        <f t="shared" si="379"/>
        <v>0</v>
      </c>
      <c r="P283" s="356"/>
    </row>
    <row r="284" spans="1:16" ht="24" hidden="1" x14ac:dyDescent="0.25">
      <c r="A284" s="357">
        <v>9200</v>
      </c>
      <c r="B284" s="189" t="s">
        <v>465</v>
      </c>
      <c r="C284" s="243">
        <f t="shared" si="371"/>
        <v>0</v>
      </c>
      <c r="D284" s="287">
        <f t="shared" si="379"/>
        <v>0</v>
      </c>
      <c r="E284" s="288">
        <f t="shared" si="379"/>
        <v>0</v>
      </c>
      <c r="F284" s="241">
        <f t="shared" si="379"/>
        <v>0</v>
      </c>
      <c r="G284" s="287">
        <f t="shared" si="379"/>
        <v>0</v>
      </c>
      <c r="H284" s="288">
        <f t="shared" si="379"/>
        <v>0</v>
      </c>
      <c r="I284" s="241">
        <f t="shared" si="379"/>
        <v>0</v>
      </c>
      <c r="J284" s="287">
        <f t="shared" si="379"/>
        <v>0</v>
      </c>
      <c r="K284" s="288">
        <f t="shared" si="379"/>
        <v>0</v>
      </c>
      <c r="L284" s="241">
        <f t="shared" si="379"/>
        <v>0</v>
      </c>
      <c r="M284" s="287">
        <f t="shared" si="379"/>
        <v>0</v>
      </c>
      <c r="N284" s="288">
        <f t="shared" si="379"/>
        <v>0</v>
      </c>
      <c r="O284" s="241">
        <f t="shared" si="379"/>
        <v>0</v>
      </c>
      <c r="P284" s="229"/>
    </row>
    <row r="285" spans="1:16" ht="24" hidden="1" customHeight="1" x14ac:dyDescent="0.25">
      <c r="A285" s="358">
        <v>9230</v>
      </c>
      <c r="B285" s="189" t="s">
        <v>466</v>
      </c>
      <c r="C285" s="243">
        <f t="shared" si="371"/>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371"/>
        <v>0</v>
      </c>
      <c r="D286" s="297">
        <f>SUM(D287:D288)</f>
        <v>0</v>
      </c>
      <c r="E286" s="298">
        <f t="shared" ref="E286:F286" si="381">SUM(E287:E288)</f>
        <v>0</v>
      </c>
      <c r="F286" s="166">
        <f t="shared" si="381"/>
        <v>0</v>
      </c>
      <c r="G286" s="297">
        <f>SUM(G287:G288)</f>
        <v>0</v>
      </c>
      <c r="H286" s="298">
        <f t="shared" ref="H286:I286" si="382">SUM(H287:H288)</f>
        <v>0</v>
      </c>
      <c r="I286" s="166">
        <f t="shared" si="382"/>
        <v>0</v>
      </c>
      <c r="J286" s="297">
        <f>SUM(J287:J288)</f>
        <v>0</v>
      </c>
      <c r="K286" s="298">
        <f t="shared" ref="K286:L286" si="383">SUM(K287:K288)</f>
        <v>0</v>
      </c>
      <c r="L286" s="166">
        <f t="shared" si="383"/>
        <v>0</v>
      </c>
      <c r="M286" s="297">
        <f>SUM(M287:M288)</f>
        <v>0</v>
      </c>
      <c r="N286" s="298">
        <f t="shared" ref="N286:O286" si="384">SUM(N287:N288)</f>
        <v>0</v>
      </c>
      <c r="O286" s="166">
        <f t="shared" si="384"/>
        <v>0</v>
      </c>
      <c r="P286" s="168"/>
    </row>
    <row r="287" spans="1:16" ht="12" hidden="1" customHeight="1" x14ac:dyDescent="0.25">
      <c r="A287" s="309" t="s">
        <v>468</v>
      </c>
      <c r="B287" s="162" t="s">
        <v>469</v>
      </c>
      <c r="C287" s="190">
        <f t="shared" si="371"/>
        <v>0</v>
      </c>
      <c r="D287" s="302"/>
      <c r="E287" s="303"/>
      <c r="F287" s="166">
        <f t="shared" ref="F287:F288" si="385">D287+E287</f>
        <v>0</v>
      </c>
      <c r="G287" s="164"/>
      <c r="H287" s="165"/>
      <c r="I287" s="166">
        <f t="shared" ref="I287:I288" si="386">G287+H287</f>
        <v>0</v>
      </c>
      <c r="J287" s="164"/>
      <c r="K287" s="165"/>
      <c r="L287" s="166">
        <f t="shared" ref="L287:L288" si="387">K287+J287</f>
        <v>0</v>
      </c>
      <c r="M287" s="164"/>
      <c r="N287" s="165"/>
      <c r="O287" s="166">
        <f t="shared" ref="O287:O288" si="388">N287+M287</f>
        <v>0</v>
      </c>
      <c r="P287" s="168"/>
    </row>
    <row r="288" spans="1:16" ht="24" hidden="1" customHeight="1" x14ac:dyDescent="0.25">
      <c r="A288" s="309" t="s">
        <v>470</v>
      </c>
      <c r="B288" s="359" t="s">
        <v>471</v>
      </c>
      <c r="C288" s="183">
        <f t="shared" si="371"/>
        <v>0</v>
      </c>
      <c r="D288" s="304"/>
      <c r="E288" s="305"/>
      <c r="F288" s="234">
        <f t="shared" si="385"/>
        <v>0</v>
      </c>
      <c r="G288" s="157"/>
      <c r="H288" s="158"/>
      <c r="I288" s="234">
        <f t="shared" si="386"/>
        <v>0</v>
      </c>
      <c r="J288" s="157"/>
      <c r="K288" s="158"/>
      <c r="L288" s="234">
        <f t="shared" si="387"/>
        <v>0</v>
      </c>
      <c r="M288" s="157"/>
      <c r="N288" s="158"/>
      <c r="O288" s="234">
        <f t="shared" si="388"/>
        <v>0</v>
      </c>
      <c r="P288" s="160"/>
    </row>
    <row r="289" spans="1:16" ht="12.75" thickBot="1" x14ac:dyDescent="0.3">
      <c r="A289" s="360"/>
      <c r="B289" s="360" t="s">
        <v>472</v>
      </c>
      <c r="C289" s="361">
        <f t="shared" si="371"/>
        <v>693133</v>
      </c>
      <c r="D289" s="362">
        <f t="shared" ref="D289:O289" si="389">SUM(D286,D269,D230,D195,D187,D173,D75,D53,D283)</f>
        <v>668348</v>
      </c>
      <c r="E289" s="363">
        <f t="shared" si="389"/>
        <v>0</v>
      </c>
      <c r="F289" s="364">
        <f t="shared" si="389"/>
        <v>668348</v>
      </c>
      <c r="G289" s="362">
        <f t="shared" si="389"/>
        <v>0</v>
      </c>
      <c r="H289" s="363">
        <f t="shared" si="389"/>
        <v>0</v>
      </c>
      <c r="I289" s="364">
        <f t="shared" si="389"/>
        <v>0</v>
      </c>
      <c r="J289" s="362">
        <f t="shared" si="389"/>
        <v>24785</v>
      </c>
      <c r="K289" s="363">
        <f t="shared" si="389"/>
        <v>0</v>
      </c>
      <c r="L289" s="364">
        <f t="shared" si="389"/>
        <v>24785</v>
      </c>
      <c r="M289" s="362">
        <f t="shared" si="389"/>
        <v>0</v>
      </c>
      <c r="N289" s="363">
        <f t="shared" si="389"/>
        <v>0</v>
      </c>
      <c r="O289" s="364">
        <f t="shared" si="389"/>
        <v>0</v>
      </c>
      <c r="P289" s="365"/>
    </row>
    <row r="290" spans="1:16" s="139" customFormat="1" ht="13.5" hidden="1" thickTop="1" thickBot="1" x14ac:dyDescent="0.3">
      <c r="A290" s="1043" t="s">
        <v>473</v>
      </c>
      <c r="B290" s="1044"/>
      <c r="C290" s="366">
        <f t="shared" si="371"/>
        <v>0</v>
      </c>
      <c r="D290" s="367">
        <f>SUM(D24,D25,D41)-D51</f>
        <v>0</v>
      </c>
      <c r="E290" s="368">
        <f t="shared" ref="E290:F290" si="390">SUM(E24,E25,E41)-E51</f>
        <v>0</v>
      </c>
      <c r="F290" s="369">
        <f t="shared" si="390"/>
        <v>0</v>
      </c>
      <c r="G290" s="367">
        <f>SUM(G24,G25,G41)-G51</f>
        <v>0</v>
      </c>
      <c r="H290" s="368">
        <f t="shared" ref="H290:I290" si="391">SUM(H24,H25,H41)-H51</f>
        <v>0</v>
      </c>
      <c r="I290" s="369">
        <f t="shared" si="391"/>
        <v>0</v>
      </c>
      <c r="J290" s="367">
        <f>(J26+J43)-J51</f>
        <v>0</v>
      </c>
      <c r="K290" s="368">
        <f t="shared" ref="K290:L290" si="392">(K26+K43)-K51</f>
        <v>0</v>
      </c>
      <c r="L290" s="369">
        <f t="shared" si="392"/>
        <v>0</v>
      </c>
      <c r="M290" s="367">
        <f>M45-M51</f>
        <v>0</v>
      </c>
      <c r="N290" s="368">
        <f t="shared" ref="N290:O290" si="393">N45-N51</f>
        <v>0</v>
      </c>
      <c r="O290" s="369">
        <f t="shared" si="393"/>
        <v>0</v>
      </c>
      <c r="P290" s="370"/>
    </row>
    <row r="291" spans="1:16" s="139" customFormat="1" ht="12.75" hidden="1" thickTop="1" x14ac:dyDescent="0.25">
      <c r="A291" s="1045" t="s">
        <v>474</v>
      </c>
      <c r="B291" s="1046"/>
      <c r="C291" s="371">
        <f t="shared" si="371"/>
        <v>0</v>
      </c>
      <c r="D291" s="372">
        <f t="shared" ref="D291:O291" si="394">SUM(D292,D293)-D300+D301</f>
        <v>0</v>
      </c>
      <c r="E291" s="373">
        <f t="shared" si="394"/>
        <v>0</v>
      </c>
      <c r="F291" s="374">
        <f t="shared" si="394"/>
        <v>0</v>
      </c>
      <c r="G291" s="372">
        <f t="shared" si="394"/>
        <v>0</v>
      </c>
      <c r="H291" s="373">
        <f t="shared" si="394"/>
        <v>0</v>
      </c>
      <c r="I291" s="374">
        <f t="shared" si="394"/>
        <v>0</v>
      </c>
      <c r="J291" s="372">
        <f t="shared" si="394"/>
        <v>0</v>
      </c>
      <c r="K291" s="373">
        <f t="shared" si="394"/>
        <v>0</v>
      </c>
      <c r="L291" s="374">
        <f t="shared" si="394"/>
        <v>0</v>
      </c>
      <c r="M291" s="372">
        <f t="shared" si="394"/>
        <v>0</v>
      </c>
      <c r="N291" s="373">
        <f t="shared" si="394"/>
        <v>0</v>
      </c>
      <c r="O291" s="374">
        <f t="shared" si="394"/>
        <v>0</v>
      </c>
      <c r="P291" s="375"/>
    </row>
    <row r="292" spans="1:16" s="139" customFormat="1" ht="13.5" hidden="1" thickTop="1" thickBot="1" x14ac:dyDescent="0.3">
      <c r="A292" s="257" t="s">
        <v>475</v>
      </c>
      <c r="B292" s="257" t="s">
        <v>476</v>
      </c>
      <c r="C292" s="258">
        <f t="shared" si="371"/>
        <v>0</v>
      </c>
      <c r="D292" s="259">
        <f t="shared" ref="D292:O292" si="395">D21-D286</f>
        <v>0</v>
      </c>
      <c r="E292" s="260">
        <f t="shared" si="395"/>
        <v>0</v>
      </c>
      <c r="F292" s="261">
        <f t="shared" si="395"/>
        <v>0</v>
      </c>
      <c r="G292" s="259">
        <f t="shared" si="395"/>
        <v>0</v>
      </c>
      <c r="H292" s="260">
        <f t="shared" si="395"/>
        <v>0</v>
      </c>
      <c r="I292" s="261">
        <f t="shared" si="395"/>
        <v>0</v>
      </c>
      <c r="J292" s="259">
        <f t="shared" si="395"/>
        <v>0</v>
      </c>
      <c r="K292" s="260">
        <f t="shared" si="395"/>
        <v>0</v>
      </c>
      <c r="L292" s="261">
        <f t="shared" si="395"/>
        <v>0</v>
      </c>
      <c r="M292" s="259">
        <f t="shared" si="395"/>
        <v>0</v>
      </c>
      <c r="N292" s="260">
        <f t="shared" si="395"/>
        <v>0</v>
      </c>
      <c r="O292" s="261">
        <f t="shared" si="395"/>
        <v>0</v>
      </c>
      <c r="P292" s="146"/>
    </row>
    <row r="293" spans="1:16" s="139" customFormat="1" ht="12.75" hidden="1" thickTop="1" x14ac:dyDescent="0.25">
      <c r="A293" s="376" t="s">
        <v>477</v>
      </c>
      <c r="B293" s="376" t="s">
        <v>478</v>
      </c>
      <c r="C293" s="371">
        <f t="shared" si="371"/>
        <v>0</v>
      </c>
      <c r="D293" s="372">
        <f t="shared" ref="D293:O293" si="396">SUM(D294,D296,D298)-SUM(D295,D297,D299)</f>
        <v>0</v>
      </c>
      <c r="E293" s="373">
        <f t="shared" si="396"/>
        <v>0</v>
      </c>
      <c r="F293" s="374">
        <f t="shared" si="396"/>
        <v>0</v>
      </c>
      <c r="G293" s="372">
        <f t="shared" si="396"/>
        <v>0</v>
      </c>
      <c r="H293" s="373">
        <f t="shared" si="396"/>
        <v>0</v>
      </c>
      <c r="I293" s="374">
        <f t="shared" si="396"/>
        <v>0</v>
      </c>
      <c r="J293" s="372">
        <f t="shared" si="396"/>
        <v>0</v>
      </c>
      <c r="K293" s="373">
        <f t="shared" si="396"/>
        <v>0</v>
      </c>
      <c r="L293" s="374">
        <f t="shared" si="396"/>
        <v>0</v>
      </c>
      <c r="M293" s="372">
        <f t="shared" si="396"/>
        <v>0</v>
      </c>
      <c r="N293" s="373">
        <f t="shared" si="396"/>
        <v>0</v>
      </c>
      <c r="O293" s="374">
        <f t="shared" si="396"/>
        <v>0</v>
      </c>
      <c r="P293" s="375"/>
    </row>
    <row r="294" spans="1:16" ht="12" hidden="1" customHeight="1" x14ac:dyDescent="0.25">
      <c r="A294" s="377" t="s">
        <v>479</v>
      </c>
      <c r="B294" s="242" t="s">
        <v>480</v>
      </c>
      <c r="C294" s="198">
        <f t="shared" si="371"/>
        <v>0</v>
      </c>
      <c r="D294" s="347"/>
      <c r="E294" s="348"/>
      <c r="F294" s="349">
        <f t="shared" ref="F294:F301" si="397">D294+E294</f>
        <v>0</v>
      </c>
      <c r="G294" s="202"/>
      <c r="H294" s="203"/>
      <c r="I294" s="349">
        <f t="shared" ref="I294:I301" si="398">G294+H294</f>
        <v>0</v>
      </c>
      <c r="J294" s="202"/>
      <c r="K294" s="203"/>
      <c r="L294" s="349">
        <f t="shared" ref="L294:L301" si="399">K294+J294</f>
        <v>0</v>
      </c>
      <c r="M294" s="202"/>
      <c r="N294" s="203"/>
      <c r="O294" s="349">
        <f t="shared" ref="O294:O301" si="400">N294+M294</f>
        <v>0</v>
      </c>
      <c r="P294" s="207"/>
    </row>
    <row r="295" spans="1:16" ht="24" hidden="1" customHeight="1" x14ac:dyDescent="0.25">
      <c r="A295" s="309" t="s">
        <v>481</v>
      </c>
      <c r="B295" s="161" t="s">
        <v>482</v>
      </c>
      <c r="C295" s="190">
        <f t="shared" si="371"/>
        <v>0</v>
      </c>
      <c r="D295" s="302"/>
      <c r="E295" s="303"/>
      <c r="F295" s="166">
        <f t="shared" si="397"/>
        <v>0</v>
      </c>
      <c r="G295" s="164"/>
      <c r="H295" s="165"/>
      <c r="I295" s="166">
        <f t="shared" si="398"/>
        <v>0</v>
      </c>
      <c r="J295" s="164"/>
      <c r="K295" s="165"/>
      <c r="L295" s="166">
        <f t="shared" si="399"/>
        <v>0</v>
      </c>
      <c r="M295" s="164"/>
      <c r="N295" s="165"/>
      <c r="O295" s="166">
        <f t="shared" si="400"/>
        <v>0</v>
      </c>
      <c r="P295" s="168"/>
    </row>
    <row r="296" spans="1:16" ht="12" hidden="1" customHeight="1" x14ac:dyDescent="0.25">
      <c r="A296" s="309" t="s">
        <v>483</v>
      </c>
      <c r="B296" s="161" t="s">
        <v>484</v>
      </c>
      <c r="C296" s="190">
        <f t="shared" si="371"/>
        <v>0</v>
      </c>
      <c r="D296" s="302"/>
      <c r="E296" s="303"/>
      <c r="F296" s="166">
        <f t="shared" si="397"/>
        <v>0</v>
      </c>
      <c r="G296" s="164"/>
      <c r="H296" s="165"/>
      <c r="I296" s="166">
        <f t="shared" si="398"/>
        <v>0</v>
      </c>
      <c r="J296" s="164"/>
      <c r="K296" s="165"/>
      <c r="L296" s="166">
        <f t="shared" si="399"/>
        <v>0</v>
      </c>
      <c r="M296" s="164"/>
      <c r="N296" s="165"/>
      <c r="O296" s="166">
        <f t="shared" si="400"/>
        <v>0</v>
      </c>
      <c r="P296" s="168"/>
    </row>
    <row r="297" spans="1:16" ht="24" hidden="1" customHeight="1" x14ac:dyDescent="0.25">
      <c r="A297" s="309" t="s">
        <v>485</v>
      </c>
      <c r="B297" s="161" t="s">
        <v>486</v>
      </c>
      <c r="C297" s="190">
        <f t="shared" si="371"/>
        <v>0</v>
      </c>
      <c r="D297" s="302"/>
      <c r="E297" s="303"/>
      <c r="F297" s="166">
        <f t="shared" si="397"/>
        <v>0</v>
      </c>
      <c r="G297" s="164"/>
      <c r="H297" s="165"/>
      <c r="I297" s="166">
        <f t="shared" si="398"/>
        <v>0</v>
      </c>
      <c r="J297" s="164"/>
      <c r="K297" s="165"/>
      <c r="L297" s="166">
        <f t="shared" si="399"/>
        <v>0</v>
      </c>
      <c r="M297" s="164"/>
      <c r="N297" s="165"/>
      <c r="O297" s="166">
        <f t="shared" si="400"/>
        <v>0</v>
      </c>
      <c r="P297" s="168"/>
    </row>
    <row r="298" spans="1:16" ht="12" hidden="1" customHeight="1" x14ac:dyDescent="0.25">
      <c r="A298" s="309" t="s">
        <v>487</v>
      </c>
      <c r="B298" s="161" t="s">
        <v>488</v>
      </c>
      <c r="C298" s="190">
        <f t="shared" si="371"/>
        <v>0</v>
      </c>
      <c r="D298" s="302"/>
      <c r="E298" s="303"/>
      <c r="F298" s="166">
        <f t="shared" si="397"/>
        <v>0</v>
      </c>
      <c r="G298" s="164"/>
      <c r="H298" s="165"/>
      <c r="I298" s="166">
        <f t="shared" si="398"/>
        <v>0</v>
      </c>
      <c r="J298" s="164"/>
      <c r="K298" s="165"/>
      <c r="L298" s="166">
        <f t="shared" si="399"/>
        <v>0</v>
      </c>
      <c r="M298" s="164"/>
      <c r="N298" s="165"/>
      <c r="O298" s="166">
        <f t="shared" si="400"/>
        <v>0</v>
      </c>
      <c r="P298" s="168"/>
    </row>
    <row r="299" spans="1:16" ht="24.75" hidden="1" customHeight="1" thickBot="1" x14ac:dyDescent="0.3">
      <c r="A299" s="378" t="s">
        <v>489</v>
      </c>
      <c r="B299" s="379" t="s">
        <v>490</v>
      </c>
      <c r="C299" s="319">
        <f t="shared" si="371"/>
        <v>0</v>
      </c>
      <c r="D299" s="321"/>
      <c r="E299" s="322"/>
      <c r="F299" s="323">
        <f t="shared" si="397"/>
        <v>0</v>
      </c>
      <c r="G299" s="324"/>
      <c r="H299" s="325"/>
      <c r="I299" s="323">
        <f t="shared" si="398"/>
        <v>0</v>
      </c>
      <c r="J299" s="324"/>
      <c r="K299" s="325"/>
      <c r="L299" s="323">
        <f t="shared" si="399"/>
        <v>0</v>
      </c>
      <c r="M299" s="324"/>
      <c r="N299" s="325"/>
      <c r="O299" s="323">
        <f t="shared" si="400"/>
        <v>0</v>
      </c>
      <c r="P299" s="326"/>
    </row>
    <row r="300" spans="1:16" s="139" customFormat="1" ht="13.5" hidden="1" customHeight="1" thickTop="1" thickBot="1" x14ac:dyDescent="0.3">
      <c r="A300" s="380" t="s">
        <v>491</v>
      </c>
      <c r="B300" s="380" t="s">
        <v>492</v>
      </c>
      <c r="C300" s="366">
        <f t="shared" si="371"/>
        <v>0</v>
      </c>
      <c r="D300" s="381"/>
      <c r="E300" s="382"/>
      <c r="F300" s="369">
        <f t="shared" si="397"/>
        <v>0</v>
      </c>
      <c r="G300" s="381"/>
      <c r="H300" s="382"/>
      <c r="I300" s="383">
        <f t="shared" si="398"/>
        <v>0</v>
      </c>
      <c r="J300" s="381"/>
      <c r="K300" s="382"/>
      <c r="L300" s="383">
        <f t="shared" si="399"/>
        <v>0</v>
      </c>
      <c r="M300" s="381"/>
      <c r="N300" s="382"/>
      <c r="O300" s="383">
        <f t="shared" si="400"/>
        <v>0</v>
      </c>
      <c r="P300" s="384"/>
    </row>
    <row r="301" spans="1:16" s="139" customFormat="1" ht="48.75" hidden="1" customHeight="1" thickTop="1" x14ac:dyDescent="0.25">
      <c r="A301" s="376" t="s">
        <v>493</v>
      </c>
      <c r="B301" s="385" t="s">
        <v>494</v>
      </c>
      <c r="C301" s="371">
        <f t="shared" si="371"/>
        <v>0</v>
      </c>
      <c r="D301" s="315"/>
      <c r="E301" s="316"/>
      <c r="F301" s="173">
        <f t="shared" si="397"/>
        <v>0</v>
      </c>
      <c r="G301" s="315"/>
      <c r="H301" s="316"/>
      <c r="I301" s="173">
        <f t="shared" si="398"/>
        <v>0</v>
      </c>
      <c r="J301" s="315"/>
      <c r="K301" s="316"/>
      <c r="L301" s="173">
        <f t="shared" si="399"/>
        <v>0</v>
      </c>
      <c r="M301" s="315"/>
      <c r="N301" s="316"/>
      <c r="O301" s="173">
        <f t="shared" si="400"/>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T7JLLkB+u7Ywnr4otOXT/sxwDEsJQWtxinqE6GDhY6bfS39lcaSOOkAAIfH7eO6RaRHWtW7xfKDzqoo9ILOw6w==" saltValue="MmFy7yEWknVLdwKMLaG1iw==" spinCount="100000" sheet="1" objects="1" scenarios="1" formatCells="0" formatColumns="0" formatRows="0" deleteColumns="0"/>
  <autoFilter ref="A18:P301">
    <filterColumn colId="2">
      <filters>
        <filter val="1 050"/>
        <filter val="1 066"/>
        <filter val="1 175"/>
        <filter val="1 326"/>
        <filter val="1 600"/>
        <filter val="1 921"/>
        <filter val="10 467"/>
        <filter val="100"/>
        <filter val="11 238"/>
        <filter val="11 916"/>
        <filter val="12 000"/>
        <filter val="12 004"/>
        <filter val="12 117"/>
        <filter val="122 704"/>
        <filter val="13 600"/>
        <filter val="146"/>
        <filter val="150"/>
        <filter val="151 957"/>
        <filter val="155"/>
        <filter val="17 190"/>
        <filter val="174"/>
        <filter val="18 473"/>
        <filter val="189"/>
        <filter val="2 117"/>
        <filter val="2 230"/>
        <filter val="2 693"/>
        <filter val="200"/>
        <filter val="24 611"/>
        <filter val="25 505"/>
        <filter val="270"/>
        <filter val="29 253"/>
        <filter val="3 778"/>
        <filter val="3 803"/>
        <filter val="343"/>
        <filter val="36 694"/>
        <filter val="4 614"/>
        <filter val="429 132"/>
        <filter val="468"/>
        <filter val="490 882"/>
        <filter val="55 155"/>
        <filter val="584"/>
        <filter val="585"/>
        <filter val="6 496"/>
        <filter val="6 595"/>
        <filter val="600"/>
        <filter val="642 839"/>
        <filter val="668 348"/>
        <filter val="679 533"/>
        <filter val="693 133"/>
        <filter val="7 500"/>
        <filter val="752"/>
        <filter val="9"/>
        <filter val="9 818"/>
        <filter val="952"/>
        <filter val="955"/>
        <filter val="96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36.pielikums Jūrmalas pilsētas domes
2019.gada 19.decembra saistošajiem noteikumiem Nr.56
(protokols Nr.16, 31.punkts)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Q13" sqref="Q13"/>
    </sheetView>
  </sheetViews>
  <sheetFormatPr defaultRowHeight="12" outlineLevelCol="1" x14ac:dyDescent="0.25"/>
  <cols>
    <col min="1" max="1" width="10.85546875" style="386" customWidth="1"/>
    <col min="2" max="2" width="28" style="386" customWidth="1"/>
    <col min="3" max="3" width="8" style="386" customWidth="1"/>
    <col min="4" max="5" width="8.7109375" style="386" hidden="1" customWidth="1" outlineLevel="1"/>
    <col min="6" max="6" width="8.7109375" style="386" customWidth="1" collapsed="1"/>
    <col min="7" max="8" width="8.7109375" style="386" hidden="1" customWidth="1" outlineLevel="1"/>
    <col min="9" max="9" width="8.7109375" style="386" customWidth="1" collapsed="1"/>
    <col min="10" max="11" width="8.28515625" style="386" hidden="1" customWidth="1" outlineLevel="1"/>
    <col min="12" max="12" width="8.28515625" style="386" customWidth="1" collapsed="1"/>
    <col min="13" max="13" width="7.42578125" style="386" hidden="1" customWidth="1" outlineLevel="1"/>
    <col min="14" max="14" width="7.42578125" style="115" hidden="1" customWidth="1" outlineLevel="1"/>
    <col min="15" max="15" width="6.85546875" style="115" customWidth="1" collapsed="1"/>
    <col min="16" max="16" width="26.7109375" style="115" hidden="1" customWidth="1" outlineLevel="1"/>
    <col min="17" max="17" width="9.140625" style="115" collapsed="1"/>
    <col min="18" max="16384" width="9.140625" style="115"/>
  </cols>
  <sheetData>
    <row r="1" spans="1:17" x14ac:dyDescent="0.25">
      <c r="A1" s="112"/>
      <c r="B1" s="112"/>
      <c r="C1" s="112"/>
      <c r="D1" s="112"/>
      <c r="E1" s="112"/>
      <c r="F1" s="112"/>
      <c r="G1" s="112"/>
      <c r="H1" s="112"/>
      <c r="I1" s="112"/>
      <c r="J1" s="112"/>
      <c r="K1" s="112"/>
      <c r="L1" s="112"/>
      <c r="M1" s="112"/>
      <c r="N1" s="113"/>
      <c r="O1" s="114" t="s">
        <v>713</v>
      </c>
      <c r="P1" s="112"/>
    </row>
    <row r="2" spans="1:17" ht="35.25" customHeight="1" x14ac:dyDescent="0.25">
      <c r="A2" s="1072" t="s">
        <v>167</v>
      </c>
      <c r="B2" s="1073"/>
      <c r="C2" s="1073"/>
      <c r="D2" s="1073"/>
      <c r="E2" s="1073"/>
      <c r="F2" s="1073"/>
      <c r="G2" s="1073"/>
      <c r="H2" s="1073"/>
      <c r="I2" s="1073"/>
      <c r="J2" s="1073"/>
      <c r="K2" s="1073"/>
      <c r="L2" s="1073"/>
      <c r="M2" s="1073"/>
      <c r="N2" s="1073"/>
      <c r="O2" s="1073"/>
      <c r="P2" s="1074"/>
      <c r="Q2" s="460"/>
    </row>
    <row r="3" spans="1:17" ht="12.75" customHeight="1" x14ac:dyDescent="0.25">
      <c r="A3" s="116" t="s">
        <v>168</v>
      </c>
      <c r="B3" s="117"/>
      <c r="C3" s="1075" t="s">
        <v>714</v>
      </c>
      <c r="D3" s="1075"/>
      <c r="E3" s="1075"/>
      <c r="F3" s="1075"/>
      <c r="G3" s="1075"/>
      <c r="H3" s="1075"/>
      <c r="I3" s="1075"/>
      <c r="J3" s="1075"/>
      <c r="K3" s="1075"/>
      <c r="L3" s="1075"/>
      <c r="M3" s="1075"/>
      <c r="N3" s="1075"/>
      <c r="O3" s="1075"/>
      <c r="P3" s="1076"/>
      <c r="Q3" s="460"/>
    </row>
    <row r="4" spans="1:17" ht="12.75" customHeight="1" x14ac:dyDescent="0.25">
      <c r="A4" s="116" t="s">
        <v>170</v>
      </c>
      <c r="B4" s="117"/>
      <c r="C4" s="1075" t="s">
        <v>715</v>
      </c>
      <c r="D4" s="1075"/>
      <c r="E4" s="1075"/>
      <c r="F4" s="1075"/>
      <c r="G4" s="1075"/>
      <c r="H4" s="1075"/>
      <c r="I4" s="1075"/>
      <c r="J4" s="1075"/>
      <c r="K4" s="1075"/>
      <c r="L4" s="1075"/>
      <c r="M4" s="1075"/>
      <c r="N4" s="1075"/>
      <c r="O4" s="1075"/>
      <c r="P4" s="1076"/>
      <c r="Q4" s="460"/>
    </row>
    <row r="5" spans="1:17" ht="12.75" customHeight="1" x14ac:dyDescent="0.25">
      <c r="A5" s="118" t="s">
        <v>172</v>
      </c>
      <c r="B5" s="119"/>
      <c r="C5" s="1070" t="s">
        <v>716</v>
      </c>
      <c r="D5" s="1070"/>
      <c r="E5" s="1070"/>
      <c r="F5" s="1070"/>
      <c r="G5" s="1070"/>
      <c r="H5" s="1070"/>
      <c r="I5" s="1070"/>
      <c r="J5" s="1070"/>
      <c r="K5" s="1070"/>
      <c r="L5" s="1070"/>
      <c r="M5" s="1070"/>
      <c r="N5" s="1070"/>
      <c r="O5" s="1070"/>
      <c r="P5" s="1071"/>
      <c r="Q5" s="460"/>
    </row>
    <row r="6" spans="1:17" ht="12.75" customHeight="1" x14ac:dyDescent="0.25">
      <c r="A6" s="118" t="s">
        <v>174</v>
      </c>
      <c r="B6" s="119"/>
      <c r="C6" s="1070" t="s">
        <v>717</v>
      </c>
      <c r="D6" s="1070"/>
      <c r="E6" s="1070"/>
      <c r="F6" s="1070"/>
      <c r="G6" s="1070"/>
      <c r="H6" s="1070"/>
      <c r="I6" s="1070"/>
      <c r="J6" s="1070"/>
      <c r="K6" s="1070"/>
      <c r="L6" s="1070"/>
      <c r="M6" s="1070"/>
      <c r="N6" s="1070"/>
      <c r="O6" s="1070"/>
      <c r="P6" s="1071"/>
      <c r="Q6" s="460"/>
    </row>
    <row r="7" spans="1:17" ht="12" customHeight="1" x14ac:dyDescent="0.25">
      <c r="A7" s="118" t="s">
        <v>176</v>
      </c>
      <c r="B7" s="119"/>
      <c r="C7" s="1075" t="s">
        <v>724</v>
      </c>
      <c r="D7" s="1075"/>
      <c r="E7" s="1075"/>
      <c r="F7" s="1075"/>
      <c r="G7" s="1075"/>
      <c r="H7" s="1075"/>
      <c r="I7" s="1075"/>
      <c r="J7" s="1075"/>
      <c r="K7" s="1075"/>
      <c r="L7" s="1075"/>
      <c r="M7" s="1075"/>
      <c r="N7" s="1075"/>
      <c r="O7" s="1075"/>
      <c r="P7" s="1076"/>
      <c r="Q7" s="460"/>
    </row>
    <row r="8" spans="1:17" ht="12.75" customHeight="1" x14ac:dyDescent="0.25">
      <c r="A8" s="120" t="s">
        <v>178</v>
      </c>
      <c r="B8" s="119"/>
      <c r="C8" s="1077"/>
      <c r="D8" s="1077"/>
      <c r="E8" s="1077"/>
      <c r="F8" s="1077"/>
      <c r="G8" s="1077"/>
      <c r="H8" s="1077"/>
      <c r="I8" s="1077"/>
      <c r="J8" s="1077"/>
      <c r="K8" s="1077"/>
      <c r="L8" s="1077"/>
      <c r="M8" s="1077"/>
      <c r="N8" s="1077"/>
      <c r="O8" s="1077"/>
      <c r="P8" s="1078"/>
      <c r="Q8" s="460"/>
    </row>
    <row r="9" spans="1:17" ht="12.75" customHeight="1" x14ac:dyDescent="0.25">
      <c r="A9" s="118"/>
      <c r="B9" s="119" t="s">
        <v>179</v>
      </c>
      <c r="C9" s="1070" t="s">
        <v>718</v>
      </c>
      <c r="D9" s="1070" t="s">
        <v>718</v>
      </c>
      <c r="E9" s="1070" t="s">
        <v>718</v>
      </c>
      <c r="F9" s="1070" t="s">
        <v>718</v>
      </c>
      <c r="G9" s="1070" t="s">
        <v>718</v>
      </c>
      <c r="H9" s="1070" t="s">
        <v>718</v>
      </c>
      <c r="I9" s="1070" t="s">
        <v>718</v>
      </c>
      <c r="J9" s="1070" t="s">
        <v>718</v>
      </c>
      <c r="K9" s="1070" t="s">
        <v>718</v>
      </c>
      <c r="L9" s="1070" t="s">
        <v>718</v>
      </c>
      <c r="M9" s="1070" t="s">
        <v>718</v>
      </c>
      <c r="N9" s="1070" t="s">
        <v>718</v>
      </c>
      <c r="O9" s="1070" t="s">
        <v>718</v>
      </c>
      <c r="P9" s="1071" t="s">
        <v>718</v>
      </c>
      <c r="Q9" s="460"/>
    </row>
    <row r="10" spans="1:17" ht="12.75" customHeight="1" x14ac:dyDescent="0.25">
      <c r="A10" s="118"/>
      <c r="B10" s="119" t="s">
        <v>181</v>
      </c>
      <c r="C10" s="1070" t="s">
        <v>719</v>
      </c>
      <c r="D10" s="1070" t="s">
        <v>719</v>
      </c>
      <c r="E10" s="1070" t="s">
        <v>719</v>
      </c>
      <c r="F10" s="1070" t="s">
        <v>719</v>
      </c>
      <c r="G10" s="1070" t="s">
        <v>719</v>
      </c>
      <c r="H10" s="1070" t="s">
        <v>719</v>
      </c>
      <c r="I10" s="1070" t="s">
        <v>719</v>
      </c>
      <c r="J10" s="1070" t="s">
        <v>719</v>
      </c>
      <c r="K10" s="1070" t="s">
        <v>719</v>
      </c>
      <c r="L10" s="1070" t="s">
        <v>719</v>
      </c>
      <c r="M10" s="1070" t="s">
        <v>719</v>
      </c>
      <c r="N10" s="1070" t="s">
        <v>719</v>
      </c>
      <c r="O10" s="1070" t="s">
        <v>719</v>
      </c>
      <c r="P10" s="1071" t="s">
        <v>719</v>
      </c>
      <c r="Q10" s="460"/>
    </row>
    <row r="11" spans="1:17" ht="12.75" customHeight="1" x14ac:dyDescent="0.25">
      <c r="A11" s="118"/>
      <c r="B11" s="119" t="s">
        <v>182</v>
      </c>
      <c r="C11" s="1070"/>
      <c r="D11" s="1070"/>
      <c r="E11" s="1070"/>
      <c r="F11" s="1070"/>
      <c r="G11" s="1070"/>
      <c r="H11" s="1070"/>
      <c r="I11" s="1070"/>
      <c r="J11" s="1070"/>
      <c r="K11" s="1070"/>
      <c r="L11" s="1070"/>
      <c r="M11" s="1070"/>
      <c r="N11" s="1070"/>
      <c r="O11" s="1070"/>
      <c r="P11" s="1071"/>
      <c r="Q11" s="460"/>
    </row>
    <row r="12" spans="1:17" ht="12.75" customHeight="1" x14ac:dyDescent="0.25">
      <c r="A12" s="118"/>
      <c r="B12" s="119" t="s">
        <v>183</v>
      </c>
      <c r="C12" s="1070" t="s">
        <v>720</v>
      </c>
      <c r="D12" s="1070" t="s">
        <v>720</v>
      </c>
      <c r="E12" s="1070" t="s">
        <v>720</v>
      </c>
      <c r="F12" s="1070" t="s">
        <v>720</v>
      </c>
      <c r="G12" s="1070" t="s">
        <v>720</v>
      </c>
      <c r="H12" s="1070" t="s">
        <v>720</v>
      </c>
      <c r="I12" s="1070" t="s">
        <v>720</v>
      </c>
      <c r="J12" s="1070" t="s">
        <v>720</v>
      </c>
      <c r="K12" s="1070" t="s">
        <v>720</v>
      </c>
      <c r="L12" s="1070" t="s">
        <v>720</v>
      </c>
      <c r="M12" s="1070" t="s">
        <v>720</v>
      </c>
      <c r="N12" s="1070" t="s">
        <v>720</v>
      </c>
      <c r="O12" s="1070" t="s">
        <v>720</v>
      </c>
      <c r="P12" s="1071" t="s">
        <v>720</v>
      </c>
      <c r="Q12" s="460"/>
    </row>
    <row r="13" spans="1:17" ht="12.75" customHeight="1" x14ac:dyDescent="0.25">
      <c r="A13" s="118"/>
      <c r="B13" s="119" t="s">
        <v>184</v>
      </c>
      <c r="C13" s="1070" t="s">
        <v>721</v>
      </c>
      <c r="D13" s="1070" t="s">
        <v>721</v>
      </c>
      <c r="E13" s="1070" t="s">
        <v>721</v>
      </c>
      <c r="F13" s="1070" t="s">
        <v>721</v>
      </c>
      <c r="G13" s="1070" t="s">
        <v>721</v>
      </c>
      <c r="H13" s="1070" t="s">
        <v>721</v>
      </c>
      <c r="I13" s="1070" t="s">
        <v>721</v>
      </c>
      <c r="J13" s="1070" t="s">
        <v>721</v>
      </c>
      <c r="K13" s="1070" t="s">
        <v>721</v>
      </c>
      <c r="L13" s="1070" t="s">
        <v>721</v>
      </c>
      <c r="M13" s="1070" t="s">
        <v>721</v>
      </c>
      <c r="N13" s="1070" t="s">
        <v>721</v>
      </c>
      <c r="O13" s="1070" t="s">
        <v>721</v>
      </c>
      <c r="P13" s="1071" t="s">
        <v>721</v>
      </c>
      <c r="Q13" s="460"/>
    </row>
    <row r="14" spans="1:17" ht="12.75" customHeight="1" x14ac:dyDescent="0.25">
      <c r="A14" s="121"/>
      <c r="B14" s="122"/>
      <c r="C14" s="1050"/>
      <c r="D14" s="1050"/>
      <c r="E14" s="1050"/>
      <c r="F14" s="1050"/>
      <c r="G14" s="1050"/>
      <c r="H14" s="1050"/>
      <c r="I14" s="1050"/>
      <c r="J14" s="1050"/>
      <c r="K14" s="1050"/>
      <c r="L14" s="1050"/>
      <c r="M14" s="1050"/>
      <c r="N14" s="1050"/>
      <c r="O14" s="1050"/>
      <c r="P14" s="1051"/>
      <c r="Q14" s="460"/>
    </row>
    <row r="15" spans="1:17" s="123" customFormat="1" ht="12.75" customHeight="1" x14ac:dyDescent="0.25">
      <c r="A15" s="1052" t="s">
        <v>185</v>
      </c>
      <c r="B15" s="1055" t="s">
        <v>186</v>
      </c>
      <c r="C15" s="1057" t="s">
        <v>187</v>
      </c>
      <c r="D15" s="1058"/>
      <c r="E15" s="1058"/>
      <c r="F15" s="1058"/>
      <c r="G15" s="1058"/>
      <c r="H15" s="1058"/>
      <c r="I15" s="1058"/>
      <c r="J15" s="1058"/>
      <c r="K15" s="1058"/>
      <c r="L15" s="1058"/>
      <c r="M15" s="1058"/>
      <c r="N15" s="1058"/>
      <c r="O15" s="1058"/>
      <c r="P15" s="1059"/>
      <c r="Q15" s="461"/>
    </row>
    <row r="16" spans="1:17" s="123" customFormat="1" ht="12.75" customHeight="1" x14ac:dyDescent="0.25">
      <c r="A16" s="1053"/>
      <c r="B16" s="1056"/>
      <c r="C16" s="1060" t="s">
        <v>188</v>
      </c>
      <c r="D16" s="1062" t="s">
        <v>189</v>
      </c>
      <c r="E16" s="1064" t="s">
        <v>190</v>
      </c>
      <c r="F16" s="1066" t="s">
        <v>191</v>
      </c>
      <c r="G16" s="1048" t="s">
        <v>192</v>
      </c>
      <c r="H16" s="1049" t="s">
        <v>193</v>
      </c>
      <c r="I16" s="1047" t="s">
        <v>194</v>
      </c>
      <c r="J16" s="1048" t="s">
        <v>195</v>
      </c>
      <c r="K16" s="1049" t="s">
        <v>196</v>
      </c>
      <c r="L16" s="1047" t="s">
        <v>197</v>
      </c>
      <c r="M16" s="1048" t="s">
        <v>198</v>
      </c>
      <c r="N16" s="1049" t="s">
        <v>199</v>
      </c>
      <c r="O16" s="1047" t="s">
        <v>200</v>
      </c>
      <c r="P16" s="1068" t="s">
        <v>14</v>
      </c>
    </row>
    <row r="17" spans="1:16" s="124" customFormat="1" ht="70.5" customHeight="1" thickBot="1" x14ac:dyDescent="0.3">
      <c r="A17" s="1054"/>
      <c r="B17" s="1056"/>
      <c r="C17" s="1061"/>
      <c r="D17" s="1063"/>
      <c r="E17" s="1065"/>
      <c r="F17" s="1067"/>
      <c r="G17" s="1048"/>
      <c r="H17" s="1049"/>
      <c r="I17" s="1047"/>
      <c r="J17" s="1048"/>
      <c r="K17" s="1049"/>
      <c r="L17" s="1047"/>
      <c r="M17" s="1048"/>
      <c r="N17" s="1049"/>
      <c r="O17" s="1047"/>
      <c r="P17" s="1069"/>
    </row>
    <row r="18" spans="1:16" s="124" customFormat="1" ht="9.75" customHeight="1" thickTop="1" x14ac:dyDescent="0.25">
      <c r="A18" s="125" t="s">
        <v>201</v>
      </c>
      <c r="B18" s="125">
        <v>2</v>
      </c>
      <c r="C18" s="126">
        <v>3</v>
      </c>
      <c r="D18" s="127">
        <v>4</v>
      </c>
      <c r="E18" s="128">
        <v>5</v>
      </c>
      <c r="F18" s="129">
        <v>6</v>
      </c>
      <c r="G18" s="127">
        <v>7</v>
      </c>
      <c r="H18" s="130">
        <v>8</v>
      </c>
      <c r="I18" s="131">
        <v>9</v>
      </c>
      <c r="J18" s="130">
        <v>10</v>
      </c>
      <c r="K18" s="128">
        <v>11</v>
      </c>
      <c r="L18" s="132">
        <v>12</v>
      </c>
      <c r="M18" s="126">
        <v>13</v>
      </c>
      <c r="N18" s="128">
        <v>14</v>
      </c>
      <c r="O18" s="131">
        <v>15</v>
      </c>
      <c r="P18" s="131">
        <v>16</v>
      </c>
    </row>
    <row r="19" spans="1:16" s="139" customFormat="1" ht="12" hidden="1" customHeight="1" x14ac:dyDescent="0.25">
      <c r="A19" s="133"/>
      <c r="B19" s="134" t="s">
        <v>202</v>
      </c>
      <c r="C19" s="135"/>
      <c r="D19" s="136"/>
      <c r="E19" s="137"/>
      <c r="F19" s="138"/>
      <c r="G19" s="136"/>
      <c r="H19" s="137"/>
      <c r="I19" s="138"/>
      <c r="J19" s="136"/>
      <c r="K19" s="137"/>
      <c r="L19" s="138"/>
      <c r="M19" s="136"/>
      <c r="N19" s="137"/>
      <c r="O19" s="138"/>
      <c r="P19" s="138"/>
    </row>
    <row r="20" spans="1:16" s="139" customFormat="1" ht="12.75" thickBot="1" x14ac:dyDescent="0.3">
      <c r="A20" s="140"/>
      <c r="B20" s="141" t="s">
        <v>203</v>
      </c>
      <c r="C20" s="142">
        <f t="shared" ref="C20:C83" si="0">F20+I20+L20+O20</f>
        <v>1224328</v>
      </c>
      <c r="D20" s="143">
        <f>SUM(D21,D24,D25,D41,D43)</f>
        <v>600951</v>
      </c>
      <c r="E20" s="144">
        <f>SUM(E21,E24,E25,E41,E43)</f>
        <v>0</v>
      </c>
      <c r="F20" s="145">
        <f>SUM(F21,F24,F25,F41,F43)</f>
        <v>600951</v>
      </c>
      <c r="G20" s="143">
        <f>SUM(G21,G24,G43)</f>
        <v>506278</v>
      </c>
      <c r="H20" s="144">
        <f>SUM(H21,H24,H43)</f>
        <v>0</v>
      </c>
      <c r="I20" s="145">
        <f>SUM(I21,I24,I43)</f>
        <v>506278</v>
      </c>
      <c r="J20" s="143">
        <f>SUM(J21,J26,J43)</f>
        <v>117069</v>
      </c>
      <c r="K20" s="144">
        <f>SUM(K21,K26,K43)</f>
        <v>0</v>
      </c>
      <c r="L20" s="145">
        <f>SUM(L21,L26,L43)</f>
        <v>117069</v>
      </c>
      <c r="M20" s="143">
        <f>SUM(M21,M45)</f>
        <v>30</v>
      </c>
      <c r="N20" s="144">
        <f>SUM(N21,N45)</f>
        <v>0</v>
      </c>
      <c r="O20" s="145">
        <f>SUM(O21,O45)</f>
        <v>30</v>
      </c>
      <c r="P20" s="146"/>
    </row>
    <row r="21" spans="1:16" ht="12.75" thickTop="1" x14ac:dyDescent="0.25">
      <c r="A21" s="147"/>
      <c r="B21" s="148" t="s">
        <v>204</v>
      </c>
      <c r="C21" s="149">
        <f t="shared" si="0"/>
        <v>9073</v>
      </c>
      <c r="D21" s="150">
        <f t="shared" ref="D21:O21" si="1">SUM(D22:D23)</f>
        <v>0</v>
      </c>
      <c r="E21" s="151">
        <f t="shared" si="1"/>
        <v>0</v>
      </c>
      <c r="F21" s="152">
        <f t="shared" si="1"/>
        <v>0</v>
      </c>
      <c r="G21" s="150">
        <f t="shared" si="1"/>
        <v>0</v>
      </c>
      <c r="H21" s="151">
        <f t="shared" si="1"/>
        <v>0</v>
      </c>
      <c r="I21" s="152">
        <f t="shared" si="1"/>
        <v>0</v>
      </c>
      <c r="J21" s="150">
        <f t="shared" si="1"/>
        <v>9043</v>
      </c>
      <c r="K21" s="151">
        <f t="shared" si="1"/>
        <v>0</v>
      </c>
      <c r="L21" s="152">
        <f t="shared" si="1"/>
        <v>9043</v>
      </c>
      <c r="M21" s="150">
        <f t="shared" si="1"/>
        <v>30</v>
      </c>
      <c r="N21" s="151">
        <f t="shared" si="1"/>
        <v>0</v>
      </c>
      <c r="O21" s="152">
        <f t="shared" si="1"/>
        <v>30</v>
      </c>
      <c r="P21" s="153"/>
    </row>
    <row r="22" spans="1:16" ht="12" hidden="1" customHeight="1" x14ac:dyDescent="0.25">
      <c r="A22" s="154"/>
      <c r="B22" s="155" t="s">
        <v>205</v>
      </c>
      <c r="C22" s="156">
        <f t="shared" si="0"/>
        <v>0</v>
      </c>
      <c r="D22" s="157"/>
      <c r="E22" s="158"/>
      <c r="F22" s="159">
        <f>D22+E22</f>
        <v>0</v>
      </c>
      <c r="G22" s="157"/>
      <c r="H22" s="158"/>
      <c r="I22" s="159">
        <f>G22+H22</f>
        <v>0</v>
      </c>
      <c r="J22" s="157"/>
      <c r="K22" s="158"/>
      <c r="L22" s="159">
        <f>K22+J22</f>
        <v>0</v>
      </c>
      <c r="M22" s="157"/>
      <c r="N22" s="158"/>
      <c r="O22" s="159">
        <f>N22+M22</f>
        <v>0</v>
      </c>
      <c r="P22" s="160"/>
    </row>
    <row r="23" spans="1:16" x14ac:dyDescent="0.25">
      <c r="A23" s="161"/>
      <c r="B23" s="162" t="s">
        <v>206</v>
      </c>
      <c r="C23" s="163">
        <f>F23+I23+L23+O23</f>
        <v>9073</v>
      </c>
      <c r="D23" s="164"/>
      <c r="E23" s="165"/>
      <c r="F23" s="166">
        <f>D23+E23</f>
        <v>0</v>
      </c>
      <c r="G23" s="164"/>
      <c r="H23" s="165"/>
      <c r="I23" s="166">
        <f>G23+H23</f>
        <v>0</v>
      </c>
      <c r="J23" s="164">
        <v>9043</v>
      </c>
      <c r="K23" s="165"/>
      <c r="L23" s="167">
        <f>K23+J23</f>
        <v>9043</v>
      </c>
      <c r="M23" s="164">
        <v>30</v>
      </c>
      <c r="N23" s="165"/>
      <c r="O23" s="166">
        <f>N23+M23</f>
        <v>30</v>
      </c>
      <c r="P23" s="658"/>
    </row>
    <row r="24" spans="1:16" s="139" customFormat="1" ht="26.25" customHeight="1" thickBot="1" x14ac:dyDescent="0.3">
      <c r="A24" s="449">
        <v>19300</v>
      </c>
      <c r="B24" s="449" t="s">
        <v>207</v>
      </c>
      <c r="C24" s="450">
        <f>F24+I24</f>
        <v>1107229</v>
      </c>
      <c r="D24" s="451">
        <v>600951</v>
      </c>
      <c r="E24" s="452"/>
      <c r="F24" s="453">
        <f>D24+E24</f>
        <v>600951</v>
      </c>
      <c r="G24" s="451">
        <v>506278</v>
      </c>
      <c r="H24" s="659"/>
      <c r="I24" s="453">
        <f>G24+H24</f>
        <v>506278</v>
      </c>
      <c r="J24" s="454" t="s">
        <v>208</v>
      </c>
      <c r="K24" s="455" t="s">
        <v>208</v>
      </c>
      <c r="L24" s="456" t="s">
        <v>208</v>
      </c>
      <c r="M24" s="454" t="s">
        <v>208</v>
      </c>
      <c r="N24" s="455" t="s">
        <v>208</v>
      </c>
      <c r="O24" s="456" t="s">
        <v>208</v>
      </c>
      <c r="P24" s="457"/>
    </row>
    <row r="25" spans="1:16" s="139" customFormat="1" ht="24.75" hidden="1" customHeight="1" thickTop="1" x14ac:dyDescent="0.25">
      <c r="A25" s="463"/>
      <c r="B25" s="169" t="s">
        <v>209</v>
      </c>
      <c r="C25" s="170">
        <f>F25</f>
        <v>0</v>
      </c>
      <c r="D25" s="171"/>
      <c r="E25" s="172"/>
      <c r="F25" s="173">
        <f>D25+E25</f>
        <v>0</v>
      </c>
      <c r="G25" s="174" t="s">
        <v>208</v>
      </c>
      <c r="H25" s="175" t="s">
        <v>208</v>
      </c>
      <c r="I25" s="176" t="s">
        <v>208</v>
      </c>
      <c r="J25" s="174" t="s">
        <v>208</v>
      </c>
      <c r="K25" s="175" t="s">
        <v>208</v>
      </c>
      <c r="L25" s="176" t="s">
        <v>208</v>
      </c>
      <c r="M25" s="174" t="s">
        <v>208</v>
      </c>
      <c r="N25" s="175" t="s">
        <v>208</v>
      </c>
      <c r="O25" s="176" t="s">
        <v>208</v>
      </c>
      <c r="P25" s="177"/>
    </row>
    <row r="26" spans="1:16" s="139" customFormat="1" ht="36" customHeight="1" thickTop="1" x14ac:dyDescent="0.25">
      <c r="A26" s="169">
        <v>21300</v>
      </c>
      <c r="B26" s="169" t="s">
        <v>210</v>
      </c>
      <c r="C26" s="170">
        <f t="shared" ref="C26:C40" si="2">L26</f>
        <v>107962</v>
      </c>
      <c r="D26" s="174" t="s">
        <v>208</v>
      </c>
      <c r="E26" s="175" t="s">
        <v>208</v>
      </c>
      <c r="F26" s="176" t="s">
        <v>208</v>
      </c>
      <c r="G26" s="174" t="s">
        <v>208</v>
      </c>
      <c r="H26" s="175" t="s">
        <v>208</v>
      </c>
      <c r="I26" s="176" t="s">
        <v>208</v>
      </c>
      <c r="J26" s="178">
        <f>SUM(J27,J31,J33,J36)</f>
        <v>107962</v>
      </c>
      <c r="K26" s="179">
        <f>SUM(K27,K31,K33,K36)</f>
        <v>0</v>
      </c>
      <c r="L26" s="180">
        <f>SUM(L27,L31,L33,L36)</f>
        <v>107962</v>
      </c>
      <c r="M26" s="178" t="s">
        <v>208</v>
      </c>
      <c r="N26" s="179" t="s">
        <v>208</v>
      </c>
      <c r="O26" s="180" t="s">
        <v>208</v>
      </c>
      <c r="P26" s="177"/>
    </row>
    <row r="27" spans="1:16" s="139" customFormat="1" ht="24" customHeight="1" x14ac:dyDescent="0.25">
      <c r="A27" s="181">
        <v>21350</v>
      </c>
      <c r="B27" s="169" t="s">
        <v>211</v>
      </c>
      <c r="C27" s="170">
        <f t="shared" si="2"/>
        <v>101147</v>
      </c>
      <c r="D27" s="174" t="s">
        <v>208</v>
      </c>
      <c r="E27" s="175" t="s">
        <v>208</v>
      </c>
      <c r="F27" s="176" t="s">
        <v>208</v>
      </c>
      <c r="G27" s="174" t="s">
        <v>208</v>
      </c>
      <c r="H27" s="175" t="s">
        <v>208</v>
      </c>
      <c r="I27" s="176" t="s">
        <v>208</v>
      </c>
      <c r="J27" s="178">
        <f>SUM(J28:J30)</f>
        <v>101147</v>
      </c>
      <c r="K27" s="179">
        <f>SUM(K28:K30)</f>
        <v>0</v>
      </c>
      <c r="L27" s="180">
        <f>SUM(L28:L30)</f>
        <v>101147</v>
      </c>
      <c r="M27" s="178" t="s">
        <v>208</v>
      </c>
      <c r="N27" s="179" t="s">
        <v>208</v>
      </c>
      <c r="O27" s="180" t="s">
        <v>208</v>
      </c>
      <c r="P27" s="177"/>
    </row>
    <row r="28" spans="1:16" ht="12" hidden="1" customHeight="1" x14ac:dyDescent="0.25">
      <c r="A28" s="154">
        <v>21351</v>
      </c>
      <c r="B28" s="182" t="s">
        <v>212</v>
      </c>
      <c r="C28" s="183">
        <f t="shared" si="2"/>
        <v>0</v>
      </c>
      <c r="D28" s="184" t="s">
        <v>208</v>
      </c>
      <c r="E28" s="185" t="s">
        <v>208</v>
      </c>
      <c r="F28" s="186" t="s">
        <v>208</v>
      </c>
      <c r="G28" s="184" t="s">
        <v>208</v>
      </c>
      <c r="H28" s="185" t="s">
        <v>208</v>
      </c>
      <c r="I28" s="186" t="s">
        <v>208</v>
      </c>
      <c r="J28" s="157"/>
      <c r="K28" s="158"/>
      <c r="L28" s="159">
        <f>K28+J28</f>
        <v>0</v>
      </c>
      <c r="M28" s="187" t="s">
        <v>208</v>
      </c>
      <c r="N28" s="188" t="s">
        <v>208</v>
      </c>
      <c r="O28" s="159" t="s">
        <v>208</v>
      </c>
      <c r="P28" s="160"/>
    </row>
    <row r="29" spans="1:16" ht="12" hidden="1" customHeight="1" x14ac:dyDescent="0.25">
      <c r="A29" s="161">
        <v>21352</v>
      </c>
      <c r="B29" s="189" t="s">
        <v>213</v>
      </c>
      <c r="C29" s="190">
        <f t="shared" si="2"/>
        <v>0</v>
      </c>
      <c r="D29" s="191" t="s">
        <v>208</v>
      </c>
      <c r="E29" s="192" t="s">
        <v>208</v>
      </c>
      <c r="F29" s="193" t="s">
        <v>208</v>
      </c>
      <c r="G29" s="191" t="s">
        <v>208</v>
      </c>
      <c r="H29" s="192" t="s">
        <v>208</v>
      </c>
      <c r="I29" s="193" t="s">
        <v>208</v>
      </c>
      <c r="J29" s="164"/>
      <c r="K29" s="165"/>
      <c r="L29" s="167">
        <f>K29+J29</f>
        <v>0</v>
      </c>
      <c r="M29" s="194" t="s">
        <v>208</v>
      </c>
      <c r="N29" s="195" t="s">
        <v>208</v>
      </c>
      <c r="O29" s="167" t="s">
        <v>208</v>
      </c>
      <c r="P29" s="168"/>
    </row>
    <row r="30" spans="1:16" ht="25.5" customHeight="1" x14ac:dyDescent="0.25">
      <c r="A30" s="161">
        <v>21359</v>
      </c>
      <c r="B30" s="189" t="s">
        <v>214</v>
      </c>
      <c r="C30" s="190">
        <f t="shared" si="2"/>
        <v>101147</v>
      </c>
      <c r="D30" s="191" t="s">
        <v>208</v>
      </c>
      <c r="E30" s="192" t="s">
        <v>208</v>
      </c>
      <c r="F30" s="193" t="s">
        <v>208</v>
      </c>
      <c r="G30" s="191" t="s">
        <v>208</v>
      </c>
      <c r="H30" s="192" t="s">
        <v>208</v>
      </c>
      <c r="I30" s="193" t="s">
        <v>208</v>
      </c>
      <c r="J30" s="164">
        <v>101147</v>
      </c>
      <c r="K30" s="293"/>
      <c r="L30" s="167">
        <f>K30+J30</f>
        <v>101147</v>
      </c>
      <c r="M30" s="194" t="s">
        <v>208</v>
      </c>
      <c r="N30" s="195" t="s">
        <v>208</v>
      </c>
      <c r="O30" s="167" t="s">
        <v>208</v>
      </c>
      <c r="P30" s="168"/>
    </row>
    <row r="31" spans="1:16" s="139" customFormat="1" ht="36" hidden="1" customHeight="1" x14ac:dyDescent="0.25">
      <c r="A31" s="181">
        <v>21370</v>
      </c>
      <c r="B31" s="169" t="s">
        <v>215</v>
      </c>
      <c r="C31" s="170">
        <f t="shared" si="2"/>
        <v>0</v>
      </c>
      <c r="D31" s="174" t="s">
        <v>208</v>
      </c>
      <c r="E31" s="175" t="s">
        <v>208</v>
      </c>
      <c r="F31" s="176" t="s">
        <v>208</v>
      </c>
      <c r="G31" s="174" t="s">
        <v>208</v>
      </c>
      <c r="H31" s="175" t="s">
        <v>208</v>
      </c>
      <c r="I31" s="176" t="s">
        <v>208</v>
      </c>
      <c r="J31" s="178">
        <f>SUM(J32)</f>
        <v>0</v>
      </c>
      <c r="K31" s="179">
        <f>SUM(K32)</f>
        <v>0</v>
      </c>
      <c r="L31" s="180">
        <f>SUM(L32)</f>
        <v>0</v>
      </c>
      <c r="M31" s="178" t="s">
        <v>208</v>
      </c>
      <c r="N31" s="179" t="s">
        <v>208</v>
      </c>
      <c r="O31" s="180" t="s">
        <v>208</v>
      </c>
      <c r="P31" s="177"/>
    </row>
    <row r="32" spans="1:16" ht="36" hidden="1" customHeight="1" x14ac:dyDescent="0.25">
      <c r="A32" s="196">
        <v>21379</v>
      </c>
      <c r="B32" s="197" t="s">
        <v>216</v>
      </c>
      <c r="C32" s="198">
        <f t="shared" si="2"/>
        <v>0</v>
      </c>
      <c r="D32" s="199" t="s">
        <v>208</v>
      </c>
      <c r="E32" s="200" t="s">
        <v>208</v>
      </c>
      <c r="F32" s="201" t="s">
        <v>208</v>
      </c>
      <c r="G32" s="199" t="s">
        <v>208</v>
      </c>
      <c r="H32" s="200" t="s">
        <v>208</v>
      </c>
      <c r="I32" s="201" t="s">
        <v>208</v>
      </c>
      <c r="J32" s="202"/>
      <c r="K32" s="203"/>
      <c r="L32" s="204">
        <f>K32+J32</f>
        <v>0</v>
      </c>
      <c r="M32" s="205" t="s">
        <v>208</v>
      </c>
      <c r="N32" s="206" t="s">
        <v>208</v>
      </c>
      <c r="O32" s="204" t="s">
        <v>208</v>
      </c>
      <c r="P32" s="207"/>
    </row>
    <row r="33" spans="1:16" s="139" customFormat="1" ht="12" customHeight="1" x14ac:dyDescent="0.25">
      <c r="A33" s="181">
        <v>21380</v>
      </c>
      <c r="B33" s="169" t="s">
        <v>217</v>
      </c>
      <c r="C33" s="170">
        <f t="shared" si="2"/>
        <v>5320</v>
      </c>
      <c r="D33" s="174" t="s">
        <v>208</v>
      </c>
      <c r="E33" s="175" t="s">
        <v>208</v>
      </c>
      <c r="F33" s="176" t="s">
        <v>208</v>
      </c>
      <c r="G33" s="174" t="s">
        <v>208</v>
      </c>
      <c r="H33" s="175" t="s">
        <v>208</v>
      </c>
      <c r="I33" s="176" t="s">
        <v>208</v>
      </c>
      <c r="J33" s="178">
        <f>SUM(J34:J35)</f>
        <v>5320</v>
      </c>
      <c r="K33" s="179">
        <f>SUM(K34:K35)</f>
        <v>0</v>
      </c>
      <c r="L33" s="180">
        <f>SUM(L34:L35)</f>
        <v>5320</v>
      </c>
      <c r="M33" s="178" t="s">
        <v>208</v>
      </c>
      <c r="N33" s="179" t="s">
        <v>208</v>
      </c>
      <c r="O33" s="180" t="s">
        <v>208</v>
      </c>
      <c r="P33" s="177"/>
    </row>
    <row r="34" spans="1:16" ht="12" customHeight="1" x14ac:dyDescent="0.25">
      <c r="A34" s="155">
        <v>21381</v>
      </c>
      <c r="B34" s="182" t="s">
        <v>218</v>
      </c>
      <c r="C34" s="183">
        <f t="shared" si="2"/>
        <v>3220</v>
      </c>
      <c r="D34" s="184" t="s">
        <v>208</v>
      </c>
      <c r="E34" s="185" t="s">
        <v>208</v>
      </c>
      <c r="F34" s="186" t="s">
        <v>208</v>
      </c>
      <c r="G34" s="184" t="s">
        <v>208</v>
      </c>
      <c r="H34" s="185" t="s">
        <v>208</v>
      </c>
      <c r="I34" s="186" t="s">
        <v>208</v>
      </c>
      <c r="J34" s="157">
        <v>3220</v>
      </c>
      <c r="K34" s="158"/>
      <c r="L34" s="159">
        <f>K34+J34</f>
        <v>3220</v>
      </c>
      <c r="M34" s="187" t="s">
        <v>208</v>
      </c>
      <c r="N34" s="188" t="s">
        <v>208</v>
      </c>
      <c r="O34" s="159" t="s">
        <v>208</v>
      </c>
      <c r="P34" s="160"/>
    </row>
    <row r="35" spans="1:16" ht="26.25" customHeight="1" x14ac:dyDescent="0.25">
      <c r="A35" s="162">
        <v>21383</v>
      </c>
      <c r="B35" s="189" t="s">
        <v>219</v>
      </c>
      <c r="C35" s="190">
        <f t="shared" si="2"/>
        <v>2100</v>
      </c>
      <c r="D35" s="191" t="s">
        <v>208</v>
      </c>
      <c r="E35" s="192" t="s">
        <v>208</v>
      </c>
      <c r="F35" s="193" t="s">
        <v>208</v>
      </c>
      <c r="G35" s="191" t="s">
        <v>208</v>
      </c>
      <c r="H35" s="192" t="s">
        <v>208</v>
      </c>
      <c r="I35" s="193" t="s">
        <v>208</v>
      </c>
      <c r="J35" s="164">
        <v>2100</v>
      </c>
      <c r="K35" s="293"/>
      <c r="L35" s="167">
        <f>K35+J35</f>
        <v>2100</v>
      </c>
      <c r="M35" s="194" t="s">
        <v>208</v>
      </c>
      <c r="N35" s="195" t="s">
        <v>208</v>
      </c>
      <c r="O35" s="167" t="s">
        <v>208</v>
      </c>
      <c r="P35" s="168"/>
    </row>
    <row r="36" spans="1:16" s="139" customFormat="1" ht="25.5" customHeight="1" x14ac:dyDescent="0.25">
      <c r="A36" s="181">
        <v>21390</v>
      </c>
      <c r="B36" s="169" t="s">
        <v>220</v>
      </c>
      <c r="C36" s="170">
        <f t="shared" si="2"/>
        <v>1495</v>
      </c>
      <c r="D36" s="174" t="s">
        <v>208</v>
      </c>
      <c r="E36" s="175" t="s">
        <v>208</v>
      </c>
      <c r="F36" s="176" t="s">
        <v>208</v>
      </c>
      <c r="G36" s="174" t="s">
        <v>208</v>
      </c>
      <c r="H36" s="175" t="s">
        <v>208</v>
      </c>
      <c r="I36" s="176" t="s">
        <v>208</v>
      </c>
      <c r="J36" s="178">
        <f>SUM(J37:J40)</f>
        <v>1495</v>
      </c>
      <c r="K36" s="179">
        <f>SUM(K37:K40)</f>
        <v>0</v>
      </c>
      <c r="L36" s="180">
        <f>SUM(L37:L40)</f>
        <v>1495</v>
      </c>
      <c r="M36" s="178" t="s">
        <v>208</v>
      </c>
      <c r="N36" s="179" t="s">
        <v>208</v>
      </c>
      <c r="O36" s="180" t="s">
        <v>208</v>
      </c>
      <c r="P36" s="177"/>
    </row>
    <row r="37" spans="1:16" ht="24" hidden="1" customHeight="1" x14ac:dyDescent="0.25">
      <c r="A37" s="155">
        <v>21391</v>
      </c>
      <c r="B37" s="182" t="s">
        <v>221</v>
      </c>
      <c r="C37" s="183">
        <f t="shared" si="2"/>
        <v>0</v>
      </c>
      <c r="D37" s="184" t="s">
        <v>208</v>
      </c>
      <c r="E37" s="185" t="s">
        <v>208</v>
      </c>
      <c r="F37" s="186" t="s">
        <v>208</v>
      </c>
      <c r="G37" s="184" t="s">
        <v>208</v>
      </c>
      <c r="H37" s="185" t="s">
        <v>208</v>
      </c>
      <c r="I37" s="186" t="s">
        <v>208</v>
      </c>
      <c r="J37" s="157"/>
      <c r="K37" s="158"/>
      <c r="L37" s="159">
        <f>K37+J37</f>
        <v>0</v>
      </c>
      <c r="M37" s="187" t="s">
        <v>208</v>
      </c>
      <c r="N37" s="188" t="s">
        <v>208</v>
      </c>
      <c r="O37" s="159" t="s">
        <v>208</v>
      </c>
      <c r="P37" s="160"/>
    </row>
    <row r="38" spans="1:16" ht="12" hidden="1" customHeight="1" x14ac:dyDescent="0.25">
      <c r="A38" s="162">
        <v>21393</v>
      </c>
      <c r="B38" s="189" t="s">
        <v>222</v>
      </c>
      <c r="C38" s="190">
        <f t="shared" si="2"/>
        <v>0</v>
      </c>
      <c r="D38" s="191" t="s">
        <v>208</v>
      </c>
      <c r="E38" s="192" t="s">
        <v>208</v>
      </c>
      <c r="F38" s="193" t="s">
        <v>208</v>
      </c>
      <c r="G38" s="191" t="s">
        <v>208</v>
      </c>
      <c r="H38" s="192" t="s">
        <v>208</v>
      </c>
      <c r="I38" s="193" t="s">
        <v>208</v>
      </c>
      <c r="J38" s="164"/>
      <c r="K38" s="165"/>
      <c r="L38" s="167">
        <f>K38+J38</f>
        <v>0</v>
      </c>
      <c r="M38" s="194" t="s">
        <v>208</v>
      </c>
      <c r="N38" s="195" t="s">
        <v>208</v>
      </c>
      <c r="O38" s="167" t="s">
        <v>208</v>
      </c>
      <c r="P38" s="168"/>
    </row>
    <row r="39" spans="1:16" ht="12" hidden="1" customHeight="1" x14ac:dyDescent="0.25">
      <c r="A39" s="162">
        <v>21395</v>
      </c>
      <c r="B39" s="189" t="s">
        <v>223</v>
      </c>
      <c r="C39" s="190">
        <f t="shared" si="2"/>
        <v>0</v>
      </c>
      <c r="D39" s="191" t="s">
        <v>208</v>
      </c>
      <c r="E39" s="192" t="s">
        <v>208</v>
      </c>
      <c r="F39" s="193" t="s">
        <v>208</v>
      </c>
      <c r="G39" s="191" t="s">
        <v>208</v>
      </c>
      <c r="H39" s="192" t="s">
        <v>208</v>
      </c>
      <c r="I39" s="193" t="s">
        <v>208</v>
      </c>
      <c r="J39" s="164"/>
      <c r="K39" s="165"/>
      <c r="L39" s="167">
        <f>K39+J39</f>
        <v>0</v>
      </c>
      <c r="M39" s="194" t="s">
        <v>208</v>
      </c>
      <c r="N39" s="195" t="s">
        <v>208</v>
      </c>
      <c r="O39" s="167" t="s">
        <v>208</v>
      </c>
      <c r="P39" s="168"/>
    </row>
    <row r="40" spans="1:16" ht="22.5" customHeight="1" x14ac:dyDescent="0.25">
      <c r="A40" s="208">
        <v>21399</v>
      </c>
      <c r="B40" s="209" t="s">
        <v>224</v>
      </c>
      <c r="C40" s="210">
        <f t="shared" si="2"/>
        <v>1495</v>
      </c>
      <c r="D40" s="211" t="s">
        <v>208</v>
      </c>
      <c r="E40" s="212" t="s">
        <v>208</v>
      </c>
      <c r="F40" s="213" t="s">
        <v>208</v>
      </c>
      <c r="G40" s="211" t="s">
        <v>208</v>
      </c>
      <c r="H40" s="212" t="s">
        <v>208</v>
      </c>
      <c r="I40" s="213" t="s">
        <v>208</v>
      </c>
      <c r="J40" s="214">
        <v>1495</v>
      </c>
      <c r="K40" s="660"/>
      <c r="L40" s="216">
        <f>K40+J40</f>
        <v>1495</v>
      </c>
      <c r="M40" s="217" t="s">
        <v>208</v>
      </c>
      <c r="N40" s="218" t="s">
        <v>208</v>
      </c>
      <c r="O40" s="216" t="s">
        <v>208</v>
      </c>
      <c r="P40" s="661"/>
    </row>
    <row r="41" spans="1:16" s="139" customFormat="1" ht="26.25" hidden="1" customHeight="1" x14ac:dyDescent="0.25">
      <c r="A41" s="220">
        <v>21420</v>
      </c>
      <c r="B41" s="221" t="s">
        <v>225</v>
      </c>
      <c r="C41" s="222">
        <f>F41</f>
        <v>0</v>
      </c>
      <c r="D41" s="223">
        <f>SUM(D42)</f>
        <v>0</v>
      </c>
      <c r="E41" s="224">
        <f>SUM(E42)</f>
        <v>0</v>
      </c>
      <c r="F41" s="225">
        <f>SUM(F42)</f>
        <v>0</v>
      </c>
      <c r="G41" s="226" t="s">
        <v>208</v>
      </c>
      <c r="H41" s="227" t="s">
        <v>208</v>
      </c>
      <c r="I41" s="228" t="s">
        <v>208</v>
      </c>
      <c r="J41" s="226" t="s">
        <v>208</v>
      </c>
      <c r="K41" s="227" t="s">
        <v>208</v>
      </c>
      <c r="L41" s="228" t="s">
        <v>208</v>
      </c>
      <c r="M41" s="226" t="s">
        <v>208</v>
      </c>
      <c r="N41" s="227" t="s">
        <v>208</v>
      </c>
      <c r="O41" s="228" t="s">
        <v>208</v>
      </c>
      <c r="P41" s="229"/>
    </row>
    <row r="42" spans="1:16" s="139" customFormat="1" ht="26.25" hidden="1" customHeight="1" x14ac:dyDescent="0.25">
      <c r="A42" s="208">
        <v>21429</v>
      </c>
      <c r="B42" s="209" t="s">
        <v>226</v>
      </c>
      <c r="C42" s="230">
        <f>F42</f>
        <v>0</v>
      </c>
      <c r="D42" s="214"/>
      <c r="E42" s="215"/>
      <c r="F42" s="231">
        <f>D42+E42</f>
        <v>0</v>
      </c>
      <c r="G42" s="211" t="s">
        <v>208</v>
      </c>
      <c r="H42" s="212" t="s">
        <v>208</v>
      </c>
      <c r="I42" s="213" t="s">
        <v>208</v>
      </c>
      <c r="J42" s="211" t="s">
        <v>208</v>
      </c>
      <c r="K42" s="212" t="s">
        <v>208</v>
      </c>
      <c r="L42" s="213" t="s">
        <v>208</v>
      </c>
      <c r="M42" s="211" t="s">
        <v>208</v>
      </c>
      <c r="N42" s="212" t="s">
        <v>208</v>
      </c>
      <c r="O42" s="213" t="s">
        <v>208</v>
      </c>
      <c r="P42" s="219"/>
    </row>
    <row r="43" spans="1:16" s="139" customFormat="1" ht="24" x14ac:dyDescent="0.25">
      <c r="A43" s="181">
        <v>21490</v>
      </c>
      <c r="B43" s="169" t="s">
        <v>227</v>
      </c>
      <c r="C43" s="232">
        <f>F43+I43+L43</f>
        <v>64</v>
      </c>
      <c r="D43" s="178">
        <f>D44</f>
        <v>0</v>
      </c>
      <c r="E43" s="179">
        <f>E44</f>
        <v>0</v>
      </c>
      <c r="F43" s="180">
        <f>F44</f>
        <v>0</v>
      </c>
      <c r="G43" s="178">
        <f t="shared" ref="G43:L43" si="3">G44</f>
        <v>0</v>
      </c>
      <c r="H43" s="179">
        <f t="shared" si="3"/>
        <v>0</v>
      </c>
      <c r="I43" s="180">
        <f t="shared" si="3"/>
        <v>0</v>
      </c>
      <c r="J43" s="178">
        <f t="shared" si="3"/>
        <v>64</v>
      </c>
      <c r="K43" s="179">
        <f t="shared" si="3"/>
        <v>0</v>
      </c>
      <c r="L43" s="180">
        <f t="shared" si="3"/>
        <v>64</v>
      </c>
      <c r="M43" s="178" t="s">
        <v>208</v>
      </c>
      <c r="N43" s="179" t="s">
        <v>208</v>
      </c>
      <c r="O43" s="180" t="s">
        <v>208</v>
      </c>
      <c r="P43" s="177"/>
    </row>
    <row r="44" spans="1:16" s="139" customFormat="1" ht="23.25" customHeight="1" x14ac:dyDescent="0.25">
      <c r="A44" s="162">
        <v>21499</v>
      </c>
      <c r="B44" s="189" t="s">
        <v>228</v>
      </c>
      <c r="C44" s="233">
        <f>F44+I44+L44</f>
        <v>64</v>
      </c>
      <c r="D44" s="157"/>
      <c r="E44" s="158"/>
      <c r="F44" s="234">
        <f>D44+E44</f>
        <v>0</v>
      </c>
      <c r="G44" s="157"/>
      <c r="H44" s="158"/>
      <c r="I44" s="234">
        <f>G44+H44</f>
        <v>0</v>
      </c>
      <c r="J44" s="157">
        <v>64</v>
      </c>
      <c r="K44" s="662"/>
      <c r="L44" s="159">
        <f>K44+J44</f>
        <v>64</v>
      </c>
      <c r="M44" s="187" t="s">
        <v>208</v>
      </c>
      <c r="N44" s="188" t="s">
        <v>208</v>
      </c>
      <c r="O44" s="159" t="s">
        <v>208</v>
      </c>
      <c r="P44" s="160"/>
    </row>
    <row r="45" spans="1:16" ht="12.75" hidden="1" customHeight="1" x14ac:dyDescent="0.25">
      <c r="A45" s="235">
        <v>23000</v>
      </c>
      <c r="B45" s="236" t="s">
        <v>229</v>
      </c>
      <c r="C45" s="232">
        <f>O45</f>
        <v>0</v>
      </c>
      <c r="D45" s="211" t="s">
        <v>208</v>
      </c>
      <c r="E45" s="212" t="s">
        <v>208</v>
      </c>
      <c r="F45" s="213" t="s">
        <v>208</v>
      </c>
      <c r="G45" s="211" t="s">
        <v>208</v>
      </c>
      <c r="H45" s="212" t="s">
        <v>208</v>
      </c>
      <c r="I45" s="213" t="s">
        <v>208</v>
      </c>
      <c r="J45" s="217" t="s">
        <v>208</v>
      </c>
      <c r="K45" s="218" t="s">
        <v>208</v>
      </c>
      <c r="L45" s="216" t="s">
        <v>208</v>
      </c>
      <c r="M45" s="217">
        <f>SUM(M46:M47)</f>
        <v>0</v>
      </c>
      <c r="N45" s="218">
        <f>SUM(N46:N47)</f>
        <v>0</v>
      </c>
      <c r="O45" s="216">
        <f>SUM(O46:O47)</f>
        <v>0</v>
      </c>
      <c r="P45" s="219"/>
    </row>
    <row r="46" spans="1:16" ht="24" hidden="1" customHeight="1" x14ac:dyDescent="0.25">
      <c r="A46" s="237">
        <v>23410</v>
      </c>
      <c r="B46" s="238" t="s">
        <v>230</v>
      </c>
      <c r="C46" s="222">
        <f>O46</f>
        <v>0</v>
      </c>
      <c r="D46" s="226" t="s">
        <v>208</v>
      </c>
      <c r="E46" s="227" t="s">
        <v>208</v>
      </c>
      <c r="F46" s="228" t="s">
        <v>208</v>
      </c>
      <c r="G46" s="226" t="s">
        <v>208</v>
      </c>
      <c r="H46" s="227" t="s">
        <v>208</v>
      </c>
      <c r="I46" s="228" t="s">
        <v>208</v>
      </c>
      <c r="J46" s="226" t="s">
        <v>208</v>
      </c>
      <c r="K46" s="227" t="s">
        <v>208</v>
      </c>
      <c r="L46" s="228" t="s">
        <v>208</v>
      </c>
      <c r="M46" s="239"/>
      <c r="N46" s="240"/>
      <c r="O46" s="241">
        <f>N46+M46</f>
        <v>0</v>
      </c>
      <c r="P46" s="229"/>
    </row>
    <row r="47" spans="1:16" ht="24" hidden="1" customHeight="1" x14ac:dyDescent="0.25">
      <c r="A47" s="237">
        <v>23510</v>
      </c>
      <c r="B47" s="238" t="s">
        <v>231</v>
      </c>
      <c r="C47" s="222">
        <f>O47</f>
        <v>0</v>
      </c>
      <c r="D47" s="226" t="s">
        <v>208</v>
      </c>
      <c r="E47" s="227" t="s">
        <v>208</v>
      </c>
      <c r="F47" s="228" t="s">
        <v>208</v>
      </c>
      <c r="G47" s="226" t="s">
        <v>208</v>
      </c>
      <c r="H47" s="227" t="s">
        <v>208</v>
      </c>
      <c r="I47" s="228" t="s">
        <v>208</v>
      </c>
      <c r="J47" s="226" t="s">
        <v>208</v>
      </c>
      <c r="K47" s="227" t="s">
        <v>208</v>
      </c>
      <c r="L47" s="228" t="s">
        <v>208</v>
      </c>
      <c r="M47" s="239"/>
      <c r="N47" s="240"/>
      <c r="O47" s="241">
        <f>N47+M47</f>
        <v>0</v>
      </c>
      <c r="P47" s="229"/>
    </row>
    <row r="48" spans="1:16" ht="12" hidden="1" customHeight="1" x14ac:dyDescent="0.25">
      <c r="A48" s="242"/>
      <c r="B48" s="238"/>
      <c r="C48" s="243"/>
      <c r="D48" s="244"/>
      <c r="E48" s="245"/>
      <c r="F48" s="241"/>
      <c r="G48" s="244"/>
      <c r="H48" s="245"/>
      <c r="I48" s="241"/>
      <c r="J48" s="244"/>
      <c r="K48" s="245"/>
      <c r="L48" s="225"/>
      <c r="M48" s="244"/>
      <c r="N48" s="245"/>
      <c r="O48" s="241"/>
      <c r="P48" s="229"/>
    </row>
    <row r="49" spans="1:16" s="139" customFormat="1" ht="12" hidden="1" customHeight="1" x14ac:dyDescent="0.25">
      <c r="A49" s="246"/>
      <c r="B49" s="247" t="s">
        <v>232</v>
      </c>
      <c r="C49" s="248"/>
      <c r="D49" s="249"/>
      <c r="E49" s="250"/>
      <c r="F49" s="251"/>
      <c r="G49" s="252"/>
      <c r="H49" s="253"/>
      <c r="I49" s="254"/>
      <c r="J49" s="252"/>
      <c r="K49" s="253"/>
      <c r="L49" s="255"/>
      <c r="M49" s="252"/>
      <c r="N49" s="253"/>
      <c r="O49" s="254"/>
      <c r="P49" s="256"/>
    </row>
    <row r="50" spans="1:16" s="139" customFormat="1" ht="12.75" thickBot="1" x14ac:dyDescent="0.3">
      <c r="A50" s="257"/>
      <c r="B50" s="140" t="s">
        <v>233</v>
      </c>
      <c r="C50" s="258">
        <f t="shared" si="0"/>
        <v>1224328</v>
      </c>
      <c r="D50" s="259">
        <f t="shared" ref="D50:O50" si="4">SUM(D51,D286)</f>
        <v>600951</v>
      </c>
      <c r="E50" s="260">
        <f t="shared" si="4"/>
        <v>0</v>
      </c>
      <c r="F50" s="261">
        <f t="shared" si="4"/>
        <v>600951</v>
      </c>
      <c r="G50" s="259">
        <f t="shared" si="4"/>
        <v>506278</v>
      </c>
      <c r="H50" s="260">
        <f t="shared" si="4"/>
        <v>0</v>
      </c>
      <c r="I50" s="261">
        <f t="shared" si="4"/>
        <v>506278</v>
      </c>
      <c r="J50" s="143">
        <f t="shared" si="4"/>
        <v>117069</v>
      </c>
      <c r="K50" s="144">
        <f t="shared" si="4"/>
        <v>0</v>
      </c>
      <c r="L50" s="145">
        <f t="shared" si="4"/>
        <v>117069</v>
      </c>
      <c r="M50" s="143">
        <f t="shared" si="4"/>
        <v>30</v>
      </c>
      <c r="N50" s="144">
        <f t="shared" si="4"/>
        <v>0</v>
      </c>
      <c r="O50" s="145">
        <f t="shared" si="4"/>
        <v>30</v>
      </c>
      <c r="P50" s="146"/>
    </row>
    <row r="51" spans="1:16" s="139" customFormat="1" ht="36.75" thickTop="1" x14ac:dyDescent="0.25">
      <c r="A51" s="262"/>
      <c r="B51" s="263" t="s">
        <v>234</v>
      </c>
      <c r="C51" s="264">
        <f t="shared" si="0"/>
        <v>1224328</v>
      </c>
      <c r="D51" s="265">
        <f t="shared" ref="D51:O51" si="5">SUM(D52,D194)</f>
        <v>600951</v>
      </c>
      <c r="E51" s="266">
        <f t="shared" si="5"/>
        <v>0</v>
      </c>
      <c r="F51" s="267">
        <f t="shared" si="5"/>
        <v>600951</v>
      </c>
      <c r="G51" s="265">
        <f t="shared" si="5"/>
        <v>506278</v>
      </c>
      <c r="H51" s="266">
        <f t="shared" si="5"/>
        <v>0</v>
      </c>
      <c r="I51" s="267">
        <f t="shared" si="5"/>
        <v>506278</v>
      </c>
      <c r="J51" s="268">
        <f t="shared" si="5"/>
        <v>117069</v>
      </c>
      <c r="K51" s="269">
        <f t="shared" si="5"/>
        <v>0</v>
      </c>
      <c r="L51" s="270">
        <f t="shared" si="5"/>
        <v>117069</v>
      </c>
      <c r="M51" s="268">
        <f t="shared" si="5"/>
        <v>30</v>
      </c>
      <c r="N51" s="269">
        <f t="shared" si="5"/>
        <v>0</v>
      </c>
      <c r="O51" s="270">
        <f t="shared" si="5"/>
        <v>30</v>
      </c>
      <c r="P51" s="271"/>
    </row>
    <row r="52" spans="1:16" s="139" customFormat="1" ht="24" x14ac:dyDescent="0.25">
      <c r="A52" s="135"/>
      <c r="B52" s="133" t="s">
        <v>235</v>
      </c>
      <c r="C52" s="272">
        <f t="shared" si="0"/>
        <v>1118335</v>
      </c>
      <c r="D52" s="273">
        <f t="shared" ref="D52:O52" si="6">SUM(D53,D75,D173,D187)</f>
        <v>520270</v>
      </c>
      <c r="E52" s="274">
        <f t="shared" si="6"/>
        <v>0</v>
      </c>
      <c r="F52" s="275">
        <f t="shared" si="6"/>
        <v>520270</v>
      </c>
      <c r="G52" s="273">
        <f t="shared" si="6"/>
        <v>506278</v>
      </c>
      <c r="H52" s="274">
        <f t="shared" si="6"/>
        <v>0</v>
      </c>
      <c r="I52" s="275">
        <f t="shared" si="6"/>
        <v>506278</v>
      </c>
      <c r="J52" s="273">
        <f t="shared" si="6"/>
        <v>91757</v>
      </c>
      <c r="K52" s="274">
        <f t="shared" si="6"/>
        <v>0</v>
      </c>
      <c r="L52" s="275">
        <f t="shared" si="6"/>
        <v>91757</v>
      </c>
      <c r="M52" s="273">
        <f t="shared" si="6"/>
        <v>30</v>
      </c>
      <c r="N52" s="274">
        <f t="shared" si="6"/>
        <v>0</v>
      </c>
      <c r="O52" s="275">
        <f t="shared" si="6"/>
        <v>30</v>
      </c>
      <c r="P52" s="276"/>
    </row>
    <row r="53" spans="1:16" s="139" customFormat="1" x14ac:dyDescent="0.25">
      <c r="A53" s="277">
        <v>1000</v>
      </c>
      <c r="B53" s="277" t="s">
        <v>236</v>
      </c>
      <c r="C53" s="278">
        <f t="shared" si="0"/>
        <v>1019601</v>
      </c>
      <c r="D53" s="279">
        <f t="shared" ref="D53:O53" si="7">SUM(D54,D67)</f>
        <v>450163</v>
      </c>
      <c r="E53" s="280">
        <f t="shared" si="7"/>
        <v>0</v>
      </c>
      <c r="F53" s="281">
        <f t="shared" si="7"/>
        <v>450163</v>
      </c>
      <c r="G53" s="279">
        <f t="shared" si="7"/>
        <v>506278</v>
      </c>
      <c r="H53" s="280">
        <f t="shared" si="7"/>
        <v>0</v>
      </c>
      <c r="I53" s="281">
        <f t="shared" si="7"/>
        <v>506278</v>
      </c>
      <c r="J53" s="279">
        <f t="shared" si="7"/>
        <v>63160</v>
      </c>
      <c r="K53" s="280">
        <f t="shared" si="7"/>
        <v>0</v>
      </c>
      <c r="L53" s="281">
        <f t="shared" si="7"/>
        <v>63160</v>
      </c>
      <c r="M53" s="279">
        <f t="shared" si="7"/>
        <v>0</v>
      </c>
      <c r="N53" s="280">
        <f t="shared" si="7"/>
        <v>0</v>
      </c>
      <c r="O53" s="281">
        <f t="shared" si="7"/>
        <v>0</v>
      </c>
      <c r="P53" s="282"/>
    </row>
    <row r="54" spans="1:16" x14ac:dyDescent="0.25">
      <c r="A54" s="169">
        <v>1100</v>
      </c>
      <c r="B54" s="283" t="s">
        <v>237</v>
      </c>
      <c r="C54" s="170">
        <f t="shared" si="0"/>
        <v>781485</v>
      </c>
      <c r="D54" s="284">
        <f t="shared" ref="D54:O54" si="8">SUM(D55,D58,D66)</f>
        <v>322460</v>
      </c>
      <c r="E54" s="285">
        <f t="shared" si="8"/>
        <v>0</v>
      </c>
      <c r="F54" s="173">
        <f t="shared" si="8"/>
        <v>322460</v>
      </c>
      <c r="G54" s="284">
        <f t="shared" si="8"/>
        <v>410608</v>
      </c>
      <c r="H54" s="285">
        <f t="shared" si="8"/>
        <v>0</v>
      </c>
      <c r="I54" s="173">
        <f t="shared" si="8"/>
        <v>410608</v>
      </c>
      <c r="J54" s="284">
        <f t="shared" si="8"/>
        <v>48417</v>
      </c>
      <c r="K54" s="285">
        <f t="shared" si="8"/>
        <v>0</v>
      </c>
      <c r="L54" s="173">
        <f t="shared" si="8"/>
        <v>48417</v>
      </c>
      <c r="M54" s="284">
        <f t="shared" si="8"/>
        <v>0</v>
      </c>
      <c r="N54" s="285">
        <f t="shared" si="8"/>
        <v>0</v>
      </c>
      <c r="O54" s="173">
        <f t="shared" si="8"/>
        <v>0</v>
      </c>
      <c r="P54" s="177"/>
    </row>
    <row r="55" spans="1:16" x14ac:dyDescent="0.25">
      <c r="A55" s="286">
        <v>1110</v>
      </c>
      <c r="B55" s="238" t="s">
        <v>238</v>
      </c>
      <c r="C55" s="243">
        <f t="shared" si="0"/>
        <v>722621</v>
      </c>
      <c r="D55" s="287">
        <f t="shared" ref="D55:O55" si="9">SUM(D56:D57)</f>
        <v>284920</v>
      </c>
      <c r="E55" s="288">
        <f t="shared" si="9"/>
        <v>0</v>
      </c>
      <c r="F55" s="241">
        <f t="shared" si="9"/>
        <v>284920</v>
      </c>
      <c r="G55" s="287">
        <f t="shared" si="9"/>
        <v>389461</v>
      </c>
      <c r="H55" s="288">
        <f t="shared" si="9"/>
        <v>0</v>
      </c>
      <c r="I55" s="241">
        <f t="shared" si="9"/>
        <v>389461</v>
      </c>
      <c r="J55" s="287">
        <f t="shared" si="9"/>
        <v>48240</v>
      </c>
      <c r="K55" s="288">
        <f t="shared" si="9"/>
        <v>0</v>
      </c>
      <c r="L55" s="241">
        <f t="shared" si="9"/>
        <v>48240</v>
      </c>
      <c r="M55" s="287">
        <f t="shared" si="9"/>
        <v>0</v>
      </c>
      <c r="N55" s="288">
        <f t="shared" si="9"/>
        <v>0</v>
      </c>
      <c r="O55" s="241">
        <f t="shared" si="9"/>
        <v>0</v>
      </c>
      <c r="P55" s="229"/>
    </row>
    <row r="56" spans="1:16" ht="12" hidden="1" customHeight="1" x14ac:dyDescent="0.25">
      <c r="A56" s="155">
        <v>1111</v>
      </c>
      <c r="B56" s="182" t="s">
        <v>239</v>
      </c>
      <c r="C56" s="183">
        <f t="shared" si="0"/>
        <v>0</v>
      </c>
      <c r="D56" s="157"/>
      <c r="E56" s="158"/>
      <c r="F56" s="234">
        <f>D56+E56</f>
        <v>0</v>
      </c>
      <c r="G56" s="157"/>
      <c r="H56" s="158"/>
      <c r="I56" s="234">
        <f>G56+H56</f>
        <v>0</v>
      </c>
      <c r="J56" s="157"/>
      <c r="K56" s="158"/>
      <c r="L56" s="234">
        <f>K56+J56</f>
        <v>0</v>
      </c>
      <c r="M56" s="157"/>
      <c r="N56" s="158"/>
      <c r="O56" s="234">
        <f>N56+M56</f>
        <v>0</v>
      </c>
      <c r="P56" s="160"/>
    </row>
    <row r="57" spans="1:16" ht="25.5" customHeight="1" x14ac:dyDescent="0.25">
      <c r="A57" s="162">
        <v>1119</v>
      </c>
      <c r="B57" s="189" t="s">
        <v>240</v>
      </c>
      <c r="C57" s="190">
        <f t="shared" si="0"/>
        <v>722621</v>
      </c>
      <c r="D57" s="164">
        <v>284920</v>
      </c>
      <c r="E57" s="293"/>
      <c r="F57" s="166">
        <f>D57+E57</f>
        <v>284920</v>
      </c>
      <c r="G57" s="164">
        <v>389461</v>
      </c>
      <c r="H57" s="293"/>
      <c r="I57" s="166">
        <f>G57+H57</f>
        <v>389461</v>
      </c>
      <c r="J57" s="164">
        <v>48240</v>
      </c>
      <c r="K57" s="293"/>
      <c r="L57" s="166">
        <f>K57+J57</f>
        <v>48240</v>
      </c>
      <c r="M57" s="164"/>
      <c r="N57" s="165"/>
      <c r="O57" s="166">
        <f>N57+M57</f>
        <v>0</v>
      </c>
      <c r="P57" s="168"/>
    </row>
    <row r="58" spans="1:16" x14ac:dyDescent="0.25">
      <c r="A58" s="296">
        <v>1140</v>
      </c>
      <c r="B58" s="189" t="s">
        <v>241</v>
      </c>
      <c r="C58" s="190">
        <f t="shared" si="0"/>
        <v>53745</v>
      </c>
      <c r="D58" s="297">
        <f t="shared" ref="D58:O58" si="10">SUM(D59:D65)</f>
        <v>32598</v>
      </c>
      <c r="E58" s="298">
        <f t="shared" si="10"/>
        <v>0</v>
      </c>
      <c r="F58" s="166">
        <f t="shared" si="10"/>
        <v>32598</v>
      </c>
      <c r="G58" s="297">
        <f t="shared" si="10"/>
        <v>21147</v>
      </c>
      <c r="H58" s="298">
        <f t="shared" si="10"/>
        <v>0</v>
      </c>
      <c r="I58" s="166">
        <f t="shared" si="10"/>
        <v>21147</v>
      </c>
      <c r="J58" s="297">
        <f t="shared" si="10"/>
        <v>0</v>
      </c>
      <c r="K58" s="298">
        <f t="shared" si="10"/>
        <v>0</v>
      </c>
      <c r="L58" s="166">
        <f t="shared" si="10"/>
        <v>0</v>
      </c>
      <c r="M58" s="297">
        <f t="shared" si="10"/>
        <v>0</v>
      </c>
      <c r="N58" s="298">
        <f t="shared" si="10"/>
        <v>0</v>
      </c>
      <c r="O58" s="166">
        <f t="shared" si="10"/>
        <v>0</v>
      </c>
      <c r="P58" s="168"/>
    </row>
    <row r="59" spans="1:16" ht="12" hidden="1" customHeight="1" x14ac:dyDescent="0.25">
      <c r="A59" s="162">
        <v>1141</v>
      </c>
      <c r="B59" s="189" t="s">
        <v>242</v>
      </c>
      <c r="C59" s="190">
        <f t="shared" si="0"/>
        <v>0</v>
      </c>
      <c r="D59" s="164"/>
      <c r="E59" s="165"/>
      <c r="F59" s="166">
        <f t="shared" ref="F59:F66" si="11">D59+E59</f>
        <v>0</v>
      </c>
      <c r="G59" s="164"/>
      <c r="H59" s="165"/>
      <c r="I59" s="166">
        <f t="shared" ref="I59:I66" si="12">G59+H59</f>
        <v>0</v>
      </c>
      <c r="J59" s="164"/>
      <c r="K59" s="165"/>
      <c r="L59" s="166">
        <f t="shared" ref="L59:L66" si="13">K59+J59</f>
        <v>0</v>
      </c>
      <c r="M59" s="164"/>
      <c r="N59" s="165"/>
      <c r="O59" s="166">
        <f t="shared" ref="O59:O66" si="14">N59+M59</f>
        <v>0</v>
      </c>
      <c r="P59" s="168"/>
    </row>
    <row r="60" spans="1:16" ht="24.75" hidden="1" customHeight="1" x14ac:dyDescent="0.25">
      <c r="A60" s="162">
        <v>1142</v>
      </c>
      <c r="B60" s="189" t="s">
        <v>243</v>
      </c>
      <c r="C60" s="190">
        <f t="shared" si="0"/>
        <v>0</v>
      </c>
      <c r="D60" s="164"/>
      <c r="E60" s="165"/>
      <c r="F60" s="166">
        <f t="shared" si="11"/>
        <v>0</v>
      </c>
      <c r="G60" s="164"/>
      <c r="H60" s="165"/>
      <c r="I60" s="166">
        <f t="shared" si="12"/>
        <v>0</v>
      </c>
      <c r="J60" s="164"/>
      <c r="K60" s="165"/>
      <c r="L60" s="166">
        <f t="shared" si="13"/>
        <v>0</v>
      </c>
      <c r="M60" s="164"/>
      <c r="N60" s="165"/>
      <c r="O60" s="166">
        <f t="shared" si="14"/>
        <v>0</v>
      </c>
      <c r="P60" s="168"/>
    </row>
    <row r="61" spans="1:16" ht="24" hidden="1" customHeight="1" x14ac:dyDescent="0.25">
      <c r="A61" s="162">
        <v>1145</v>
      </c>
      <c r="B61" s="189" t="s">
        <v>244</v>
      </c>
      <c r="C61" s="190">
        <f t="shared" si="0"/>
        <v>0</v>
      </c>
      <c r="D61" s="164"/>
      <c r="E61" s="165"/>
      <c r="F61" s="166">
        <f t="shared" si="11"/>
        <v>0</v>
      </c>
      <c r="G61" s="164"/>
      <c r="H61" s="165"/>
      <c r="I61" s="166">
        <f t="shared" si="12"/>
        <v>0</v>
      </c>
      <c r="J61" s="164"/>
      <c r="K61" s="165"/>
      <c r="L61" s="166">
        <f t="shared" si="13"/>
        <v>0</v>
      </c>
      <c r="M61" s="164"/>
      <c r="N61" s="165"/>
      <c r="O61" s="166">
        <f t="shared" si="14"/>
        <v>0</v>
      </c>
      <c r="P61" s="168"/>
    </row>
    <row r="62" spans="1:16" ht="27.75" hidden="1" customHeight="1" x14ac:dyDescent="0.25">
      <c r="A62" s="162">
        <v>1146</v>
      </c>
      <c r="B62" s="189" t="s">
        <v>245</v>
      </c>
      <c r="C62" s="190">
        <f t="shared" si="0"/>
        <v>0</v>
      </c>
      <c r="D62" s="164"/>
      <c r="E62" s="165"/>
      <c r="F62" s="166">
        <f t="shared" si="11"/>
        <v>0</v>
      </c>
      <c r="G62" s="164"/>
      <c r="H62" s="165"/>
      <c r="I62" s="166">
        <f t="shared" si="12"/>
        <v>0</v>
      </c>
      <c r="J62" s="164"/>
      <c r="K62" s="165"/>
      <c r="L62" s="166">
        <f t="shared" si="13"/>
        <v>0</v>
      </c>
      <c r="M62" s="164"/>
      <c r="N62" s="165"/>
      <c r="O62" s="166">
        <f t="shared" si="14"/>
        <v>0</v>
      </c>
      <c r="P62" s="168"/>
    </row>
    <row r="63" spans="1:16" ht="30.75" customHeight="1" x14ac:dyDescent="0.25">
      <c r="A63" s="162">
        <v>1147</v>
      </c>
      <c r="B63" s="189" t="s">
        <v>246</v>
      </c>
      <c r="C63" s="190">
        <f t="shared" si="0"/>
        <v>21145</v>
      </c>
      <c r="D63" s="164">
        <v>3995</v>
      </c>
      <c r="E63" s="654">
        <v>-483</v>
      </c>
      <c r="F63" s="166">
        <f t="shared" si="11"/>
        <v>3512</v>
      </c>
      <c r="G63" s="164">
        <v>17633</v>
      </c>
      <c r="H63" s="293"/>
      <c r="I63" s="166">
        <f t="shared" si="12"/>
        <v>17633</v>
      </c>
      <c r="J63" s="164"/>
      <c r="K63" s="165"/>
      <c r="L63" s="166">
        <f t="shared" si="13"/>
        <v>0</v>
      </c>
      <c r="M63" s="164"/>
      <c r="N63" s="165"/>
      <c r="O63" s="166">
        <f t="shared" si="14"/>
        <v>0</v>
      </c>
      <c r="P63" s="168" t="s">
        <v>722</v>
      </c>
    </row>
    <row r="64" spans="1:16" ht="41.25" customHeight="1" x14ac:dyDescent="0.25">
      <c r="A64" s="162">
        <v>1148</v>
      </c>
      <c r="B64" s="189" t="s">
        <v>247</v>
      </c>
      <c r="C64" s="190">
        <f t="shared" si="0"/>
        <v>29086</v>
      </c>
      <c r="D64" s="164">
        <v>28603</v>
      </c>
      <c r="E64" s="654">
        <v>483</v>
      </c>
      <c r="F64" s="166">
        <f t="shared" si="11"/>
        <v>29086</v>
      </c>
      <c r="G64" s="164"/>
      <c r="H64" s="165"/>
      <c r="I64" s="166">
        <f t="shared" si="12"/>
        <v>0</v>
      </c>
      <c r="J64" s="164"/>
      <c r="K64" s="165"/>
      <c r="L64" s="166">
        <f t="shared" si="13"/>
        <v>0</v>
      </c>
      <c r="M64" s="164"/>
      <c r="N64" s="165"/>
      <c r="O64" s="166">
        <f t="shared" si="14"/>
        <v>0</v>
      </c>
      <c r="P64" s="168" t="s">
        <v>723</v>
      </c>
    </row>
    <row r="65" spans="1:16" ht="25.5" customHeight="1" x14ac:dyDescent="0.25">
      <c r="A65" s="162">
        <v>1149</v>
      </c>
      <c r="B65" s="189" t="s">
        <v>248</v>
      </c>
      <c r="C65" s="190">
        <f t="shared" si="0"/>
        <v>3514</v>
      </c>
      <c r="D65" s="164"/>
      <c r="E65" s="165"/>
      <c r="F65" s="166">
        <f t="shared" si="11"/>
        <v>0</v>
      </c>
      <c r="G65" s="164">
        <v>3514</v>
      </c>
      <c r="H65" s="293"/>
      <c r="I65" s="166">
        <f t="shared" si="12"/>
        <v>3514</v>
      </c>
      <c r="J65" s="164"/>
      <c r="K65" s="165"/>
      <c r="L65" s="166">
        <f t="shared" si="13"/>
        <v>0</v>
      </c>
      <c r="M65" s="164"/>
      <c r="N65" s="165"/>
      <c r="O65" s="166">
        <f t="shared" si="14"/>
        <v>0</v>
      </c>
      <c r="P65" s="168"/>
    </row>
    <row r="66" spans="1:16" ht="36.75" customHeight="1" x14ac:dyDescent="0.25">
      <c r="A66" s="286">
        <v>1150</v>
      </c>
      <c r="B66" s="238" t="s">
        <v>249</v>
      </c>
      <c r="C66" s="243">
        <f t="shared" si="0"/>
        <v>5119</v>
      </c>
      <c r="D66" s="244">
        <v>4942</v>
      </c>
      <c r="E66" s="663"/>
      <c r="F66" s="241">
        <f t="shared" si="11"/>
        <v>4942</v>
      </c>
      <c r="G66" s="244"/>
      <c r="H66" s="245"/>
      <c r="I66" s="241">
        <f t="shared" si="12"/>
        <v>0</v>
      </c>
      <c r="J66" s="244">
        <v>177</v>
      </c>
      <c r="K66" s="663"/>
      <c r="L66" s="241">
        <f t="shared" si="13"/>
        <v>177</v>
      </c>
      <c r="M66" s="244"/>
      <c r="N66" s="245"/>
      <c r="O66" s="241">
        <f t="shared" si="14"/>
        <v>0</v>
      </c>
      <c r="P66" s="229"/>
    </row>
    <row r="67" spans="1:16" ht="24" x14ac:dyDescent="0.25">
      <c r="A67" s="169">
        <v>1200</v>
      </c>
      <c r="B67" s="283" t="s">
        <v>250</v>
      </c>
      <c r="C67" s="170">
        <f t="shared" si="0"/>
        <v>238116</v>
      </c>
      <c r="D67" s="284">
        <f t="shared" ref="D67:O67" si="15">SUM(D68:D69)</f>
        <v>127703</v>
      </c>
      <c r="E67" s="285">
        <f t="shared" si="15"/>
        <v>0</v>
      </c>
      <c r="F67" s="173">
        <f t="shared" si="15"/>
        <v>127703</v>
      </c>
      <c r="G67" s="284">
        <f t="shared" si="15"/>
        <v>95670</v>
      </c>
      <c r="H67" s="285">
        <f t="shared" si="15"/>
        <v>0</v>
      </c>
      <c r="I67" s="173">
        <f t="shared" si="15"/>
        <v>95670</v>
      </c>
      <c r="J67" s="284">
        <f t="shared" si="15"/>
        <v>14743</v>
      </c>
      <c r="K67" s="285">
        <f t="shared" si="15"/>
        <v>0</v>
      </c>
      <c r="L67" s="173">
        <f t="shared" si="15"/>
        <v>14743</v>
      </c>
      <c r="M67" s="284">
        <f t="shared" si="15"/>
        <v>0</v>
      </c>
      <c r="N67" s="285">
        <f t="shared" si="15"/>
        <v>0</v>
      </c>
      <c r="O67" s="173">
        <f t="shared" si="15"/>
        <v>0</v>
      </c>
      <c r="P67" s="177"/>
    </row>
    <row r="68" spans="1:16" ht="30.75" customHeight="1" x14ac:dyDescent="0.25">
      <c r="A68" s="655">
        <v>1210</v>
      </c>
      <c r="B68" s="182" t="s">
        <v>251</v>
      </c>
      <c r="C68" s="183">
        <f t="shared" si="0"/>
        <v>189130</v>
      </c>
      <c r="D68" s="157">
        <v>82592</v>
      </c>
      <c r="E68" s="662"/>
      <c r="F68" s="234">
        <f>D68+E68</f>
        <v>82592</v>
      </c>
      <c r="G68" s="157">
        <v>94270</v>
      </c>
      <c r="H68" s="662"/>
      <c r="I68" s="234">
        <f>G68+H68</f>
        <v>94270</v>
      </c>
      <c r="J68" s="157">
        <v>12268</v>
      </c>
      <c r="K68" s="662"/>
      <c r="L68" s="234">
        <f>K68+J68</f>
        <v>12268</v>
      </c>
      <c r="M68" s="157"/>
      <c r="N68" s="158"/>
      <c r="O68" s="234">
        <f>N68+M68</f>
        <v>0</v>
      </c>
      <c r="P68" s="168"/>
    </row>
    <row r="69" spans="1:16" ht="24" x14ac:dyDescent="0.25">
      <c r="A69" s="296">
        <v>1220</v>
      </c>
      <c r="B69" s="189" t="s">
        <v>252</v>
      </c>
      <c r="C69" s="190">
        <f t="shared" si="0"/>
        <v>48986</v>
      </c>
      <c r="D69" s="297">
        <f t="shared" ref="D69:O69" si="16">SUM(D70:D74)</f>
        <v>45111</v>
      </c>
      <c r="E69" s="298">
        <f t="shared" si="16"/>
        <v>0</v>
      </c>
      <c r="F69" s="166">
        <f t="shared" si="16"/>
        <v>45111</v>
      </c>
      <c r="G69" s="297">
        <f t="shared" si="16"/>
        <v>1400</v>
      </c>
      <c r="H69" s="298">
        <f t="shared" si="16"/>
        <v>0</v>
      </c>
      <c r="I69" s="166">
        <f t="shared" si="16"/>
        <v>1400</v>
      </c>
      <c r="J69" s="297">
        <f t="shared" si="16"/>
        <v>2475</v>
      </c>
      <c r="K69" s="298">
        <f t="shared" si="16"/>
        <v>0</v>
      </c>
      <c r="L69" s="166">
        <f t="shared" si="16"/>
        <v>2475</v>
      </c>
      <c r="M69" s="297">
        <f t="shared" si="16"/>
        <v>0</v>
      </c>
      <c r="N69" s="298">
        <f t="shared" si="16"/>
        <v>0</v>
      </c>
      <c r="O69" s="166">
        <f t="shared" si="16"/>
        <v>0</v>
      </c>
      <c r="P69" s="168"/>
    </row>
    <row r="70" spans="1:16" ht="48" customHeight="1" x14ac:dyDescent="0.25">
      <c r="A70" s="162">
        <v>1221</v>
      </c>
      <c r="B70" s="189" t="s">
        <v>253</v>
      </c>
      <c r="C70" s="190">
        <f t="shared" si="0"/>
        <v>30039</v>
      </c>
      <c r="D70" s="164">
        <v>26256</v>
      </c>
      <c r="E70" s="165"/>
      <c r="F70" s="166">
        <f>D70+E70</f>
        <v>26256</v>
      </c>
      <c r="G70" s="164">
        <v>1400</v>
      </c>
      <c r="H70" s="293"/>
      <c r="I70" s="166">
        <f>G70+H70</f>
        <v>1400</v>
      </c>
      <c r="J70" s="164">
        <v>2383</v>
      </c>
      <c r="K70" s="165"/>
      <c r="L70" s="166">
        <f>K70+J70</f>
        <v>2383</v>
      </c>
      <c r="M70" s="164"/>
      <c r="N70" s="165"/>
      <c r="O70" s="166">
        <f>N70+M70</f>
        <v>0</v>
      </c>
      <c r="P70" s="168"/>
    </row>
    <row r="71" spans="1:16" ht="12" hidden="1" customHeight="1" x14ac:dyDescent="0.25">
      <c r="A71" s="162">
        <v>1223</v>
      </c>
      <c r="B71" s="189" t="s">
        <v>254</v>
      </c>
      <c r="C71" s="190">
        <f t="shared" si="0"/>
        <v>0</v>
      </c>
      <c r="D71" s="164"/>
      <c r="E71" s="165"/>
      <c r="F71" s="166">
        <f>D71+E71</f>
        <v>0</v>
      </c>
      <c r="G71" s="164"/>
      <c r="H71" s="165"/>
      <c r="I71" s="166">
        <f>G71+H71</f>
        <v>0</v>
      </c>
      <c r="J71" s="164"/>
      <c r="K71" s="165"/>
      <c r="L71" s="166">
        <f>K71+J71</f>
        <v>0</v>
      </c>
      <c r="M71" s="164"/>
      <c r="N71" s="165"/>
      <c r="O71" s="166">
        <f>N71+M71</f>
        <v>0</v>
      </c>
      <c r="P71" s="168"/>
    </row>
    <row r="72" spans="1:16" ht="24" hidden="1" customHeight="1" x14ac:dyDescent="0.25">
      <c r="A72" s="162">
        <v>1225</v>
      </c>
      <c r="B72" s="189" t="s">
        <v>255</v>
      </c>
      <c r="C72" s="190">
        <f t="shared" si="0"/>
        <v>0</v>
      </c>
      <c r="D72" s="164"/>
      <c r="E72" s="165"/>
      <c r="F72" s="166">
        <f>D72+E72</f>
        <v>0</v>
      </c>
      <c r="G72" s="164"/>
      <c r="H72" s="165"/>
      <c r="I72" s="166">
        <f>G72+H72</f>
        <v>0</v>
      </c>
      <c r="J72" s="164"/>
      <c r="K72" s="165"/>
      <c r="L72" s="166">
        <f>K72+J72</f>
        <v>0</v>
      </c>
      <c r="M72" s="164"/>
      <c r="N72" s="165"/>
      <c r="O72" s="166">
        <f>N72+M72</f>
        <v>0</v>
      </c>
      <c r="P72" s="168"/>
    </row>
    <row r="73" spans="1:16" ht="36" customHeight="1" x14ac:dyDescent="0.25">
      <c r="A73" s="162">
        <v>1227</v>
      </c>
      <c r="B73" s="189" t="s">
        <v>256</v>
      </c>
      <c r="C73" s="190">
        <f t="shared" si="0"/>
        <v>18355</v>
      </c>
      <c r="D73" s="164">
        <v>18355</v>
      </c>
      <c r="E73" s="165"/>
      <c r="F73" s="166">
        <f>D73+E73</f>
        <v>18355</v>
      </c>
      <c r="G73" s="164"/>
      <c r="H73" s="165"/>
      <c r="I73" s="166">
        <f>G73+H73</f>
        <v>0</v>
      </c>
      <c r="J73" s="164"/>
      <c r="K73" s="165"/>
      <c r="L73" s="166">
        <f>K73+J73</f>
        <v>0</v>
      </c>
      <c r="M73" s="164"/>
      <c r="N73" s="165"/>
      <c r="O73" s="166">
        <f>N73+M73</f>
        <v>0</v>
      </c>
      <c r="P73" s="168"/>
    </row>
    <row r="74" spans="1:16" ht="48" customHeight="1" x14ac:dyDescent="0.25">
      <c r="A74" s="162">
        <v>1228</v>
      </c>
      <c r="B74" s="189" t="s">
        <v>257</v>
      </c>
      <c r="C74" s="190">
        <f t="shared" si="0"/>
        <v>592</v>
      </c>
      <c r="D74" s="164">
        <v>500</v>
      </c>
      <c r="E74" s="165"/>
      <c r="F74" s="166">
        <f>D74+E74</f>
        <v>500</v>
      </c>
      <c r="G74" s="164"/>
      <c r="H74" s="165"/>
      <c r="I74" s="166">
        <f>G74+H74</f>
        <v>0</v>
      </c>
      <c r="J74" s="164">
        <v>92</v>
      </c>
      <c r="K74" s="165"/>
      <c r="L74" s="166">
        <f>K74+J74</f>
        <v>92</v>
      </c>
      <c r="M74" s="164"/>
      <c r="N74" s="165"/>
      <c r="O74" s="166">
        <f>N74+M74</f>
        <v>0</v>
      </c>
      <c r="P74" s="168"/>
    </row>
    <row r="75" spans="1:16" x14ac:dyDescent="0.25">
      <c r="A75" s="277">
        <v>2000</v>
      </c>
      <c r="B75" s="277" t="s">
        <v>258</v>
      </c>
      <c r="C75" s="278">
        <f t="shared" si="0"/>
        <v>98734</v>
      </c>
      <c r="D75" s="279">
        <f t="shared" ref="D75:O75" si="17">SUM(D76,D83,D130,D164,D165,D172)</f>
        <v>70107</v>
      </c>
      <c r="E75" s="280">
        <f t="shared" si="17"/>
        <v>0</v>
      </c>
      <c r="F75" s="281">
        <f t="shared" si="17"/>
        <v>70107</v>
      </c>
      <c r="G75" s="279">
        <f t="shared" si="17"/>
        <v>0</v>
      </c>
      <c r="H75" s="280">
        <f t="shared" si="17"/>
        <v>0</v>
      </c>
      <c r="I75" s="281">
        <f t="shared" si="17"/>
        <v>0</v>
      </c>
      <c r="J75" s="279">
        <f t="shared" si="17"/>
        <v>28597</v>
      </c>
      <c r="K75" s="280">
        <f t="shared" si="17"/>
        <v>0</v>
      </c>
      <c r="L75" s="281">
        <f t="shared" si="17"/>
        <v>28597</v>
      </c>
      <c r="M75" s="279">
        <f t="shared" si="17"/>
        <v>30</v>
      </c>
      <c r="N75" s="280">
        <f t="shared" si="17"/>
        <v>0</v>
      </c>
      <c r="O75" s="281">
        <f t="shared" si="17"/>
        <v>30</v>
      </c>
      <c r="P75" s="282"/>
    </row>
    <row r="76" spans="1:16" ht="24" x14ac:dyDescent="0.25">
      <c r="A76" s="169">
        <v>2100</v>
      </c>
      <c r="B76" s="283" t="s">
        <v>259</v>
      </c>
      <c r="C76" s="170">
        <f t="shared" si="0"/>
        <v>3784</v>
      </c>
      <c r="D76" s="284">
        <f t="shared" ref="D76:O76" si="18">SUM(D77,D80)</f>
        <v>1984</v>
      </c>
      <c r="E76" s="285">
        <f t="shared" si="18"/>
        <v>0</v>
      </c>
      <c r="F76" s="173">
        <f t="shared" si="18"/>
        <v>1984</v>
      </c>
      <c r="G76" s="284">
        <f t="shared" si="18"/>
        <v>0</v>
      </c>
      <c r="H76" s="285">
        <f t="shared" si="18"/>
        <v>0</v>
      </c>
      <c r="I76" s="173">
        <f t="shared" si="18"/>
        <v>0</v>
      </c>
      <c r="J76" s="284">
        <f t="shared" si="18"/>
        <v>1800</v>
      </c>
      <c r="K76" s="285">
        <f t="shared" si="18"/>
        <v>0</v>
      </c>
      <c r="L76" s="173">
        <f t="shared" si="18"/>
        <v>1800</v>
      </c>
      <c r="M76" s="284">
        <f t="shared" si="18"/>
        <v>0</v>
      </c>
      <c r="N76" s="285">
        <f t="shared" si="18"/>
        <v>0</v>
      </c>
      <c r="O76" s="173">
        <f t="shared" si="18"/>
        <v>0</v>
      </c>
      <c r="P76" s="177"/>
    </row>
    <row r="77" spans="1:16" ht="24" x14ac:dyDescent="0.25">
      <c r="A77" s="655">
        <v>2110</v>
      </c>
      <c r="B77" s="182" t="s">
        <v>260</v>
      </c>
      <c r="C77" s="183">
        <f t="shared" si="0"/>
        <v>252</v>
      </c>
      <c r="D77" s="300">
        <f t="shared" ref="D77:O77" si="19">SUM(D78:D79)</f>
        <v>0</v>
      </c>
      <c r="E77" s="301">
        <f t="shared" si="19"/>
        <v>0</v>
      </c>
      <c r="F77" s="234">
        <f t="shared" si="19"/>
        <v>0</v>
      </c>
      <c r="G77" s="300">
        <f t="shared" si="19"/>
        <v>0</v>
      </c>
      <c r="H77" s="301">
        <f t="shared" si="19"/>
        <v>0</v>
      </c>
      <c r="I77" s="234">
        <f t="shared" si="19"/>
        <v>0</v>
      </c>
      <c r="J77" s="300">
        <f t="shared" si="19"/>
        <v>252</v>
      </c>
      <c r="K77" s="301">
        <f t="shared" si="19"/>
        <v>0</v>
      </c>
      <c r="L77" s="234">
        <f t="shared" si="19"/>
        <v>252</v>
      </c>
      <c r="M77" s="300">
        <f t="shared" si="19"/>
        <v>0</v>
      </c>
      <c r="N77" s="301">
        <f t="shared" si="19"/>
        <v>0</v>
      </c>
      <c r="O77" s="234">
        <f t="shared" si="19"/>
        <v>0</v>
      </c>
      <c r="P77" s="160"/>
    </row>
    <row r="78" spans="1:16" ht="18.75" customHeight="1" x14ac:dyDescent="0.25">
      <c r="A78" s="162">
        <v>2111</v>
      </c>
      <c r="B78" s="189" t="s">
        <v>261</v>
      </c>
      <c r="C78" s="190">
        <f t="shared" si="0"/>
        <v>72</v>
      </c>
      <c r="D78" s="302"/>
      <c r="E78" s="303"/>
      <c r="F78" s="166">
        <f>D78+E78</f>
        <v>0</v>
      </c>
      <c r="G78" s="164"/>
      <c r="H78" s="165"/>
      <c r="I78" s="166">
        <f>G78+H78</f>
        <v>0</v>
      </c>
      <c r="J78" s="164">
        <v>72</v>
      </c>
      <c r="K78" s="293"/>
      <c r="L78" s="166">
        <f>K78+J78</f>
        <v>72</v>
      </c>
      <c r="M78" s="164"/>
      <c r="N78" s="165"/>
      <c r="O78" s="166">
        <f>N78+M78</f>
        <v>0</v>
      </c>
      <c r="P78" s="168"/>
    </row>
    <row r="79" spans="1:16" ht="27.75" customHeight="1" x14ac:dyDescent="0.25">
      <c r="A79" s="162">
        <v>2112</v>
      </c>
      <c r="B79" s="189" t="s">
        <v>262</v>
      </c>
      <c r="C79" s="190">
        <f t="shared" si="0"/>
        <v>180</v>
      </c>
      <c r="D79" s="302"/>
      <c r="E79" s="303"/>
      <c r="F79" s="166">
        <f>D79+E79</f>
        <v>0</v>
      </c>
      <c r="G79" s="164"/>
      <c r="H79" s="165"/>
      <c r="I79" s="166">
        <f>G79+H79</f>
        <v>0</v>
      </c>
      <c r="J79" s="164">
        <v>180</v>
      </c>
      <c r="K79" s="293"/>
      <c r="L79" s="166">
        <f>K79+J79</f>
        <v>180</v>
      </c>
      <c r="M79" s="164"/>
      <c r="N79" s="165"/>
      <c r="O79" s="166">
        <f>N79+M79</f>
        <v>0</v>
      </c>
      <c r="P79" s="168"/>
    </row>
    <row r="80" spans="1:16" ht="24" x14ac:dyDescent="0.25">
      <c r="A80" s="296">
        <v>2120</v>
      </c>
      <c r="B80" s="189" t="s">
        <v>263</v>
      </c>
      <c r="C80" s="190">
        <f t="shared" si="0"/>
        <v>3532</v>
      </c>
      <c r="D80" s="297">
        <f t="shared" ref="D80:O80" si="20">SUM(D81:D82)</f>
        <v>1984</v>
      </c>
      <c r="E80" s="298">
        <f t="shared" si="20"/>
        <v>0</v>
      </c>
      <c r="F80" s="166">
        <f t="shared" si="20"/>
        <v>1984</v>
      </c>
      <c r="G80" s="297">
        <f t="shared" si="20"/>
        <v>0</v>
      </c>
      <c r="H80" s="298">
        <f t="shared" si="20"/>
        <v>0</v>
      </c>
      <c r="I80" s="166">
        <f t="shared" si="20"/>
        <v>0</v>
      </c>
      <c r="J80" s="297">
        <f t="shared" si="20"/>
        <v>1548</v>
      </c>
      <c r="K80" s="298">
        <f t="shared" si="20"/>
        <v>0</v>
      </c>
      <c r="L80" s="166">
        <f t="shared" si="20"/>
        <v>1548</v>
      </c>
      <c r="M80" s="297">
        <f t="shared" si="20"/>
        <v>0</v>
      </c>
      <c r="N80" s="298">
        <f t="shared" si="20"/>
        <v>0</v>
      </c>
      <c r="O80" s="166">
        <f t="shared" si="20"/>
        <v>0</v>
      </c>
      <c r="P80" s="168"/>
    </row>
    <row r="81" spans="1:16" ht="16.5" customHeight="1" x14ac:dyDescent="0.25">
      <c r="A81" s="162">
        <v>2121</v>
      </c>
      <c r="B81" s="189" t="s">
        <v>261</v>
      </c>
      <c r="C81" s="190">
        <f t="shared" si="0"/>
        <v>1598</v>
      </c>
      <c r="D81" s="302">
        <v>684</v>
      </c>
      <c r="E81" s="303"/>
      <c r="F81" s="166">
        <f>D81+E81</f>
        <v>684</v>
      </c>
      <c r="G81" s="164"/>
      <c r="H81" s="165"/>
      <c r="I81" s="166">
        <f>G81+H81</f>
        <v>0</v>
      </c>
      <c r="J81" s="164">
        <v>914</v>
      </c>
      <c r="K81" s="293"/>
      <c r="L81" s="166">
        <f>K81+J81</f>
        <v>914</v>
      </c>
      <c r="M81" s="164"/>
      <c r="N81" s="165"/>
      <c r="O81" s="166">
        <f>N81+M81</f>
        <v>0</v>
      </c>
      <c r="P81" s="168"/>
    </row>
    <row r="82" spans="1:16" ht="24.75" customHeight="1" x14ac:dyDescent="0.25">
      <c r="A82" s="162">
        <v>2122</v>
      </c>
      <c r="B82" s="189" t="s">
        <v>262</v>
      </c>
      <c r="C82" s="190">
        <f t="shared" si="0"/>
        <v>1934</v>
      </c>
      <c r="D82" s="302">
        <v>1300</v>
      </c>
      <c r="E82" s="303"/>
      <c r="F82" s="166">
        <f>D82+E82</f>
        <v>1300</v>
      </c>
      <c r="G82" s="164"/>
      <c r="H82" s="165"/>
      <c r="I82" s="166">
        <f>G82+H82</f>
        <v>0</v>
      </c>
      <c r="J82" s="164">
        <v>634</v>
      </c>
      <c r="K82" s="165"/>
      <c r="L82" s="166">
        <f>K82+J82</f>
        <v>634</v>
      </c>
      <c r="M82" s="164"/>
      <c r="N82" s="165"/>
      <c r="O82" s="166">
        <f>N82+M82</f>
        <v>0</v>
      </c>
      <c r="P82" s="168"/>
    </row>
    <row r="83" spans="1:16" x14ac:dyDescent="0.25">
      <c r="A83" s="169">
        <v>2200</v>
      </c>
      <c r="B83" s="283" t="s">
        <v>264</v>
      </c>
      <c r="C83" s="170">
        <f t="shared" si="0"/>
        <v>75067</v>
      </c>
      <c r="D83" s="284">
        <f t="shared" ref="D83:O83" si="21">SUM(D84,D89,D95,D103,D112,D116,D122,D128)</f>
        <v>59353</v>
      </c>
      <c r="E83" s="285">
        <f t="shared" si="21"/>
        <v>0</v>
      </c>
      <c r="F83" s="173">
        <f t="shared" si="21"/>
        <v>59353</v>
      </c>
      <c r="G83" s="284">
        <f t="shared" si="21"/>
        <v>0</v>
      </c>
      <c r="H83" s="285">
        <f t="shared" si="21"/>
        <v>0</v>
      </c>
      <c r="I83" s="173">
        <f t="shared" si="21"/>
        <v>0</v>
      </c>
      <c r="J83" s="284">
        <f t="shared" si="21"/>
        <v>15714</v>
      </c>
      <c r="K83" s="285">
        <f t="shared" si="21"/>
        <v>0</v>
      </c>
      <c r="L83" s="173">
        <f t="shared" si="21"/>
        <v>15714</v>
      </c>
      <c r="M83" s="284">
        <f t="shared" si="21"/>
        <v>0</v>
      </c>
      <c r="N83" s="285">
        <f t="shared" si="21"/>
        <v>0</v>
      </c>
      <c r="O83" s="173">
        <f t="shared" si="21"/>
        <v>0</v>
      </c>
      <c r="P83" s="177"/>
    </row>
    <row r="84" spans="1:16" x14ac:dyDescent="0.25">
      <c r="A84" s="286">
        <v>2210</v>
      </c>
      <c r="B84" s="238" t="s">
        <v>265</v>
      </c>
      <c r="C84" s="243">
        <f t="shared" ref="C84:C147" si="22">F84+I84+L84+O84</f>
        <v>619</v>
      </c>
      <c r="D84" s="287">
        <f t="shared" ref="D84:O84" si="23">SUM(D85:D88)</f>
        <v>207</v>
      </c>
      <c r="E84" s="288">
        <f t="shared" si="23"/>
        <v>0</v>
      </c>
      <c r="F84" s="241">
        <f t="shared" si="23"/>
        <v>207</v>
      </c>
      <c r="G84" s="287">
        <f t="shared" si="23"/>
        <v>0</v>
      </c>
      <c r="H84" s="288">
        <f t="shared" si="23"/>
        <v>0</v>
      </c>
      <c r="I84" s="241">
        <f t="shared" si="23"/>
        <v>0</v>
      </c>
      <c r="J84" s="287">
        <f t="shared" si="23"/>
        <v>412</v>
      </c>
      <c r="K84" s="288">
        <f t="shared" si="23"/>
        <v>0</v>
      </c>
      <c r="L84" s="241">
        <f t="shared" si="23"/>
        <v>412</v>
      </c>
      <c r="M84" s="287">
        <f t="shared" si="23"/>
        <v>0</v>
      </c>
      <c r="N84" s="288">
        <f t="shared" si="23"/>
        <v>0</v>
      </c>
      <c r="O84" s="241">
        <f t="shared" si="23"/>
        <v>0</v>
      </c>
      <c r="P84" s="229"/>
    </row>
    <row r="85" spans="1:16" ht="24" hidden="1" customHeight="1" x14ac:dyDescent="0.25">
      <c r="A85" s="155">
        <v>2211</v>
      </c>
      <c r="B85" s="182" t="s">
        <v>266</v>
      </c>
      <c r="C85" s="183">
        <f t="shared" si="22"/>
        <v>0</v>
      </c>
      <c r="D85" s="304"/>
      <c r="E85" s="305"/>
      <c r="F85" s="234">
        <f>D85+E85</f>
        <v>0</v>
      </c>
      <c r="G85" s="157"/>
      <c r="H85" s="158"/>
      <c r="I85" s="234">
        <f>G85+H85</f>
        <v>0</v>
      </c>
      <c r="J85" s="157"/>
      <c r="K85" s="158"/>
      <c r="L85" s="234">
        <f>K85+J85</f>
        <v>0</v>
      </c>
      <c r="M85" s="157"/>
      <c r="N85" s="158"/>
      <c r="O85" s="234">
        <f>N85+M85</f>
        <v>0</v>
      </c>
      <c r="P85" s="160"/>
    </row>
    <row r="86" spans="1:16" ht="36" customHeight="1" x14ac:dyDescent="0.25">
      <c r="A86" s="162">
        <v>2212</v>
      </c>
      <c r="B86" s="189" t="s">
        <v>267</v>
      </c>
      <c r="C86" s="190">
        <f t="shared" si="22"/>
        <v>414</v>
      </c>
      <c r="D86" s="302">
        <v>207</v>
      </c>
      <c r="E86" s="303"/>
      <c r="F86" s="166">
        <f>D86+E86</f>
        <v>207</v>
      </c>
      <c r="G86" s="164"/>
      <c r="H86" s="165"/>
      <c r="I86" s="166">
        <f>G86+H86</f>
        <v>0</v>
      </c>
      <c r="J86" s="164">
        <v>207</v>
      </c>
      <c r="K86" s="165"/>
      <c r="L86" s="166">
        <f>K86+J86</f>
        <v>207</v>
      </c>
      <c r="M86" s="164"/>
      <c r="N86" s="165"/>
      <c r="O86" s="166">
        <f>N86+M86</f>
        <v>0</v>
      </c>
      <c r="P86" s="168"/>
    </row>
    <row r="87" spans="1:16" ht="34.5" customHeight="1" x14ac:dyDescent="0.25">
      <c r="A87" s="162">
        <v>2214</v>
      </c>
      <c r="B87" s="189" t="s">
        <v>268</v>
      </c>
      <c r="C87" s="190">
        <f t="shared" si="22"/>
        <v>130</v>
      </c>
      <c r="D87" s="302"/>
      <c r="E87" s="303"/>
      <c r="F87" s="166">
        <f>D87+E87</f>
        <v>0</v>
      </c>
      <c r="G87" s="164"/>
      <c r="H87" s="165"/>
      <c r="I87" s="166">
        <f>G87+H87</f>
        <v>0</v>
      </c>
      <c r="J87" s="164">
        <v>130</v>
      </c>
      <c r="K87" s="293"/>
      <c r="L87" s="166">
        <f>K87+J87</f>
        <v>130</v>
      </c>
      <c r="M87" s="164"/>
      <c r="N87" s="165"/>
      <c r="O87" s="166">
        <f>N87+M87</f>
        <v>0</v>
      </c>
      <c r="P87" s="168"/>
    </row>
    <row r="88" spans="1:16" ht="12" customHeight="1" x14ac:dyDescent="0.25">
      <c r="A88" s="162">
        <v>2219</v>
      </c>
      <c r="B88" s="189" t="s">
        <v>269</v>
      </c>
      <c r="C88" s="190">
        <f t="shared" si="22"/>
        <v>75</v>
      </c>
      <c r="D88" s="302"/>
      <c r="E88" s="303"/>
      <c r="F88" s="166">
        <f>D88+E88</f>
        <v>0</v>
      </c>
      <c r="G88" s="164"/>
      <c r="H88" s="165"/>
      <c r="I88" s="166">
        <f>G88+H88</f>
        <v>0</v>
      </c>
      <c r="J88" s="164">
        <v>75</v>
      </c>
      <c r="K88" s="165"/>
      <c r="L88" s="166">
        <f>K88+J88</f>
        <v>75</v>
      </c>
      <c r="M88" s="164"/>
      <c r="N88" s="165"/>
      <c r="O88" s="166">
        <f>N88+M88</f>
        <v>0</v>
      </c>
      <c r="P88" s="168"/>
    </row>
    <row r="89" spans="1:16" ht="24" x14ac:dyDescent="0.25">
      <c r="A89" s="296">
        <v>2220</v>
      </c>
      <c r="B89" s="189" t="s">
        <v>270</v>
      </c>
      <c r="C89" s="190">
        <f t="shared" si="22"/>
        <v>40704</v>
      </c>
      <c r="D89" s="297">
        <f t="shared" ref="D89:O89" si="24">SUM(D90:D94)</f>
        <v>38999</v>
      </c>
      <c r="E89" s="298">
        <f t="shared" si="24"/>
        <v>0</v>
      </c>
      <c r="F89" s="166">
        <f t="shared" si="24"/>
        <v>38999</v>
      </c>
      <c r="G89" s="297">
        <f t="shared" si="24"/>
        <v>0</v>
      </c>
      <c r="H89" s="298">
        <f t="shared" si="24"/>
        <v>0</v>
      </c>
      <c r="I89" s="166">
        <f t="shared" si="24"/>
        <v>0</v>
      </c>
      <c r="J89" s="297">
        <f t="shared" si="24"/>
        <v>1705</v>
      </c>
      <c r="K89" s="298">
        <f t="shared" si="24"/>
        <v>0</v>
      </c>
      <c r="L89" s="166">
        <f t="shared" si="24"/>
        <v>1705</v>
      </c>
      <c r="M89" s="297">
        <f t="shared" si="24"/>
        <v>0</v>
      </c>
      <c r="N89" s="298">
        <f t="shared" si="24"/>
        <v>0</v>
      </c>
      <c r="O89" s="166">
        <f t="shared" si="24"/>
        <v>0</v>
      </c>
      <c r="P89" s="168"/>
    </row>
    <row r="90" spans="1:16" ht="26.25" customHeight="1" x14ac:dyDescent="0.25">
      <c r="A90" s="162">
        <v>2221</v>
      </c>
      <c r="B90" s="189" t="s">
        <v>271</v>
      </c>
      <c r="C90" s="190">
        <f t="shared" si="22"/>
        <v>18467</v>
      </c>
      <c r="D90" s="302">
        <v>18447</v>
      </c>
      <c r="E90" s="307"/>
      <c r="F90" s="166">
        <f>D90+E90</f>
        <v>18447</v>
      </c>
      <c r="G90" s="164"/>
      <c r="H90" s="165"/>
      <c r="I90" s="166">
        <f>G90+H90</f>
        <v>0</v>
      </c>
      <c r="J90" s="164">
        <v>20</v>
      </c>
      <c r="K90" s="293"/>
      <c r="L90" s="166">
        <f>K90+J90</f>
        <v>20</v>
      </c>
      <c r="M90" s="164"/>
      <c r="N90" s="165"/>
      <c r="O90" s="166">
        <f>N90+M90</f>
        <v>0</v>
      </c>
      <c r="P90" s="168"/>
    </row>
    <row r="91" spans="1:16" ht="19.5" customHeight="1" x14ac:dyDescent="0.25">
      <c r="A91" s="162">
        <v>2222</v>
      </c>
      <c r="B91" s="189" t="s">
        <v>272</v>
      </c>
      <c r="C91" s="190">
        <f t="shared" si="22"/>
        <v>2125</v>
      </c>
      <c r="D91" s="302">
        <v>1480</v>
      </c>
      <c r="E91" s="307"/>
      <c r="F91" s="166">
        <f>D91+E91</f>
        <v>1480</v>
      </c>
      <c r="G91" s="164"/>
      <c r="H91" s="165"/>
      <c r="I91" s="166">
        <f>G91+H91</f>
        <v>0</v>
      </c>
      <c r="J91" s="164">
        <v>645</v>
      </c>
      <c r="K91" s="293"/>
      <c r="L91" s="166">
        <f>K91+J91</f>
        <v>645</v>
      </c>
      <c r="M91" s="164"/>
      <c r="N91" s="165"/>
      <c r="O91" s="166">
        <f>N91+M91</f>
        <v>0</v>
      </c>
      <c r="P91" s="664"/>
    </row>
    <row r="92" spans="1:16" ht="18.75" customHeight="1" x14ac:dyDescent="0.25">
      <c r="A92" s="162">
        <v>2223</v>
      </c>
      <c r="B92" s="189" t="s">
        <v>273</v>
      </c>
      <c r="C92" s="190">
        <f t="shared" si="22"/>
        <v>19696</v>
      </c>
      <c r="D92" s="302">
        <v>19072</v>
      </c>
      <c r="E92" s="307"/>
      <c r="F92" s="166">
        <f>D92+E92</f>
        <v>19072</v>
      </c>
      <c r="G92" s="164"/>
      <c r="H92" s="165"/>
      <c r="I92" s="166">
        <f>G92+H92</f>
        <v>0</v>
      </c>
      <c r="J92" s="164">
        <v>624</v>
      </c>
      <c r="K92" s="293"/>
      <c r="L92" s="166">
        <f>K92+J92</f>
        <v>624</v>
      </c>
      <c r="M92" s="164"/>
      <c r="N92" s="165"/>
      <c r="O92" s="166">
        <f>N92+M92</f>
        <v>0</v>
      </c>
      <c r="P92" s="664"/>
    </row>
    <row r="93" spans="1:16" ht="46.5" customHeight="1" x14ac:dyDescent="0.25">
      <c r="A93" s="162">
        <v>2224</v>
      </c>
      <c r="B93" s="189" t="s">
        <v>274</v>
      </c>
      <c r="C93" s="190">
        <f t="shared" si="22"/>
        <v>416</v>
      </c>
      <c r="D93" s="302"/>
      <c r="E93" s="307"/>
      <c r="F93" s="166">
        <f>D93+E93</f>
        <v>0</v>
      </c>
      <c r="G93" s="164"/>
      <c r="H93" s="165"/>
      <c r="I93" s="166">
        <f>G93+H93</f>
        <v>0</v>
      </c>
      <c r="J93" s="164">
        <v>416</v>
      </c>
      <c r="K93" s="293"/>
      <c r="L93" s="166">
        <f>K93+J93</f>
        <v>416</v>
      </c>
      <c r="M93" s="164"/>
      <c r="N93" s="165"/>
      <c r="O93" s="166">
        <f>N93+M93</f>
        <v>0</v>
      </c>
      <c r="P93" s="168"/>
    </row>
    <row r="94" spans="1:16" ht="24" hidden="1" customHeight="1" x14ac:dyDescent="0.25">
      <c r="A94" s="162">
        <v>2229</v>
      </c>
      <c r="B94" s="189" t="s">
        <v>275</v>
      </c>
      <c r="C94" s="190">
        <f t="shared" si="22"/>
        <v>0</v>
      </c>
      <c r="D94" s="302"/>
      <c r="E94" s="303"/>
      <c r="F94" s="166">
        <f>D94+E94</f>
        <v>0</v>
      </c>
      <c r="G94" s="164"/>
      <c r="H94" s="165"/>
      <c r="I94" s="166">
        <f>G94+H94</f>
        <v>0</v>
      </c>
      <c r="J94" s="164"/>
      <c r="K94" s="165"/>
      <c r="L94" s="166">
        <f>K94+J94</f>
        <v>0</v>
      </c>
      <c r="M94" s="164"/>
      <c r="N94" s="165"/>
      <c r="O94" s="166">
        <f>N94+M94</f>
        <v>0</v>
      </c>
      <c r="P94" s="168"/>
    </row>
    <row r="95" spans="1:16" ht="36" x14ac:dyDescent="0.25">
      <c r="A95" s="296">
        <v>2230</v>
      </c>
      <c r="B95" s="189" t="s">
        <v>276</v>
      </c>
      <c r="C95" s="190">
        <f t="shared" si="22"/>
        <v>2463</v>
      </c>
      <c r="D95" s="297">
        <f t="shared" ref="D95:O95" si="25">SUM(D96:D102)</f>
        <v>1583</v>
      </c>
      <c r="E95" s="298">
        <f t="shared" si="25"/>
        <v>0</v>
      </c>
      <c r="F95" s="166">
        <f t="shared" si="25"/>
        <v>1583</v>
      </c>
      <c r="G95" s="297">
        <f t="shared" si="25"/>
        <v>0</v>
      </c>
      <c r="H95" s="298">
        <f t="shared" si="25"/>
        <v>0</v>
      </c>
      <c r="I95" s="166">
        <f t="shared" si="25"/>
        <v>0</v>
      </c>
      <c r="J95" s="297">
        <f t="shared" si="25"/>
        <v>880</v>
      </c>
      <c r="K95" s="298">
        <f t="shared" si="25"/>
        <v>0</v>
      </c>
      <c r="L95" s="166">
        <f t="shared" si="25"/>
        <v>880</v>
      </c>
      <c r="M95" s="297">
        <f t="shared" si="25"/>
        <v>0</v>
      </c>
      <c r="N95" s="298">
        <f t="shared" si="25"/>
        <v>0</v>
      </c>
      <c r="O95" s="166">
        <f t="shared" si="25"/>
        <v>0</v>
      </c>
      <c r="P95" s="168"/>
    </row>
    <row r="96" spans="1:16" ht="24" hidden="1" customHeight="1" x14ac:dyDescent="0.25">
      <c r="A96" s="162">
        <v>2231</v>
      </c>
      <c r="B96" s="189" t="s">
        <v>277</v>
      </c>
      <c r="C96" s="190">
        <f t="shared" si="22"/>
        <v>0</v>
      </c>
      <c r="D96" s="302"/>
      <c r="E96" s="303"/>
      <c r="F96" s="166">
        <f t="shared" ref="F96:F102" si="26">D96+E96</f>
        <v>0</v>
      </c>
      <c r="G96" s="164"/>
      <c r="H96" s="165"/>
      <c r="I96" s="166">
        <f t="shared" ref="I96:I102" si="27">G96+H96</f>
        <v>0</v>
      </c>
      <c r="J96" s="164"/>
      <c r="K96" s="165"/>
      <c r="L96" s="166">
        <f t="shared" ref="L96:L102" si="28">K96+J96</f>
        <v>0</v>
      </c>
      <c r="M96" s="164"/>
      <c r="N96" s="165"/>
      <c r="O96" s="166">
        <f t="shared" ref="O96:O102" si="29">N96+M96</f>
        <v>0</v>
      </c>
      <c r="P96" s="168"/>
    </row>
    <row r="97" spans="1:16" ht="24.75" hidden="1" customHeight="1" x14ac:dyDescent="0.25">
      <c r="A97" s="162">
        <v>2232</v>
      </c>
      <c r="B97" s="189" t="s">
        <v>278</v>
      </c>
      <c r="C97" s="190">
        <f t="shared" si="22"/>
        <v>0</v>
      </c>
      <c r="D97" s="302"/>
      <c r="E97" s="303"/>
      <c r="F97" s="166">
        <f t="shared" si="26"/>
        <v>0</v>
      </c>
      <c r="G97" s="164"/>
      <c r="H97" s="165"/>
      <c r="I97" s="166">
        <f t="shared" si="27"/>
        <v>0</v>
      </c>
      <c r="J97" s="164"/>
      <c r="K97" s="165"/>
      <c r="L97" s="166">
        <f t="shared" si="28"/>
        <v>0</v>
      </c>
      <c r="M97" s="164"/>
      <c r="N97" s="165"/>
      <c r="O97" s="166">
        <f t="shared" si="29"/>
        <v>0</v>
      </c>
      <c r="P97" s="168"/>
    </row>
    <row r="98" spans="1:16" ht="24" hidden="1" customHeight="1" x14ac:dyDescent="0.25">
      <c r="A98" s="155">
        <v>2233</v>
      </c>
      <c r="B98" s="182" t="s">
        <v>279</v>
      </c>
      <c r="C98" s="183">
        <f t="shared" si="22"/>
        <v>0</v>
      </c>
      <c r="D98" s="304"/>
      <c r="E98" s="305"/>
      <c r="F98" s="234">
        <f t="shared" si="26"/>
        <v>0</v>
      </c>
      <c r="G98" s="157"/>
      <c r="H98" s="158"/>
      <c r="I98" s="234">
        <f t="shared" si="27"/>
        <v>0</v>
      </c>
      <c r="J98" s="157"/>
      <c r="K98" s="158"/>
      <c r="L98" s="234">
        <f t="shared" si="28"/>
        <v>0</v>
      </c>
      <c r="M98" s="157"/>
      <c r="N98" s="158"/>
      <c r="O98" s="234">
        <f t="shared" si="29"/>
        <v>0</v>
      </c>
      <c r="P98" s="160"/>
    </row>
    <row r="99" spans="1:16" ht="36" hidden="1" customHeight="1" x14ac:dyDescent="0.25">
      <c r="A99" s="162">
        <v>2234</v>
      </c>
      <c r="B99" s="189" t="s">
        <v>280</v>
      </c>
      <c r="C99" s="190">
        <f t="shared" si="22"/>
        <v>0</v>
      </c>
      <c r="D99" s="302"/>
      <c r="E99" s="303"/>
      <c r="F99" s="166">
        <f t="shared" si="26"/>
        <v>0</v>
      </c>
      <c r="G99" s="164"/>
      <c r="H99" s="165"/>
      <c r="I99" s="166">
        <f t="shared" si="27"/>
        <v>0</v>
      </c>
      <c r="J99" s="164"/>
      <c r="K99" s="165"/>
      <c r="L99" s="166">
        <f t="shared" si="28"/>
        <v>0</v>
      </c>
      <c r="M99" s="164"/>
      <c r="N99" s="165"/>
      <c r="O99" s="166">
        <f t="shared" si="29"/>
        <v>0</v>
      </c>
      <c r="P99" s="168"/>
    </row>
    <row r="100" spans="1:16" ht="24" customHeight="1" x14ac:dyDescent="0.25">
      <c r="A100" s="162">
        <v>2235</v>
      </c>
      <c r="B100" s="189" t="s">
        <v>281</v>
      </c>
      <c r="C100" s="190">
        <f t="shared" si="22"/>
        <v>570</v>
      </c>
      <c r="D100" s="302">
        <v>300</v>
      </c>
      <c r="E100" s="303"/>
      <c r="F100" s="166">
        <f t="shared" si="26"/>
        <v>300</v>
      </c>
      <c r="G100" s="164"/>
      <c r="H100" s="165"/>
      <c r="I100" s="166">
        <f t="shared" si="27"/>
        <v>0</v>
      </c>
      <c r="J100" s="164">
        <v>270</v>
      </c>
      <c r="K100" s="165"/>
      <c r="L100" s="166">
        <f t="shared" si="28"/>
        <v>270</v>
      </c>
      <c r="M100" s="164"/>
      <c r="N100" s="165"/>
      <c r="O100" s="166">
        <f t="shared" si="29"/>
        <v>0</v>
      </c>
      <c r="P100" s="168"/>
    </row>
    <row r="101" spans="1:16" ht="12" hidden="1" customHeight="1" x14ac:dyDescent="0.25">
      <c r="A101" s="162">
        <v>2236</v>
      </c>
      <c r="B101" s="189" t="s">
        <v>282</v>
      </c>
      <c r="C101" s="190">
        <f t="shared" si="22"/>
        <v>0</v>
      </c>
      <c r="D101" s="302"/>
      <c r="E101" s="303"/>
      <c r="F101" s="166">
        <f t="shared" si="26"/>
        <v>0</v>
      </c>
      <c r="G101" s="164"/>
      <c r="H101" s="165"/>
      <c r="I101" s="166">
        <f t="shared" si="27"/>
        <v>0</v>
      </c>
      <c r="J101" s="164"/>
      <c r="K101" s="165"/>
      <c r="L101" s="166">
        <f t="shared" si="28"/>
        <v>0</v>
      </c>
      <c r="M101" s="164"/>
      <c r="N101" s="165"/>
      <c r="O101" s="166">
        <f t="shared" si="29"/>
        <v>0</v>
      </c>
      <c r="P101" s="168"/>
    </row>
    <row r="102" spans="1:16" ht="24" customHeight="1" x14ac:dyDescent="0.25">
      <c r="A102" s="162">
        <v>2239</v>
      </c>
      <c r="B102" s="189" t="s">
        <v>283</v>
      </c>
      <c r="C102" s="190">
        <f t="shared" si="22"/>
        <v>1893</v>
      </c>
      <c r="D102" s="302">
        <v>1283</v>
      </c>
      <c r="E102" s="303"/>
      <c r="F102" s="166">
        <f t="shared" si="26"/>
        <v>1283</v>
      </c>
      <c r="G102" s="164"/>
      <c r="H102" s="165"/>
      <c r="I102" s="166">
        <f t="shared" si="27"/>
        <v>0</v>
      </c>
      <c r="J102" s="164">
        <v>610</v>
      </c>
      <c r="K102" s="165"/>
      <c r="L102" s="166">
        <f t="shared" si="28"/>
        <v>610</v>
      </c>
      <c r="M102" s="164"/>
      <c r="N102" s="165"/>
      <c r="O102" s="166">
        <f t="shared" si="29"/>
        <v>0</v>
      </c>
      <c r="P102" s="168"/>
    </row>
    <row r="103" spans="1:16" ht="36" x14ac:dyDescent="0.25">
      <c r="A103" s="296">
        <v>2240</v>
      </c>
      <c r="B103" s="189" t="s">
        <v>284</v>
      </c>
      <c r="C103" s="190">
        <f t="shared" si="22"/>
        <v>14037</v>
      </c>
      <c r="D103" s="297">
        <f t="shared" ref="D103:O103" si="30">SUM(D104:D111)</f>
        <v>11331</v>
      </c>
      <c r="E103" s="298">
        <f t="shared" si="30"/>
        <v>0</v>
      </c>
      <c r="F103" s="166">
        <f t="shared" si="30"/>
        <v>11331</v>
      </c>
      <c r="G103" s="297">
        <f t="shared" si="30"/>
        <v>0</v>
      </c>
      <c r="H103" s="298">
        <f t="shared" si="30"/>
        <v>0</v>
      </c>
      <c r="I103" s="166">
        <f t="shared" si="30"/>
        <v>0</v>
      </c>
      <c r="J103" s="297">
        <f t="shared" si="30"/>
        <v>2706</v>
      </c>
      <c r="K103" s="298">
        <f t="shared" si="30"/>
        <v>0</v>
      </c>
      <c r="L103" s="166">
        <f t="shared" si="30"/>
        <v>2706</v>
      </c>
      <c r="M103" s="297">
        <f t="shared" si="30"/>
        <v>0</v>
      </c>
      <c r="N103" s="298">
        <f t="shared" si="30"/>
        <v>0</v>
      </c>
      <c r="O103" s="166">
        <f t="shared" si="30"/>
        <v>0</v>
      </c>
      <c r="P103" s="168"/>
    </row>
    <row r="104" spans="1:16" ht="12" hidden="1" customHeight="1" x14ac:dyDescent="0.25">
      <c r="A104" s="162">
        <v>2241</v>
      </c>
      <c r="B104" s="189" t="s">
        <v>285</v>
      </c>
      <c r="C104" s="190">
        <f t="shared" si="22"/>
        <v>0</v>
      </c>
      <c r="D104" s="302"/>
      <c r="E104" s="303"/>
      <c r="F104" s="166">
        <f t="shared" ref="F104:F111" si="31">D104+E104</f>
        <v>0</v>
      </c>
      <c r="G104" s="164"/>
      <c r="H104" s="165"/>
      <c r="I104" s="166">
        <f t="shared" ref="I104:I111" si="32">G104+H104</f>
        <v>0</v>
      </c>
      <c r="J104" s="164"/>
      <c r="K104" s="165"/>
      <c r="L104" s="166">
        <f t="shared" ref="L104:L111" si="33">K104+J104</f>
        <v>0</v>
      </c>
      <c r="M104" s="164"/>
      <c r="N104" s="165"/>
      <c r="O104" s="166">
        <f t="shared" ref="O104:O111" si="34">N104+M104</f>
        <v>0</v>
      </c>
      <c r="P104" s="168"/>
    </row>
    <row r="105" spans="1:16" ht="24" hidden="1" customHeight="1" x14ac:dyDescent="0.25">
      <c r="A105" s="162">
        <v>2242</v>
      </c>
      <c r="B105" s="189" t="s">
        <v>286</v>
      </c>
      <c r="C105" s="190">
        <f t="shared" si="22"/>
        <v>0</v>
      </c>
      <c r="D105" s="302"/>
      <c r="E105" s="303"/>
      <c r="F105" s="166">
        <f t="shared" si="31"/>
        <v>0</v>
      </c>
      <c r="G105" s="164"/>
      <c r="H105" s="165"/>
      <c r="I105" s="166">
        <f t="shared" si="32"/>
        <v>0</v>
      </c>
      <c r="J105" s="164"/>
      <c r="K105" s="165"/>
      <c r="L105" s="166">
        <f t="shared" si="33"/>
        <v>0</v>
      </c>
      <c r="M105" s="164"/>
      <c r="N105" s="165"/>
      <c r="O105" s="166">
        <f t="shared" si="34"/>
        <v>0</v>
      </c>
      <c r="P105" s="168"/>
    </row>
    <row r="106" spans="1:16" ht="25.5" customHeight="1" x14ac:dyDescent="0.25">
      <c r="A106" s="162">
        <v>2243</v>
      </c>
      <c r="B106" s="189" t="s">
        <v>287</v>
      </c>
      <c r="C106" s="190">
        <f t="shared" si="22"/>
        <v>1883</v>
      </c>
      <c r="D106" s="302"/>
      <c r="E106" s="303"/>
      <c r="F106" s="166">
        <f t="shared" si="31"/>
        <v>0</v>
      </c>
      <c r="G106" s="164"/>
      <c r="H106" s="165"/>
      <c r="I106" s="166">
        <f t="shared" si="32"/>
        <v>0</v>
      </c>
      <c r="J106" s="164">
        <v>1883</v>
      </c>
      <c r="K106" s="165"/>
      <c r="L106" s="166">
        <f t="shared" si="33"/>
        <v>1883</v>
      </c>
      <c r="M106" s="164"/>
      <c r="N106" s="165"/>
      <c r="O106" s="166">
        <f t="shared" si="34"/>
        <v>0</v>
      </c>
      <c r="P106" s="168"/>
    </row>
    <row r="107" spans="1:16" ht="12" customHeight="1" x14ac:dyDescent="0.25">
      <c r="A107" s="162">
        <v>2244</v>
      </c>
      <c r="B107" s="189" t="s">
        <v>288</v>
      </c>
      <c r="C107" s="190">
        <f t="shared" si="22"/>
        <v>12154</v>
      </c>
      <c r="D107" s="302">
        <v>11331</v>
      </c>
      <c r="E107" s="303"/>
      <c r="F107" s="166">
        <f t="shared" si="31"/>
        <v>11331</v>
      </c>
      <c r="G107" s="164"/>
      <c r="H107" s="165"/>
      <c r="I107" s="166">
        <f t="shared" si="32"/>
        <v>0</v>
      </c>
      <c r="J107" s="164">
        <v>823</v>
      </c>
      <c r="K107" s="165"/>
      <c r="L107" s="166">
        <f t="shared" si="33"/>
        <v>823</v>
      </c>
      <c r="M107" s="164"/>
      <c r="N107" s="165"/>
      <c r="O107" s="166">
        <f t="shared" si="34"/>
        <v>0</v>
      </c>
      <c r="P107" s="168"/>
    </row>
    <row r="108" spans="1:16" ht="24" hidden="1" customHeight="1" x14ac:dyDescent="0.25">
      <c r="A108" s="162">
        <v>2246</v>
      </c>
      <c r="B108" s="189" t="s">
        <v>289</v>
      </c>
      <c r="C108" s="190">
        <f t="shared" si="22"/>
        <v>0</v>
      </c>
      <c r="D108" s="302"/>
      <c r="E108" s="303"/>
      <c r="F108" s="166">
        <f t="shared" si="31"/>
        <v>0</v>
      </c>
      <c r="G108" s="164"/>
      <c r="H108" s="165"/>
      <c r="I108" s="166">
        <f t="shared" si="32"/>
        <v>0</v>
      </c>
      <c r="J108" s="164"/>
      <c r="K108" s="165"/>
      <c r="L108" s="166">
        <f t="shared" si="33"/>
        <v>0</v>
      </c>
      <c r="M108" s="164"/>
      <c r="N108" s="165"/>
      <c r="O108" s="166">
        <f t="shared" si="34"/>
        <v>0</v>
      </c>
      <c r="P108" s="168"/>
    </row>
    <row r="109" spans="1:16" ht="12" hidden="1" customHeight="1" x14ac:dyDescent="0.25">
      <c r="A109" s="162">
        <v>2247</v>
      </c>
      <c r="B109" s="189" t="s">
        <v>290</v>
      </c>
      <c r="C109" s="190">
        <f t="shared" si="22"/>
        <v>0</v>
      </c>
      <c r="D109" s="302"/>
      <c r="E109" s="303"/>
      <c r="F109" s="166">
        <f t="shared" si="31"/>
        <v>0</v>
      </c>
      <c r="G109" s="164"/>
      <c r="H109" s="165"/>
      <c r="I109" s="166">
        <f t="shared" si="32"/>
        <v>0</v>
      </c>
      <c r="J109" s="164"/>
      <c r="K109" s="165"/>
      <c r="L109" s="166">
        <f t="shared" si="33"/>
        <v>0</v>
      </c>
      <c r="M109" s="164"/>
      <c r="N109" s="165"/>
      <c r="O109" s="166">
        <f t="shared" si="34"/>
        <v>0</v>
      </c>
      <c r="P109" s="168"/>
    </row>
    <row r="110" spans="1:16" ht="24" hidden="1" customHeight="1" x14ac:dyDescent="0.25">
      <c r="A110" s="162">
        <v>2248</v>
      </c>
      <c r="B110" s="189" t="s">
        <v>291</v>
      </c>
      <c r="C110" s="190">
        <f t="shared" si="22"/>
        <v>0</v>
      </c>
      <c r="D110" s="302"/>
      <c r="E110" s="303"/>
      <c r="F110" s="166">
        <f t="shared" si="31"/>
        <v>0</v>
      </c>
      <c r="G110" s="164"/>
      <c r="H110" s="165"/>
      <c r="I110" s="166">
        <f t="shared" si="32"/>
        <v>0</v>
      </c>
      <c r="J110" s="164"/>
      <c r="K110" s="165"/>
      <c r="L110" s="166">
        <f t="shared" si="33"/>
        <v>0</v>
      </c>
      <c r="M110" s="164"/>
      <c r="N110" s="165"/>
      <c r="O110" s="166">
        <f t="shared" si="34"/>
        <v>0</v>
      </c>
      <c r="P110" s="168"/>
    </row>
    <row r="111" spans="1:16" ht="24" hidden="1" customHeight="1" x14ac:dyDescent="0.25">
      <c r="A111" s="162">
        <v>2249</v>
      </c>
      <c r="B111" s="189" t="s">
        <v>292</v>
      </c>
      <c r="C111" s="190">
        <f t="shared" si="22"/>
        <v>0</v>
      </c>
      <c r="D111" s="302"/>
      <c r="E111" s="303"/>
      <c r="F111" s="166">
        <f t="shared" si="31"/>
        <v>0</v>
      </c>
      <c r="G111" s="164"/>
      <c r="H111" s="165"/>
      <c r="I111" s="166">
        <f t="shared" si="32"/>
        <v>0</v>
      </c>
      <c r="J111" s="164"/>
      <c r="K111" s="165"/>
      <c r="L111" s="166">
        <f t="shared" si="33"/>
        <v>0</v>
      </c>
      <c r="M111" s="164"/>
      <c r="N111" s="165"/>
      <c r="O111" s="166">
        <f t="shared" si="34"/>
        <v>0</v>
      </c>
      <c r="P111" s="168"/>
    </row>
    <row r="112" spans="1:16" x14ac:dyDescent="0.25">
      <c r="A112" s="296">
        <v>2250</v>
      </c>
      <c r="B112" s="189" t="s">
        <v>293</v>
      </c>
      <c r="C112" s="190">
        <f t="shared" si="22"/>
        <v>765</v>
      </c>
      <c r="D112" s="297">
        <f t="shared" ref="D112:O112" si="35">SUM(D113:D115)</f>
        <v>329</v>
      </c>
      <c r="E112" s="298">
        <f t="shared" si="35"/>
        <v>0</v>
      </c>
      <c r="F112" s="166">
        <f t="shared" si="35"/>
        <v>329</v>
      </c>
      <c r="G112" s="297">
        <f t="shared" si="35"/>
        <v>0</v>
      </c>
      <c r="H112" s="298">
        <f t="shared" si="35"/>
        <v>0</v>
      </c>
      <c r="I112" s="166">
        <f t="shared" si="35"/>
        <v>0</v>
      </c>
      <c r="J112" s="297">
        <f t="shared" si="35"/>
        <v>436</v>
      </c>
      <c r="K112" s="298">
        <f t="shared" si="35"/>
        <v>0</v>
      </c>
      <c r="L112" s="166">
        <f t="shared" si="35"/>
        <v>436</v>
      </c>
      <c r="M112" s="297">
        <f t="shared" si="35"/>
        <v>0</v>
      </c>
      <c r="N112" s="298">
        <f t="shared" si="35"/>
        <v>0</v>
      </c>
      <c r="O112" s="166">
        <f t="shared" si="35"/>
        <v>0</v>
      </c>
      <c r="P112" s="168"/>
    </row>
    <row r="113" spans="1:16" ht="12" hidden="1" customHeight="1" x14ac:dyDescent="0.25">
      <c r="A113" s="162">
        <v>2251</v>
      </c>
      <c r="B113" s="189" t="s">
        <v>294</v>
      </c>
      <c r="C113" s="190">
        <f t="shared" si="22"/>
        <v>0</v>
      </c>
      <c r="D113" s="302"/>
      <c r="E113" s="303"/>
      <c r="F113" s="166">
        <f>D113+E113</f>
        <v>0</v>
      </c>
      <c r="G113" s="164"/>
      <c r="H113" s="165"/>
      <c r="I113" s="166">
        <f>G113+H113</f>
        <v>0</v>
      </c>
      <c r="J113" s="164"/>
      <c r="K113" s="165"/>
      <c r="L113" s="166">
        <f>K113+J113</f>
        <v>0</v>
      </c>
      <c r="M113" s="164"/>
      <c r="N113" s="165"/>
      <c r="O113" s="166">
        <f>N113+M113</f>
        <v>0</v>
      </c>
      <c r="P113" s="168"/>
    </row>
    <row r="114" spans="1:16" ht="24" customHeight="1" x14ac:dyDescent="0.25">
      <c r="A114" s="162">
        <v>2252</v>
      </c>
      <c r="B114" s="189" t="s">
        <v>295</v>
      </c>
      <c r="C114" s="190">
        <f t="shared" si="22"/>
        <v>329</v>
      </c>
      <c r="D114" s="302">
        <v>329</v>
      </c>
      <c r="E114" s="303"/>
      <c r="F114" s="166">
        <f>D114+E114</f>
        <v>329</v>
      </c>
      <c r="G114" s="164"/>
      <c r="H114" s="165"/>
      <c r="I114" s="166">
        <f>G114+H114</f>
        <v>0</v>
      </c>
      <c r="J114" s="164"/>
      <c r="K114" s="165"/>
      <c r="L114" s="166">
        <f>K114+J114</f>
        <v>0</v>
      </c>
      <c r="M114" s="164"/>
      <c r="N114" s="165"/>
      <c r="O114" s="166">
        <f>N114+M114</f>
        <v>0</v>
      </c>
      <c r="P114" s="168"/>
    </row>
    <row r="115" spans="1:16" ht="24" customHeight="1" x14ac:dyDescent="0.25">
      <c r="A115" s="162">
        <v>2259</v>
      </c>
      <c r="B115" s="189" t="s">
        <v>296</v>
      </c>
      <c r="C115" s="190">
        <f t="shared" si="22"/>
        <v>436</v>
      </c>
      <c r="D115" s="302"/>
      <c r="E115" s="303"/>
      <c r="F115" s="166">
        <f>D115+E115</f>
        <v>0</v>
      </c>
      <c r="G115" s="164"/>
      <c r="H115" s="165"/>
      <c r="I115" s="166">
        <f>G115+H115</f>
        <v>0</v>
      </c>
      <c r="J115" s="164">
        <v>436</v>
      </c>
      <c r="K115" s="165"/>
      <c r="L115" s="166">
        <f>K115+J115</f>
        <v>436</v>
      </c>
      <c r="M115" s="164"/>
      <c r="N115" s="165"/>
      <c r="O115" s="166">
        <f>N115+M115</f>
        <v>0</v>
      </c>
      <c r="P115" s="168"/>
    </row>
    <row r="116" spans="1:16" x14ac:dyDescent="0.25">
      <c r="A116" s="296">
        <v>2260</v>
      </c>
      <c r="B116" s="189" t="s">
        <v>297</v>
      </c>
      <c r="C116" s="190">
        <f t="shared" si="22"/>
        <v>3956</v>
      </c>
      <c r="D116" s="297">
        <f t="shared" ref="D116:O116" si="36">SUM(D117:D121)</f>
        <v>26</v>
      </c>
      <c r="E116" s="298">
        <f t="shared" si="36"/>
        <v>0</v>
      </c>
      <c r="F116" s="166">
        <f t="shared" si="36"/>
        <v>26</v>
      </c>
      <c r="G116" s="297">
        <f t="shared" si="36"/>
        <v>0</v>
      </c>
      <c r="H116" s="298">
        <f t="shared" si="36"/>
        <v>0</v>
      </c>
      <c r="I116" s="166">
        <f t="shared" si="36"/>
        <v>0</v>
      </c>
      <c r="J116" s="297">
        <f t="shared" si="36"/>
        <v>3930</v>
      </c>
      <c r="K116" s="298">
        <f t="shared" si="36"/>
        <v>0</v>
      </c>
      <c r="L116" s="166">
        <f t="shared" si="36"/>
        <v>3930</v>
      </c>
      <c r="M116" s="297">
        <f t="shared" si="36"/>
        <v>0</v>
      </c>
      <c r="N116" s="298">
        <f t="shared" si="36"/>
        <v>0</v>
      </c>
      <c r="O116" s="166">
        <f t="shared" si="36"/>
        <v>0</v>
      </c>
      <c r="P116" s="168"/>
    </row>
    <row r="117" spans="1:16" ht="12" hidden="1" customHeight="1" x14ac:dyDescent="0.25">
      <c r="A117" s="162">
        <v>2261</v>
      </c>
      <c r="B117" s="189" t="s">
        <v>298</v>
      </c>
      <c r="C117" s="190">
        <f t="shared" si="22"/>
        <v>0</v>
      </c>
      <c r="D117" s="302"/>
      <c r="E117" s="303"/>
      <c r="F117" s="166">
        <f>D117+E117</f>
        <v>0</v>
      </c>
      <c r="G117" s="164"/>
      <c r="H117" s="165"/>
      <c r="I117" s="166">
        <f>G117+H117</f>
        <v>0</v>
      </c>
      <c r="J117" s="164"/>
      <c r="K117" s="165"/>
      <c r="L117" s="166">
        <f>K117+J117</f>
        <v>0</v>
      </c>
      <c r="M117" s="164"/>
      <c r="N117" s="165"/>
      <c r="O117" s="166">
        <f>N117+M117</f>
        <v>0</v>
      </c>
      <c r="P117" s="168"/>
    </row>
    <row r="118" spans="1:16" ht="14.25" customHeight="1" x14ac:dyDescent="0.25">
      <c r="A118" s="162">
        <v>2262</v>
      </c>
      <c r="B118" s="189" t="s">
        <v>299</v>
      </c>
      <c r="C118" s="190">
        <f t="shared" si="22"/>
        <v>3767</v>
      </c>
      <c r="D118" s="302"/>
      <c r="E118" s="303"/>
      <c r="F118" s="166">
        <f>D118+E118</f>
        <v>0</v>
      </c>
      <c r="G118" s="164"/>
      <c r="H118" s="165"/>
      <c r="I118" s="166">
        <f>G118+H118</f>
        <v>0</v>
      </c>
      <c r="J118" s="164">
        <v>3767</v>
      </c>
      <c r="K118" s="293"/>
      <c r="L118" s="166">
        <f>K118+J118</f>
        <v>3767</v>
      </c>
      <c r="M118" s="164"/>
      <c r="N118" s="165"/>
      <c r="O118" s="166">
        <f>N118+M118</f>
        <v>0</v>
      </c>
      <c r="P118" s="168"/>
    </row>
    <row r="119" spans="1:16" ht="12" hidden="1" customHeight="1" x14ac:dyDescent="0.25">
      <c r="A119" s="162">
        <v>2263</v>
      </c>
      <c r="B119" s="189" t="s">
        <v>300</v>
      </c>
      <c r="C119" s="190">
        <f t="shared" si="22"/>
        <v>0</v>
      </c>
      <c r="D119" s="302"/>
      <c r="E119" s="303"/>
      <c r="F119" s="166">
        <f>D119+E119</f>
        <v>0</v>
      </c>
      <c r="G119" s="164"/>
      <c r="H119" s="165"/>
      <c r="I119" s="166">
        <f>G119+H119</f>
        <v>0</v>
      </c>
      <c r="J119" s="164"/>
      <c r="K119" s="165"/>
      <c r="L119" s="166">
        <f>K119+J119</f>
        <v>0</v>
      </c>
      <c r="M119" s="164"/>
      <c r="N119" s="165"/>
      <c r="O119" s="166">
        <f>N119+M119</f>
        <v>0</v>
      </c>
      <c r="P119" s="168"/>
    </row>
    <row r="120" spans="1:16" ht="24" customHeight="1" x14ac:dyDescent="0.25">
      <c r="A120" s="162">
        <v>2264</v>
      </c>
      <c r="B120" s="189" t="s">
        <v>301</v>
      </c>
      <c r="C120" s="190">
        <f t="shared" si="22"/>
        <v>163</v>
      </c>
      <c r="D120" s="302"/>
      <c r="E120" s="303"/>
      <c r="F120" s="166">
        <f>D120+E120</f>
        <v>0</v>
      </c>
      <c r="G120" s="164"/>
      <c r="H120" s="165"/>
      <c r="I120" s="166">
        <f>G120+H120</f>
        <v>0</v>
      </c>
      <c r="J120" s="164">
        <v>163</v>
      </c>
      <c r="K120" s="165"/>
      <c r="L120" s="166">
        <f>K120+J120</f>
        <v>163</v>
      </c>
      <c r="M120" s="164"/>
      <c r="N120" s="165"/>
      <c r="O120" s="166">
        <f>N120+M120</f>
        <v>0</v>
      </c>
      <c r="P120" s="168"/>
    </row>
    <row r="121" spans="1:16" ht="12" customHeight="1" x14ac:dyDescent="0.25">
      <c r="A121" s="162">
        <v>2269</v>
      </c>
      <c r="B121" s="189" t="s">
        <v>302</v>
      </c>
      <c r="C121" s="190">
        <f t="shared" si="22"/>
        <v>26</v>
      </c>
      <c r="D121" s="302">
        <v>26</v>
      </c>
      <c r="E121" s="303"/>
      <c r="F121" s="166">
        <f>D121+E121</f>
        <v>26</v>
      </c>
      <c r="G121" s="164"/>
      <c r="H121" s="165"/>
      <c r="I121" s="166">
        <f>G121+H121</f>
        <v>0</v>
      </c>
      <c r="J121" s="164"/>
      <c r="K121" s="165"/>
      <c r="L121" s="166">
        <f>K121+J121</f>
        <v>0</v>
      </c>
      <c r="M121" s="164"/>
      <c r="N121" s="165"/>
      <c r="O121" s="166">
        <f>N121+M121</f>
        <v>0</v>
      </c>
      <c r="P121" s="168"/>
    </row>
    <row r="122" spans="1:16" x14ac:dyDescent="0.25">
      <c r="A122" s="296">
        <v>2270</v>
      </c>
      <c r="B122" s="189" t="s">
        <v>303</v>
      </c>
      <c r="C122" s="190">
        <f t="shared" si="22"/>
        <v>12523</v>
      </c>
      <c r="D122" s="297">
        <f t="shared" ref="D122:O122" si="37">SUM(D123:D127)</f>
        <v>6878</v>
      </c>
      <c r="E122" s="298">
        <f t="shared" si="37"/>
        <v>0</v>
      </c>
      <c r="F122" s="166">
        <f t="shared" si="37"/>
        <v>6878</v>
      </c>
      <c r="G122" s="297">
        <f t="shared" si="37"/>
        <v>0</v>
      </c>
      <c r="H122" s="298">
        <f t="shared" si="37"/>
        <v>0</v>
      </c>
      <c r="I122" s="166">
        <f t="shared" si="37"/>
        <v>0</v>
      </c>
      <c r="J122" s="297">
        <f t="shared" si="37"/>
        <v>5645</v>
      </c>
      <c r="K122" s="298">
        <f t="shared" si="37"/>
        <v>0</v>
      </c>
      <c r="L122" s="166">
        <f t="shared" si="37"/>
        <v>5645</v>
      </c>
      <c r="M122" s="297">
        <f t="shared" si="37"/>
        <v>0</v>
      </c>
      <c r="N122" s="298">
        <f t="shared" si="37"/>
        <v>0</v>
      </c>
      <c r="O122" s="166">
        <f t="shared" si="37"/>
        <v>0</v>
      </c>
      <c r="P122" s="168"/>
    </row>
    <row r="123" spans="1:16" ht="12" hidden="1" customHeight="1" x14ac:dyDescent="0.25">
      <c r="A123" s="162">
        <v>2272</v>
      </c>
      <c r="B123" s="309" t="s">
        <v>304</v>
      </c>
      <c r="C123" s="190">
        <f t="shared" si="22"/>
        <v>0</v>
      </c>
      <c r="D123" s="302"/>
      <c r="E123" s="303"/>
      <c r="F123" s="166">
        <f>D123+E123</f>
        <v>0</v>
      </c>
      <c r="G123" s="164"/>
      <c r="H123" s="165"/>
      <c r="I123" s="166">
        <f>G123+H123</f>
        <v>0</v>
      </c>
      <c r="J123" s="164"/>
      <c r="K123" s="165"/>
      <c r="L123" s="166">
        <f>K123+J123</f>
        <v>0</v>
      </c>
      <c r="M123" s="164"/>
      <c r="N123" s="165"/>
      <c r="O123" s="166">
        <f>N123+M123</f>
        <v>0</v>
      </c>
      <c r="P123" s="168"/>
    </row>
    <row r="124" spans="1:16" ht="24" hidden="1" customHeight="1" x14ac:dyDescent="0.25">
      <c r="A124" s="162">
        <v>2274</v>
      </c>
      <c r="B124" s="310" t="s">
        <v>305</v>
      </c>
      <c r="C124" s="190">
        <f t="shared" si="22"/>
        <v>0</v>
      </c>
      <c r="D124" s="302"/>
      <c r="E124" s="303"/>
      <c r="F124" s="166">
        <f>D124+E124</f>
        <v>0</v>
      </c>
      <c r="G124" s="164"/>
      <c r="H124" s="165"/>
      <c r="I124" s="166">
        <f>G124+H124</f>
        <v>0</v>
      </c>
      <c r="J124" s="164"/>
      <c r="K124" s="165"/>
      <c r="L124" s="166">
        <f>K124+J124</f>
        <v>0</v>
      </c>
      <c r="M124" s="164"/>
      <c r="N124" s="165"/>
      <c r="O124" s="166">
        <f>N124+M124</f>
        <v>0</v>
      </c>
      <c r="P124" s="168"/>
    </row>
    <row r="125" spans="1:16" ht="24" hidden="1" customHeight="1" x14ac:dyDescent="0.25">
      <c r="A125" s="162">
        <v>2275</v>
      </c>
      <c r="B125" s="189" t="s">
        <v>306</v>
      </c>
      <c r="C125" s="190">
        <f t="shared" si="22"/>
        <v>0</v>
      </c>
      <c r="D125" s="302"/>
      <c r="E125" s="303"/>
      <c r="F125" s="166">
        <f>D125+E125</f>
        <v>0</v>
      </c>
      <c r="G125" s="164"/>
      <c r="H125" s="165"/>
      <c r="I125" s="166">
        <f>G125+H125</f>
        <v>0</v>
      </c>
      <c r="J125" s="164"/>
      <c r="K125" s="165"/>
      <c r="L125" s="166">
        <f>K125+J125</f>
        <v>0</v>
      </c>
      <c r="M125" s="164"/>
      <c r="N125" s="165"/>
      <c r="O125" s="166">
        <f>N125+M125</f>
        <v>0</v>
      </c>
      <c r="P125" s="168"/>
    </row>
    <row r="126" spans="1:16" ht="36" hidden="1" customHeight="1" x14ac:dyDescent="0.25">
      <c r="A126" s="162">
        <v>2276</v>
      </c>
      <c r="B126" s="189" t="s">
        <v>307</v>
      </c>
      <c r="C126" s="190">
        <f t="shared" si="22"/>
        <v>0</v>
      </c>
      <c r="D126" s="302"/>
      <c r="E126" s="303"/>
      <c r="F126" s="166">
        <f>D126+E126</f>
        <v>0</v>
      </c>
      <c r="G126" s="164"/>
      <c r="H126" s="165"/>
      <c r="I126" s="166">
        <f>G126+H126</f>
        <v>0</v>
      </c>
      <c r="J126" s="164"/>
      <c r="K126" s="165"/>
      <c r="L126" s="166">
        <f>K126+J126</f>
        <v>0</v>
      </c>
      <c r="M126" s="164"/>
      <c r="N126" s="165"/>
      <c r="O126" s="166">
        <f>N126+M126</f>
        <v>0</v>
      </c>
      <c r="P126" s="168"/>
    </row>
    <row r="127" spans="1:16" ht="24" customHeight="1" x14ac:dyDescent="0.25">
      <c r="A127" s="162">
        <v>2279</v>
      </c>
      <c r="B127" s="189" t="s">
        <v>308</v>
      </c>
      <c r="C127" s="190">
        <f t="shared" si="22"/>
        <v>12523</v>
      </c>
      <c r="D127" s="302">
        <v>6878</v>
      </c>
      <c r="E127" s="303"/>
      <c r="F127" s="166">
        <f>D127+E127</f>
        <v>6878</v>
      </c>
      <c r="G127" s="164"/>
      <c r="H127" s="165"/>
      <c r="I127" s="166">
        <f>G127+H127</f>
        <v>0</v>
      </c>
      <c r="J127" s="164">
        <v>5645</v>
      </c>
      <c r="K127" s="165"/>
      <c r="L127" s="166">
        <f>K127+J127</f>
        <v>5645</v>
      </c>
      <c r="M127" s="164"/>
      <c r="N127" s="165"/>
      <c r="O127" s="166">
        <f>N127+M127</f>
        <v>0</v>
      </c>
      <c r="P127" s="168"/>
    </row>
    <row r="128" spans="1:16" ht="48" hidden="1" x14ac:dyDescent="0.25">
      <c r="A128" s="655">
        <v>2280</v>
      </c>
      <c r="B128" s="182" t="s">
        <v>309</v>
      </c>
      <c r="C128" s="183">
        <f t="shared" si="22"/>
        <v>0</v>
      </c>
      <c r="D128" s="300">
        <f t="shared" ref="D128:O128" si="38">SUM(D129)</f>
        <v>0</v>
      </c>
      <c r="E128" s="301">
        <f t="shared" si="38"/>
        <v>0</v>
      </c>
      <c r="F128" s="234">
        <f t="shared" si="38"/>
        <v>0</v>
      </c>
      <c r="G128" s="300">
        <f t="shared" si="38"/>
        <v>0</v>
      </c>
      <c r="H128" s="301">
        <f t="shared" si="38"/>
        <v>0</v>
      </c>
      <c r="I128" s="234">
        <f t="shared" si="38"/>
        <v>0</v>
      </c>
      <c r="J128" s="300">
        <f t="shared" si="38"/>
        <v>0</v>
      </c>
      <c r="K128" s="301">
        <f t="shared" si="38"/>
        <v>0</v>
      </c>
      <c r="L128" s="234">
        <f t="shared" si="38"/>
        <v>0</v>
      </c>
      <c r="M128" s="300">
        <f t="shared" si="38"/>
        <v>0</v>
      </c>
      <c r="N128" s="301">
        <f t="shared" si="38"/>
        <v>0</v>
      </c>
      <c r="O128" s="234">
        <f t="shared" si="38"/>
        <v>0</v>
      </c>
      <c r="P128" s="160"/>
    </row>
    <row r="129" spans="1:16" ht="24" hidden="1" customHeight="1" x14ac:dyDescent="0.25">
      <c r="A129" s="162">
        <v>2283</v>
      </c>
      <c r="B129" s="189" t="s">
        <v>310</v>
      </c>
      <c r="C129" s="190">
        <f t="shared" si="22"/>
        <v>0</v>
      </c>
      <c r="D129" s="302"/>
      <c r="E129" s="303"/>
      <c r="F129" s="166">
        <f>D129+E129</f>
        <v>0</v>
      </c>
      <c r="G129" s="164"/>
      <c r="H129" s="165"/>
      <c r="I129" s="166">
        <f>G129+H129</f>
        <v>0</v>
      </c>
      <c r="J129" s="164"/>
      <c r="K129" s="165"/>
      <c r="L129" s="166">
        <f>K129+J129</f>
        <v>0</v>
      </c>
      <c r="M129" s="164"/>
      <c r="N129" s="165"/>
      <c r="O129" s="166">
        <f>N129+M129</f>
        <v>0</v>
      </c>
      <c r="P129" s="168"/>
    </row>
    <row r="130" spans="1:16" ht="38.25" customHeight="1" x14ac:dyDescent="0.25">
      <c r="A130" s="169">
        <v>2300</v>
      </c>
      <c r="B130" s="283" t="s">
        <v>311</v>
      </c>
      <c r="C130" s="170">
        <f t="shared" si="22"/>
        <v>19883</v>
      </c>
      <c r="D130" s="284">
        <f t="shared" ref="D130:O130" si="39">SUM(D131,D136,D140,D141,D144,D151,D159,D160,D163)</f>
        <v>8770</v>
      </c>
      <c r="E130" s="285">
        <f t="shared" si="39"/>
        <v>0</v>
      </c>
      <c r="F130" s="173">
        <f t="shared" si="39"/>
        <v>8770</v>
      </c>
      <c r="G130" s="284">
        <f t="shared" si="39"/>
        <v>0</v>
      </c>
      <c r="H130" s="285">
        <f t="shared" si="39"/>
        <v>0</v>
      </c>
      <c r="I130" s="173">
        <f t="shared" si="39"/>
        <v>0</v>
      </c>
      <c r="J130" s="284">
        <f t="shared" si="39"/>
        <v>11083</v>
      </c>
      <c r="K130" s="285">
        <f t="shared" si="39"/>
        <v>0</v>
      </c>
      <c r="L130" s="173">
        <f t="shared" si="39"/>
        <v>11083</v>
      </c>
      <c r="M130" s="284">
        <f t="shared" si="39"/>
        <v>30</v>
      </c>
      <c r="N130" s="285">
        <f t="shared" si="39"/>
        <v>0</v>
      </c>
      <c r="O130" s="173">
        <f t="shared" si="39"/>
        <v>30</v>
      </c>
      <c r="P130" s="177"/>
    </row>
    <row r="131" spans="1:16" ht="24" x14ac:dyDescent="0.25">
      <c r="A131" s="655">
        <v>2310</v>
      </c>
      <c r="B131" s="182" t="s">
        <v>312</v>
      </c>
      <c r="C131" s="183">
        <f t="shared" si="22"/>
        <v>10045</v>
      </c>
      <c r="D131" s="300">
        <f t="shared" ref="D131:O131" si="40">SUM(D132:D135)</f>
        <v>3511</v>
      </c>
      <c r="E131" s="301">
        <f t="shared" si="40"/>
        <v>0</v>
      </c>
      <c r="F131" s="234">
        <f t="shared" si="40"/>
        <v>3511</v>
      </c>
      <c r="G131" s="300">
        <f t="shared" si="40"/>
        <v>0</v>
      </c>
      <c r="H131" s="301">
        <f t="shared" si="40"/>
        <v>0</v>
      </c>
      <c r="I131" s="234">
        <f t="shared" si="40"/>
        <v>0</v>
      </c>
      <c r="J131" s="300">
        <f t="shared" si="40"/>
        <v>6534</v>
      </c>
      <c r="K131" s="301">
        <f t="shared" si="40"/>
        <v>0</v>
      </c>
      <c r="L131" s="234">
        <f t="shared" si="40"/>
        <v>6534</v>
      </c>
      <c r="M131" s="300">
        <f t="shared" si="40"/>
        <v>0</v>
      </c>
      <c r="N131" s="301">
        <f t="shared" si="40"/>
        <v>0</v>
      </c>
      <c r="O131" s="234">
        <f t="shared" si="40"/>
        <v>0</v>
      </c>
      <c r="P131" s="160"/>
    </row>
    <row r="132" spans="1:16" ht="13.5" customHeight="1" x14ac:dyDescent="0.25">
      <c r="A132" s="162">
        <v>2311</v>
      </c>
      <c r="B132" s="189" t="s">
        <v>313</v>
      </c>
      <c r="C132" s="190">
        <f t="shared" si="22"/>
        <v>2505</v>
      </c>
      <c r="D132" s="302">
        <v>693</v>
      </c>
      <c r="E132" s="303"/>
      <c r="F132" s="166">
        <f>D132+E132</f>
        <v>693</v>
      </c>
      <c r="G132" s="164"/>
      <c r="H132" s="165"/>
      <c r="I132" s="166">
        <f>G132+H132</f>
        <v>0</v>
      </c>
      <c r="J132" s="164">
        <v>1812</v>
      </c>
      <c r="K132" s="293"/>
      <c r="L132" s="166">
        <f>K132+J132</f>
        <v>1812</v>
      </c>
      <c r="M132" s="164"/>
      <c r="N132" s="165"/>
      <c r="O132" s="166">
        <f>N132+M132</f>
        <v>0</v>
      </c>
      <c r="P132" s="168"/>
    </row>
    <row r="133" spans="1:16" ht="108.75" customHeight="1" x14ac:dyDescent="0.25">
      <c r="A133" s="162">
        <v>2312</v>
      </c>
      <c r="B133" s="189" t="s">
        <v>314</v>
      </c>
      <c r="C133" s="190">
        <f t="shared" si="22"/>
        <v>5393</v>
      </c>
      <c r="D133" s="302">
        <v>2458</v>
      </c>
      <c r="E133" s="303"/>
      <c r="F133" s="166">
        <f>D133+E133</f>
        <v>2458</v>
      </c>
      <c r="G133" s="164"/>
      <c r="H133" s="165"/>
      <c r="I133" s="166">
        <f>G133+H133</f>
        <v>0</v>
      </c>
      <c r="J133" s="164">
        <v>2935</v>
      </c>
      <c r="K133" s="293"/>
      <c r="L133" s="166">
        <f>K133+J133</f>
        <v>2935</v>
      </c>
      <c r="M133" s="164"/>
      <c r="N133" s="165"/>
      <c r="O133" s="166">
        <f>N133+M133</f>
        <v>0</v>
      </c>
      <c r="P133" s="168"/>
    </row>
    <row r="134" spans="1:16" ht="12" customHeight="1" x14ac:dyDescent="0.25">
      <c r="A134" s="162">
        <v>2313</v>
      </c>
      <c r="B134" s="189" t="s">
        <v>315</v>
      </c>
      <c r="C134" s="190">
        <f t="shared" si="22"/>
        <v>360</v>
      </c>
      <c r="D134" s="302">
        <v>360</v>
      </c>
      <c r="E134" s="303"/>
      <c r="F134" s="166">
        <f>D134+E134</f>
        <v>360</v>
      </c>
      <c r="G134" s="164"/>
      <c r="H134" s="165"/>
      <c r="I134" s="166">
        <f>G134+H134</f>
        <v>0</v>
      </c>
      <c r="J134" s="164"/>
      <c r="K134" s="165"/>
      <c r="L134" s="166">
        <f>K134+J134</f>
        <v>0</v>
      </c>
      <c r="M134" s="164"/>
      <c r="N134" s="165"/>
      <c r="O134" s="166">
        <f>N134+M134</f>
        <v>0</v>
      </c>
      <c r="P134" s="168"/>
    </row>
    <row r="135" spans="1:16" ht="18.75" customHeight="1" x14ac:dyDescent="0.25">
      <c r="A135" s="162">
        <v>2314</v>
      </c>
      <c r="B135" s="189" t="s">
        <v>316</v>
      </c>
      <c r="C135" s="190">
        <f t="shared" si="22"/>
        <v>1787</v>
      </c>
      <c r="D135" s="302"/>
      <c r="E135" s="303"/>
      <c r="F135" s="166">
        <f>D135+E135</f>
        <v>0</v>
      </c>
      <c r="G135" s="164"/>
      <c r="H135" s="165"/>
      <c r="I135" s="166">
        <f>G135+H135</f>
        <v>0</v>
      </c>
      <c r="J135" s="164">
        <v>1787</v>
      </c>
      <c r="K135" s="293"/>
      <c r="L135" s="166">
        <f>K135+J135</f>
        <v>1787</v>
      </c>
      <c r="M135" s="164"/>
      <c r="N135" s="165"/>
      <c r="O135" s="166">
        <f>N135+M135</f>
        <v>0</v>
      </c>
      <c r="P135" s="168"/>
    </row>
    <row r="136" spans="1:16" x14ac:dyDescent="0.25">
      <c r="A136" s="296">
        <v>2320</v>
      </c>
      <c r="B136" s="189" t="s">
        <v>317</v>
      </c>
      <c r="C136" s="190">
        <f t="shared" si="22"/>
        <v>549</v>
      </c>
      <c r="D136" s="297">
        <f t="shared" ref="D136:O136" si="41">SUM(D137:D139)</f>
        <v>0</v>
      </c>
      <c r="E136" s="298">
        <f t="shared" si="41"/>
        <v>0</v>
      </c>
      <c r="F136" s="166">
        <f t="shared" si="41"/>
        <v>0</v>
      </c>
      <c r="G136" s="297">
        <f t="shared" si="41"/>
        <v>0</v>
      </c>
      <c r="H136" s="298">
        <f t="shared" si="41"/>
        <v>0</v>
      </c>
      <c r="I136" s="166">
        <f t="shared" si="41"/>
        <v>0</v>
      </c>
      <c r="J136" s="297">
        <f t="shared" si="41"/>
        <v>549</v>
      </c>
      <c r="K136" s="298">
        <f t="shared" si="41"/>
        <v>0</v>
      </c>
      <c r="L136" s="166">
        <f t="shared" si="41"/>
        <v>549</v>
      </c>
      <c r="M136" s="297">
        <f t="shared" si="41"/>
        <v>0</v>
      </c>
      <c r="N136" s="298">
        <f t="shared" si="41"/>
        <v>0</v>
      </c>
      <c r="O136" s="166">
        <f t="shared" si="41"/>
        <v>0</v>
      </c>
      <c r="P136" s="168"/>
    </row>
    <row r="137" spans="1:16" ht="12" hidden="1" customHeight="1" x14ac:dyDescent="0.25">
      <c r="A137" s="162">
        <v>2321</v>
      </c>
      <c r="B137" s="189" t="s">
        <v>318</v>
      </c>
      <c r="C137" s="190">
        <f t="shared" si="22"/>
        <v>0</v>
      </c>
      <c r="D137" s="302"/>
      <c r="E137" s="303"/>
      <c r="F137" s="166">
        <f>D137+E137</f>
        <v>0</v>
      </c>
      <c r="G137" s="164"/>
      <c r="H137" s="165"/>
      <c r="I137" s="166">
        <f>G137+H137</f>
        <v>0</v>
      </c>
      <c r="J137" s="164"/>
      <c r="K137" s="165"/>
      <c r="L137" s="166">
        <f>K137+J137</f>
        <v>0</v>
      </c>
      <c r="M137" s="164"/>
      <c r="N137" s="165"/>
      <c r="O137" s="166">
        <f>N137+M137</f>
        <v>0</v>
      </c>
      <c r="P137" s="168"/>
    </row>
    <row r="138" spans="1:16" ht="12" customHeight="1" x14ac:dyDescent="0.25">
      <c r="A138" s="162">
        <v>2322</v>
      </c>
      <c r="B138" s="189" t="s">
        <v>319</v>
      </c>
      <c r="C138" s="190">
        <f t="shared" si="22"/>
        <v>549</v>
      </c>
      <c r="D138" s="302"/>
      <c r="E138" s="303"/>
      <c r="F138" s="166">
        <f>D138+E138</f>
        <v>0</v>
      </c>
      <c r="G138" s="164"/>
      <c r="H138" s="165"/>
      <c r="I138" s="166">
        <f>G138+H138</f>
        <v>0</v>
      </c>
      <c r="J138" s="164">
        <v>549</v>
      </c>
      <c r="K138" s="165"/>
      <c r="L138" s="166">
        <f>K138+J138</f>
        <v>549</v>
      </c>
      <c r="M138" s="164"/>
      <c r="N138" s="165"/>
      <c r="O138" s="166">
        <f>N138+M138</f>
        <v>0</v>
      </c>
      <c r="P138" s="168"/>
    </row>
    <row r="139" spans="1:16" ht="10.5" hidden="1" customHeight="1" x14ac:dyDescent="0.25">
      <c r="A139" s="162">
        <v>2329</v>
      </c>
      <c r="B139" s="189" t="s">
        <v>320</v>
      </c>
      <c r="C139" s="190">
        <f t="shared" si="22"/>
        <v>0</v>
      </c>
      <c r="D139" s="302"/>
      <c r="E139" s="303"/>
      <c r="F139" s="166">
        <f>D139+E139</f>
        <v>0</v>
      </c>
      <c r="G139" s="164"/>
      <c r="H139" s="165"/>
      <c r="I139" s="166">
        <f>G139+H139</f>
        <v>0</v>
      </c>
      <c r="J139" s="164"/>
      <c r="K139" s="165"/>
      <c r="L139" s="166">
        <f>K139+J139</f>
        <v>0</v>
      </c>
      <c r="M139" s="164"/>
      <c r="N139" s="165"/>
      <c r="O139" s="166">
        <f>N139+M139</f>
        <v>0</v>
      </c>
      <c r="P139" s="168"/>
    </row>
    <row r="140" spans="1:16" ht="12" hidden="1" customHeight="1" x14ac:dyDescent="0.25">
      <c r="A140" s="296">
        <v>2330</v>
      </c>
      <c r="B140" s="189" t="s">
        <v>321</v>
      </c>
      <c r="C140" s="190">
        <f t="shared" si="22"/>
        <v>0</v>
      </c>
      <c r="D140" s="302"/>
      <c r="E140" s="303"/>
      <c r="F140" s="166">
        <f>D140+E140</f>
        <v>0</v>
      </c>
      <c r="G140" s="164"/>
      <c r="H140" s="165"/>
      <c r="I140" s="166">
        <f>G140+H140</f>
        <v>0</v>
      </c>
      <c r="J140" s="164"/>
      <c r="K140" s="165"/>
      <c r="L140" s="166">
        <f>K140+J140</f>
        <v>0</v>
      </c>
      <c r="M140" s="164"/>
      <c r="N140" s="165"/>
      <c r="O140" s="166">
        <f>N140+M140</f>
        <v>0</v>
      </c>
      <c r="P140" s="168"/>
    </row>
    <row r="141" spans="1:16" ht="48" x14ac:dyDescent="0.25">
      <c r="A141" s="296">
        <v>2340</v>
      </c>
      <c r="B141" s="189" t="s">
        <v>322</v>
      </c>
      <c r="C141" s="190">
        <f t="shared" si="22"/>
        <v>150</v>
      </c>
      <c r="D141" s="297">
        <f t="shared" ref="D141:O141" si="42">SUM(D142:D143)</f>
        <v>109</v>
      </c>
      <c r="E141" s="298">
        <f t="shared" si="42"/>
        <v>0</v>
      </c>
      <c r="F141" s="166">
        <f t="shared" si="42"/>
        <v>109</v>
      </c>
      <c r="G141" s="297">
        <f t="shared" si="42"/>
        <v>0</v>
      </c>
      <c r="H141" s="298">
        <f t="shared" si="42"/>
        <v>0</v>
      </c>
      <c r="I141" s="166">
        <f t="shared" si="42"/>
        <v>0</v>
      </c>
      <c r="J141" s="297">
        <f t="shared" si="42"/>
        <v>41</v>
      </c>
      <c r="K141" s="298">
        <f t="shared" si="42"/>
        <v>0</v>
      </c>
      <c r="L141" s="166">
        <f t="shared" si="42"/>
        <v>41</v>
      </c>
      <c r="M141" s="297">
        <f t="shared" si="42"/>
        <v>0</v>
      </c>
      <c r="N141" s="298">
        <f t="shared" si="42"/>
        <v>0</v>
      </c>
      <c r="O141" s="166">
        <f t="shared" si="42"/>
        <v>0</v>
      </c>
      <c r="P141" s="168"/>
    </row>
    <row r="142" spans="1:16" ht="12" customHeight="1" x14ac:dyDescent="0.25">
      <c r="A142" s="162">
        <v>2341</v>
      </c>
      <c r="B142" s="189" t="s">
        <v>323</v>
      </c>
      <c r="C142" s="190">
        <f t="shared" si="22"/>
        <v>150</v>
      </c>
      <c r="D142" s="302">
        <v>109</v>
      </c>
      <c r="E142" s="303"/>
      <c r="F142" s="166">
        <f>D142+E142</f>
        <v>109</v>
      </c>
      <c r="G142" s="164"/>
      <c r="H142" s="165"/>
      <c r="I142" s="166">
        <f>G142+H142</f>
        <v>0</v>
      </c>
      <c r="J142" s="164">
        <v>41</v>
      </c>
      <c r="K142" s="165"/>
      <c r="L142" s="166">
        <f>K142+J142</f>
        <v>41</v>
      </c>
      <c r="M142" s="164"/>
      <c r="N142" s="165"/>
      <c r="O142" s="166">
        <f>N142+M142</f>
        <v>0</v>
      </c>
      <c r="P142" s="168"/>
    </row>
    <row r="143" spans="1:16" ht="24" hidden="1" customHeight="1" x14ac:dyDescent="0.25">
      <c r="A143" s="162">
        <v>2344</v>
      </c>
      <c r="B143" s="189" t="s">
        <v>324</v>
      </c>
      <c r="C143" s="190">
        <f t="shared" si="22"/>
        <v>0</v>
      </c>
      <c r="D143" s="302"/>
      <c r="E143" s="303"/>
      <c r="F143" s="166">
        <f>D143+E143</f>
        <v>0</v>
      </c>
      <c r="G143" s="164"/>
      <c r="H143" s="165"/>
      <c r="I143" s="166">
        <f>G143+H143</f>
        <v>0</v>
      </c>
      <c r="J143" s="164"/>
      <c r="K143" s="165"/>
      <c r="L143" s="166">
        <f>K143+J143</f>
        <v>0</v>
      </c>
      <c r="M143" s="164"/>
      <c r="N143" s="165"/>
      <c r="O143" s="166">
        <f>N143+M143</f>
        <v>0</v>
      </c>
      <c r="P143" s="168"/>
    </row>
    <row r="144" spans="1:16" ht="24" x14ac:dyDescent="0.25">
      <c r="A144" s="286">
        <v>2350</v>
      </c>
      <c r="B144" s="238" t="s">
        <v>325</v>
      </c>
      <c r="C144" s="243">
        <f t="shared" si="22"/>
        <v>4719</v>
      </c>
      <c r="D144" s="287">
        <f t="shared" ref="D144:O144" si="43">SUM(D145:D150)</f>
        <v>1800</v>
      </c>
      <c r="E144" s="288">
        <f t="shared" si="43"/>
        <v>0</v>
      </c>
      <c r="F144" s="241">
        <f t="shared" si="43"/>
        <v>1800</v>
      </c>
      <c r="G144" s="287">
        <f t="shared" si="43"/>
        <v>0</v>
      </c>
      <c r="H144" s="288">
        <f t="shared" si="43"/>
        <v>0</v>
      </c>
      <c r="I144" s="241">
        <f t="shared" si="43"/>
        <v>0</v>
      </c>
      <c r="J144" s="287">
        <f t="shared" si="43"/>
        <v>2919</v>
      </c>
      <c r="K144" s="288">
        <f t="shared" si="43"/>
        <v>0</v>
      </c>
      <c r="L144" s="241">
        <f t="shared" si="43"/>
        <v>2919</v>
      </c>
      <c r="M144" s="287">
        <f t="shared" si="43"/>
        <v>0</v>
      </c>
      <c r="N144" s="288">
        <f t="shared" si="43"/>
        <v>0</v>
      </c>
      <c r="O144" s="241">
        <f t="shared" si="43"/>
        <v>0</v>
      </c>
      <c r="P144" s="229"/>
    </row>
    <row r="145" spans="1:16" ht="12" customHeight="1" x14ac:dyDescent="0.25">
      <c r="A145" s="155">
        <v>2351</v>
      </c>
      <c r="B145" s="182" t="s">
        <v>326</v>
      </c>
      <c r="C145" s="183">
        <f t="shared" si="22"/>
        <v>100</v>
      </c>
      <c r="D145" s="304"/>
      <c r="E145" s="305"/>
      <c r="F145" s="234">
        <f t="shared" ref="F145:F150" si="44">D145+E145</f>
        <v>0</v>
      </c>
      <c r="G145" s="157"/>
      <c r="H145" s="158"/>
      <c r="I145" s="234">
        <f t="shared" ref="I145:I150" si="45">G145+H145</f>
        <v>0</v>
      </c>
      <c r="J145" s="157">
        <v>100</v>
      </c>
      <c r="K145" s="158"/>
      <c r="L145" s="234">
        <f t="shared" ref="L145:L150" si="46">K145+J145</f>
        <v>100</v>
      </c>
      <c r="M145" s="157"/>
      <c r="N145" s="158"/>
      <c r="O145" s="234">
        <f t="shared" ref="O145:O150" si="47">N145+M145</f>
        <v>0</v>
      </c>
      <c r="P145" s="160"/>
    </row>
    <row r="146" spans="1:16" ht="15" customHeight="1" x14ac:dyDescent="0.25">
      <c r="A146" s="162">
        <v>2352</v>
      </c>
      <c r="B146" s="189" t="s">
        <v>327</v>
      </c>
      <c r="C146" s="190">
        <f t="shared" si="22"/>
        <v>4569</v>
      </c>
      <c r="D146" s="302">
        <v>1800</v>
      </c>
      <c r="E146" s="303"/>
      <c r="F146" s="166">
        <f t="shared" si="44"/>
        <v>1800</v>
      </c>
      <c r="G146" s="164"/>
      <c r="H146" s="165"/>
      <c r="I146" s="166">
        <f t="shared" si="45"/>
        <v>0</v>
      </c>
      <c r="J146" s="164">
        <v>2769</v>
      </c>
      <c r="K146" s="293"/>
      <c r="L146" s="166">
        <f t="shared" si="46"/>
        <v>2769</v>
      </c>
      <c r="M146" s="164"/>
      <c r="N146" s="165"/>
      <c r="O146" s="166">
        <f t="shared" si="47"/>
        <v>0</v>
      </c>
      <c r="P146" s="168"/>
    </row>
    <row r="147" spans="1:16" ht="24" hidden="1" customHeight="1" x14ac:dyDescent="0.25">
      <c r="A147" s="162">
        <v>2353</v>
      </c>
      <c r="B147" s="189" t="s">
        <v>328</v>
      </c>
      <c r="C147" s="190">
        <f t="shared" si="22"/>
        <v>0</v>
      </c>
      <c r="D147" s="302"/>
      <c r="E147" s="303"/>
      <c r="F147" s="166">
        <f t="shared" si="44"/>
        <v>0</v>
      </c>
      <c r="G147" s="164"/>
      <c r="H147" s="165"/>
      <c r="I147" s="166">
        <f t="shared" si="45"/>
        <v>0</v>
      </c>
      <c r="J147" s="164"/>
      <c r="K147" s="165"/>
      <c r="L147" s="166">
        <f t="shared" si="46"/>
        <v>0</v>
      </c>
      <c r="M147" s="164"/>
      <c r="N147" s="165"/>
      <c r="O147" s="166">
        <f t="shared" si="47"/>
        <v>0</v>
      </c>
      <c r="P147" s="168"/>
    </row>
    <row r="148" spans="1:16" ht="24" hidden="1" customHeight="1" x14ac:dyDescent="0.25">
      <c r="A148" s="162">
        <v>2354</v>
      </c>
      <c r="B148" s="189" t="s">
        <v>329</v>
      </c>
      <c r="C148" s="190">
        <f t="shared" ref="C148:C211" si="48">F148+I148+L148+O148</f>
        <v>0</v>
      </c>
      <c r="D148" s="302"/>
      <c r="E148" s="303"/>
      <c r="F148" s="166">
        <f t="shared" si="44"/>
        <v>0</v>
      </c>
      <c r="G148" s="164"/>
      <c r="H148" s="165"/>
      <c r="I148" s="166">
        <f t="shared" si="45"/>
        <v>0</v>
      </c>
      <c r="J148" s="164"/>
      <c r="K148" s="165"/>
      <c r="L148" s="166">
        <f t="shared" si="46"/>
        <v>0</v>
      </c>
      <c r="M148" s="164"/>
      <c r="N148" s="165"/>
      <c r="O148" s="166">
        <f t="shared" si="47"/>
        <v>0</v>
      </c>
      <c r="P148" s="168"/>
    </row>
    <row r="149" spans="1:16" ht="24" customHeight="1" x14ac:dyDescent="0.25">
      <c r="A149" s="162">
        <v>2355</v>
      </c>
      <c r="B149" s="189" t="s">
        <v>330</v>
      </c>
      <c r="C149" s="190">
        <f t="shared" si="48"/>
        <v>50</v>
      </c>
      <c r="D149" s="302"/>
      <c r="E149" s="303"/>
      <c r="F149" s="166">
        <f t="shared" si="44"/>
        <v>0</v>
      </c>
      <c r="G149" s="164"/>
      <c r="H149" s="165"/>
      <c r="I149" s="166">
        <f t="shared" si="45"/>
        <v>0</v>
      </c>
      <c r="J149" s="164">
        <v>50</v>
      </c>
      <c r="K149" s="293"/>
      <c r="L149" s="166">
        <f t="shared" si="46"/>
        <v>50</v>
      </c>
      <c r="M149" s="164"/>
      <c r="N149" s="165"/>
      <c r="O149" s="166">
        <f t="shared" si="47"/>
        <v>0</v>
      </c>
      <c r="P149" s="168"/>
    </row>
    <row r="150" spans="1:16" ht="24" hidden="1" customHeight="1" x14ac:dyDescent="0.25">
      <c r="A150" s="162">
        <v>2359</v>
      </c>
      <c r="B150" s="189" t="s">
        <v>331</v>
      </c>
      <c r="C150" s="190">
        <f t="shared" si="48"/>
        <v>0</v>
      </c>
      <c r="D150" s="302"/>
      <c r="E150" s="303"/>
      <c r="F150" s="166">
        <f t="shared" si="44"/>
        <v>0</v>
      </c>
      <c r="G150" s="164"/>
      <c r="H150" s="165"/>
      <c r="I150" s="166">
        <f t="shared" si="45"/>
        <v>0</v>
      </c>
      <c r="J150" s="164"/>
      <c r="K150" s="165"/>
      <c r="L150" s="166">
        <f t="shared" si="46"/>
        <v>0</v>
      </c>
      <c r="M150" s="164"/>
      <c r="N150" s="165"/>
      <c r="O150" s="166">
        <f t="shared" si="47"/>
        <v>0</v>
      </c>
      <c r="P150" s="168"/>
    </row>
    <row r="151" spans="1:16" ht="24.75" customHeight="1" x14ac:dyDescent="0.25">
      <c r="A151" s="296">
        <v>2360</v>
      </c>
      <c r="B151" s="189" t="s">
        <v>332</v>
      </c>
      <c r="C151" s="190">
        <f t="shared" si="48"/>
        <v>2185</v>
      </c>
      <c r="D151" s="297">
        <f t="shared" ref="D151:O151" si="49">SUM(D152:D158)</f>
        <v>1645</v>
      </c>
      <c r="E151" s="298">
        <f t="shared" si="49"/>
        <v>0</v>
      </c>
      <c r="F151" s="166">
        <f t="shared" si="49"/>
        <v>1645</v>
      </c>
      <c r="G151" s="297">
        <f t="shared" si="49"/>
        <v>0</v>
      </c>
      <c r="H151" s="298">
        <f t="shared" si="49"/>
        <v>0</v>
      </c>
      <c r="I151" s="166">
        <f t="shared" si="49"/>
        <v>0</v>
      </c>
      <c r="J151" s="297">
        <f t="shared" si="49"/>
        <v>540</v>
      </c>
      <c r="K151" s="298">
        <f t="shared" si="49"/>
        <v>0</v>
      </c>
      <c r="L151" s="166">
        <f t="shared" si="49"/>
        <v>540</v>
      </c>
      <c r="M151" s="297">
        <f t="shared" si="49"/>
        <v>0</v>
      </c>
      <c r="N151" s="298">
        <f t="shared" si="49"/>
        <v>0</v>
      </c>
      <c r="O151" s="166">
        <f t="shared" si="49"/>
        <v>0</v>
      </c>
      <c r="P151" s="168"/>
    </row>
    <row r="152" spans="1:16" ht="12" customHeight="1" x14ac:dyDescent="0.25">
      <c r="A152" s="161">
        <v>2361</v>
      </c>
      <c r="B152" s="189" t="s">
        <v>333</v>
      </c>
      <c r="C152" s="190">
        <f t="shared" si="48"/>
        <v>540</v>
      </c>
      <c r="D152" s="302"/>
      <c r="E152" s="303"/>
      <c r="F152" s="166">
        <f t="shared" ref="F152:F159" si="50">D152+E152</f>
        <v>0</v>
      </c>
      <c r="G152" s="164"/>
      <c r="H152" s="165"/>
      <c r="I152" s="166">
        <f t="shared" ref="I152:I159" si="51">G152+H152</f>
        <v>0</v>
      </c>
      <c r="J152" s="164">
        <v>540</v>
      </c>
      <c r="K152" s="165"/>
      <c r="L152" s="166">
        <f t="shared" ref="L152:L159" si="52">K152+J152</f>
        <v>540</v>
      </c>
      <c r="M152" s="164"/>
      <c r="N152" s="165"/>
      <c r="O152" s="166">
        <f t="shared" ref="O152:O159" si="53">N152+M152</f>
        <v>0</v>
      </c>
      <c r="P152" s="168"/>
    </row>
    <row r="153" spans="1:16" ht="24" hidden="1" customHeight="1" x14ac:dyDescent="0.25">
      <c r="A153" s="161">
        <v>2362</v>
      </c>
      <c r="B153" s="189" t="s">
        <v>334</v>
      </c>
      <c r="C153" s="190">
        <f t="shared" si="48"/>
        <v>0</v>
      </c>
      <c r="D153" s="302"/>
      <c r="E153" s="303"/>
      <c r="F153" s="166">
        <f t="shared" si="50"/>
        <v>0</v>
      </c>
      <c r="G153" s="164"/>
      <c r="H153" s="165"/>
      <c r="I153" s="166">
        <f t="shared" si="51"/>
        <v>0</v>
      </c>
      <c r="J153" s="164"/>
      <c r="K153" s="165"/>
      <c r="L153" s="166">
        <f t="shared" si="52"/>
        <v>0</v>
      </c>
      <c r="M153" s="164"/>
      <c r="N153" s="165"/>
      <c r="O153" s="166">
        <f t="shared" si="53"/>
        <v>0</v>
      </c>
      <c r="P153" s="168"/>
    </row>
    <row r="154" spans="1:16" ht="12" customHeight="1" x14ac:dyDescent="0.25">
      <c r="A154" s="161">
        <v>2363</v>
      </c>
      <c r="B154" s="189" t="s">
        <v>335</v>
      </c>
      <c r="C154" s="190">
        <f t="shared" si="48"/>
        <v>1645</v>
      </c>
      <c r="D154" s="302">
        <v>1645</v>
      </c>
      <c r="E154" s="303"/>
      <c r="F154" s="166">
        <f t="shared" si="50"/>
        <v>1645</v>
      </c>
      <c r="G154" s="164"/>
      <c r="H154" s="165"/>
      <c r="I154" s="166">
        <f t="shared" si="51"/>
        <v>0</v>
      </c>
      <c r="J154" s="164"/>
      <c r="K154" s="165"/>
      <c r="L154" s="166">
        <f t="shared" si="52"/>
        <v>0</v>
      </c>
      <c r="M154" s="164"/>
      <c r="N154" s="165"/>
      <c r="O154" s="166">
        <f t="shared" si="53"/>
        <v>0</v>
      </c>
      <c r="P154" s="168"/>
    </row>
    <row r="155" spans="1:16" ht="12" hidden="1" customHeight="1" x14ac:dyDescent="0.25">
      <c r="A155" s="161">
        <v>2364</v>
      </c>
      <c r="B155" s="189" t="s">
        <v>336</v>
      </c>
      <c r="C155" s="190">
        <f t="shared" si="48"/>
        <v>0</v>
      </c>
      <c r="D155" s="302"/>
      <c r="E155" s="303"/>
      <c r="F155" s="166">
        <f t="shared" si="50"/>
        <v>0</v>
      </c>
      <c r="G155" s="164"/>
      <c r="H155" s="165"/>
      <c r="I155" s="166">
        <f t="shared" si="51"/>
        <v>0</v>
      </c>
      <c r="J155" s="164"/>
      <c r="K155" s="165"/>
      <c r="L155" s="166">
        <f t="shared" si="52"/>
        <v>0</v>
      </c>
      <c r="M155" s="164"/>
      <c r="N155" s="165"/>
      <c r="O155" s="166">
        <f t="shared" si="53"/>
        <v>0</v>
      </c>
      <c r="P155" s="168"/>
    </row>
    <row r="156" spans="1:16" ht="12.75" hidden="1" customHeight="1" x14ac:dyDescent="0.25">
      <c r="A156" s="161">
        <v>2365</v>
      </c>
      <c r="B156" s="189" t="s">
        <v>337</v>
      </c>
      <c r="C156" s="190">
        <f t="shared" si="48"/>
        <v>0</v>
      </c>
      <c r="D156" s="302"/>
      <c r="E156" s="303"/>
      <c r="F156" s="166">
        <f t="shared" si="50"/>
        <v>0</v>
      </c>
      <c r="G156" s="164"/>
      <c r="H156" s="165"/>
      <c r="I156" s="166">
        <f t="shared" si="51"/>
        <v>0</v>
      </c>
      <c r="J156" s="164"/>
      <c r="K156" s="165"/>
      <c r="L156" s="166">
        <f t="shared" si="52"/>
        <v>0</v>
      </c>
      <c r="M156" s="164"/>
      <c r="N156" s="165"/>
      <c r="O156" s="166">
        <f t="shared" si="53"/>
        <v>0</v>
      </c>
      <c r="P156" s="168"/>
    </row>
    <row r="157" spans="1:16" ht="36" hidden="1" customHeight="1" x14ac:dyDescent="0.25">
      <c r="A157" s="161">
        <v>2366</v>
      </c>
      <c r="B157" s="189" t="s">
        <v>338</v>
      </c>
      <c r="C157" s="190">
        <f t="shared" si="48"/>
        <v>0</v>
      </c>
      <c r="D157" s="302"/>
      <c r="E157" s="303"/>
      <c r="F157" s="166">
        <f t="shared" si="50"/>
        <v>0</v>
      </c>
      <c r="G157" s="164"/>
      <c r="H157" s="165"/>
      <c r="I157" s="166">
        <f t="shared" si="51"/>
        <v>0</v>
      </c>
      <c r="J157" s="164"/>
      <c r="K157" s="165"/>
      <c r="L157" s="166">
        <f t="shared" si="52"/>
        <v>0</v>
      </c>
      <c r="M157" s="164"/>
      <c r="N157" s="165"/>
      <c r="O157" s="166">
        <f t="shared" si="53"/>
        <v>0</v>
      </c>
      <c r="P157" s="168"/>
    </row>
    <row r="158" spans="1:16" ht="48" hidden="1" customHeight="1" x14ac:dyDescent="0.25">
      <c r="A158" s="161">
        <v>2369</v>
      </c>
      <c r="B158" s="189" t="s">
        <v>339</v>
      </c>
      <c r="C158" s="190">
        <f t="shared" si="48"/>
        <v>0</v>
      </c>
      <c r="D158" s="302"/>
      <c r="E158" s="303"/>
      <c r="F158" s="166">
        <f t="shared" si="50"/>
        <v>0</v>
      </c>
      <c r="G158" s="164"/>
      <c r="H158" s="165"/>
      <c r="I158" s="166">
        <f t="shared" si="51"/>
        <v>0</v>
      </c>
      <c r="J158" s="164"/>
      <c r="K158" s="165"/>
      <c r="L158" s="166">
        <f t="shared" si="52"/>
        <v>0</v>
      </c>
      <c r="M158" s="164"/>
      <c r="N158" s="165"/>
      <c r="O158" s="166">
        <f t="shared" si="53"/>
        <v>0</v>
      </c>
      <c r="P158" s="168"/>
    </row>
    <row r="159" spans="1:16" ht="12" customHeight="1" x14ac:dyDescent="0.25">
      <c r="A159" s="286">
        <v>2370</v>
      </c>
      <c r="B159" s="238" t="s">
        <v>340</v>
      </c>
      <c r="C159" s="243">
        <f t="shared" si="48"/>
        <v>2235</v>
      </c>
      <c r="D159" s="313">
        <v>1705</v>
      </c>
      <c r="E159" s="314"/>
      <c r="F159" s="241">
        <f t="shared" si="50"/>
        <v>1705</v>
      </c>
      <c r="G159" s="244"/>
      <c r="H159" s="245"/>
      <c r="I159" s="241">
        <f t="shared" si="51"/>
        <v>0</v>
      </c>
      <c r="J159" s="244">
        <v>500</v>
      </c>
      <c r="K159" s="245"/>
      <c r="L159" s="241">
        <f t="shared" si="52"/>
        <v>500</v>
      </c>
      <c r="M159" s="244">
        <v>30</v>
      </c>
      <c r="N159" s="245"/>
      <c r="O159" s="241">
        <f t="shared" si="53"/>
        <v>30</v>
      </c>
      <c r="P159" s="229"/>
    </row>
    <row r="160" spans="1:16" hidden="1" x14ac:dyDescent="0.25">
      <c r="A160" s="286">
        <v>2380</v>
      </c>
      <c r="B160" s="238" t="s">
        <v>341</v>
      </c>
      <c r="C160" s="243">
        <f t="shared" si="48"/>
        <v>0</v>
      </c>
      <c r="D160" s="287">
        <f t="shared" ref="D160:O160" si="54">SUM(D161:D162)</f>
        <v>0</v>
      </c>
      <c r="E160" s="288">
        <f t="shared" si="54"/>
        <v>0</v>
      </c>
      <c r="F160" s="241">
        <f t="shared" si="54"/>
        <v>0</v>
      </c>
      <c r="G160" s="287">
        <f t="shared" si="54"/>
        <v>0</v>
      </c>
      <c r="H160" s="288">
        <f t="shared" si="54"/>
        <v>0</v>
      </c>
      <c r="I160" s="241">
        <f t="shared" si="54"/>
        <v>0</v>
      </c>
      <c r="J160" s="287">
        <f t="shared" si="54"/>
        <v>0</v>
      </c>
      <c r="K160" s="288">
        <f t="shared" si="54"/>
        <v>0</v>
      </c>
      <c r="L160" s="241">
        <f t="shared" si="54"/>
        <v>0</v>
      </c>
      <c r="M160" s="287">
        <f t="shared" si="54"/>
        <v>0</v>
      </c>
      <c r="N160" s="288">
        <f t="shared" si="54"/>
        <v>0</v>
      </c>
      <c r="O160" s="241">
        <f t="shared" si="54"/>
        <v>0</v>
      </c>
      <c r="P160" s="229"/>
    </row>
    <row r="161" spans="1:16" ht="12" hidden="1" customHeight="1" x14ac:dyDescent="0.25">
      <c r="A161" s="154">
        <v>2381</v>
      </c>
      <c r="B161" s="182" t="s">
        <v>342</v>
      </c>
      <c r="C161" s="183">
        <f t="shared" si="48"/>
        <v>0</v>
      </c>
      <c r="D161" s="304"/>
      <c r="E161" s="305"/>
      <c r="F161" s="234">
        <f>D161+E161</f>
        <v>0</v>
      </c>
      <c r="G161" s="157"/>
      <c r="H161" s="158"/>
      <c r="I161" s="234">
        <f>G161+H161</f>
        <v>0</v>
      </c>
      <c r="J161" s="157"/>
      <c r="K161" s="158"/>
      <c r="L161" s="234">
        <f>K161+J161</f>
        <v>0</v>
      </c>
      <c r="M161" s="157"/>
      <c r="N161" s="158"/>
      <c r="O161" s="234">
        <f>N161+M161</f>
        <v>0</v>
      </c>
      <c r="P161" s="160"/>
    </row>
    <row r="162" spans="1:16" ht="24" hidden="1" customHeight="1" x14ac:dyDescent="0.25">
      <c r="A162" s="161">
        <v>2389</v>
      </c>
      <c r="B162" s="189" t="s">
        <v>343</v>
      </c>
      <c r="C162" s="190">
        <f t="shared" si="48"/>
        <v>0</v>
      </c>
      <c r="D162" s="302"/>
      <c r="E162" s="303"/>
      <c r="F162" s="166">
        <f>D162+E162</f>
        <v>0</v>
      </c>
      <c r="G162" s="164"/>
      <c r="H162" s="165"/>
      <c r="I162" s="166">
        <f>G162+H162</f>
        <v>0</v>
      </c>
      <c r="J162" s="164"/>
      <c r="K162" s="165"/>
      <c r="L162" s="166">
        <f>K162+J162</f>
        <v>0</v>
      </c>
      <c r="M162" s="164"/>
      <c r="N162" s="165"/>
      <c r="O162" s="166">
        <f>N162+M162</f>
        <v>0</v>
      </c>
      <c r="P162" s="168"/>
    </row>
    <row r="163" spans="1:16" ht="12" hidden="1" customHeight="1" x14ac:dyDescent="0.25">
      <c r="A163" s="286">
        <v>2390</v>
      </c>
      <c r="B163" s="238" t="s">
        <v>344</v>
      </c>
      <c r="C163" s="243">
        <f t="shared" si="48"/>
        <v>0</v>
      </c>
      <c r="D163" s="313"/>
      <c r="E163" s="314"/>
      <c r="F163" s="241">
        <f>D163+E163</f>
        <v>0</v>
      </c>
      <c r="G163" s="244"/>
      <c r="H163" s="245"/>
      <c r="I163" s="241">
        <f>G163+H163</f>
        <v>0</v>
      </c>
      <c r="J163" s="244"/>
      <c r="K163" s="245"/>
      <c r="L163" s="241">
        <f>K163+J163</f>
        <v>0</v>
      </c>
      <c r="M163" s="244"/>
      <c r="N163" s="245"/>
      <c r="O163" s="241">
        <f>N163+M163</f>
        <v>0</v>
      </c>
      <c r="P163" s="229"/>
    </row>
    <row r="164" spans="1:16" ht="12" hidden="1" customHeight="1" x14ac:dyDescent="0.25">
      <c r="A164" s="169">
        <v>2400</v>
      </c>
      <c r="B164" s="283" t="s">
        <v>345</v>
      </c>
      <c r="C164" s="170">
        <f t="shared" si="48"/>
        <v>0</v>
      </c>
      <c r="D164" s="315"/>
      <c r="E164" s="316"/>
      <c r="F164" s="173">
        <f>D164+E164</f>
        <v>0</v>
      </c>
      <c r="G164" s="171"/>
      <c r="H164" s="172"/>
      <c r="I164" s="173">
        <f>G164+H164</f>
        <v>0</v>
      </c>
      <c r="J164" s="171"/>
      <c r="K164" s="172"/>
      <c r="L164" s="173">
        <f>K164+J164</f>
        <v>0</v>
      </c>
      <c r="M164" s="171"/>
      <c r="N164" s="172"/>
      <c r="O164" s="173">
        <f>N164+M164</f>
        <v>0</v>
      </c>
      <c r="P164" s="177"/>
    </row>
    <row r="165" spans="1:16" ht="24" hidden="1" x14ac:dyDescent="0.25">
      <c r="A165" s="169">
        <v>2500</v>
      </c>
      <c r="B165" s="283" t="s">
        <v>346</v>
      </c>
      <c r="C165" s="170">
        <f t="shared" si="48"/>
        <v>0</v>
      </c>
      <c r="D165" s="284">
        <f>SUM(D166,D171)</f>
        <v>0</v>
      </c>
      <c r="E165" s="285">
        <f>SUM(E166,E171)</f>
        <v>0</v>
      </c>
      <c r="F165" s="173">
        <f>SUM(F166,F171)</f>
        <v>0</v>
      </c>
      <c r="G165" s="284">
        <f t="shared" ref="G165:M165" si="55">SUM(G166,G171)</f>
        <v>0</v>
      </c>
      <c r="H165" s="285">
        <f>SUM(H166,H171)</f>
        <v>0</v>
      </c>
      <c r="I165" s="173">
        <f>SUM(I166,I171)</f>
        <v>0</v>
      </c>
      <c r="J165" s="284">
        <f t="shared" si="55"/>
        <v>0</v>
      </c>
      <c r="K165" s="285">
        <f>SUM(K166,K171)</f>
        <v>0</v>
      </c>
      <c r="L165" s="173">
        <f>SUM(L166,L171)</f>
        <v>0</v>
      </c>
      <c r="M165" s="284">
        <f t="shared" si="55"/>
        <v>0</v>
      </c>
      <c r="N165" s="285">
        <f>SUM(N166,N171)</f>
        <v>0</v>
      </c>
      <c r="O165" s="173">
        <f>SUM(O166,O171)</f>
        <v>0</v>
      </c>
      <c r="P165" s="177"/>
    </row>
    <row r="166" spans="1:16" ht="16.5" hidden="1" customHeight="1" x14ac:dyDescent="0.25">
      <c r="A166" s="655">
        <v>2510</v>
      </c>
      <c r="B166" s="182" t="s">
        <v>347</v>
      </c>
      <c r="C166" s="183">
        <f t="shared" si="48"/>
        <v>0</v>
      </c>
      <c r="D166" s="300">
        <f>SUM(D167:D170)</f>
        <v>0</v>
      </c>
      <c r="E166" s="301">
        <f>SUM(E167:E170)</f>
        <v>0</v>
      </c>
      <c r="F166" s="234">
        <f>SUM(F167:F170)</f>
        <v>0</v>
      </c>
      <c r="G166" s="300">
        <f t="shared" ref="G166:M166" si="56">SUM(G167:G170)</f>
        <v>0</v>
      </c>
      <c r="H166" s="301">
        <f>SUM(H167:H170)</f>
        <v>0</v>
      </c>
      <c r="I166" s="234">
        <f>SUM(I167:I170)</f>
        <v>0</v>
      </c>
      <c r="J166" s="300">
        <f t="shared" si="56"/>
        <v>0</v>
      </c>
      <c r="K166" s="301">
        <f>SUM(K167:K170)</f>
        <v>0</v>
      </c>
      <c r="L166" s="234">
        <f>SUM(L167:L170)</f>
        <v>0</v>
      </c>
      <c r="M166" s="300">
        <f t="shared" si="56"/>
        <v>0</v>
      </c>
      <c r="N166" s="301">
        <f>SUM(N167:N170)</f>
        <v>0</v>
      </c>
      <c r="O166" s="234">
        <f>SUM(O167:O170)</f>
        <v>0</v>
      </c>
      <c r="P166" s="160"/>
    </row>
    <row r="167" spans="1:16" ht="24" hidden="1" customHeight="1" x14ac:dyDescent="0.25">
      <c r="A167" s="162">
        <v>2512</v>
      </c>
      <c r="B167" s="189" t="s">
        <v>348</v>
      </c>
      <c r="C167" s="190">
        <f t="shared" si="48"/>
        <v>0</v>
      </c>
      <c r="D167" s="302"/>
      <c r="E167" s="303"/>
      <c r="F167" s="166">
        <f t="shared" ref="F167:F172" si="57">D167+E167</f>
        <v>0</v>
      </c>
      <c r="G167" s="164"/>
      <c r="H167" s="165"/>
      <c r="I167" s="166">
        <f t="shared" ref="I167:I172" si="58">G167+H167</f>
        <v>0</v>
      </c>
      <c r="J167" s="164"/>
      <c r="K167" s="165"/>
      <c r="L167" s="166">
        <f t="shared" ref="L167:L172" si="59">K167+J167</f>
        <v>0</v>
      </c>
      <c r="M167" s="164"/>
      <c r="N167" s="165"/>
      <c r="O167" s="166">
        <f t="shared" ref="O167:O172" si="60">N167+M167</f>
        <v>0</v>
      </c>
      <c r="P167" s="168"/>
    </row>
    <row r="168" spans="1:16" ht="36" hidden="1" customHeight="1" x14ac:dyDescent="0.25">
      <c r="A168" s="162">
        <v>2513</v>
      </c>
      <c r="B168" s="189" t="s">
        <v>349</v>
      </c>
      <c r="C168" s="190">
        <f t="shared" si="48"/>
        <v>0</v>
      </c>
      <c r="D168" s="302"/>
      <c r="E168" s="303"/>
      <c r="F168" s="166">
        <f t="shared" si="57"/>
        <v>0</v>
      </c>
      <c r="G168" s="164"/>
      <c r="H168" s="165"/>
      <c r="I168" s="166">
        <f t="shared" si="58"/>
        <v>0</v>
      </c>
      <c r="J168" s="164"/>
      <c r="K168" s="165"/>
      <c r="L168" s="166">
        <f t="shared" si="59"/>
        <v>0</v>
      </c>
      <c r="M168" s="164"/>
      <c r="N168" s="165"/>
      <c r="O168" s="166">
        <f t="shared" si="60"/>
        <v>0</v>
      </c>
      <c r="P168" s="168"/>
    </row>
    <row r="169" spans="1:16" ht="24" hidden="1" customHeight="1" x14ac:dyDescent="0.25">
      <c r="A169" s="162">
        <v>2515</v>
      </c>
      <c r="B169" s="189" t="s">
        <v>350</v>
      </c>
      <c r="C169" s="190">
        <f t="shared" si="48"/>
        <v>0</v>
      </c>
      <c r="D169" s="302"/>
      <c r="E169" s="303"/>
      <c r="F169" s="166">
        <f t="shared" si="57"/>
        <v>0</v>
      </c>
      <c r="G169" s="164"/>
      <c r="H169" s="165"/>
      <c r="I169" s="166">
        <f t="shared" si="58"/>
        <v>0</v>
      </c>
      <c r="J169" s="164"/>
      <c r="K169" s="165"/>
      <c r="L169" s="166">
        <f t="shared" si="59"/>
        <v>0</v>
      </c>
      <c r="M169" s="164"/>
      <c r="N169" s="165"/>
      <c r="O169" s="166">
        <f t="shared" si="60"/>
        <v>0</v>
      </c>
      <c r="P169" s="168"/>
    </row>
    <row r="170" spans="1:16" ht="24" hidden="1" customHeight="1" x14ac:dyDescent="0.25">
      <c r="A170" s="162">
        <v>2519</v>
      </c>
      <c r="B170" s="189" t="s">
        <v>351</v>
      </c>
      <c r="C170" s="190">
        <f t="shared" si="48"/>
        <v>0</v>
      </c>
      <c r="D170" s="302"/>
      <c r="E170" s="303"/>
      <c r="F170" s="166">
        <f t="shared" si="57"/>
        <v>0</v>
      </c>
      <c r="G170" s="164"/>
      <c r="H170" s="165"/>
      <c r="I170" s="166">
        <f t="shared" si="58"/>
        <v>0</v>
      </c>
      <c r="J170" s="164"/>
      <c r="K170" s="165"/>
      <c r="L170" s="166">
        <f t="shared" si="59"/>
        <v>0</v>
      </c>
      <c r="M170" s="164"/>
      <c r="N170" s="165"/>
      <c r="O170" s="166">
        <f t="shared" si="60"/>
        <v>0</v>
      </c>
      <c r="P170" s="168"/>
    </row>
    <row r="171" spans="1:16" ht="24" hidden="1" customHeight="1" x14ac:dyDescent="0.25">
      <c r="A171" s="296">
        <v>2520</v>
      </c>
      <c r="B171" s="189" t="s">
        <v>352</v>
      </c>
      <c r="C171" s="190">
        <f t="shared" si="48"/>
        <v>0</v>
      </c>
      <c r="D171" s="302"/>
      <c r="E171" s="303"/>
      <c r="F171" s="166">
        <f t="shared" si="57"/>
        <v>0</v>
      </c>
      <c r="G171" s="164"/>
      <c r="H171" s="165"/>
      <c r="I171" s="166">
        <f t="shared" si="58"/>
        <v>0</v>
      </c>
      <c r="J171" s="164"/>
      <c r="K171" s="165"/>
      <c r="L171" s="166">
        <f t="shared" si="59"/>
        <v>0</v>
      </c>
      <c r="M171" s="164"/>
      <c r="N171" s="165"/>
      <c r="O171" s="166">
        <f t="shared" si="60"/>
        <v>0</v>
      </c>
      <c r="P171" s="168"/>
    </row>
    <row r="172" spans="1:16" s="317" customFormat="1" ht="36" hidden="1" customHeight="1" x14ac:dyDescent="0.25">
      <c r="A172" s="134">
        <v>2800</v>
      </c>
      <c r="B172" s="182" t="s">
        <v>353</v>
      </c>
      <c r="C172" s="183">
        <f t="shared" si="48"/>
        <v>0</v>
      </c>
      <c r="D172" s="157"/>
      <c r="E172" s="158"/>
      <c r="F172" s="234">
        <f t="shared" si="57"/>
        <v>0</v>
      </c>
      <c r="G172" s="157"/>
      <c r="H172" s="158"/>
      <c r="I172" s="234">
        <f t="shared" si="58"/>
        <v>0</v>
      </c>
      <c r="J172" s="157"/>
      <c r="K172" s="158"/>
      <c r="L172" s="234">
        <f t="shared" si="59"/>
        <v>0</v>
      </c>
      <c r="M172" s="157"/>
      <c r="N172" s="158"/>
      <c r="O172" s="234">
        <f t="shared" si="60"/>
        <v>0</v>
      </c>
      <c r="P172" s="160"/>
    </row>
    <row r="173" spans="1:16" hidden="1" x14ac:dyDescent="0.25">
      <c r="A173" s="277">
        <v>3000</v>
      </c>
      <c r="B173" s="277" t="s">
        <v>354</v>
      </c>
      <c r="C173" s="278">
        <f t="shared" si="48"/>
        <v>0</v>
      </c>
      <c r="D173" s="279">
        <f t="shared" ref="D173:O173" si="61">SUM(D174,D184)</f>
        <v>0</v>
      </c>
      <c r="E173" s="280">
        <f t="shared" si="61"/>
        <v>0</v>
      </c>
      <c r="F173" s="281">
        <f t="shared" si="61"/>
        <v>0</v>
      </c>
      <c r="G173" s="279">
        <f t="shared" si="61"/>
        <v>0</v>
      </c>
      <c r="H173" s="280">
        <f t="shared" si="61"/>
        <v>0</v>
      </c>
      <c r="I173" s="281">
        <f t="shared" si="61"/>
        <v>0</v>
      </c>
      <c r="J173" s="279">
        <f t="shared" si="61"/>
        <v>0</v>
      </c>
      <c r="K173" s="280">
        <f t="shared" si="61"/>
        <v>0</v>
      </c>
      <c r="L173" s="281">
        <f t="shared" si="61"/>
        <v>0</v>
      </c>
      <c r="M173" s="279">
        <f t="shared" si="61"/>
        <v>0</v>
      </c>
      <c r="N173" s="280">
        <f t="shared" si="61"/>
        <v>0</v>
      </c>
      <c r="O173" s="281">
        <f t="shared" si="61"/>
        <v>0</v>
      </c>
      <c r="P173" s="282"/>
    </row>
    <row r="174" spans="1:16" ht="24" hidden="1" x14ac:dyDescent="0.25">
      <c r="A174" s="169">
        <v>3200</v>
      </c>
      <c r="B174" s="318" t="s">
        <v>355</v>
      </c>
      <c r="C174" s="170">
        <f t="shared" si="48"/>
        <v>0</v>
      </c>
      <c r="D174" s="284">
        <f>SUM(D175,D179)</f>
        <v>0</v>
      </c>
      <c r="E174" s="285">
        <f>SUM(E175,E179)</f>
        <v>0</v>
      </c>
      <c r="F174" s="173">
        <f>SUM(F175,F179)</f>
        <v>0</v>
      </c>
      <c r="G174" s="284">
        <f t="shared" ref="G174:M174" si="62">SUM(G175,G179)</f>
        <v>0</v>
      </c>
      <c r="H174" s="285">
        <f>SUM(H175,H179)</f>
        <v>0</v>
      </c>
      <c r="I174" s="173">
        <f>SUM(I175,I179)</f>
        <v>0</v>
      </c>
      <c r="J174" s="284">
        <f t="shared" si="62"/>
        <v>0</v>
      </c>
      <c r="K174" s="285">
        <f>SUM(K175,K179)</f>
        <v>0</v>
      </c>
      <c r="L174" s="173">
        <f>SUM(L175,L179)</f>
        <v>0</v>
      </c>
      <c r="M174" s="284">
        <f t="shared" si="62"/>
        <v>0</v>
      </c>
      <c r="N174" s="285">
        <f>SUM(N175,N179)</f>
        <v>0</v>
      </c>
      <c r="O174" s="173">
        <f>SUM(O175,O179)</f>
        <v>0</v>
      </c>
      <c r="P174" s="177"/>
    </row>
    <row r="175" spans="1:16" ht="36" hidden="1" x14ac:dyDescent="0.25">
      <c r="A175" s="655">
        <v>3260</v>
      </c>
      <c r="B175" s="182" t="s">
        <v>356</v>
      </c>
      <c r="C175" s="183">
        <f t="shared" si="48"/>
        <v>0</v>
      </c>
      <c r="D175" s="300">
        <f t="shared" ref="D175:O175" si="63">SUM(D176:D178)</f>
        <v>0</v>
      </c>
      <c r="E175" s="301">
        <f t="shared" si="63"/>
        <v>0</v>
      </c>
      <c r="F175" s="234">
        <f t="shared" si="63"/>
        <v>0</v>
      </c>
      <c r="G175" s="300">
        <f t="shared" si="63"/>
        <v>0</v>
      </c>
      <c r="H175" s="301">
        <f t="shared" si="63"/>
        <v>0</v>
      </c>
      <c r="I175" s="234">
        <f t="shared" si="63"/>
        <v>0</v>
      </c>
      <c r="J175" s="300">
        <f t="shared" si="63"/>
        <v>0</v>
      </c>
      <c r="K175" s="301">
        <f t="shared" si="63"/>
        <v>0</v>
      </c>
      <c r="L175" s="234">
        <f t="shared" si="63"/>
        <v>0</v>
      </c>
      <c r="M175" s="300">
        <f t="shared" si="63"/>
        <v>0</v>
      </c>
      <c r="N175" s="301">
        <f t="shared" si="63"/>
        <v>0</v>
      </c>
      <c r="O175" s="234">
        <f t="shared" si="63"/>
        <v>0</v>
      </c>
      <c r="P175" s="160"/>
    </row>
    <row r="176" spans="1:16" ht="24" hidden="1" customHeight="1" x14ac:dyDescent="0.25">
      <c r="A176" s="162">
        <v>3261</v>
      </c>
      <c r="B176" s="189" t="s">
        <v>357</v>
      </c>
      <c r="C176" s="190">
        <f t="shared" si="48"/>
        <v>0</v>
      </c>
      <c r="D176" s="302"/>
      <c r="E176" s="303"/>
      <c r="F176" s="166">
        <f>D176+E176</f>
        <v>0</v>
      </c>
      <c r="G176" s="164"/>
      <c r="H176" s="165"/>
      <c r="I176" s="166">
        <f>G176+H176</f>
        <v>0</v>
      </c>
      <c r="J176" s="164"/>
      <c r="K176" s="165"/>
      <c r="L176" s="166">
        <f>K176+J176</f>
        <v>0</v>
      </c>
      <c r="M176" s="164"/>
      <c r="N176" s="165"/>
      <c r="O176" s="166">
        <f>N176+M176</f>
        <v>0</v>
      </c>
      <c r="P176" s="168"/>
    </row>
    <row r="177" spans="1:16" ht="36" hidden="1" customHeight="1" x14ac:dyDescent="0.25">
      <c r="A177" s="162">
        <v>3262</v>
      </c>
      <c r="B177" s="189" t="s">
        <v>358</v>
      </c>
      <c r="C177" s="190">
        <f t="shared" si="48"/>
        <v>0</v>
      </c>
      <c r="D177" s="302"/>
      <c r="E177" s="303"/>
      <c r="F177" s="166">
        <f>D177+E177</f>
        <v>0</v>
      </c>
      <c r="G177" s="164"/>
      <c r="H177" s="165"/>
      <c r="I177" s="166">
        <f>G177+H177</f>
        <v>0</v>
      </c>
      <c r="J177" s="164"/>
      <c r="K177" s="165"/>
      <c r="L177" s="166">
        <f>K177+J177</f>
        <v>0</v>
      </c>
      <c r="M177" s="164"/>
      <c r="N177" s="165"/>
      <c r="O177" s="166">
        <f>N177+M177</f>
        <v>0</v>
      </c>
      <c r="P177" s="168"/>
    </row>
    <row r="178" spans="1:16" ht="24" hidden="1" customHeight="1" x14ac:dyDescent="0.25">
      <c r="A178" s="162">
        <v>3263</v>
      </c>
      <c r="B178" s="189" t="s">
        <v>359</v>
      </c>
      <c r="C178" s="190">
        <f t="shared" si="48"/>
        <v>0</v>
      </c>
      <c r="D178" s="302"/>
      <c r="E178" s="303"/>
      <c r="F178" s="166">
        <f>D178+E178</f>
        <v>0</v>
      </c>
      <c r="G178" s="164"/>
      <c r="H178" s="165"/>
      <c r="I178" s="166">
        <f>G178+H178</f>
        <v>0</v>
      </c>
      <c r="J178" s="164"/>
      <c r="K178" s="165"/>
      <c r="L178" s="166">
        <f>K178+J178</f>
        <v>0</v>
      </c>
      <c r="M178" s="164"/>
      <c r="N178" s="165"/>
      <c r="O178" s="166">
        <f>N178+M178</f>
        <v>0</v>
      </c>
      <c r="P178" s="168"/>
    </row>
    <row r="179" spans="1:16" ht="84" hidden="1" x14ac:dyDescent="0.25">
      <c r="A179" s="655">
        <v>3290</v>
      </c>
      <c r="B179" s="182" t="s">
        <v>360</v>
      </c>
      <c r="C179" s="319">
        <f t="shared" si="48"/>
        <v>0</v>
      </c>
      <c r="D179" s="300">
        <f>SUM(D180:D183)</f>
        <v>0</v>
      </c>
      <c r="E179" s="301">
        <f>SUM(E180:E183)</f>
        <v>0</v>
      </c>
      <c r="F179" s="234">
        <f>SUM(F180:F183)</f>
        <v>0</v>
      </c>
      <c r="G179" s="300">
        <f t="shared" ref="G179:M179" si="64">SUM(G180:G183)</f>
        <v>0</v>
      </c>
      <c r="H179" s="301">
        <f>SUM(H180:H183)</f>
        <v>0</v>
      </c>
      <c r="I179" s="234">
        <f>SUM(I180:I183)</f>
        <v>0</v>
      </c>
      <c r="J179" s="300">
        <f t="shared" si="64"/>
        <v>0</v>
      </c>
      <c r="K179" s="301">
        <f>SUM(K180:K183)</f>
        <v>0</v>
      </c>
      <c r="L179" s="234">
        <f>SUM(L180:L183)</f>
        <v>0</v>
      </c>
      <c r="M179" s="300">
        <f t="shared" si="64"/>
        <v>0</v>
      </c>
      <c r="N179" s="301">
        <f>SUM(N180:N183)</f>
        <v>0</v>
      </c>
      <c r="O179" s="234">
        <f>SUM(O180:O183)</f>
        <v>0</v>
      </c>
      <c r="P179" s="160"/>
    </row>
    <row r="180" spans="1:16" ht="72" hidden="1" customHeight="1" x14ac:dyDescent="0.25">
      <c r="A180" s="162">
        <v>3291</v>
      </c>
      <c r="B180" s="189" t="s">
        <v>361</v>
      </c>
      <c r="C180" s="190">
        <f t="shared" si="48"/>
        <v>0</v>
      </c>
      <c r="D180" s="302"/>
      <c r="E180" s="303"/>
      <c r="F180" s="166">
        <f>D180+E180</f>
        <v>0</v>
      </c>
      <c r="G180" s="164"/>
      <c r="H180" s="165"/>
      <c r="I180" s="166">
        <f>G180+H180</f>
        <v>0</v>
      </c>
      <c r="J180" s="164"/>
      <c r="K180" s="165"/>
      <c r="L180" s="166">
        <f>K180+J180</f>
        <v>0</v>
      </c>
      <c r="M180" s="164"/>
      <c r="N180" s="165"/>
      <c r="O180" s="166">
        <f>N180+M180</f>
        <v>0</v>
      </c>
      <c r="P180" s="168"/>
    </row>
    <row r="181" spans="1:16" ht="72" hidden="1" customHeight="1" x14ac:dyDescent="0.25">
      <c r="A181" s="162">
        <v>3292</v>
      </c>
      <c r="B181" s="189" t="s">
        <v>362</v>
      </c>
      <c r="C181" s="190">
        <f t="shared" si="48"/>
        <v>0</v>
      </c>
      <c r="D181" s="302"/>
      <c r="E181" s="303"/>
      <c r="F181" s="166">
        <f>D181+E181</f>
        <v>0</v>
      </c>
      <c r="G181" s="164"/>
      <c r="H181" s="165"/>
      <c r="I181" s="166">
        <f>G181+H181</f>
        <v>0</v>
      </c>
      <c r="J181" s="164"/>
      <c r="K181" s="165"/>
      <c r="L181" s="166">
        <f>K181+J181</f>
        <v>0</v>
      </c>
      <c r="M181" s="164"/>
      <c r="N181" s="165"/>
      <c r="O181" s="166">
        <f>N181+M181</f>
        <v>0</v>
      </c>
      <c r="P181" s="168"/>
    </row>
    <row r="182" spans="1:16" ht="72" hidden="1" customHeight="1" x14ac:dyDescent="0.25">
      <c r="A182" s="162">
        <v>3293</v>
      </c>
      <c r="B182" s="189" t="s">
        <v>363</v>
      </c>
      <c r="C182" s="190">
        <f t="shared" si="48"/>
        <v>0</v>
      </c>
      <c r="D182" s="302"/>
      <c r="E182" s="303"/>
      <c r="F182" s="166">
        <f>D182+E182</f>
        <v>0</v>
      </c>
      <c r="G182" s="164"/>
      <c r="H182" s="165"/>
      <c r="I182" s="166">
        <f>G182+H182</f>
        <v>0</v>
      </c>
      <c r="J182" s="164"/>
      <c r="K182" s="165"/>
      <c r="L182" s="166">
        <f>K182+J182</f>
        <v>0</v>
      </c>
      <c r="M182" s="164"/>
      <c r="N182" s="165"/>
      <c r="O182" s="166">
        <f>N182+M182</f>
        <v>0</v>
      </c>
      <c r="P182" s="168"/>
    </row>
    <row r="183" spans="1:16" ht="60" hidden="1" customHeight="1" x14ac:dyDescent="0.25">
      <c r="A183" s="320">
        <v>3294</v>
      </c>
      <c r="B183" s="189" t="s">
        <v>364</v>
      </c>
      <c r="C183" s="319">
        <f t="shared" si="48"/>
        <v>0</v>
      </c>
      <c r="D183" s="321"/>
      <c r="E183" s="322"/>
      <c r="F183" s="323">
        <f>D183+E183</f>
        <v>0</v>
      </c>
      <c r="G183" s="324"/>
      <c r="H183" s="325"/>
      <c r="I183" s="323">
        <f>G183+H183</f>
        <v>0</v>
      </c>
      <c r="J183" s="324"/>
      <c r="K183" s="325"/>
      <c r="L183" s="323">
        <f>K183+J183</f>
        <v>0</v>
      </c>
      <c r="M183" s="324"/>
      <c r="N183" s="325"/>
      <c r="O183" s="323">
        <f>N183+M183</f>
        <v>0</v>
      </c>
      <c r="P183" s="326"/>
    </row>
    <row r="184" spans="1:16" ht="48" hidden="1" x14ac:dyDescent="0.25">
      <c r="A184" s="327">
        <v>3300</v>
      </c>
      <c r="B184" s="318" t="s">
        <v>365</v>
      </c>
      <c r="C184" s="328">
        <f t="shared" si="48"/>
        <v>0</v>
      </c>
      <c r="D184" s="329">
        <f>SUM(D185:D186)</f>
        <v>0</v>
      </c>
      <c r="E184" s="330">
        <f>SUM(E185:E186)</f>
        <v>0</v>
      </c>
      <c r="F184" s="331">
        <f>SUM(F185:F186)</f>
        <v>0</v>
      </c>
      <c r="G184" s="329">
        <f t="shared" ref="G184:M184" si="65">SUM(G185:G186)</f>
        <v>0</v>
      </c>
      <c r="H184" s="330">
        <f>SUM(H185:H186)</f>
        <v>0</v>
      </c>
      <c r="I184" s="331">
        <f>SUM(I185:I186)</f>
        <v>0</v>
      </c>
      <c r="J184" s="329">
        <f t="shared" si="65"/>
        <v>0</v>
      </c>
      <c r="K184" s="330">
        <f>SUM(K185:K186)</f>
        <v>0</v>
      </c>
      <c r="L184" s="331">
        <f>SUM(L185:L186)</f>
        <v>0</v>
      </c>
      <c r="M184" s="329">
        <f t="shared" si="65"/>
        <v>0</v>
      </c>
      <c r="N184" s="330">
        <f>SUM(N185:N186)</f>
        <v>0</v>
      </c>
      <c r="O184" s="331">
        <f>SUM(O185:O186)</f>
        <v>0</v>
      </c>
      <c r="P184" s="332"/>
    </row>
    <row r="185" spans="1:16" ht="48" hidden="1" customHeight="1" x14ac:dyDescent="0.25">
      <c r="A185" s="237">
        <v>3310</v>
      </c>
      <c r="B185" s="238" t="s">
        <v>366</v>
      </c>
      <c r="C185" s="243">
        <f t="shared" si="48"/>
        <v>0</v>
      </c>
      <c r="D185" s="313"/>
      <c r="E185" s="314"/>
      <c r="F185" s="241">
        <f>D185+E185</f>
        <v>0</v>
      </c>
      <c r="G185" s="244"/>
      <c r="H185" s="245"/>
      <c r="I185" s="241">
        <f>G185+H185</f>
        <v>0</v>
      </c>
      <c r="J185" s="244"/>
      <c r="K185" s="245"/>
      <c r="L185" s="241">
        <f>K185+J185</f>
        <v>0</v>
      </c>
      <c r="M185" s="244"/>
      <c r="N185" s="245"/>
      <c r="O185" s="241">
        <f>N185+M185</f>
        <v>0</v>
      </c>
      <c r="P185" s="229"/>
    </row>
    <row r="186" spans="1:16" ht="48.75" hidden="1" customHeight="1" x14ac:dyDescent="0.25">
      <c r="A186" s="155">
        <v>3320</v>
      </c>
      <c r="B186" s="182" t="s">
        <v>367</v>
      </c>
      <c r="C186" s="183">
        <f t="shared" si="48"/>
        <v>0</v>
      </c>
      <c r="D186" s="304"/>
      <c r="E186" s="305"/>
      <c r="F186" s="234">
        <f>D186+E186</f>
        <v>0</v>
      </c>
      <c r="G186" s="157"/>
      <c r="H186" s="158"/>
      <c r="I186" s="234">
        <f>G186+H186</f>
        <v>0</v>
      </c>
      <c r="J186" s="157"/>
      <c r="K186" s="158"/>
      <c r="L186" s="234">
        <f>K186+J186</f>
        <v>0</v>
      </c>
      <c r="M186" s="157"/>
      <c r="N186" s="158"/>
      <c r="O186" s="234">
        <f>N186+M186</f>
        <v>0</v>
      </c>
      <c r="P186" s="160"/>
    </row>
    <row r="187" spans="1:16" hidden="1" x14ac:dyDescent="0.25">
      <c r="A187" s="333">
        <v>4000</v>
      </c>
      <c r="B187" s="277" t="s">
        <v>368</v>
      </c>
      <c r="C187" s="278">
        <f t="shared" si="48"/>
        <v>0</v>
      </c>
      <c r="D187" s="279">
        <f t="shared" ref="D187:O187" si="66">SUM(D188,D191)</f>
        <v>0</v>
      </c>
      <c r="E187" s="280">
        <f t="shared" si="66"/>
        <v>0</v>
      </c>
      <c r="F187" s="281">
        <f t="shared" si="66"/>
        <v>0</v>
      </c>
      <c r="G187" s="279">
        <f t="shared" si="66"/>
        <v>0</v>
      </c>
      <c r="H187" s="280">
        <f t="shared" si="66"/>
        <v>0</v>
      </c>
      <c r="I187" s="281">
        <f t="shared" si="66"/>
        <v>0</v>
      </c>
      <c r="J187" s="279">
        <f t="shared" si="66"/>
        <v>0</v>
      </c>
      <c r="K187" s="280">
        <f t="shared" si="66"/>
        <v>0</v>
      </c>
      <c r="L187" s="281">
        <f t="shared" si="66"/>
        <v>0</v>
      </c>
      <c r="M187" s="279">
        <f t="shared" si="66"/>
        <v>0</v>
      </c>
      <c r="N187" s="280">
        <f t="shared" si="66"/>
        <v>0</v>
      </c>
      <c r="O187" s="281">
        <f t="shared" si="66"/>
        <v>0</v>
      </c>
      <c r="P187" s="282"/>
    </row>
    <row r="188" spans="1:16" ht="24" hidden="1" x14ac:dyDescent="0.25">
      <c r="A188" s="334">
        <v>4200</v>
      </c>
      <c r="B188" s="283" t="s">
        <v>369</v>
      </c>
      <c r="C188" s="170">
        <f t="shared" si="48"/>
        <v>0</v>
      </c>
      <c r="D188" s="284">
        <f t="shared" ref="D188:O188" si="67">SUM(D189,D190)</f>
        <v>0</v>
      </c>
      <c r="E188" s="285">
        <f t="shared" si="67"/>
        <v>0</v>
      </c>
      <c r="F188" s="173">
        <f t="shared" si="67"/>
        <v>0</v>
      </c>
      <c r="G188" s="284">
        <f t="shared" si="67"/>
        <v>0</v>
      </c>
      <c r="H188" s="285">
        <f t="shared" si="67"/>
        <v>0</v>
      </c>
      <c r="I188" s="173">
        <f t="shared" si="67"/>
        <v>0</v>
      </c>
      <c r="J188" s="284">
        <f t="shared" si="67"/>
        <v>0</v>
      </c>
      <c r="K188" s="285">
        <f t="shared" si="67"/>
        <v>0</v>
      </c>
      <c r="L188" s="173">
        <f t="shared" si="67"/>
        <v>0</v>
      </c>
      <c r="M188" s="284">
        <f t="shared" si="67"/>
        <v>0</v>
      </c>
      <c r="N188" s="285">
        <f t="shared" si="67"/>
        <v>0</v>
      </c>
      <c r="O188" s="173">
        <f t="shared" si="67"/>
        <v>0</v>
      </c>
      <c r="P188" s="177"/>
    </row>
    <row r="189" spans="1:16" ht="36" hidden="1" customHeight="1" x14ac:dyDescent="0.25">
      <c r="A189" s="655">
        <v>4240</v>
      </c>
      <c r="B189" s="182" t="s">
        <v>370</v>
      </c>
      <c r="C189" s="183">
        <f t="shared" si="48"/>
        <v>0</v>
      </c>
      <c r="D189" s="304"/>
      <c r="E189" s="305"/>
      <c r="F189" s="234">
        <f>D189+E189</f>
        <v>0</v>
      </c>
      <c r="G189" s="157"/>
      <c r="H189" s="158"/>
      <c r="I189" s="234">
        <f>G189+H189</f>
        <v>0</v>
      </c>
      <c r="J189" s="157"/>
      <c r="K189" s="158"/>
      <c r="L189" s="234">
        <f>K189+J189</f>
        <v>0</v>
      </c>
      <c r="M189" s="157"/>
      <c r="N189" s="158"/>
      <c r="O189" s="234">
        <f>N189+M189</f>
        <v>0</v>
      </c>
      <c r="P189" s="160"/>
    </row>
    <row r="190" spans="1:16" ht="24" hidden="1" customHeight="1" x14ac:dyDescent="0.25">
      <c r="A190" s="296">
        <v>4250</v>
      </c>
      <c r="B190" s="189" t="s">
        <v>371</v>
      </c>
      <c r="C190" s="190">
        <f t="shared" si="48"/>
        <v>0</v>
      </c>
      <c r="D190" s="302"/>
      <c r="E190" s="303"/>
      <c r="F190" s="166">
        <f>D190+E190</f>
        <v>0</v>
      </c>
      <c r="G190" s="164"/>
      <c r="H190" s="165"/>
      <c r="I190" s="166">
        <f>G190+H190</f>
        <v>0</v>
      </c>
      <c r="J190" s="164"/>
      <c r="K190" s="165"/>
      <c r="L190" s="166">
        <f>K190+J190</f>
        <v>0</v>
      </c>
      <c r="M190" s="164"/>
      <c r="N190" s="165"/>
      <c r="O190" s="166">
        <f>N190+M190</f>
        <v>0</v>
      </c>
      <c r="P190" s="168"/>
    </row>
    <row r="191" spans="1:16" hidden="1" x14ac:dyDescent="0.25">
      <c r="A191" s="169">
        <v>4300</v>
      </c>
      <c r="B191" s="283" t="s">
        <v>372</v>
      </c>
      <c r="C191" s="170">
        <f t="shared" si="48"/>
        <v>0</v>
      </c>
      <c r="D191" s="284">
        <f t="shared" ref="D191:O191" si="68">SUM(D192)</f>
        <v>0</v>
      </c>
      <c r="E191" s="285">
        <f t="shared" si="68"/>
        <v>0</v>
      </c>
      <c r="F191" s="173">
        <f t="shared" si="68"/>
        <v>0</v>
      </c>
      <c r="G191" s="284">
        <f t="shared" si="68"/>
        <v>0</v>
      </c>
      <c r="H191" s="285">
        <f t="shared" si="68"/>
        <v>0</v>
      </c>
      <c r="I191" s="173">
        <f t="shared" si="68"/>
        <v>0</v>
      </c>
      <c r="J191" s="284">
        <f t="shared" si="68"/>
        <v>0</v>
      </c>
      <c r="K191" s="285">
        <f t="shared" si="68"/>
        <v>0</v>
      </c>
      <c r="L191" s="173">
        <f t="shared" si="68"/>
        <v>0</v>
      </c>
      <c r="M191" s="284">
        <f t="shared" si="68"/>
        <v>0</v>
      </c>
      <c r="N191" s="285">
        <f t="shared" si="68"/>
        <v>0</v>
      </c>
      <c r="O191" s="173">
        <f t="shared" si="68"/>
        <v>0</v>
      </c>
      <c r="P191" s="177"/>
    </row>
    <row r="192" spans="1:16" ht="24" hidden="1" x14ac:dyDescent="0.25">
      <c r="A192" s="655">
        <v>4310</v>
      </c>
      <c r="B192" s="182" t="s">
        <v>373</v>
      </c>
      <c r="C192" s="183">
        <f t="shared" si="48"/>
        <v>0</v>
      </c>
      <c r="D192" s="300">
        <f t="shared" ref="D192:O192" si="69">SUM(D193:D193)</f>
        <v>0</v>
      </c>
      <c r="E192" s="301">
        <f t="shared" si="69"/>
        <v>0</v>
      </c>
      <c r="F192" s="234">
        <f t="shared" si="69"/>
        <v>0</v>
      </c>
      <c r="G192" s="300">
        <f t="shared" si="69"/>
        <v>0</v>
      </c>
      <c r="H192" s="301">
        <f t="shared" si="69"/>
        <v>0</v>
      </c>
      <c r="I192" s="234">
        <f t="shared" si="69"/>
        <v>0</v>
      </c>
      <c r="J192" s="300">
        <f t="shared" si="69"/>
        <v>0</v>
      </c>
      <c r="K192" s="301">
        <f t="shared" si="69"/>
        <v>0</v>
      </c>
      <c r="L192" s="234">
        <f t="shared" si="69"/>
        <v>0</v>
      </c>
      <c r="M192" s="300">
        <f t="shared" si="69"/>
        <v>0</v>
      </c>
      <c r="N192" s="301">
        <f t="shared" si="69"/>
        <v>0</v>
      </c>
      <c r="O192" s="234">
        <f t="shared" si="69"/>
        <v>0</v>
      </c>
      <c r="P192" s="160"/>
    </row>
    <row r="193" spans="1:16" ht="36" hidden="1" customHeight="1" x14ac:dyDescent="0.25">
      <c r="A193" s="162">
        <v>4311</v>
      </c>
      <c r="B193" s="189" t="s">
        <v>374</v>
      </c>
      <c r="C193" s="190">
        <f t="shared" si="48"/>
        <v>0</v>
      </c>
      <c r="D193" s="302"/>
      <c r="E193" s="303"/>
      <c r="F193" s="166">
        <f>D193+E193</f>
        <v>0</v>
      </c>
      <c r="G193" s="164"/>
      <c r="H193" s="165"/>
      <c r="I193" s="166">
        <f>G193+H193</f>
        <v>0</v>
      </c>
      <c r="J193" s="164"/>
      <c r="K193" s="165"/>
      <c r="L193" s="166">
        <f>K193+J193</f>
        <v>0</v>
      </c>
      <c r="M193" s="164"/>
      <c r="N193" s="165"/>
      <c r="O193" s="166">
        <f>N193+M193</f>
        <v>0</v>
      </c>
      <c r="P193" s="168"/>
    </row>
    <row r="194" spans="1:16" s="139" customFormat="1" ht="24" x14ac:dyDescent="0.25">
      <c r="A194" s="335"/>
      <c r="B194" s="134" t="s">
        <v>375</v>
      </c>
      <c r="C194" s="272">
        <f t="shared" si="48"/>
        <v>105993</v>
      </c>
      <c r="D194" s="273">
        <f t="shared" ref="D194:O194" si="70">SUM(D195,D230,D269,D283)</f>
        <v>80681</v>
      </c>
      <c r="E194" s="274">
        <f t="shared" si="70"/>
        <v>0</v>
      </c>
      <c r="F194" s="275">
        <f t="shared" si="70"/>
        <v>80681</v>
      </c>
      <c r="G194" s="273">
        <f t="shared" si="70"/>
        <v>0</v>
      </c>
      <c r="H194" s="274">
        <f t="shared" si="70"/>
        <v>0</v>
      </c>
      <c r="I194" s="275">
        <f t="shared" si="70"/>
        <v>0</v>
      </c>
      <c r="J194" s="273">
        <f t="shared" si="70"/>
        <v>25312</v>
      </c>
      <c r="K194" s="274">
        <f t="shared" si="70"/>
        <v>0</v>
      </c>
      <c r="L194" s="275">
        <f t="shared" si="70"/>
        <v>25312</v>
      </c>
      <c r="M194" s="273">
        <f t="shared" si="70"/>
        <v>0</v>
      </c>
      <c r="N194" s="274">
        <f t="shared" si="70"/>
        <v>0</v>
      </c>
      <c r="O194" s="275">
        <f t="shared" si="70"/>
        <v>0</v>
      </c>
      <c r="P194" s="276"/>
    </row>
    <row r="195" spans="1:16" x14ac:dyDescent="0.25">
      <c r="A195" s="277">
        <v>5000</v>
      </c>
      <c r="B195" s="277" t="s">
        <v>376</v>
      </c>
      <c r="C195" s="278">
        <f t="shared" si="48"/>
        <v>105993</v>
      </c>
      <c r="D195" s="279">
        <f t="shared" ref="D195:O195" si="71">D196+D204</f>
        <v>80681</v>
      </c>
      <c r="E195" s="280">
        <f t="shared" si="71"/>
        <v>0</v>
      </c>
      <c r="F195" s="281">
        <f t="shared" si="71"/>
        <v>80681</v>
      </c>
      <c r="G195" s="279">
        <f t="shared" si="71"/>
        <v>0</v>
      </c>
      <c r="H195" s="280">
        <f t="shared" si="71"/>
        <v>0</v>
      </c>
      <c r="I195" s="281">
        <f t="shared" si="71"/>
        <v>0</v>
      </c>
      <c r="J195" s="279">
        <f t="shared" si="71"/>
        <v>25312</v>
      </c>
      <c r="K195" s="280">
        <f t="shared" si="71"/>
        <v>0</v>
      </c>
      <c r="L195" s="281">
        <f t="shared" si="71"/>
        <v>25312</v>
      </c>
      <c r="M195" s="279">
        <f t="shared" si="71"/>
        <v>0</v>
      </c>
      <c r="N195" s="280">
        <f t="shared" si="71"/>
        <v>0</v>
      </c>
      <c r="O195" s="281">
        <f t="shared" si="71"/>
        <v>0</v>
      </c>
      <c r="P195" s="282"/>
    </row>
    <row r="196" spans="1:16" x14ac:dyDescent="0.25">
      <c r="A196" s="169">
        <v>5100</v>
      </c>
      <c r="B196" s="283" t="s">
        <v>377</v>
      </c>
      <c r="C196" s="170">
        <f t="shared" si="48"/>
        <v>60</v>
      </c>
      <c r="D196" s="284">
        <f t="shared" ref="D196:O196" si="72">D197+D198+D201+D202+D203</f>
        <v>0</v>
      </c>
      <c r="E196" s="285">
        <f t="shared" si="72"/>
        <v>0</v>
      </c>
      <c r="F196" s="173">
        <f t="shared" si="72"/>
        <v>0</v>
      </c>
      <c r="G196" s="284">
        <f t="shared" si="72"/>
        <v>0</v>
      </c>
      <c r="H196" s="285">
        <f t="shared" si="72"/>
        <v>0</v>
      </c>
      <c r="I196" s="173">
        <f t="shared" si="72"/>
        <v>0</v>
      </c>
      <c r="J196" s="284">
        <f t="shared" si="72"/>
        <v>60</v>
      </c>
      <c r="K196" s="285">
        <f t="shared" si="72"/>
        <v>0</v>
      </c>
      <c r="L196" s="173">
        <f t="shared" si="72"/>
        <v>60</v>
      </c>
      <c r="M196" s="284">
        <f t="shared" si="72"/>
        <v>0</v>
      </c>
      <c r="N196" s="285">
        <f t="shared" si="72"/>
        <v>0</v>
      </c>
      <c r="O196" s="173">
        <f t="shared" si="72"/>
        <v>0</v>
      </c>
      <c r="P196" s="177"/>
    </row>
    <row r="197" spans="1:16" ht="12" hidden="1" customHeight="1" x14ac:dyDescent="0.25">
      <c r="A197" s="655">
        <v>5110</v>
      </c>
      <c r="B197" s="182" t="s">
        <v>378</v>
      </c>
      <c r="C197" s="183">
        <f t="shared" si="48"/>
        <v>0</v>
      </c>
      <c r="D197" s="304"/>
      <c r="E197" s="305"/>
      <c r="F197" s="234">
        <f>D197+E197</f>
        <v>0</v>
      </c>
      <c r="G197" s="157"/>
      <c r="H197" s="158"/>
      <c r="I197" s="234">
        <f>G197+H197</f>
        <v>0</v>
      </c>
      <c r="J197" s="157"/>
      <c r="K197" s="158"/>
      <c r="L197" s="234">
        <f>K197+J197</f>
        <v>0</v>
      </c>
      <c r="M197" s="157"/>
      <c r="N197" s="158"/>
      <c r="O197" s="234">
        <f>N197+M197</f>
        <v>0</v>
      </c>
      <c r="P197" s="160"/>
    </row>
    <row r="198" spans="1:16" ht="24" x14ac:dyDescent="0.25">
      <c r="A198" s="296">
        <v>5120</v>
      </c>
      <c r="B198" s="189" t="s">
        <v>379</v>
      </c>
      <c r="C198" s="190">
        <f t="shared" si="48"/>
        <v>60</v>
      </c>
      <c r="D198" s="297">
        <f t="shared" ref="D198:O198" si="73">D199+D200</f>
        <v>0</v>
      </c>
      <c r="E198" s="298">
        <f t="shared" si="73"/>
        <v>0</v>
      </c>
      <c r="F198" s="166">
        <f t="shared" si="73"/>
        <v>0</v>
      </c>
      <c r="G198" s="297">
        <f t="shared" si="73"/>
        <v>0</v>
      </c>
      <c r="H198" s="298">
        <f t="shared" si="73"/>
        <v>0</v>
      </c>
      <c r="I198" s="166">
        <f t="shared" si="73"/>
        <v>0</v>
      </c>
      <c r="J198" s="297">
        <f t="shared" si="73"/>
        <v>60</v>
      </c>
      <c r="K198" s="298">
        <f t="shared" si="73"/>
        <v>0</v>
      </c>
      <c r="L198" s="166">
        <f t="shared" si="73"/>
        <v>60</v>
      </c>
      <c r="M198" s="297">
        <f t="shared" si="73"/>
        <v>0</v>
      </c>
      <c r="N198" s="298">
        <f t="shared" si="73"/>
        <v>0</v>
      </c>
      <c r="O198" s="166">
        <f t="shared" si="73"/>
        <v>0</v>
      </c>
      <c r="P198" s="168"/>
    </row>
    <row r="199" spans="1:16" ht="16.5" customHeight="1" x14ac:dyDescent="0.25">
      <c r="A199" s="162">
        <v>5121</v>
      </c>
      <c r="B199" s="189" t="s">
        <v>380</v>
      </c>
      <c r="C199" s="190">
        <f t="shared" si="48"/>
        <v>60</v>
      </c>
      <c r="D199" s="302"/>
      <c r="E199" s="303"/>
      <c r="F199" s="166">
        <f>D199+E199</f>
        <v>0</v>
      </c>
      <c r="G199" s="164"/>
      <c r="H199" s="165"/>
      <c r="I199" s="166">
        <f>G199+H199</f>
        <v>0</v>
      </c>
      <c r="J199" s="164">
        <v>60</v>
      </c>
      <c r="K199" s="293"/>
      <c r="L199" s="166">
        <f>K199+J199</f>
        <v>60</v>
      </c>
      <c r="M199" s="164"/>
      <c r="N199" s="165"/>
      <c r="O199" s="166">
        <f>N199+M199</f>
        <v>0</v>
      </c>
      <c r="P199" s="168"/>
    </row>
    <row r="200" spans="1:16" ht="24" hidden="1" customHeight="1" x14ac:dyDescent="0.25">
      <c r="A200" s="162">
        <v>5129</v>
      </c>
      <c r="B200" s="189" t="s">
        <v>381</v>
      </c>
      <c r="C200" s="190">
        <f t="shared" si="48"/>
        <v>0</v>
      </c>
      <c r="D200" s="302"/>
      <c r="E200" s="303"/>
      <c r="F200" s="166">
        <f>D200+E200</f>
        <v>0</v>
      </c>
      <c r="G200" s="164"/>
      <c r="H200" s="165"/>
      <c r="I200" s="166">
        <f>G200+H200</f>
        <v>0</v>
      </c>
      <c r="J200" s="164"/>
      <c r="K200" s="165"/>
      <c r="L200" s="166">
        <f>K200+J200</f>
        <v>0</v>
      </c>
      <c r="M200" s="164"/>
      <c r="N200" s="165"/>
      <c r="O200" s="166">
        <f>N200+M200</f>
        <v>0</v>
      </c>
      <c r="P200" s="168"/>
    </row>
    <row r="201" spans="1:16" ht="12" hidden="1" customHeight="1" x14ac:dyDescent="0.25">
      <c r="A201" s="296">
        <v>5130</v>
      </c>
      <c r="B201" s="189" t="s">
        <v>382</v>
      </c>
      <c r="C201" s="190">
        <f t="shared" si="48"/>
        <v>0</v>
      </c>
      <c r="D201" s="302"/>
      <c r="E201" s="303"/>
      <c r="F201" s="166">
        <f>D201+E201</f>
        <v>0</v>
      </c>
      <c r="G201" s="164"/>
      <c r="H201" s="165"/>
      <c r="I201" s="166">
        <f>G201+H201</f>
        <v>0</v>
      </c>
      <c r="J201" s="164"/>
      <c r="K201" s="165"/>
      <c r="L201" s="166">
        <f>K201+J201</f>
        <v>0</v>
      </c>
      <c r="M201" s="164"/>
      <c r="N201" s="165"/>
      <c r="O201" s="166">
        <f>N201+M201</f>
        <v>0</v>
      </c>
      <c r="P201" s="168"/>
    </row>
    <row r="202" spans="1:16" ht="12" hidden="1" customHeight="1" x14ac:dyDescent="0.25">
      <c r="A202" s="296">
        <v>5140</v>
      </c>
      <c r="B202" s="189" t="s">
        <v>383</v>
      </c>
      <c r="C202" s="190">
        <f t="shared" si="48"/>
        <v>0</v>
      </c>
      <c r="D202" s="302"/>
      <c r="E202" s="303"/>
      <c r="F202" s="166">
        <f>D202+E202</f>
        <v>0</v>
      </c>
      <c r="G202" s="164"/>
      <c r="H202" s="165"/>
      <c r="I202" s="166">
        <f>G202+H202</f>
        <v>0</v>
      </c>
      <c r="J202" s="164"/>
      <c r="K202" s="165"/>
      <c r="L202" s="166">
        <f>K202+J202</f>
        <v>0</v>
      </c>
      <c r="M202" s="164"/>
      <c r="N202" s="165"/>
      <c r="O202" s="166">
        <f>N202+M202</f>
        <v>0</v>
      </c>
      <c r="P202" s="168"/>
    </row>
    <row r="203" spans="1:16" ht="24" hidden="1" customHeight="1" x14ac:dyDescent="0.25">
      <c r="A203" s="296">
        <v>5170</v>
      </c>
      <c r="B203" s="189" t="s">
        <v>384</v>
      </c>
      <c r="C203" s="190">
        <f t="shared" si="48"/>
        <v>0</v>
      </c>
      <c r="D203" s="302"/>
      <c r="E203" s="303"/>
      <c r="F203" s="166">
        <f>D203+E203</f>
        <v>0</v>
      </c>
      <c r="G203" s="164"/>
      <c r="H203" s="165"/>
      <c r="I203" s="166">
        <f>G203+H203</f>
        <v>0</v>
      </c>
      <c r="J203" s="164"/>
      <c r="K203" s="165"/>
      <c r="L203" s="166">
        <f>K203+J203</f>
        <v>0</v>
      </c>
      <c r="M203" s="164"/>
      <c r="N203" s="165"/>
      <c r="O203" s="166">
        <f>N203+M203</f>
        <v>0</v>
      </c>
      <c r="P203" s="168"/>
    </row>
    <row r="204" spans="1:16" x14ac:dyDescent="0.25">
      <c r="A204" s="169">
        <v>5200</v>
      </c>
      <c r="B204" s="283" t="s">
        <v>385</v>
      </c>
      <c r="C204" s="170">
        <f t="shared" si="48"/>
        <v>105933</v>
      </c>
      <c r="D204" s="284">
        <f t="shared" ref="D204:O204" si="74">D205+D215+D216+D225+D226+D227+D229</f>
        <v>80681</v>
      </c>
      <c r="E204" s="285">
        <f t="shared" si="74"/>
        <v>0</v>
      </c>
      <c r="F204" s="173">
        <f t="shared" si="74"/>
        <v>80681</v>
      </c>
      <c r="G204" s="284">
        <f t="shared" si="74"/>
        <v>0</v>
      </c>
      <c r="H204" s="285">
        <f t="shared" si="74"/>
        <v>0</v>
      </c>
      <c r="I204" s="173">
        <f t="shared" si="74"/>
        <v>0</v>
      </c>
      <c r="J204" s="284">
        <f t="shared" si="74"/>
        <v>25252</v>
      </c>
      <c r="K204" s="285">
        <f t="shared" si="74"/>
        <v>0</v>
      </c>
      <c r="L204" s="173">
        <f t="shared" si="74"/>
        <v>25252</v>
      </c>
      <c r="M204" s="284">
        <f t="shared" si="74"/>
        <v>0</v>
      </c>
      <c r="N204" s="285">
        <f t="shared" si="74"/>
        <v>0</v>
      </c>
      <c r="O204" s="173">
        <f t="shared" si="74"/>
        <v>0</v>
      </c>
      <c r="P204" s="177"/>
    </row>
    <row r="205" spans="1:16" hidden="1" x14ac:dyDescent="0.25">
      <c r="A205" s="286">
        <v>5210</v>
      </c>
      <c r="B205" s="238" t="s">
        <v>386</v>
      </c>
      <c r="C205" s="243">
        <f t="shared" si="48"/>
        <v>0</v>
      </c>
      <c r="D205" s="287">
        <f t="shared" ref="D205:O205" si="75">SUM(D206:D214)</f>
        <v>0</v>
      </c>
      <c r="E205" s="288">
        <f t="shared" si="75"/>
        <v>0</v>
      </c>
      <c r="F205" s="241">
        <f t="shared" si="75"/>
        <v>0</v>
      </c>
      <c r="G205" s="287">
        <f t="shared" si="75"/>
        <v>0</v>
      </c>
      <c r="H205" s="288">
        <f t="shared" si="75"/>
        <v>0</v>
      </c>
      <c r="I205" s="241">
        <f t="shared" si="75"/>
        <v>0</v>
      </c>
      <c r="J205" s="287">
        <f t="shared" si="75"/>
        <v>0</v>
      </c>
      <c r="K205" s="288">
        <f t="shared" si="75"/>
        <v>0</v>
      </c>
      <c r="L205" s="241">
        <f t="shared" si="75"/>
        <v>0</v>
      </c>
      <c r="M205" s="287">
        <f t="shared" si="75"/>
        <v>0</v>
      </c>
      <c r="N205" s="288">
        <f t="shared" si="75"/>
        <v>0</v>
      </c>
      <c r="O205" s="241">
        <f t="shared" si="75"/>
        <v>0</v>
      </c>
      <c r="P205" s="229"/>
    </row>
    <row r="206" spans="1:16" ht="12" hidden="1" customHeight="1" x14ac:dyDescent="0.25">
      <c r="A206" s="155">
        <v>5211</v>
      </c>
      <c r="B206" s="182" t="s">
        <v>387</v>
      </c>
      <c r="C206" s="183">
        <f t="shared" si="48"/>
        <v>0</v>
      </c>
      <c r="D206" s="304"/>
      <c r="E206" s="305"/>
      <c r="F206" s="234">
        <f t="shared" ref="F206:F215" si="76">D206+E206</f>
        <v>0</v>
      </c>
      <c r="G206" s="157"/>
      <c r="H206" s="158"/>
      <c r="I206" s="234">
        <f t="shared" ref="I206:I215" si="77">G206+H206</f>
        <v>0</v>
      </c>
      <c r="J206" s="157"/>
      <c r="K206" s="158"/>
      <c r="L206" s="234">
        <f t="shared" ref="L206:L215" si="78">K206+J206</f>
        <v>0</v>
      </c>
      <c r="M206" s="157"/>
      <c r="N206" s="158"/>
      <c r="O206" s="234">
        <f t="shared" ref="O206:O215" si="79">N206+M206</f>
        <v>0</v>
      </c>
      <c r="P206" s="160"/>
    </row>
    <row r="207" spans="1:16" ht="12" hidden="1" customHeight="1" x14ac:dyDescent="0.25">
      <c r="A207" s="162">
        <v>5212</v>
      </c>
      <c r="B207" s="189" t="s">
        <v>388</v>
      </c>
      <c r="C207" s="190">
        <f t="shared" si="48"/>
        <v>0</v>
      </c>
      <c r="D207" s="302"/>
      <c r="E207" s="303"/>
      <c r="F207" s="166">
        <f t="shared" si="76"/>
        <v>0</v>
      </c>
      <c r="G207" s="164"/>
      <c r="H207" s="165"/>
      <c r="I207" s="166">
        <f t="shared" si="77"/>
        <v>0</v>
      </c>
      <c r="J207" s="164"/>
      <c r="K207" s="165"/>
      <c r="L207" s="166">
        <f t="shared" si="78"/>
        <v>0</v>
      </c>
      <c r="M207" s="164"/>
      <c r="N207" s="165"/>
      <c r="O207" s="166">
        <f t="shared" si="79"/>
        <v>0</v>
      </c>
      <c r="P207" s="168"/>
    </row>
    <row r="208" spans="1:16" ht="12" hidden="1" customHeight="1" x14ac:dyDescent="0.25">
      <c r="A208" s="162">
        <v>5213</v>
      </c>
      <c r="B208" s="189" t="s">
        <v>389</v>
      </c>
      <c r="C208" s="190">
        <f t="shared" si="48"/>
        <v>0</v>
      </c>
      <c r="D208" s="302"/>
      <c r="E208" s="303"/>
      <c r="F208" s="166">
        <f t="shared" si="76"/>
        <v>0</v>
      </c>
      <c r="G208" s="164"/>
      <c r="H208" s="165"/>
      <c r="I208" s="166">
        <f t="shared" si="77"/>
        <v>0</v>
      </c>
      <c r="J208" s="164"/>
      <c r="K208" s="165"/>
      <c r="L208" s="166">
        <f t="shared" si="78"/>
        <v>0</v>
      </c>
      <c r="M208" s="164"/>
      <c r="N208" s="165"/>
      <c r="O208" s="166">
        <f t="shared" si="79"/>
        <v>0</v>
      </c>
      <c r="P208" s="168"/>
    </row>
    <row r="209" spans="1:16" ht="12" hidden="1" customHeight="1" x14ac:dyDescent="0.25">
      <c r="A209" s="162">
        <v>5214</v>
      </c>
      <c r="B209" s="189" t="s">
        <v>390</v>
      </c>
      <c r="C209" s="190">
        <f t="shared" si="48"/>
        <v>0</v>
      </c>
      <c r="D209" s="302"/>
      <c r="E209" s="303"/>
      <c r="F209" s="166">
        <f t="shared" si="76"/>
        <v>0</v>
      </c>
      <c r="G209" s="164"/>
      <c r="H209" s="165"/>
      <c r="I209" s="166">
        <f t="shared" si="77"/>
        <v>0</v>
      </c>
      <c r="J209" s="164"/>
      <c r="K209" s="165"/>
      <c r="L209" s="166">
        <f t="shared" si="78"/>
        <v>0</v>
      </c>
      <c r="M209" s="164"/>
      <c r="N209" s="165"/>
      <c r="O209" s="166">
        <f t="shared" si="79"/>
        <v>0</v>
      </c>
      <c r="P209" s="168"/>
    </row>
    <row r="210" spans="1:16" ht="12" hidden="1" customHeight="1" x14ac:dyDescent="0.25">
      <c r="A210" s="162">
        <v>5215</v>
      </c>
      <c r="B210" s="189" t="s">
        <v>391</v>
      </c>
      <c r="C210" s="190">
        <f t="shared" si="48"/>
        <v>0</v>
      </c>
      <c r="D210" s="302"/>
      <c r="E210" s="303"/>
      <c r="F210" s="166">
        <f t="shared" si="76"/>
        <v>0</v>
      </c>
      <c r="G210" s="164"/>
      <c r="H210" s="165"/>
      <c r="I210" s="166">
        <f t="shared" si="77"/>
        <v>0</v>
      </c>
      <c r="J210" s="164"/>
      <c r="K210" s="165"/>
      <c r="L210" s="166">
        <f t="shared" si="78"/>
        <v>0</v>
      </c>
      <c r="M210" s="164"/>
      <c r="N210" s="165"/>
      <c r="O210" s="166">
        <f t="shared" si="79"/>
        <v>0</v>
      </c>
      <c r="P210" s="168"/>
    </row>
    <row r="211" spans="1:16" ht="14.25" hidden="1" customHeight="1" x14ac:dyDescent="0.25">
      <c r="A211" s="162">
        <v>5216</v>
      </c>
      <c r="B211" s="189" t="s">
        <v>392</v>
      </c>
      <c r="C211" s="190">
        <f t="shared" si="48"/>
        <v>0</v>
      </c>
      <c r="D211" s="302"/>
      <c r="E211" s="303"/>
      <c r="F211" s="166">
        <f t="shared" si="76"/>
        <v>0</v>
      </c>
      <c r="G211" s="164"/>
      <c r="H211" s="165"/>
      <c r="I211" s="166">
        <f t="shared" si="77"/>
        <v>0</v>
      </c>
      <c r="J211" s="164"/>
      <c r="K211" s="165"/>
      <c r="L211" s="166">
        <f t="shared" si="78"/>
        <v>0</v>
      </c>
      <c r="M211" s="164"/>
      <c r="N211" s="165"/>
      <c r="O211" s="166">
        <f t="shared" si="79"/>
        <v>0</v>
      </c>
      <c r="P211" s="168"/>
    </row>
    <row r="212" spans="1:16" ht="12" hidden="1" customHeight="1" x14ac:dyDescent="0.25">
      <c r="A212" s="162">
        <v>5217</v>
      </c>
      <c r="B212" s="189" t="s">
        <v>393</v>
      </c>
      <c r="C212" s="190">
        <f t="shared" ref="C212:C275" si="80">F212+I212+L212+O212</f>
        <v>0</v>
      </c>
      <c r="D212" s="302"/>
      <c r="E212" s="303"/>
      <c r="F212" s="166">
        <f t="shared" si="76"/>
        <v>0</v>
      </c>
      <c r="G212" s="164"/>
      <c r="H212" s="165"/>
      <c r="I212" s="166">
        <f t="shared" si="77"/>
        <v>0</v>
      </c>
      <c r="J212" s="164"/>
      <c r="K212" s="165"/>
      <c r="L212" s="166">
        <f t="shared" si="78"/>
        <v>0</v>
      </c>
      <c r="M212" s="164"/>
      <c r="N212" s="165"/>
      <c r="O212" s="166">
        <f t="shared" si="79"/>
        <v>0</v>
      </c>
      <c r="P212" s="168"/>
    </row>
    <row r="213" spans="1:16" ht="12" hidden="1" customHeight="1" x14ac:dyDescent="0.25">
      <c r="A213" s="162">
        <v>5218</v>
      </c>
      <c r="B213" s="189" t="s">
        <v>394</v>
      </c>
      <c r="C213" s="190">
        <f t="shared" si="80"/>
        <v>0</v>
      </c>
      <c r="D213" s="302"/>
      <c r="E213" s="303"/>
      <c r="F213" s="166">
        <f t="shared" si="76"/>
        <v>0</v>
      </c>
      <c r="G213" s="164"/>
      <c r="H213" s="165"/>
      <c r="I213" s="166">
        <f t="shared" si="77"/>
        <v>0</v>
      </c>
      <c r="J213" s="164"/>
      <c r="K213" s="165"/>
      <c r="L213" s="166">
        <f t="shared" si="78"/>
        <v>0</v>
      </c>
      <c r="M213" s="164"/>
      <c r="N213" s="165"/>
      <c r="O213" s="166">
        <f t="shared" si="79"/>
        <v>0</v>
      </c>
      <c r="P213" s="168"/>
    </row>
    <row r="214" spans="1:16" ht="12" hidden="1" customHeight="1" x14ac:dyDescent="0.25">
      <c r="A214" s="162">
        <v>5219</v>
      </c>
      <c r="B214" s="189" t="s">
        <v>395</v>
      </c>
      <c r="C214" s="190">
        <f t="shared" si="80"/>
        <v>0</v>
      </c>
      <c r="D214" s="302"/>
      <c r="E214" s="303"/>
      <c r="F214" s="166">
        <f t="shared" si="76"/>
        <v>0</v>
      </c>
      <c r="G214" s="164"/>
      <c r="H214" s="165"/>
      <c r="I214" s="166">
        <f t="shared" si="77"/>
        <v>0</v>
      </c>
      <c r="J214" s="164"/>
      <c r="K214" s="165"/>
      <c r="L214" s="166">
        <f t="shared" si="78"/>
        <v>0</v>
      </c>
      <c r="M214" s="164"/>
      <c r="N214" s="165"/>
      <c r="O214" s="166">
        <f t="shared" si="79"/>
        <v>0</v>
      </c>
      <c r="P214" s="168"/>
    </row>
    <row r="215" spans="1:16" ht="13.5" hidden="1" customHeight="1" x14ac:dyDescent="0.25">
      <c r="A215" s="296">
        <v>5220</v>
      </c>
      <c r="B215" s="189" t="s">
        <v>396</v>
      </c>
      <c r="C215" s="190">
        <f t="shared" si="80"/>
        <v>0</v>
      </c>
      <c r="D215" s="302"/>
      <c r="E215" s="303"/>
      <c r="F215" s="166">
        <f t="shared" si="76"/>
        <v>0</v>
      </c>
      <c r="G215" s="164"/>
      <c r="H215" s="165"/>
      <c r="I215" s="166">
        <f t="shared" si="77"/>
        <v>0</v>
      </c>
      <c r="J215" s="164"/>
      <c r="K215" s="165"/>
      <c r="L215" s="166">
        <f t="shared" si="78"/>
        <v>0</v>
      </c>
      <c r="M215" s="164"/>
      <c r="N215" s="165"/>
      <c r="O215" s="166">
        <f t="shared" si="79"/>
        <v>0</v>
      </c>
      <c r="P215" s="168"/>
    </row>
    <row r="216" spans="1:16" x14ac:dyDescent="0.25">
      <c r="A216" s="296">
        <v>5230</v>
      </c>
      <c r="B216" s="189" t="s">
        <v>397</v>
      </c>
      <c r="C216" s="190">
        <f t="shared" si="80"/>
        <v>105933</v>
      </c>
      <c r="D216" s="297">
        <f t="shared" ref="D216:O216" si="81">SUM(D217:D224)</f>
        <v>80681</v>
      </c>
      <c r="E216" s="298">
        <f t="shared" si="81"/>
        <v>0</v>
      </c>
      <c r="F216" s="166">
        <f t="shared" si="81"/>
        <v>80681</v>
      </c>
      <c r="G216" s="297">
        <f t="shared" si="81"/>
        <v>0</v>
      </c>
      <c r="H216" s="298">
        <f t="shared" si="81"/>
        <v>0</v>
      </c>
      <c r="I216" s="166">
        <f t="shared" si="81"/>
        <v>0</v>
      </c>
      <c r="J216" s="297">
        <f t="shared" si="81"/>
        <v>25252</v>
      </c>
      <c r="K216" s="298">
        <f t="shared" si="81"/>
        <v>0</v>
      </c>
      <c r="L216" s="166">
        <f t="shared" si="81"/>
        <v>25252</v>
      </c>
      <c r="M216" s="297">
        <f t="shared" si="81"/>
        <v>0</v>
      </c>
      <c r="N216" s="298">
        <f t="shared" si="81"/>
        <v>0</v>
      </c>
      <c r="O216" s="166">
        <f t="shared" si="81"/>
        <v>0</v>
      </c>
      <c r="P216" s="168"/>
    </row>
    <row r="217" spans="1:16" ht="12" hidden="1" customHeight="1" x14ac:dyDescent="0.25">
      <c r="A217" s="162">
        <v>5231</v>
      </c>
      <c r="B217" s="189" t="s">
        <v>398</v>
      </c>
      <c r="C217" s="190">
        <f t="shared" si="80"/>
        <v>0</v>
      </c>
      <c r="D217" s="302"/>
      <c r="E217" s="303"/>
      <c r="F217" s="166">
        <f t="shared" ref="F217:F226" si="82">D217+E217</f>
        <v>0</v>
      </c>
      <c r="G217" s="164"/>
      <c r="H217" s="165"/>
      <c r="I217" s="166">
        <f t="shared" ref="I217:I226" si="83">G217+H217</f>
        <v>0</v>
      </c>
      <c r="J217" s="164"/>
      <c r="K217" s="165"/>
      <c r="L217" s="166">
        <f t="shared" ref="L217:L226" si="84">K217+J217</f>
        <v>0</v>
      </c>
      <c r="M217" s="164"/>
      <c r="N217" s="165"/>
      <c r="O217" s="166">
        <f t="shared" ref="O217:O226" si="85">N217+M217</f>
        <v>0</v>
      </c>
      <c r="P217" s="168"/>
    </row>
    <row r="218" spans="1:16" ht="12" hidden="1" customHeight="1" x14ac:dyDescent="0.25">
      <c r="A218" s="162">
        <v>5232</v>
      </c>
      <c r="B218" s="189" t="s">
        <v>399</v>
      </c>
      <c r="C218" s="190">
        <f t="shared" si="80"/>
        <v>0</v>
      </c>
      <c r="D218" s="302"/>
      <c r="E218" s="303"/>
      <c r="F218" s="166">
        <f t="shared" si="82"/>
        <v>0</v>
      </c>
      <c r="G218" s="164"/>
      <c r="H218" s="165"/>
      <c r="I218" s="166">
        <f t="shared" si="83"/>
        <v>0</v>
      </c>
      <c r="J218" s="164"/>
      <c r="K218" s="165"/>
      <c r="L218" s="166">
        <f t="shared" si="84"/>
        <v>0</v>
      </c>
      <c r="M218" s="164"/>
      <c r="N218" s="165"/>
      <c r="O218" s="166">
        <f t="shared" si="85"/>
        <v>0</v>
      </c>
      <c r="P218" s="168"/>
    </row>
    <row r="219" spans="1:16" ht="12" customHeight="1" x14ac:dyDescent="0.25">
      <c r="A219" s="162">
        <v>5233</v>
      </c>
      <c r="B219" s="189" t="s">
        <v>400</v>
      </c>
      <c r="C219" s="190">
        <f t="shared" si="80"/>
        <v>400</v>
      </c>
      <c r="D219" s="302"/>
      <c r="E219" s="303"/>
      <c r="F219" s="166">
        <f t="shared" si="82"/>
        <v>0</v>
      </c>
      <c r="G219" s="164"/>
      <c r="H219" s="165"/>
      <c r="I219" s="166">
        <f t="shared" si="83"/>
        <v>0</v>
      </c>
      <c r="J219" s="164">
        <v>400</v>
      </c>
      <c r="K219" s="165"/>
      <c r="L219" s="166">
        <f t="shared" si="84"/>
        <v>400</v>
      </c>
      <c r="M219" s="164"/>
      <c r="N219" s="165"/>
      <c r="O219" s="166">
        <f t="shared" si="85"/>
        <v>0</v>
      </c>
      <c r="P219" s="168"/>
    </row>
    <row r="220" spans="1:16" ht="24" hidden="1" customHeight="1" x14ac:dyDescent="0.25">
      <c r="A220" s="162">
        <v>5234</v>
      </c>
      <c r="B220" s="189" t="s">
        <v>401</v>
      </c>
      <c r="C220" s="190">
        <f t="shared" si="80"/>
        <v>0</v>
      </c>
      <c r="D220" s="302"/>
      <c r="E220" s="303"/>
      <c r="F220" s="166">
        <f t="shared" si="82"/>
        <v>0</v>
      </c>
      <c r="G220" s="164"/>
      <c r="H220" s="165"/>
      <c r="I220" s="166">
        <f t="shared" si="83"/>
        <v>0</v>
      </c>
      <c r="J220" s="164"/>
      <c r="K220" s="165"/>
      <c r="L220" s="166">
        <f t="shared" si="84"/>
        <v>0</v>
      </c>
      <c r="M220" s="164"/>
      <c r="N220" s="165"/>
      <c r="O220" s="166">
        <f t="shared" si="85"/>
        <v>0</v>
      </c>
      <c r="P220" s="168"/>
    </row>
    <row r="221" spans="1:16" ht="14.25" hidden="1" customHeight="1" x14ac:dyDescent="0.25">
      <c r="A221" s="162">
        <v>5236</v>
      </c>
      <c r="B221" s="189" t="s">
        <v>402</v>
      </c>
      <c r="C221" s="190">
        <f t="shared" si="80"/>
        <v>0</v>
      </c>
      <c r="D221" s="302"/>
      <c r="E221" s="303"/>
      <c r="F221" s="166">
        <f t="shared" si="82"/>
        <v>0</v>
      </c>
      <c r="G221" s="164"/>
      <c r="H221" s="165"/>
      <c r="I221" s="166">
        <f t="shared" si="83"/>
        <v>0</v>
      </c>
      <c r="J221" s="164"/>
      <c r="K221" s="165"/>
      <c r="L221" s="166">
        <f t="shared" si="84"/>
        <v>0</v>
      </c>
      <c r="M221" s="164"/>
      <c r="N221" s="165"/>
      <c r="O221" s="166">
        <f t="shared" si="85"/>
        <v>0</v>
      </c>
      <c r="P221" s="168"/>
    </row>
    <row r="222" spans="1:16" ht="14.25" hidden="1" customHeight="1" x14ac:dyDescent="0.25">
      <c r="A222" s="162">
        <v>5237</v>
      </c>
      <c r="B222" s="189" t="s">
        <v>403</v>
      </c>
      <c r="C222" s="190">
        <f t="shared" si="80"/>
        <v>0</v>
      </c>
      <c r="D222" s="302"/>
      <c r="E222" s="303"/>
      <c r="F222" s="166">
        <f t="shared" si="82"/>
        <v>0</v>
      </c>
      <c r="G222" s="164"/>
      <c r="H222" s="165"/>
      <c r="I222" s="166">
        <f t="shared" si="83"/>
        <v>0</v>
      </c>
      <c r="J222" s="164"/>
      <c r="K222" s="165"/>
      <c r="L222" s="166">
        <f t="shared" si="84"/>
        <v>0</v>
      </c>
      <c r="M222" s="164"/>
      <c r="N222" s="165"/>
      <c r="O222" s="166">
        <f t="shared" si="85"/>
        <v>0</v>
      </c>
      <c r="P222" s="168"/>
    </row>
    <row r="223" spans="1:16" ht="24.75" customHeight="1" x14ac:dyDescent="0.25">
      <c r="A223" s="162">
        <v>5238</v>
      </c>
      <c r="B223" s="189" t="s">
        <v>404</v>
      </c>
      <c r="C223" s="190">
        <f t="shared" si="80"/>
        <v>21482</v>
      </c>
      <c r="D223" s="302">
        <v>11400</v>
      </c>
      <c r="E223" s="303"/>
      <c r="F223" s="166">
        <f t="shared" si="82"/>
        <v>11400</v>
      </c>
      <c r="G223" s="164"/>
      <c r="H223" s="165"/>
      <c r="I223" s="166">
        <f t="shared" si="83"/>
        <v>0</v>
      </c>
      <c r="J223" s="164">
        <v>10082</v>
      </c>
      <c r="K223" s="293"/>
      <c r="L223" s="166">
        <f t="shared" si="84"/>
        <v>10082</v>
      </c>
      <c r="M223" s="164"/>
      <c r="N223" s="165"/>
      <c r="O223" s="166">
        <f t="shared" si="85"/>
        <v>0</v>
      </c>
      <c r="P223" s="168"/>
    </row>
    <row r="224" spans="1:16" ht="23.25" customHeight="1" x14ac:dyDescent="0.25">
      <c r="A224" s="162">
        <v>5239</v>
      </c>
      <c r="B224" s="189" t="s">
        <v>405</v>
      </c>
      <c r="C224" s="190">
        <f t="shared" si="80"/>
        <v>84051</v>
      </c>
      <c r="D224" s="302">
        <v>69281</v>
      </c>
      <c r="E224" s="303"/>
      <c r="F224" s="166">
        <f t="shared" si="82"/>
        <v>69281</v>
      </c>
      <c r="G224" s="164"/>
      <c r="H224" s="165"/>
      <c r="I224" s="166">
        <f t="shared" si="83"/>
        <v>0</v>
      </c>
      <c r="J224" s="164">
        <v>14770</v>
      </c>
      <c r="K224" s="293"/>
      <c r="L224" s="166">
        <f t="shared" si="84"/>
        <v>14770</v>
      </c>
      <c r="M224" s="164"/>
      <c r="N224" s="165"/>
      <c r="O224" s="166">
        <f t="shared" si="85"/>
        <v>0</v>
      </c>
      <c r="P224" s="168"/>
    </row>
    <row r="225" spans="1:16" ht="24" hidden="1" customHeight="1" x14ac:dyDescent="0.25">
      <c r="A225" s="296">
        <v>5240</v>
      </c>
      <c r="B225" s="189" t="s">
        <v>406</v>
      </c>
      <c r="C225" s="190">
        <f t="shared" si="80"/>
        <v>0</v>
      </c>
      <c r="D225" s="302"/>
      <c r="E225" s="303"/>
      <c r="F225" s="166">
        <f t="shared" si="82"/>
        <v>0</v>
      </c>
      <c r="G225" s="164"/>
      <c r="H225" s="165"/>
      <c r="I225" s="166">
        <f t="shared" si="83"/>
        <v>0</v>
      </c>
      <c r="J225" s="164"/>
      <c r="K225" s="165"/>
      <c r="L225" s="166">
        <f t="shared" si="84"/>
        <v>0</v>
      </c>
      <c r="M225" s="164"/>
      <c r="N225" s="165"/>
      <c r="O225" s="166">
        <f t="shared" si="85"/>
        <v>0</v>
      </c>
      <c r="P225" s="168"/>
    </row>
    <row r="226" spans="1:16" ht="12" hidden="1" customHeight="1" x14ac:dyDescent="0.25">
      <c r="A226" s="296">
        <v>5250</v>
      </c>
      <c r="B226" s="189" t="s">
        <v>407</v>
      </c>
      <c r="C226" s="190">
        <f t="shared" si="80"/>
        <v>0</v>
      </c>
      <c r="D226" s="302"/>
      <c r="E226" s="303"/>
      <c r="F226" s="166">
        <f t="shared" si="82"/>
        <v>0</v>
      </c>
      <c r="G226" s="164"/>
      <c r="H226" s="165"/>
      <c r="I226" s="166">
        <f t="shared" si="83"/>
        <v>0</v>
      </c>
      <c r="J226" s="164"/>
      <c r="K226" s="165"/>
      <c r="L226" s="166">
        <f t="shared" si="84"/>
        <v>0</v>
      </c>
      <c r="M226" s="164"/>
      <c r="N226" s="165"/>
      <c r="O226" s="166">
        <f t="shared" si="85"/>
        <v>0</v>
      </c>
      <c r="P226" s="168"/>
    </row>
    <row r="227" spans="1:16" hidden="1" x14ac:dyDescent="0.25">
      <c r="A227" s="296">
        <v>5260</v>
      </c>
      <c r="B227" s="189" t="s">
        <v>408</v>
      </c>
      <c r="C227" s="190">
        <f t="shared" si="80"/>
        <v>0</v>
      </c>
      <c r="D227" s="297">
        <f t="shared" ref="D227:O227" si="86">SUM(D228)</f>
        <v>0</v>
      </c>
      <c r="E227" s="298">
        <f t="shared" si="86"/>
        <v>0</v>
      </c>
      <c r="F227" s="166">
        <f t="shared" si="86"/>
        <v>0</v>
      </c>
      <c r="G227" s="297">
        <f t="shared" si="86"/>
        <v>0</v>
      </c>
      <c r="H227" s="298">
        <f t="shared" si="86"/>
        <v>0</v>
      </c>
      <c r="I227" s="166">
        <f t="shared" si="86"/>
        <v>0</v>
      </c>
      <c r="J227" s="297">
        <f t="shared" si="86"/>
        <v>0</v>
      </c>
      <c r="K227" s="298">
        <f t="shared" si="86"/>
        <v>0</v>
      </c>
      <c r="L227" s="166">
        <f t="shared" si="86"/>
        <v>0</v>
      </c>
      <c r="M227" s="297">
        <f t="shared" si="86"/>
        <v>0</v>
      </c>
      <c r="N227" s="298">
        <f t="shared" si="86"/>
        <v>0</v>
      </c>
      <c r="O227" s="166">
        <f t="shared" si="86"/>
        <v>0</v>
      </c>
      <c r="P227" s="168"/>
    </row>
    <row r="228" spans="1:16" ht="24" hidden="1" customHeight="1" x14ac:dyDescent="0.25">
      <c r="A228" s="162">
        <v>5269</v>
      </c>
      <c r="B228" s="189" t="s">
        <v>409</v>
      </c>
      <c r="C228" s="190">
        <f t="shared" si="80"/>
        <v>0</v>
      </c>
      <c r="D228" s="302"/>
      <c r="E228" s="303"/>
      <c r="F228" s="166">
        <f>D228+E228</f>
        <v>0</v>
      </c>
      <c r="G228" s="164"/>
      <c r="H228" s="165"/>
      <c r="I228" s="166">
        <f>G228+H228</f>
        <v>0</v>
      </c>
      <c r="J228" s="164"/>
      <c r="K228" s="165"/>
      <c r="L228" s="166">
        <f>K228+J228</f>
        <v>0</v>
      </c>
      <c r="M228" s="164"/>
      <c r="N228" s="165"/>
      <c r="O228" s="166">
        <f>N228+M228</f>
        <v>0</v>
      </c>
      <c r="P228" s="168"/>
    </row>
    <row r="229" spans="1:16" ht="24" hidden="1" customHeight="1" x14ac:dyDescent="0.25">
      <c r="A229" s="286">
        <v>5270</v>
      </c>
      <c r="B229" s="238" t="s">
        <v>410</v>
      </c>
      <c r="C229" s="243">
        <f t="shared" si="80"/>
        <v>0</v>
      </c>
      <c r="D229" s="313"/>
      <c r="E229" s="314"/>
      <c r="F229" s="241">
        <f>D229+E229</f>
        <v>0</v>
      </c>
      <c r="G229" s="244"/>
      <c r="H229" s="245"/>
      <c r="I229" s="241">
        <f>G229+H229</f>
        <v>0</v>
      </c>
      <c r="J229" s="244"/>
      <c r="K229" s="245"/>
      <c r="L229" s="241">
        <f>K229+J229</f>
        <v>0</v>
      </c>
      <c r="M229" s="244"/>
      <c r="N229" s="245"/>
      <c r="O229" s="241">
        <f>N229+M229</f>
        <v>0</v>
      </c>
      <c r="P229" s="229"/>
    </row>
    <row r="230" spans="1:16" hidden="1" x14ac:dyDescent="0.25">
      <c r="A230" s="277">
        <v>6000</v>
      </c>
      <c r="B230" s="277" t="s">
        <v>411</v>
      </c>
      <c r="C230" s="278">
        <f t="shared" si="80"/>
        <v>0</v>
      </c>
      <c r="D230" s="279">
        <f t="shared" ref="D230:O230" si="87">D231+D251+D259</f>
        <v>0</v>
      </c>
      <c r="E230" s="280">
        <f t="shared" si="87"/>
        <v>0</v>
      </c>
      <c r="F230" s="281">
        <f t="shared" si="87"/>
        <v>0</v>
      </c>
      <c r="G230" s="279">
        <f t="shared" si="87"/>
        <v>0</v>
      </c>
      <c r="H230" s="280">
        <f t="shared" si="87"/>
        <v>0</v>
      </c>
      <c r="I230" s="281">
        <f t="shared" si="87"/>
        <v>0</v>
      </c>
      <c r="J230" s="279">
        <f t="shared" si="87"/>
        <v>0</v>
      </c>
      <c r="K230" s="280">
        <f t="shared" si="87"/>
        <v>0</v>
      </c>
      <c r="L230" s="281">
        <f t="shared" si="87"/>
        <v>0</v>
      </c>
      <c r="M230" s="279">
        <f t="shared" si="87"/>
        <v>0</v>
      </c>
      <c r="N230" s="280">
        <f t="shared" si="87"/>
        <v>0</v>
      </c>
      <c r="O230" s="281">
        <f t="shared" si="87"/>
        <v>0</v>
      </c>
      <c r="P230" s="282"/>
    </row>
    <row r="231" spans="1:16" ht="14.25" hidden="1" customHeight="1" x14ac:dyDescent="0.25">
      <c r="A231" s="327">
        <v>6200</v>
      </c>
      <c r="B231" s="318" t="s">
        <v>412</v>
      </c>
      <c r="C231" s="328">
        <f t="shared" si="80"/>
        <v>0</v>
      </c>
      <c r="D231" s="329">
        <f t="shared" ref="D231:O231" si="88">SUM(D232,D233,D235,D238,D244,D245,D246)</f>
        <v>0</v>
      </c>
      <c r="E231" s="330">
        <f t="shared" si="88"/>
        <v>0</v>
      </c>
      <c r="F231" s="331">
        <f t="shared" si="88"/>
        <v>0</v>
      </c>
      <c r="G231" s="329">
        <f t="shared" si="88"/>
        <v>0</v>
      </c>
      <c r="H231" s="330">
        <f t="shared" si="88"/>
        <v>0</v>
      </c>
      <c r="I231" s="331">
        <f t="shared" si="88"/>
        <v>0</v>
      </c>
      <c r="J231" s="329">
        <f t="shared" si="88"/>
        <v>0</v>
      </c>
      <c r="K231" s="330">
        <f t="shared" si="88"/>
        <v>0</v>
      </c>
      <c r="L231" s="331">
        <f t="shared" si="88"/>
        <v>0</v>
      </c>
      <c r="M231" s="329">
        <f t="shared" si="88"/>
        <v>0</v>
      </c>
      <c r="N231" s="330">
        <f t="shared" si="88"/>
        <v>0</v>
      </c>
      <c r="O231" s="331">
        <f t="shared" si="88"/>
        <v>0</v>
      </c>
      <c r="P231" s="332"/>
    </row>
    <row r="232" spans="1:16" ht="24" hidden="1" customHeight="1" x14ac:dyDescent="0.25">
      <c r="A232" s="655">
        <v>6220</v>
      </c>
      <c r="B232" s="182" t="s">
        <v>413</v>
      </c>
      <c r="C232" s="183">
        <f t="shared" si="80"/>
        <v>0</v>
      </c>
      <c r="D232" s="304"/>
      <c r="E232" s="305"/>
      <c r="F232" s="234">
        <f>D232+E232</f>
        <v>0</v>
      </c>
      <c r="G232" s="157"/>
      <c r="H232" s="158"/>
      <c r="I232" s="234">
        <f>G232+H232</f>
        <v>0</v>
      </c>
      <c r="J232" s="157"/>
      <c r="K232" s="158"/>
      <c r="L232" s="234">
        <f>K232+J232</f>
        <v>0</v>
      </c>
      <c r="M232" s="157"/>
      <c r="N232" s="158"/>
      <c r="O232" s="234">
        <f>N232+M232</f>
        <v>0</v>
      </c>
      <c r="P232" s="160"/>
    </row>
    <row r="233" spans="1:16" hidden="1" x14ac:dyDescent="0.25">
      <c r="A233" s="296">
        <v>6230</v>
      </c>
      <c r="B233" s="189" t="s">
        <v>414</v>
      </c>
      <c r="C233" s="190">
        <f t="shared" si="80"/>
        <v>0</v>
      </c>
      <c r="D233" s="297">
        <f t="shared" ref="D233:O233" si="89">SUM(D234)</f>
        <v>0</v>
      </c>
      <c r="E233" s="298">
        <f t="shared" si="89"/>
        <v>0</v>
      </c>
      <c r="F233" s="166">
        <f t="shared" si="89"/>
        <v>0</v>
      </c>
      <c r="G233" s="297">
        <f t="shared" si="89"/>
        <v>0</v>
      </c>
      <c r="H233" s="298">
        <f t="shared" si="89"/>
        <v>0</v>
      </c>
      <c r="I233" s="166">
        <f t="shared" si="89"/>
        <v>0</v>
      </c>
      <c r="J233" s="297">
        <f t="shared" si="89"/>
        <v>0</v>
      </c>
      <c r="K233" s="298">
        <f t="shared" si="89"/>
        <v>0</v>
      </c>
      <c r="L233" s="166">
        <f t="shared" si="89"/>
        <v>0</v>
      </c>
      <c r="M233" s="297">
        <f t="shared" si="89"/>
        <v>0</v>
      </c>
      <c r="N233" s="298">
        <f t="shared" si="89"/>
        <v>0</v>
      </c>
      <c r="O233" s="166">
        <f t="shared" si="89"/>
        <v>0</v>
      </c>
      <c r="P233" s="168"/>
    </row>
    <row r="234" spans="1:16" ht="24" hidden="1" customHeight="1" x14ac:dyDescent="0.25">
      <c r="A234" s="162">
        <v>6239</v>
      </c>
      <c r="B234" s="182" t="s">
        <v>415</v>
      </c>
      <c r="C234" s="190">
        <f t="shared" si="80"/>
        <v>0</v>
      </c>
      <c r="D234" s="304"/>
      <c r="E234" s="305"/>
      <c r="F234" s="234">
        <f>D234+E234</f>
        <v>0</v>
      </c>
      <c r="G234" s="157"/>
      <c r="H234" s="158"/>
      <c r="I234" s="234">
        <f>G234+H234</f>
        <v>0</v>
      </c>
      <c r="J234" s="157"/>
      <c r="K234" s="158"/>
      <c r="L234" s="234">
        <f>K234+J234</f>
        <v>0</v>
      </c>
      <c r="M234" s="157"/>
      <c r="N234" s="158"/>
      <c r="O234" s="234">
        <f>N234+M234</f>
        <v>0</v>
      </c>
      <c r="P234" s="160"/>
    </row>
    <row r="235" spans="1:16" ht="24" hidden="1" x14ac:dyDescent="0.25">
      <c r="A235" s="296">
        <v>6240</v>
      </c>
      <c r="B235" s="189" t="s">
        <v>416</v>
      </c>
      <c r="C235" s="190">
        <f t="shared" si="80"/>
        <v>0</v>
      </c>
      <c r="D235" s="297">
        <f t="shared" ref="D235:O235" si="90">SUM(D236:D237)</f>
        <v>0</v>
      </c>
      <c r="E235" s="298">
        <f t="shared" si="90"/>
        <v>0</v>
      </c>
      <c r="F235" s="166">
        <f t="shared" si="90"/>
        <v>0</v>
      </c>
      <c r="G235" s="297">
        <f t="shared" si="90"/>
        <v>0</v>
      </c>
      <c r="H235" s="298">
        <f t="shared" si="90"/>
        <v>0</v>
      </c>
      <c r="I235" s="166">
        <f t="shared" si="90"/>
        <v>0</v>
      </c>
      <c r="J235" s="297">
        <f t="shared" si="90"/>
        <v>0</v>
      </c>
      <c r="K235" s="298">
        <f t="shared" si="90"/>
        <v>0</v>
      </c>
      <c r="L235" s="166">
        <f t="shared" si="90"/>
        <v>0</v>
      </c>
      <c r="M235" s="297">
        <f t="shared" si="90"/>
        <v>0</v>
      </c>
      <c r="N235" s="298">
        <f t="shared" si="90"/>
        <v>0</v>
      </c>
      <c r="O235" s="166">
        <f t="shared" si="90"/>
        <v>0</v>
      </c>
      <c r="P235" s="168"/>
    </row>
    <row r="236" spans="1:16" ht="12" hidden="1" customHeight="1" x14ac:dyDescent="0.25">
      <c r="A236" s="162">
        <v>6241</v>
      </c>
      <c r="B236" s="189" t="s">
        <v>417</v>
      </c>
      <c r="C236" s="190">
        <f t="shared" si="80"/>
        <v>0</v>
      </c>
      <c r="D236" s="302"/>
      <c r="E236" s="303"/>
      <c r="F236" s="166">
        <f>D236+E236</f>
        <v>0</v>
      </c>
      <c r="G236" s="164"/>
      <c r="H236" s="165"/>
      <c r="I236" s="166">
        <f>G236+H236</f>
        <v>0</v>
      </c>
      <c r="J236" s="164"/>
      <c r="K236" s="165"/>
      <c r="L236" s="166">
        <f>K236+J236</f>
        <v>0</v>
      </c>
      <c r="M236" s="164"/>
      <c r="N236" s="165"/>
      <c r="O236" s="166">
        <f>N236+M236</f>
        <v>0</v>
      </c>
      <c r="P236" s="168"/>
    </row>
    <row r="237" spans="1:16" ht="12" hidden="1" customHeight="1" x14ac:dyDescent="0.25">
      <c r="A237" s="162">
        <v>6242</v>
      </c>
      <c r="B237" s="189" t="s">
        <v>418</v>
      </c>
      <c r="C237" s="190">
        <f t="shared" si="80"/>
        <v>0</v>
      </c>
      <c r="D237" s="302"/>
      <c r="E237" s="303"/>
      <c r="F237" s="166">
        <f>D237+E237</f>
        <v>0</v>
      </c>
      <c r="G237" s="164"/>
      <c r="H237" s="165"/>
      <c r="I237" s="166">
        <f>G237+H237</f>
        <v>0</v>
      </c>
      <c r="J237" s="164"/>
      <c r="K237" s="165"/>
      <c r="L237" s="166">
        <f>K237+J237</f>
        <v>0</v>
      </c>
      <c r="M237" s="164"/>
      <c r="N237" s="165"/>
      <c r="O237" s="166">
        <f>N237+M237</f>
        <v>0</v>
      </c>
      <c r="P237" s="168"/>
    </row>
    <row r="238" spans="1:16" ht="25.5" hidden="1" customHeight="1" x14ac:dyDescent="0.25">
      <c r="A238" s="296">
        <v>6250</v>
      </c>
      <c r="B238" s="189" t="s">
        <v>419</v>
      </c>
      <c r="C238" s="190">
        <f t="shared" si="80"/>
        <v>0</v>
      </c>
      <c r="D238" s="297">
        <f t="shared" ref="D238:O238" si="91">SUM(D239:D243)</f>
        <v>0</v>
      </c>
      <c r="E238" s="298">
        <f t="shared" si="91"/>
        <v>0</v>
      </c>
      <c r="F238" s="166">
        <f t="shared" si="91"/>
        <v>0</v>
      </c>
      <c r="G238" s="297">
        <f t="shared" si="91"/>
        <v>0</v>
      </c>
      <c r="H238" s="298">
        <f t="shared" si="91"/>
        <v>0</v>
      </c>
      <c r="I238" s="166">
        <f t="shared" si="91"/>
        <v>0</v>
      </c>
      <c r="J238" s="297">
        <f t="shared" si="91"/>
        <v>0</v>
      </c>
      <c r="K238" s="298">
        <f t="shared" si="91"/>
        <v>0</v>
      </c>
      <c r="L238" s="166">
        <f t="shared" si="91"/>
        <v>0</v>
      </c>
      <c r="M238" s="297">
        <f t="shared" si="91"/>
        <v>0</v>
      </c>
      <c r="N238" s="298">
        <f t="shared" si="91"/>
        <v>0</v>
      </c>
      <c r="O238" s="166">
        <f t="shared" si="91"/>
        <v>0</v>
      </c>
      <c r="P238" s="168"/>
    </row>
    <row r="239" spans="1:16" ht="14.25" hidden="1" customHeight="1" x14ac:dyDescent="0.25">
      <c r="A239" s="162">
        <v>6252</v>
      </c>
      <c r="B239" s="189" t="s">
        <v>420</v>
      </c>
      <c r="C239" s="190">
        <f t="shared" si="80"/>
        <v>0</v>
      </c>
      <c r="D239" s="302"/>
      <c r="E239" s="303"/>
      <c r="F239" s="166">
        <f t="shared" ref="F239:F245" si="92">D239+E239</f>
        <v>0</v>
      </c>
      <c r="G239" s="164"/>
      <c r="H239" s="165"/>
      <c r="I239" s="166">
        <f t="shared" ref="I239:I245" si="93">G239+H239</f>
        <v>0</v>
      </c>
      <c r="J239" s="164"/>
      <c r="K239" s="165"/>
      <c r="L239" s="166">
        <f t="shared" ref="L239:L245" si="94">K239+J239</f>
        <v>0</v>
      </c>
      <c r="M239" s="164"/>
      <c r="N239" s="165"/>
      <c r="O239" s="166">
        <f t="shared" ref="O239:O245" si="95">N239+M239</f>
        <v>0</v>
      </c>
      <c r="P239" s="168"/>
    </row>
    <row r="240" spans="1:16" ht="14.25" hidden="1" customHeight="1" x14ac:dyDescent="0.25">
      <c r="A240" s="162">
        <v>6253</v>
      </c>
      <c r="B240" s="189" t="s">
        <v>421</v>
      </c>
      <c r="C240" s="190">
        <f t="shared" si="80"/>
        <v>0</v>
      </c>
      <c r="D240" s="302"/>
      <c r="E240" s="303"/>
      <c r="F240" s="166">
        <f t="shared" si="92"/>
        <v>0</v>
      </c>
      <c r="G240" s="164"/>
      <c r="H240" s="165"/>
      <c r="I240" s="166">
        <f t="shared" si="93"/>
        <v>0</v>
      </c>
      <c r="J240" s="164"/>
      <c r="K240" s="165"/>
      <c r="L240" s="166">
        <f t="shared" si="94"/>
        <v>0</v>
      </c>
      <c r="M240" s="164"/>
      <c r="N240" s="165"/>
      <c r="O240" s="166">
        <f t="shared" si="95"/>
        <v>0</v>
      </c>
      <c r="P240" s="168"/>
    </row>
    <row r="241" spans="1:16" ht="24" hidden="1" customHeight="1" x14ac:dyDescent="0.25">
      <c r="A241" s="162">
        <v>6254</v>
      </c>
      <c r="B241" s="189" t="s">
        <v>422</v>
      </c>
      <c r="C241" s="190">
        <f t="shared" si="80"/>
        <v>0</v>
      </c>
      <c r="D241" s="302"/>
      <c r="E241" s="303"/>
      <c r="F241" s="166">
        <f t="shared" si="92"/>
        <v>0</v>
      </c>
      <c r="G241" s="164"/>
      <c r="H241" s="165"/>
      <c r="I241" s="166">
        <f t="shared" si="93"/>
        <v>0</v>
      </c>
      <c r="J241" s="164"/>
      <c r="K241" s="165"/>
      <c r="L241" s="166">
        <f t="shared" si="94"/>
        <v>0</v>
      </c>
      <c r="M241" s="164"/>
      <c r="N241" s="165"/>
      <c r="O241" s="166">
        <f t="shared" si="95"/>
        <v>0</v>
      </c>
      <c r="P241" s="168"/>
    </row>
    <row r="242" spans="1:16" ht="24" hidden="1" customHeight="1" x14ac:dyDescent="0.25">
      <c r="A242" s="162">
        <v>6255</v>
      </c>
      <c r="B242" s="189" t="s">
        <v>423</v>
      </c>
      <c r="C242" s="190">
        <f t="shared" si="80"/>
        <v>0</v>
      </c>
      <c r="D242" s="302"/>
      <c r="E242" s="303"/>
      <c r="F242" s="166">
        <f t="shared" si="92"/>
        <v>0</v>
      </c>
      <c r="G242" s="164"/>
      <c r="H242" s="165"/>
      <c r="I242" s="166">
        <f t="shared" si="93"/>
        <v>0</v>
      </c>
      <c r="J242" s="164"/>
      <c r="K242" s="165"/>
      <c r="L242" s="166">
        <f t="shared" si="94"/>
        <v>0</v>
      </c>
      <c r="M242" s="164"/>
      <c r="N242" s="165"/>
      <c r="O242" s="166">
        <f t="shared" si="95"/>
        <v>0</v>
      </c>
      <c r="P242" s="168"/>
    </row>
    <row r="243" spans="1:16" ht="12" hidden="1" customHeight="1" x14ac:dyDescent="0.25">
      <c r="A243" s="162">
        <v>6259</v>
      </c>
      <c r="B243" s="189" t="s">
        <v>424</v>
      </c>
      <c r="C243" s="190">
        <f t="shared" si="80"/>
        <v>0</v>
      </c>
      <c r="D243" s="302"/>
      <c r="E243" s="303"/>
      <c r="F243" s="166">
        <f t="shared" si="92"/>
        <v>0</v>
      </c>
      <c r="G243" s="164"/>
      <c r="H243" s="165"/>
      <c r="I243" s="166">
        <f t="shared" si="93"/>
        <v>0</v>
      </c>
      <c r="J243" s="164"/>
      <c r="K243" s="165"/>
      <c r="L243" s="166">
        <f t="shared" si="94"/>
        <v>0</v>
      </c>
      <c r="M243" s="164"/>
      <c r="N243" s="165"/>
      <c r="O243" s="166">
        <f t="shared" si="95"/>
        <v>0</v>
      </c>
      <c r="P243" s="168"/>
    </row>
    <row r="244" spans="1:16" ht="24" hidden="1" customHeight="1" x14ac:dyDescent="0.25">
      <c r="A244" s="296">
        <v>6260</v>
      </c>
      <c r="B244" s="189" t="s">
        <v>425</v>
      </c>
      <c r="C244" s="190">
        <f t="shared" si="80"/>
        <v>0</v>
      </c>
      <c r="D244" s="302"/>
      <c r="E244" s="303"/>
      <c r="F244" s="166">
        <f t="shared" si="92"/>
        <v>0</v>
      </c>
      <c r="G244" s="164"/>
      <c r="H244" s="165"/>
      <c r="I244" s="166">
        <f t="shared" si="93"/>
        <v>0</v>
      </c>
      <c r="J244" s="164"/>
      <c r="K244" s="165"/>
      <c r="L244" s="166">
        <f t="shared" si="94"/>
        <v>0</v>
      </c>
      <c r="M244" s="164"/>
      <c r="N244" s="165"/>
      <c r="O244" s="166">
        <f t="shared" si="95"/>
        <v>0</v>
      </c>
      <c r="P244" s="168"/>
    </row>
    <row r="245" spans="1:16" ht="12" hidden="1" customHeight="1" x14ac:dyDescent="0.25">
      <c r="A245" s="296">
        <v>6270</v>
      </c>
      <c r="B245" s="189" t="s">
        <v>426</v>
      </c>
      <c r="C245" s="190">
        <f t="shared" si="80"/>
        <v>0</v>
      </c>
      <c r="D245" s="302"/>
      <c r="E245" s="303"/>
      <c r="F245" s="166">
        <f t="shared" si="92"/>
        <v>0</v>
      </c>
      <c r="G245" s="164"/>
      <c r="H245" s="165"/>
      <c r="I245" s="166">
        <f t="shared" si="93"/>
        <v>0</v>
      </c>
      <c r="J245" s="164"/>
      <c r="K245" s="165"/>
      <c r="L245" s="166">
        <f t="shared" si="94"/>
        <v>0</v>
      </c>
      <c r="M245" s="164"/>
      <c r="N245" s="165"/>
      <c r="O245" s="166">
        <f t="shared" si="95"/>
        <v>0</v>
      </c>
      <c r="P245" s="168"/>
    </row>
    <row r="246" spans="1:16" ht="24" hidden="1" x14ac:dyDescent="0.25">
      <c r="A246" s="655">
        <v>6290</v>
      </c>
      <c r="B246" s="182" t="s">
        <v>427</v>
      </c>
      <c r="C246" s="319">
        <f t="shared" si="80"/>
        <v>0</v>
      </c>
      <c r="D246" s="300">
        <f>SUM(D247:D250)</f>
        <v>0</v>
      </c>
      <c r="E246" s="301">
        <f>SUM(E247:E250)</f>
        <v>0</v>
      </c>
      <c r="F246" s="234">
        <f>SUM(F247:F250)</f>
        <v>0</v>
      </c>
      <c r="G246" s="300">
        <f t="shared" ref="G246:M246" si="96">SUM(G247:G250)</f>
        <v>0</v>
      </c>
      <c r="H246" s="301">
        <f>SUM(H247:H250)</f>
        <v>0</v>
      </c>
      <c r="I246" s="234">
        <f>SUM(I247:I250)</f>
        <v>0</v>
      </c>
      <c r="J246" s="300">
        <f t="shared" si="96"/>
        <v>0</v>
      </c>
      <c r="K246" s="301">
        <f>SUM(K247:K250)</f>
        <v>0</v>
      </c>
      <c r="L246" s="234">
        <f>SUM(L247:L250)</f>
        <v>0</v>
      </c>
      <c r="M246" s="300">
        <f t="shared" si="96"/>
        <v>0</v>
      </c>
      <c r="N246" s="301">
        <f>SUM(N247:N250)</f>
        <v>0</v>
      </c>
      <c r="O246" s="234">
        <f>SUM(O247:O250)</f>
        <v>0</v>
      </c>
      <c r="P246" s="160"/>
    </row>
    <row r="247" spans="1:16" ht="12" hidden="1" customHeight="1" x14ac:dyDescent="0.25">
      <c r="A247" s="162">
        <v>6291</v>
      </c>
      <c r="B247" s="189" t="s">
        <v>428</v>
      </c>
      <c r="C247" s="190">
        <f t="shared" si="80"/>
        <v>0</v>
      </c>
      <c r="D247" s="302"/>
      <c r="E247" s="303"/>
      <c r="F247" s="166">
        <f>D247+E247</f>
        <v>0</v>
      </c>
      <c r="G247" s="164"/>
      <c r="H247" s="165"/>
      <c r="I247" s="166">
        <f>G247+H247</f>
        <v>0</v>
      </c>
      <c r="J247" s="164"/>
      <c r="K247" s="165"/>
      <c r="L247" s="166">
        <f>K247+J247</f>
        <v>0</v>
      </c>
      <c r="M247" s="164"/>
      <c r="N247" s="165"/>
      <c r="O247" s="166">
        <f>N247+M247</f>
        <v>0</v>
      </c>
      <c r="P247" s="168"/>
    </row>
    <row r="248" spans="1:16" ht="12" hidden="1" customHeight="1" x14ac:dyDescent="0.25">
      <c r="A248" s="162">
        <v>6292</v>
      </c>
      <c r="B248" s="189" t="s">
        <v>429</v>
      </c>
      <c r="C248" s="190">
        <f t="shared" si="80"/>
        <v>0</v>
      </c>
      <c r="D248" s="302"/>
      <c r="E248" s="303"/>
      <c r="F248" s="166">
        <f>D248+E248</f>
        <v>0</v>
      </c>
      <c r="G248" s="164"/>
      <c r="H248" s="165"/>
      <c r="I248" s="166">
        <f>G248+H248</f>
        <v>0</v>
      </c>
      <c r="J248" s="164"/>
      <c r="K248" s="165"/>
      <c r="L248" s="166">
        <f>K248+J248</f>
        <v>0</v>
      </c>
      <c r="M248" s="164"/>
      <c r="N248" s="165"/>
      <c r="O248" s="166">
        <f>N248+M248</f>
        <v>0</v>
      </c>
      <c r="P248" s="168"/>
    </row>
    <row r="249" spans="1:16" ht="72" hidden="1" customHeight="1" x14ac:dyDescent="0.25">
      <c r="A249" s="162">
        <v>6296</v>
      </c>
      <c r="B249" s="189" t="s">
        <v>430</v>
      </c>
      <c r="C249" s="190">
        <f t="shared" si="80"/>
        <v>0</v>
      </c>
      <c r="D249" s="302"/>
      <c r="E249" s="303"/>
      <c r="F249" s="166">
        <f>D249+E249</f>
        <v>0</v>
      </c>
      <c r="G249" s="164"/>
      <c r="H249" s="165"/>
      <c r="I249" s="166">
        <f>G249+H249</f>
        <v>0</v>
      </c>
      <c r="J249" s="164"/>
      <c r="K249" s="165"/>
      <c r="L249" s="166">
        <f>K249+J249</f>
        <v>0</v>
      </c>
      <c r="M249" s="164"/>
      <c r="N249" s="165"/>
      <c r="O249" s="166">
        <f>N249+M249</f>
        <v>0</v>
      </c>
      <c r="P249" s="168"/>
    </row>
    <row r="250" spans="1:16" ht="39.75" hidden="1" customHeight="1" x14ac:dyDescent="0.25">
      <c r="A250" s="162">
        <v>6299</v>
      </c>
      <c r="B250" s="189" t="s">
        <v>431</v>
      </c>
      <c r="C250" s="190">
        <f t="shared" si="80"/>
        <v>0</v>
      </c>
      <c r="D250" s="302"/>
      <c r="E250" s="303"/>
      <c r="F250" s="166">
        <f>D250+E250</f>
        <v>0</v>
      </c>
      <c r="G250" s="164"/>
      <c r="H250" s="165"/>
      <c r="I250" s="166">
        <f>G250+H250</f>
        <v>0</v>
      </c>
      <c r="J250" s="164"/>
      <c r="K250" s="165"/>
      <c r="L250" s="166">
        <f>K250+J250</f>
        <v>0</v>
      </c>
      <c r="M250" s="164"/>
      <c r="N250" s="165"/>
      <c r="O250" s="166">
        <f>N250+M250</f>
        <v>0</v>
      </c>
      <c r="P250" s="168"/>
    </row>
    <row r="251" spans="1:16" hidden="1" x14ac:dyDescent="0.25">
      <c r="A251" s="169">
        <v>6300</v>
      </c>
      <c r="B251" s="283" t="s">
        <v>432</v>
      </c>
      <c r="C251" s="170">
        <f t="shared" si="80"/>
        <v>0</v>
      </c>
      <c r="D251" s="284">
        <f>SUM(D252,D257,D258)</f>
        <v>0</v>
      </c>
      <c r="E251" s="285">
        <f>SUM(E252,E257,E258)</f>
        <v>0</v>
      </c>
      <c r="F251" s="173">
        <f>SUM(F252,F257,F258)</f>
        <v>0</v>
      </c>
      <c r="G251" s="284">
        <f t="shared" ref="G251:M251" si="97">SUM(G252,G257,G258)</f>
        <v>0</v>
      </c>
      <c r="H251" s="285">
        <f>SUM(H252,H257,H258)</f>
        <v>0</v>
      </c>
      <c r="I251" s="173">
        <f>SUM(I252,I257,I258)</f>
        <v>0</v>
      </c>
      <c r="J251" s="284">
        <f t="shared" si="97"/>
        <v>0</v>
      </c>
      <c r="K251" s="285">
        <f>SUM(K252,K257,K258)</f>
        <v>0</v>
      </c>
      <c r="L251" s="173">
        <f>SUM(L252,L257,L258)</f>
        <v>0</v>
      </c>
      <c r="M251" s="284">
        <f t="shared" si="97"/>
        <v>0</v>
      </c>
      <c r="N251" s="285">
        <f>SUM(N252,N257,N258)</f>
        <v>0</v>
      </c>
      <c r="O251" s="173">
        <f>SUM(O252,O257,O258)</f>
        <v>0</v>
      </c>
      <c r="P251" s="177"/>
    </row>
    <row r="252" spans="1:16" ht="24" hidden="1" x14ac:dyDescent="0.25">
      <c r="A252" s="655">
        <v>6320</v>
      </c>
      <c r="B252" s="182" t="s">
        <v>433</v>
      </c>
      <c r="C252" s="319">
        <f t="shared" si="80"/>
        <v>0</v>
      </c>
      <c r="D252" s="300">
        <f>SUM(D253:D256)</f>
        <v>0</v>
      </c>
      <c r="E252" s="301">
        <f>SUM(E253:E256)</f>
        <v>0</v>
      </c>
      <c r="F252" s="234">
        <f>SUM(F253:F256)</f>
        <v>0</v>
      </c>
      <c r="G252" s="300">
        <f t="shared" ref="G252:M252" si="98">SUM(G253:G256)</f>
        <v>0</v>
      </c>
      <c r="H252" s="301">
        <f>SUM(H253:H256)</f>
        <v>0</v>
      </c>
      <c r="I252" s="234">
        <f>SUM(I253:I256)</f>
        <v>0</v>
      </c>
      <c r="J252" s="300">
        <f t="shared" si="98"/>
        <v>0</v>
      </c>
      <c r="K252" s="301">
        <f>SUM(K253:K256)</f>
        <v>0</v>
      </c>
      <c r="L252" s="234">
        <f>SUM(L253:L256)</f>
        <v>0</v>
      </c>
      <c r="M252" s="300">
        <f t="shared" si="98"/>
        <v>0</v>
      </c>
      <c r="N252" s="301">
        <f>SUM(N253:N256)</f>
        <v>0</v>
      </c>
      <c r="O252" s="234">
        <f>SUM(O253:O256)</f>
        <v>0</v>
      </c>
      <c r="P252" s="160"/>
    </row>
    <row r="253" spans="1:16" ht="12" hidden="1" customHeight="1" x14ac:dyDescent="0.25">
      <c r="A253" s="162">
        <v>6322</v>
      </c>
      <c r="B253" s="189" t="s">
        <v>434</v>
      </c>
      <c r="C253" s="190">
        <f t="shared" si="80"/>
        <v>0</v>
      </c>
      <c r="D253" s="302"/>
      <c r="E253" s="303"/>
      <c r="F253" s="166">
        <f t="shared" ref="F253:F258" si="99">D253+E253</f>
        <v>0</v>
      </c>
      <c r="G253" s="164"/>
      <c r="H253" s="165"/>
      <c r="I253" s="166">
        <f t="shared" ref="I253:I258" si="100">G253+H253</f>
        <v>0</v>
      </c>
      <c r="J253" s="164"/>
      <c r="K253" s="165"/>
      <c r="L253" s="166">
        <f t="shared" ref="L253:L258" si="101">K253+J253</f>
        <v>0</v>
      </c>
      <c r="M253" s="164"/>
      <c r="N253" s="165"/>
      <c r="O253" s="166">
        <f t="shared" ref="O253:O258" si="102">N253+M253</f>
        <v>0</v>
      </c>
      <c r="P253" s="168"/>
    </row>
    <row r="254" spans="1:16" ht="24" hidden="1" customHeight="1" x14ac:dyDescent="0.25">
      <c r="A254" s="162">
        <v>6323</v>
      </c>
      <c r="B254" s="189" t="s">
        <v>435</v>
      </c>
      <c r="C254" s="190">
        <f t="shared" si="80"/>
        <v>0</v>
      </c>
      <c r="D254" s="302"/>
      <c r="E254" s="303"/>
      <c r="F254" s="166">
        <f t="shared" si="99"/>
        <v>0</v>
      </c>
      <c r="G254" s="164"/>
      <c r="H254" s="165"/>
      <c r="I254" s="166">
        <f t="shared" si="100"/>
        <v>0</v>
      </c>
      <c r="J254" s="164"/>
      <c r="K254" s="165"/>
      <c r="L254" s="166">
        <f t="shared" si="101"/>
        <v>0</v>
      </c>
      <c r="M254" s="164"/>
      <c r="N254" s="165"/>
      <c r="O254" s="166">
        <f t="shared" si="102"/>
        <v>0</v>
      </c>
      <c r="P254" s="168"/>
    </row>
    <row r="255" spans="1:16" ht="24" hidden="1" customHeight="1" x14ac:dyDescent="0.25">
      <c r="A255" s="162">
        <v>6324</v>
      </c>
      <c r="B255" s="189" t="s">
        <v>436</v>
      </c>
      <c r="C255" s="190">
        <f t="shared" si="80"/>
        <v>0</v>
      </c>
      <c r="D255" s="302"/>
      <c r="E255" s="303"/>
      <c r="F255" s="166">
        <f t="shared" si="99"/>
        <v>0</v>
      </c>
      <c r="G255" s="164"/>
      <c r="H255" s="165"/>
      <c r="I255" s="166">
        <f t="shared" si="100"/>
        <v>0</v>
      </c>
      <c r="J255" s="164"/>
      <c r="K255" s="165"/>
      <c r="L255" s="166">
        <f t="shared" si="101"/>
        <v>0</v>
      </c>
      <c r="M255" s="164"/>
      <c r="N255" s="165"/>
      <c r="O255" s="166">
        <f t="shared" si="102"/>
        <v>0</v>
      </c>
      <c r="P255" s="168"/>
    </row>
    <row r="256" spans="1:16" ht="12" hidden="1" customHeight="1" x14ac:dyDescent="0.25">
      <c r="A256" s="155">
        <v>6329</v>
      </c>
      <c r="B256" s="182" t="s">
        <v>437</v>
      </c>
      <c r="C256" s="183">
        <f t="shared" si="80"/>
        <v>0</v>
      </c>
      <c r="D256" s="304"/>
      <c r="E256" s="305"/>
      <c r="F256" s="234">
        <f t="shared" si="99"/>
        <v>0</v>
      </c>
      <c r="G256" s="157"/>
      <c r="H256" s="158"/>
      <c r="I256" s="234">
        <f t="shared" si="100"/>
        <v>0</v>
      </c>
      <c r="J256" s="157"/>
      <c r="K256" s="158"/>
      <c r="L256" s="234">
        <f t="shared" si="101"/>
        <v>0</v>
      </c>
      <c r="M256" s="157"/>
      <c r="N256" s="158"/>
      <c r="O256" s="234">
        <f t="shared" si="102"/>
        <v>0</v>
      </c>
      <c r="P256" s="160"/>
    </row>
    <row r="257" spans="1:16" ht="24" hidden="1" customHeight="1" x14ac:dyDescent="0.25">
      <c r="A257" s="336">
        <v>6330</v>
      </c>
      <c r="B257" s="337" t="s">
        <v>438</v>
      </c>
      <c r="C257" s="319">
        <f t="shared" si="80"/>
        <v>0</v>
      </c>
      <c r="D257" s="321"/>
      <c r="E257" s="322"/>
      <c r="F257" s="323">
        <f t="shared" si="99"/>
        <v>0</v>
      </c>
      <c r="G257" s="324"/>
      <c r="H257" s="325"/>
      <c r="I257" s="323">
        <f t="shared" si="100"/>
        <v>0</v>
      </c>
      <c r="J257" s="324"/>
      <c r="K257" s="325"/>
      <c r="L257" s="323">
        <f t="shared" si="101"/>
        <v>0</v>
      </c>
      <c r="M257" s="324"/>
      <c r="N257" s="325"/>
      <c r="O257" s="323">
        <f t="shared" si="102"/>
        <v>0</v>
      </c>
      <c r="P257" s="326"/>
    </row>
    <row r="258" spans="1:16" ht="12" hidden="1" customHeight="1" x14ac:dyDescent="0.25">
      <c r="A258" s="296">
        <v>6360</v>
      </c>
      <c r="B258" s="189" t="s">
        <v>439</v>
      </c>
      <c r="C258" s="190">
        <f t="shared" si="80"/>
        <v>0</v>
      </c>
      <c r="D258" s="302"/>
      <c r="E258" s="303"/>
      <c r="F258" s="166">
        <f t="shared" si="99"/>
        <v>0</v>
      </c>
      <c r="G258" s="164"/>
      <c r="H258" s="165"/>
      <c r="I258" s="166">
        <f t="shared" si="100"/>
        <v>0</v>
      </c>
      <c r="J258" s="164"/>
      <c r="K258" s="165"/>
      <c r="L258" s="166">
        <f t="shared" si="101"/>
        <v>0</v>
      </c>
      <c r="M258" s="164"/>
      <c r="N258" s="165"/>
      <c r="O258" s="166">
        <f t="shared" si="102"/>
        <v>0</v>
      </c>
      <c r="P258" s="168"/>
    </row>
    <row r="259" spans="1:16" ht="36" hidden="1" x14ac:dyDescent="0.25">
      <c r="A259" s="169">
        <v>6400</v>
      </c>
      <c r="B259" s="283" t="s">
        <v>440</v>
      </c>
      <c r="C259" s="170">
        <f t="shared" si="80"/>
        <v>0</v>
      </c>
      <c r="D259" s="284">
        <f>SUM(D260,D264)</f>
        <v>0</v>
      </c>
      <c r="E259" s="285">
        <f>SUM(E260,E264)</f>
        <v>0</v>
      </c>
      <c r="F259" s="173">
        <f>SUM(F260,F264)</f>
        <v>0</v>
      </c>
      <c r="G259" s="284">
        <f t="shared" ref="G259:M259" si="103">SUM(G260,G264)</f>
        <v>0</v>
      </c>
      <c r="H259" s="285">
        <f>SUM(H260,H264)</f>
        <v>0</v>
      </c>
      <c r="I259" s="173">
        <f>SUM(I260,I264)</f>
        <v>0</v>
      </c>
      <c r="J259" s="284">
        <f t="shared" si="103"/>
        <v>0</v>
      </c>
      <c r="K259" s="285">
        <f>SUM(K260,K264)</f>
        <v>0</v>
      </c>
      <c r="L259" s="173">
        <f>SUM(L260,L264)</f>
        <v>0</v>
      </c>
      <c r="M259" s="284">
        <f t="shared" si="103"/>
        <v>0</v>
      </c>
      <c r="N259" s="285">
        <f>SUM(N260,N264)</f>
        <v>0</v>
      </c>
      <c r="O259" s="173">
        <f>SUM(O260,O264)</f>
        <v>0</v>
      </c>
      <c r="P259" s="177"/>
    </row>
    <row r="260" spans="1:16" ht="24" hidden="1" x14ac:dyDescent="0.25">
      <c r="A260" s="655">
        <v>6410</v>
      </c>
      <c r="B260" s="182" t="s">
        <v>441</v>
      </c>
      <c r="C260" s="183">
        <f t="shared" si="80"/>
        <v>0</v>
      </c>
      <c r="D260" s="300">
        <f>SUM(D261:D263)</f>
        <v>0</v>
      </c>
      <c r="E260" s="301">
        <f>SUM(E261:E263)</f>
        <v>0</v>
      </c>
      <c r="F260" s="234">
        <f>SUM(F261:F263)</f>
        <v>0</v>
      </c>
      <c r="G260" s="300">
        <f t="shared" ref="G260:M260" si="104">SUM(G261:G263)</f>
        <v>0</v>
      </c>
      <c r="H260" s="301">
        <f>SUM(H261:H263)</f>
        <v>0</v>
      </c>
      <c r="I260" s="234">
        <f>SUM(I261:I263)</f>
        <v>0</v>
      </c>
      <c r="J260" s="300">
        <f t="shared" si="104"/>
        <v>0</v>
      </c>
      <c r="K260" s="301">
        <f>SUM(K261:K263)</f>
        <v>0</v>
      </c>
      <c r="L260" s="234">
        <f>SUM(L261:L263)</f>
        <v>0</v>
      </c>
      <c r="M260" s="300">
        <f t="shared" si="104"/>
        <v>0</v>
      </c>
      <c r="N260" s="301">
        <f>SUM(N261:N263)</f>
        <v>0</v>
      </c>
      <c r="O260" s="234">
        <f>SUM(O261:O263)</f>
        <v>0</v>
      </c>
      <c r="P260" s="160"/>
    </row>
    <row r="261" spans="1:16" ht="12" hidden="1" customHeight="1" x14ac:dyDescent="0.25">
      <c r="A261" s="162">
        <v>6411</v>
      </c>
      <c r="B261" s="309" t="s">
        <v>442</v>
      </c>
      <c r="C261" s="190">
        <f t="shared" si="80"/>
        <v>0</v>
      </c>
      <c r="D261" s="302"/>
      <c r="E261" s="303"/>
      <c r="F261" s="166">
        <f>D261+E261</f>
        <v>0</v>
      </c>
      <c r="G261" s="164"/>
      <c r="H261" s="165"/>
      <c r="I261" s="166">
        <f>G261+H261</f>
        <v>0</v>
      </c>
      <c r="J261" s="164"/>
      <c r="K261" s="165"/>
      <c r="L261" s="166">
        <f>K261+J261</f>
        <v>0</v>
      </c>
      <c r="M261" s="164"/>
      <c r="N261" s="165"/>
      <c r="O261" s="166">
        <f>N261+M261</f>
        <v>0</v>
      </c>
      <c r="P261" s="168"/>
    </row>
    <row r="262" spans="1:16" ht="36" hidden="1" customHeight="1" x14ac:dyDescent="0.25">
      <c r="A262" s="162">
        <v>6412</v>
      </c>
      <c r="B262" s="189" t="s">
        <v>443</v>
      </c>
      <c r="C262" s="190">
        <f t="shared" si="80"/>
        <v>0</v>
      </c>
      <c r="D262" s="302"/>
      <c r="E262" s="303"/>
      <c r="F262" s="166">
        <f>D262+E262</f>
        <v>0</v>
      </c>
      <c r="G262" s="164"/>
      <c r="H262" s="165"/>
      <c r="I262" s="166">
        <f>G262+H262</f>
        <v>0</v>
      </c>
      <c r="J262" s="164"/>
      <c r="K262" s="165"/>
      <c r="L262" s="166">
        <f>K262+J262</f>
        <v>0</v>
      </c>
      <c r="M262" s="164"/>
      <c r="N262" s="165"/>
      <c r="O262" s="166">
        <f>N262+M262</f>
        <v>0</v>
      </c>
      <c r="P262" s="168"/>
    </row>
    <row r="263" spans="1:16" ht="36" hidden="1" customHeight="1" x14ac:dyDescent="0.25">
      <c r="A263" s="162">
        <v>6419</v>
      </c>
      <c r="B263" s="189" t="s">
        <v>444</v>
      </c>
      <c r="C263" s="190">
        <f t="shared" si="80"/>
        <v>0</v>
      </c>
      <c r="D263" s="302"/>
      <c r="E263" s="303"/>
      <c r="F263" s="166">
        <f>D263+E263</f>
        <v>0</v>
      </c>
      <c r="G263" s="164"/>
      <c r="H263" s="165"/>
      <c r="I263" s="166">
        <f>G263+H263</f>
        <v>0</v>
      </c>
      <c r="J263" s="164"/>
      <c r="K263" s="165"/>
      <c r="L263" s="166">
        <f>K263+J263</f>
        <v>0</v>
      </c>
      <c r="M263" s="164"/>
      <c r="N263" s="165"/>
      <c r="O263" s="166">
        <f>N263+M263</f>
        <v>0</v>
      </c>
      <c r="P263" s="168"/>
    </row>
    <row r="264" spans="1:16" ht="48" hidden="1" x14ac:dyDescent="0.25">
      <c r="A264" s="296">
        <v>6420</v>
      </c>
      <c r="B264" s="189" t="s">
        <v>445</v>
      </c>
      <c r="C264" s="190">
        <f t="shared" si="80"/>
        <v>0</v>
      </c>
      <c r="D264" s="297">
        <f t="shared" ref="D264:O264" si="105">SUM(D265:D268)</f>
        <v>0</v>
      </c>
      <c r="E264" s="298">
        <f t="shared" si="105"/>
        <v>0</v>
      </c>
      <c r="F264" s="166">
        <f t="shared" si="105"/>
        <v>0</v>
      </c>
      <c r="G264" s="297">
        <f t="shared" si="105"/>
        <v>0</v>
      </c>
      <c r="H264" s="298">
        <f t="shared" si="105"/>
        <v>0</v>
      </c>
      <c r="I264" s="166">
        <f t="shared" si="105"/>
        <v>0</v>
      </c>
      <c r="J264" s="297">
        <f t="shared" si="105"/>
        <v>0</v>
      </c>
      <c r="K264" s="298">
        <f t="shared" si="105"/>
        <v>0</v>
      </c>
      <c r="L264" s="166">
        <f t="shared" si="105"/>
        <v>0</v>
      </c>
      <c r="M264" s="297">
        <f t="shared" si="105"/>
        <v>0</v>
      </c>
      <c r="N264" s="298">
        <f t="shared" si="105"/>
        <v>0</v>
      </c>
      <c r="O264" s="166">
        <f t="shared" si="105"/>
        <v>0</v>
      </c>
      <c r="P264" s="168"/>
    </row>
    <row r="265" spans="1:16" ht="36" hidden="1" customHeight="1" x14ac:dyDescent="0.25">
      <c r="A265" s="162">
        <v>6421</v>
      </c>
      <c r="B265" s="189" t="s">
        <v>446</v>
      </c>
      <c r="C265" s="190">
        <f t="shared" si="80"/>
        <v>0</v>
      </c>
      <c r="D265" s="302"/>
      <c r="E265" s="303"/>
      <c r="F265" s="166">
        <f>D265+E265</f>
        <v>0</v>
      </c>
      <c r="G265" s="164"/>
      <c r="H265" s="165"/>
      <c r="I265" s="166">
        <f>G265+H265</f>
        <v>0</v>
      </c>
      <c r="J265" s="164"/>
      <c r="K265" s="165"/>
      <c r="L265" s="166">
        <f>K265+J265</f>
        <v>0</v>
      </c>
      <c r="M265" s="164"/>
      <c r="N265" s="165"/>
      <c r="O265" s="166">
        <f>N265+M265</f>
        <v>0</v>
      </c>
      <c r="P265" s="168"/>
    </row>
    <row r="266" spans="1:16" ht="12" hidden="1" customHeight="1" x14ac:dyDescent="0.25">
      <c r="A266" s="162">
        <v>6422</v>
      </c>
      <c r="B266" s="189" t="s">
        <v>447</v>
      </c>
      <c r="C266" s="190">
        <f t="shared" si="80"/>
        <v>0</v>
      </c>
      <c r="D266" s="302"/>
      <c r="E266" s="303"/>
      <c r="F266" s="166">
        <f>D266+E266</f>
        <v>0</v>
      </c>
      <c r="G266" s="164"/>
      <c r="H266" s="165"/>
      <c r="I266" s="166">
        <f>G266+H266</f>
        <v>0</v>
      </c>
      <c r="J266" s="164"/>
      <c r="K266" s="165"/>
      <c r="L266" s="166">
        <f>K266+J266</f>
        <v>0</v>
      </c>
      <c r="M266" s="164"/>
      <c r="N266" s="165"/>
      <c r="O266" s="166">
        <f>N266+M266</f>
        <v>0</v>
      </c>
      <c r="P266" s="168"/>
    </row>
    <row r="267" spans="1:16" ht="13.5" hidden="1" customHeight="1" x14ac:dyDescent="0.25">
      <c r="A267" s="162">
        <v>6423</v>
      </c>
      <c r="B267" s="189" t="s">
        <v>448</v>
      </c>
      <c r="C267" s="190">
        <f t="shared" si="80"/>
        <v>0</v>
      </c>
      <c r="D267" s="302"/>
      <c r="E267" s="303"/>
      <c r="F267" s="166">
        <f>D267+E267</f>
        <v>0</v>
      </c>
      <c r="G267" s="164"/>
      <c r="H267" s="165"/>
      <c r="I267" s="166">
        <f>G267+H267</f>
        <v>0</v>
      </c>
      <c r="J267" s="164"/>
      <c r="K267" s="165"/>
      <c r="L267" s="166">
        <f>K267+J267</f>
        <v>0</v>
      </c>
      <c r="M267" s="164"/>
      <c r="N267" s="165"/>
      <c r="O267" s="166">
        <f>N267+M267</f>
        <v>0</v>
      </c>
      <c r="P267" s="168"/>
    </row>
    <row r="268" spans="1:16" ht="36" hidden="1" customHeight="1" x14ac:dyDescent="0.25">
      <c r="A268" s="162">
        <v>6424</v>
      </c>
      <c r="B268" s="189" t="s">
        <v>449</v>
      </c>
      <c r="C268" s="190">
        <f t="shared" si="80"/>
        <v>0</v>
      </c>
      <c r="D268" s="302"/>
      <c r="E268" s="303"/>
      <c r="F268" s="166">
        <f>D268+E268</f>
        <v>0</v>
      </c>
      <c r="G268" s="164"/>
      <c r="H268" s="165"/>
      <c r="I268" s="166">
        <f>G268+H268</f>
        <v>0</v>
      </c>
      <c r="J268" s="164"/>
      <c r="K268" s="165"/>
      <c r="L268" s="166">
        <f>K268+J268</f>
        <v>0</v>
      </c>
      <c r="M268" s="164"/>
      <c r="N268" s="165"/>
      <c r="O268" s="166">
        <f>N268+M268</f>
        <v>0</v>
      </c>
      <c r="P268" s="168"/>
    </row>
    <row r="269" spans="1:16" ht="48" hidden="1" x14ac:dyDescent="0.25">
      <c r="A269" s="338">
        <v>7000</v>
      </c>
      <c r="B269" s="338" t="s">
        <v>450</v>
      </c>
      <c r="C269" s="339">
        <f t="shared" si="80"/>
        <v>0</v>
      </c>
      <c r="D269" s="340">
        <f t="shared" ref="D269:O269" si="106">SUM(D270,D281)</f>
        <v>0</v>
      </c>
      <c r="E269" s="341">
        <f t="shared" si="106"/>
        <v>0</v>
      </c>
      <c r="F269" s="342">
        <f t="shared" si="106"/>
        <v>0</v>
      </c>
      <c r="G269" s="340">
        <f t="shared" si="106"/>
        <v>0</v>
      </c>
      <c r="H269" s="341">
        <f t="shared" si="106"/>
        <v>0</v>
      </c>
      <c r="I269" s="342">
        <f t="shared" si="106"/>
        <v>0</v>
      </c>
      <c r="J269" s="340">
        <f t="shared" si="106"/>
        <v>0</v>
      </c>
      <c r="K269" s="341">
        <f t="shared" si="106"/>
        <v>0</v>
      </c>
      <c r="L269" s="342">
        <f t="shared" si="106"/>
        <v>0</v>
      </c>
      <c r="M269" s="340">
        <f t="shared" si="106"/>
        <v>0</v>
      </c>
      <c r="N269" s="341">
        <f t="shared" si="106"/>
        <v>0</v>
      </c>
      <c r="O269" s="342">
        <f t="shared" si="106"/>
        <v>0</v>
      </c>
      <c r="P269" s="343"/>
    </row>
    <row r="270" spans="1:16" ht="24" hidden="1" x14ac:dyDescent="0.25">
      <c r="A270" s="169">
        <v>7200</v>
      </c>
      <c r="B270" s="283" t="s">
        <v>451</v>
      </c>
      <c r="C270" s="170">
        <f t="shared" si="80"/>
        <v>0</v>
      </c>
      <c r="D270" s="284">
        <f t="shared" ref="D270:O270" si="107">SUM(D271,D272,D275,D276,D280)</f>
        <v>0</v>
      </c>
      <c r="E270" s="285">
        <f t="shared" si="107"/>
        <v>0</v>
      </c>
      <c r="F270" s="173">
        <f t="shared" si="107"/>
        <v>0</v>
      </c>
      <c r="G270" s="284">
        <f t="shared" si="107"/>
        <v>0</v>
      </c>
      <c r="H270" s="285">
        <f t="shared" si="107"/>
        <v>0</v>
      </c>
      <c r="I270" s="173">
        <f t="shared" si="107"/>
        <v>0</v>
      </c>
      <c r="J270" s="284">
        <f t="shared" si="107"/>
        <v>0</v>
      </c>
      <c r="K270" s="285">
        <f t="shared" si="107"/>
        <v>0</v>
      </c>
      <c r="L270" s="173">
        <f t="shared" si="107"/>
        <v>0</v>
      </c>
      <c r="M270" s="284">
        <f t="shared" si="107"/>
        <v>0</v>
      </c>
      <c r="N270" s="285">
        <f t="shared" si="107"/>
        <v>0</v>
      </c>
      <c r="O270" s="173">
        <f t="shared" si="107"/>
        <v>0</v>
      </c>
      <c r="P270" s="177"/>
    </row>
    <row r="271" spans="1:16" ht="24" hidden="1" customHeight="1" x14ac:dyDescent="0.25">
      <c r="A271" s="655">
        <v>7210</v>
      </c>
      <c r="B271" s="182" t="s">
        <v>452</v>
      </c>
      <c r="C271" s="183">
        <f t="shared" si="80"/>
        <v>0</v>
      </c>
      <c r="D271" s="304"/>
      <c r="E271" s="305"/>
      <c r="F271" s="234">
        <f>D271+E271</f>
        <v>0</v>
      </c>
      <c r="G271" s="157"/>
      <c r="H271" s="158"/>
      <c r="I271" s="234">
        <f>G271+H271</f>
        <v>0</v>
      </c>
      <c r="J271" s="157"/>
      <c r="K271" s="158"/>
      <c r="L271" s="234">
        <f>K271+J271</f>
        <v>0</v>
      </c>
      <c r="M271" s="157"/>
      <c r="N271" s="158"/>
      <c r="O271" s="234">
        <f>N271+M271</f>
        <v>0</v>
      </c>
      <c r="P271" s="160"/>
    </row>
    <row r="272" spans="1:16" s="344" customFormat="1" ht="24" hidden="1" x14ac:dyDescent="0.25">
      <c r="A272" s="296">
        <v>7220</v>
      </c>
      <c r="B272" s="189" t="s">
        <v>453</v>
      </c>
      <c r="C272" s="190">
        <f t="shared" si="80"/>
        <v>0</v>
      </c>
      <c r="D272" s="297">
        <f t="shared" ref="D272:O272" si="108">SUM(D273:D274)</f>
        <v>0</v>
      </c>
      <c r="E272" s="298">
        <f t="shared" si="108"/>
        <v>0</v>
      </c>
      <c r="F272" s="166">
        <f t="shared" si="108"/>
        <v>0</v>
      </c>
      <c r="G272" s="297">
        <f t="shared" si="108"/>
        <v>0</v>
      </c>
      <c r="H272" s="298">
        <f t="shared" si="108"/>
        <v>0</v>
      </c>
      <c r="I272" s="166">
        <f t="shared" si="108"/>
        <v>0</v>
      </c>
      <c r="J272" s="297">
        <f t="shared" si="108"/>
        <v>0</v>
      </c>
      <c r="K272" s="298">
        <f t="shared" si="108"/>
        <v>0</v>
      </c>
      <c r="L272" s="166">
        <f t="shared" si="108"/>
        <v>0</v>
      </c>
      <c r="M272" s="297">
        <f t="shared" si="108"/>
        <v>0</v>
      </c>
      <c r="N272" s="298">
        <f t="shared" si="108"/>
        <v>0</v>
      </c>
      <c r="O272" s="166">
        <f t="shared" si="108"/>
        <v>0</v>
      </c>
      <c r="P272" s="168"/>
    </row>
    <row r="273" spans="1:16" s="344" customFormat="1" ht="36" hidden="1" customHeight="1" x14ac:dyDescent="0.25">
      <c r="A273" s="162">
        <v>7221</v>
      </c>
      <c r="B273" s="189" t="s">
        <v>454</v>
      </c>
      <c r="C273" s="190">
        <f t="shared" si="80"/>
        <v>0</v>
      </c>
      <c r="D273" s="302"/>
      <c r="E273" s="303"/>
      <c r="F273" s="166">
        <f>D273+E273</f>
        <v>0</v>
      </c>
      <c r="G273" s="164"/>
      <c r="H273" s="165"/>
      <c r="I273" s="166">
        <f>G273+H273</f>
        <v>0</v>
      </c>
      <c r="J273" s="164"/>
      <c r="K273" s="165"/>
      <c r="L273" s="166">
        <f>K273+J273</f>
        <v>0</v>
      </c>
      <c r="M273" s="164"/>
      <c r="N273" s="165"/>
      <c r="O273" s="166">
        <f>N273+M273</f>
        <v>0</v>
      </c>
      <c r="P273" s="168"/>
    </row>
    <row r="274" spans="1:16" s="344" customFormat="1" ht="36" hidden="1" customHeight="1" x14ac:dyDescent="0.25">
      <c r="A274" s="162">
        <v>7222</v>
      </c>
      <c r="B274" s="189" t="s">
        <v>455</v>
      </c>
      <c r="C274" s="190">
        <f t="shared" si="80"/>
        <v>0</v>
      </c>
      <c r="D274" s="302"/>
      <c r="E274" s="303"/>
      <c r="F274" s="166">
        <f>D274+E274</f>
        <v>0</v>
      </c>
      <c r="G274" s="164"/>
      <c r="H274" s="165"/>
      <c r="I274" s="166">
        <f>G274+H274</f>
        <v>0</v>
      </c>
      <c r="J274" s="164"/>
      <c r="K274" s="165"/>
      <c r="L274" s="166">
        <f>K274+J274</f>
        <v>0</v>
      </c>
      <c r="M274" s="164"/>
      <c r="N274" s="165"/>
      <c r="O274" s="166">
        <f>N274+M274</f>
        <v>0</v>
      </c>
      <c r="P274" s="168"/>
    </row>
    <row r="275" spans="1:16" ht="24" hidden="1" customHeight="1" x14ac:dyDescent="0.25">
      <c r="A275" s="296">
        <v>7230</v>
      </c>
      <c r="B275" s="189" t="s">
        <v>456</v>
      </c>
      <c r="C275" s="190">
        <f t="shared" si="80"/>
        <v>0</v>
      </c>
      <c r="D275" s="302"/>
      <c r="E275" s="303"/>
      <c r="F275" s="166">
        <f>D275+E275</f>
        <v>0</v>
      </c>
      <c r="G275" s="164"/>
      <c r="H275" s="165"/>
      <c r="I275" s="166">
        <f>G275+H275</f>
        <v>0</v>
      </c>
      <c r="J275" s="164"/>
      <c r="K275" s="165"/>
      <c r="L275" s="166">
        <f>K275+J275</f>
        <v>0</v>
      </c>
      <c r="M275" s="164"/>
      <c r="N275" s="165"/>
      <c r="O275" s="166">
        <f>N275+M275</f>
        <v>0</v>
      </c>
      <c r="P275" s="168"/>
    </row>
    <row r="276" spans="1:16" ht="24" hidden="1" x14ac:dyDescent="0.25">
      <c r="A276" s="296">
        <v>7240</v>
      </c>
      <c r="B276" s="189" t="s">
        <v>457</v>
      </c>
      <c r="C276" s="190">
        <f t="shared" ref="C276:C301" si="109">F276+I276+L276+O276</f>
        <v>0</v>
      </c>
      <c r="D276" s="297">
        <f t="shared" ref="D276:O276" si="110">SUM(D277:D279)</f>
        <v>0</v>
      </c>
      <c r="E276" s="298">
        <f t="shared" si="110"/>
        <v>0</v>
      </c>
      <c r="F276" s="166">
        <f t="shared" si="110"/>
        <v>0</v>
      </c>
      <c r="G276" s="297">
        <f t="shared" si="110"/>
        <v>0</v>
      </c>
      <c r="H276" s="298">
        <f t="shared" si="110"/>
        <v>0</v>
      </c>
      <c r="I276" s="166">
        <f t="shared" si="110"/>
        <v>0</v>
      </c>
      <c r="J276" s="297">
        <f t="shared" si="110"/>
        <v>0</v>
      </c>
      <c r="K276" s="298">
        <f t="shared" si="110"/>
        <v>0</v>
      </c>
      <c r="L276" s="166">
        <f t="shared" si="110"/>
        <v>0</v>
      </c>
      <c r="M276" s="297">
        <f t="shared" si="110"/>
        <v>0</v>
      </c>
      <c r="N276" s="298">
        <f t="shared" si="110"/>
        <v>0</v>
      </c>
      <c r="O276" s="166">
        <f t="shared" si="110"/>
        <v>0</v>
      </c>
      <c r="P276" s="168"/>
    </row>
    <row r="277" spans="1:16" ht="48" hidden="1" customHeight="1" x14ac:dyDescent="0.25">
      <c r="A277" s="162">
        <v>7245</v>
      </c>
      <c r="B277" s="189" t="s">
        <v>458</v>
      </c>
      <c r="C277" s="190">
        <f t="shared" si="109"/>
        <v>0</v>
      </c>
      <c r="D277" s="302"/>
      <c r="E277" s="303"/>
      <c r="F277" s="166">
        <f>D277+E277</f>
        <v>0</v>
      </c>
      <c r="G277" s="164"/>
      <c r="H277" s="165"/>
      <c r="I277" s="166">
        <f>G277+H277</f>
        <v>0</v>
      </c>
      <c r="J277" s="164"/>
      <c r="K277" s="165"/>
      <c r="L277" s="166">
        <f>K277+J277</f>
        <v>0</v>
      </c>
      <c r="M277" s="164"/>
      <c r="N277" s="165"/>
      <c r="O277" s="166">
        <f>N277+M277</f>
        <v>0</v>
      </c>
      <c r="P277" s="168"/>
    </row>
    <row r="278" spans="1:16" ht="84.75" hidden="1" customHeight="1" x14ac:dyDescent="0.25">
      <c r="A278" s="162">
        <v>7246</v>
      </c>
      <c r="B278" s="189" t="s">
        <v>459</v>
      </c>
      <c r="C278" s="190">
        <f t="shared" si="109"/>
        <v>0</v>
      </c>
      <c r="D278" s="302"/>
      <c r="E278" s="303"/>
      <c r="F278" s="166">
        <f>D278+E278</f>
        <v>0</v>
      </c>
      <c r="G278" s="164"/>
      <c r="H278" s="165"/>
      <c r="I278" s="166">
        <f>G278+H278</f>
        <v>0</v>
      </c>
      <c r="J278" s="164"/>
      <c r="K278" s="165"/>
      <c r="L278" s="166">
        <f>K278+J278</f>
        <v>0</v>
      </c>
      <c r="M278" s="164"/>
      <c r="N278" s="165"/>
      <c r="O278" s="166">
        <f>N278+M278</f>
        <v>0</v>
      </c>
      <c r="P278" s="168"/>
    </row>
    <row r="279" spans="1:16" ht="36" hidden="1" customHeight="1" x14ac:dyDescent="0.25">
      <c r="A279" s="162">
        <v>7247</v>
      </c>
      <c r="B279" s="189" t="s">
        <v>460</v>
      </c>
      <c r="C279" s="190">
        <f t="shared" si="109"/>
        <v>0</v>
      </c>
      <c r="D279" s="302"/>
      <c r="E279" s="303"/>
      <c r="F279" s="166">
        <f>D279+E279</f>
        <v>0</v>
      </c>
      <c r="G279" s="164"/>
      <c r="H279" s="165"/>
      <c r="I279" s="166">
        <f>G279+H279</f>
        <v>0</v>
      </c>
      <c r="J279" s="164"/>
      <c r="K279" s="165"/>
      <c r="L279" s="166">
        <f>K279+J279</f>
        <v>0</v>
      </c>
      <c r="M279" s="164"/>
      <c r="N279" s="165"/>
      <c r="O279" s="166">
        <f>N279+M279</f>
        <v>0</v>
      </c>
      <c r="P279" s="168"/>
    </row>
    <row r="280" spans="1:16" ht="24" hidden="1" customHeight="1" x14ac:dyDescent="0.25">
      <c r="A280" s="655">
        <v>7260</v>
      </c>
      <c r="B280" s="182" t="s">
        <v>461</v>
      </c>
      <c r="C280" s="183">
        <f t="shared" si="109"/>
        <v>0</v>
      </c>
      <c r="D280" s="304"/>
      <c r="E280" s="305"/>
      <c r="F280" s="234">
        <f>D280+E280</f>
        <v>0</v>
      </c>
      <c r="G280" s="157"/>
      <c r="H280" s="158"/>
      <c r="I280" s="234">
        <f>G280+H280</f>
        <v>0</v>
      </c>
      <c r="J280" s="157"/>
      <c r="K280" s="158"/>
      <c r="L280" s="234">
        <f>K280+J280</f>
        <v>0</v>
      </c>
      <c r="M280" s="157"/>
      <c r="N280" s="158"/>
      <c r="O280" s="234">
        <f>N280+M280</f>
        <v>0</v>
      </c>
      <c r="P280" s="160"/>
    </row>
    <row r="281" spans="1:16" hidden="1" x14ac:dyDescent="0.25">
      <c r="A281" s="236">
        <v>7700</v>
      </c>
      <c r="B281" s="209" t="s">
        <v>462</v>
      </c>
      <c r="C281" s="210">
        <f t="shared" si="109"/>
        <v>0</v>
      </c>
      <c r="D281" s="345">
        <f t="shared" ref="D281:O281" si="111">D282</f>
        <v>0</v>
      </c>
      <c r="E281" s="346">
        <f t="shared" si="111"/>
        <v>0</v>
      </c>
      <c r="F281" s="231">
        <f t="shared" si="111"/>
        <v>0</v>
      </c>
      <c r="G281" s="345">
        <f t="shared" si="111"/>
        <v>0</v>
      </c>
      <c r="H281" s="346">
        <f t="shared" si="111"/>
        <v>0</v>
      </c>
      <c r="I281" s="231">
        <f t="shared" si="111"/>
        <v>0</v>
      </c>
      <c r="J281" s="345">
        <f t="shared" si="111"/>
        <v>0</v>
      </c>
      <c r="K281" s="346">
        <f t="shared" si="111"/>
        <v>0</v>
      </c>
      <c r="L281" s="231">
        <f t="shared" si="111"/>
        <v>0</v>
      </c>
      <c r="M281" s="345">
        <f t="shared" si="111"/>
        <v>0</v>
      </c>
      <c r="N281" s="346">
        <f t="shared" si="111"/>
        <v>0</v>
      </c>
      <c r="O281" s="231">
        <f t="shared" si="111"/>
        <v>0</v>
      </c>
      <c r="P281" s="219"/>
    </row>
    <row r="282" spans="1:16" ht="12" hidden="1" customHeight="1" x14ac:dyDescent="0.25">
      <c r="A282" s="286">
        <v>7720</v>
      </c>
      <c r="B282" s="182" t="s">
        <v>463</v>
      </c>
      <c r="C282" s="198">
        <f t="shared" si="109"/>
        <v>0</v>
      </c>
      <c r="D282" s="347"/>
      <c r="E282" s="348"/>
      <c r="F282" s="349">
        <f>D282+E282</f>
        <v>0</v>
      </c>
      <c r="G282" s="202"/>
      <c r="H282" s="203"/>
      <c r="I282" s="349">
        <f>G282+H282</f>
        <v>0</v>
      </c>
      <c r="J282" s="202"/>
      <c r="K282" s="203"/>
      <c r="L282" s="349">
        <f>K282+J282</f>
        <v>0</v>
      </c>
      <c r="M282" s="202"/>
      <c r="N282" s="203"/>
      <c r="O282" s="349">
        <f>N282+M282</f>
        <v>0</v>
      </c>
      <c r="P282" s="207"/>
    </row>
    <row r="283" spans="1:16" hidden="1" x14ac:dyDescent="0.25">
      <c r="A283" s="350">
        <v>9000</v>
      </c>
      <c r="B283" s="351" t="s">
        <v>464</v>
      </c>
      <c r="C283" s="352">
        <f t="shared" si="109"/>
        <v>0</v>
      </c>
      <c r="D283" s="353">
        <f t="shared" ref="D283:O284" si="112">D284</f>
        <v>0</v>
      </c>
      <c r="E283" s="354">
        <f t="shared" si="112"/>
        <v>0</v>
      </c>
      <c r="F283" s="355">
        <f t="shared" si="112"/>
        <v>0</v>
      </c>
      <c r="G283" s="353">
        <f>G284</f>
        <v>0</v>
      </c>
      <c r="H283" s="354">
        <f>H284</f>
        <v>0</v>
      </c>
      <c r="I283" s="355">
        <f>I284</f>
        <v>0</v>
      </c>
      <c r="J283" s="353">
        <f t="shared" si="112"/>
        <v>0</v>
      </c>
      <c r="K283" s="354">
        <f t="shared" si="112"/>
        <v>0</v>
      </c>
      <c r="L283" s="355">
        <f t="shared" si="112"/>
        <v>0</v>
      </c>
      <c r="M283" s="353">
        <f t="shared" si="112"/>
        <v>0</v>
      </c>
      <c r="N283" s="354">
        <f t="shared" si="112"/>
        <v>0</v>
      </c>
      <c r="O283" s="355">
        <f t="shared" si="112"/>
        <v>0</v>
      </c>
      <c r="P283" s="356"/>
    </row>
    <row r="284" spans="1:16" ht="24" hidden="1" x14ac:dyDescent="0.25">
      <c r="A284" s="357">
        <v>9200</v>
      </c>
      <c r="B284" s="189" t="s">
        <v>465</v>
      </c>
      <c r="C284" s="243">
        <f t="shared" si="109"/>
        <v>0</v>
      </c>
      <c r="D284" s="287">
        <f t="shared" si="112"/>
        <v>0</v>
      </c>
      <c r="E284" s="288">
        <f t="shared" si="112"/>
        <v>0</v>
      </c>
      <c r="F284" s="241">
        <f t="shared" si="112"/>
        <v>0</v>
      </c>
      <c r="G284" s="287">
        <f t="shared" si="112"/>
        <v>0</v>
      </c>
      <c r="H284" s="288">
        <f t="shared" si="112"/>
        <v>0</v>
      </c>
      <c r="I284" s="241">
        <f t="shared" si="112"/>
        <v>0</v>
      </c>
      <c r="J284" s="287">
        <f t="shared" si="112"/>
        <v>0</v>
      </c>
      <c r="K284" s="288">
        <f t="shared" si="112"/>
        <v>0</v>
      </c>
      <c r="L284" s="241">
        <f t="shared" si="112"/>
        <v>0</v>
      </c>
      <c r="M284" s="287">
        <f t="shared" si="112"/>
        <v>0</v>
      </c>
      <c r="N284" s="288">
        <f t="shared" si="112"/>
        <v>0</v>
      </c>
      <c r="O284" s="241">
        <f t="shared" si="112"/>
        <v>0</v>
      </c>
      <c r="P284" s="229"/>
    </row>
    <row r="285" spans="1:16" ht="24" hidden="1" customHeight="1" x14ac:dyDescent="0.25">
      <c r="A285" s="358">
        <v>9230</v>
      </c>
      <c r="B285" s="189" t="s">
        <v>466</v>
      </c>
      <c r="C285" s="243">
        <f t="shared" si="109"/>
        <v>0</v>
      </c>
      <c r="D285" s="313"/>
      <c r="E285" s="314"/>
      <c r="F285" s="241">
        <f>D285+E285</f>
        <v>0</v>
      </c>
      <c r="G285" s="244"/>
      <c r="H285" s="245"/>
      <c r="I285" s="241">
        <f>G285+H285</f>
        <v>0</v>
      </c>
      <c r="J285" s="244"/>
      <c r="K285" s="245"/>
      <c r="L285" s="241">
        <f>K285+J285</f>
        <v>0</v>
      </c>
      <c r="M285" s="244"/>
      <c r="N285" s="245"/>
      <c r="O285" s="241">
        <f>N285+M285</f>
        <v>0</v>
      </c>
      <c r="P285" s="229"/>
    </row>
    <row r="286" spans="1:16" hidden="1" x14ac:dyDescent="0.25">
      <c r="A286" s="309"/>
      <c r="B286" s="189" t="s">
        <v>467</v>
      </c>
      <c r="C286" s="190">
        <f t="shared" si="109"/>
        <v>0</v>
      </c>
      <c r="D286" s="297">
        <f t="shared" ref="D286:O286" si="113">SUM(D287:D288)</f>
        <v>0</v>
      </c>
      <c r="E286" s="298">
        <f t="shared" si="113"/>
        <v>0</v>
      </c>
      <c r="F286" s="166">
        <f t="shared" si="113"/>
        <v>0</v>
      </c>
      <c r="G286" s="297">
        <f t="shared" si="113"/>
        <v>0</v>
      </c>
      <c r="H286" s="298">
        <f t="shared" si="113"/>
        <v>0</v>
      </c>
      <c r="I286" s="166">
        <f t="shared" si="113"/>
        <v>0</v>
      </c>
      <c r="J286" s="297">
        <f t="shared" si="113"/>
        <v>0</v>
      </c>
      <c r="K286" s="298">
        <f t="shared" si="113"/>
        <v>0</v>
      </c>
      <c r="L286" s="166">
        <f t="shared" si="113"/>
        <v>0</v>
      </c>
      <c r="M286" s="297">
        <f t="shared" si="113"/>
        <v>0</v>
      </c>
      <c r="N286" s="298">
        <f t="shared" si="113"/>
        <v>0</v>
      </c>
      <c r="O286" s="166">
        <f t="shared" si="113"/>
        <v>0</v>
      </c>
      <c r="P286" s="168"/>
    </row>
    <row r="287" spans="1:16" ht="12" hidden="1" customHeight="1" x14ac:dyDescent="0.25">
      <c r="A287" s="309" t="s">
        <v>468</v>
      </c>
      <c r="B287" s="162" t="s">
        <v>469</v>
      </c>
      <c r="C287" s="190">
        <f t="shared" si="109"/>
        <v>0</v>
      </c>
      <c r="D287" s="302"/>
      <c r="E287" s="303"/>
      <c r="F287" s="166">
        <f>D287+E287</f>
        <v>0</v>
      </c>
      <c r="G287" s="164"/>
      <c r="H287" s="165"/>
      <c r="I287" s="166">
        <f>G287+H287</f>
        <v>0</v>
      </c>
      <c r="J287" s="164"/>
      <c r="K287" s="165"/>
      <c r="L287" s="166">
        <f>K287+J287</f>
        <v>0</v>
      </c>
      <c r="M287" s="164"/>
      <c r="N287" s="165"/>
      <c r="O287" s="166">
        <f>N287+M287</f>
        <v>0</v>
      </c>
      <c r="P287" s="168"/>
    </row>
    <row r="288" spans="1:16" ht="24" hidden="1" customHeight="1" x14ac:dyDescent="0.25">
      <c r="A288" s="309" t="s">
        <v>470</v>
      </c>
      <c r="B288" s="359" t="s">
        <v>471</v>
      </c>
      <c r="C288" s="183">
        <f t="shared" si="109"/>
        <v>0</v>
      </c>
      <c r="D288" s="304"/>
      <c r="E288" s="305"/>
      <c r="F288" s="234">
        <f>D288+E288</f>
        <v>0</v>
      </c>
      <c r="G288" s="157"/>
      <c r="H288" s="158"/>
      <c r="I288" s="234">
        <f>G288+H288</f>
        <v>0</v>
      </c>
      <c r="J288" s="157"/>
      <c r="K288" s="158"/>
      <c r="L288" s="234">
        <f>K288+J288</f>
        <v>0</v>
      </c>
      <c r="M288" s="157"/>
      <c r="N288" s="158"/>
      <c r="O288" s="234">
        <f>N288+M288</f>
        <v>0</v>
      </c>
      <c r="P288" s="160"/>
    </row>
    <row r="289" spans="1:16" ht="12.75" thickBot="1" x14ac:dyDescent="0.3">
      <c r="A289" s="360"/>
      <c r="B289" s="360" t="s">
        <v>472</v>
      </c>
      <c r="C289" s="361">
        <f t="shared" si="109"/>
        <v>1224328</v>
      </c>
      <c r="D289" s="362">
        <f t="shared" ref="D289:O289" si="114">SUM(D286,D269,D230,D195,D187,D173,D75,D53,D283)</f>
        <v>600951</v>
      </c>
      <c r="E289" s="363">
        <f t="shared" si="114"/>
        <v>0</v>
      </c>
      <c r="F289" s="364">
        <f t="shared" si="114"/>
        <v>600951</v>
      </c>
      <c r="G289" s="362">
        <f t="shared" si="114"/>
        <v>506278</v>
      </c>
      <c r="H289" s="363">
        <f t="shared" si="114"/>
        <v>0</v>
      </c>
      <c r="I289" s="364">
        <f t="shared" si="114"/>
        <v>506278</v>
      </c>
      <c r="J289" s="362">
        <f t="shared" si="114"/>
        <v>117069</v>
      </c>
      <c r="K289" s="363">
        <f t="shared" si="114"/>
        <v>0</v>
      </c>
      <c r="L289" s="364">
        <f t="shared" si="114"/>
        <v>117069</v>
      </c>
      <c r="M289" s="362">
        <f t="shared" si="114"/>
        <v>30</v>
      </c>
      <c r="N289" s="363">
        <f t="shared" si="114"/>
        <v>0</v>
      </c>
      <c r="O289" s="364">
        <f t="shared" si="114"/>
        <v>30</v>
      </c>
      <c r="P289" s="365"/>
    </row>
    <row r="290" spans="1:16" s="139" customFormat="1" ht="13.5" thickTop="1" thickBot="1" x14ac:dyDescent="0.3">
      <c r="A290" s="1043" t="s">
        <v>473</v>
      </c>
      <c r="B290" s="1044"/>
      <c r="C290" s="366">
        <f t="shared" si="109"/>
        <v>-9073</v>
      </c>
      <c r="D290" s="367">
        <f t="shared" ref="D290:I290" si="115">SUM(D24,D25,D41)-D51</f>
        <v>0</v>
      </c>
      <c r="E290" s="368">
        <f t="shared" si="115"/>
        <v>0</v>
      </c>
      <c r="F290" s="369">
        <f t="shared" si="115"/>
        <v>0</v>
      </c>
      <c r="G290" s="367">
        <f t="shared" si="115"/>
        <v>0</v>
      </c>
      <c r="H290" s="368">
        <f t="shared" si="115"/>
        <v>0</v>
      </c>
      <c r="I290" s="369">
        <f t="shared" si="115"/>
        <v>0</v>
      </c>
      <c r="J290" s="367">
        <f>(J26+J43)-J51</f>
        <v>-9043</v>
      </c>
      <c r="K290" s="368">
        <f>(K26+K43)-K51</f>
        <v>0</v>
      </c>
      <c r="L290" s="369">
        <f>(L26+L43)-L51</f>
        <v>-9043</v>
      </c>
      <c r="M290" s="367">
        <f>M45-M51</f>
        <v>-30</v>
      </c>
      <c r="N290" s="368">
        <f>N45-N51</f>
        <v>0</v>
      </c>
      <c r="O290" s="369">
        <f>O45-O51</f>
        <v>-30</v>
      </c>
      <c r="P290" s="370"/>
    </row>
    <row r="291" spans="1:16" s="139" customFormat="1" ht="12.75" thickTop="1" x14ac:dyDescent="0.25">
      <c r="A291" s="1045" t="s">
        <v>474</v>
      </c>
      <c r="B291" s="1046"/>
      <c r="C291" s="371">
        <f t="shared" si="109"/>
        <v>9073</v>
      </c>
      <c r="D291" s="372">
        <f t="shared" ref="D291:O291" si="116">SUM(D292,D293)-D300+D301</f>
        <v>0</v>
      </c>
      <c r="E291" s="373">
        <f t="shared" si="116"/>
        <v>0</v>
      </c>
      <c r="F291" s="374">
        <f t="shared" si="116"/>
        <v>0</v>
      </c>
      <c r="G291" s="372">
        <f t="shared" si="116"/>
        <v>0</v>
      </c>
      <c r="H291" s="373">
        <f t="shared" si="116"/>
        <v>0</v>
      </c>
      <c r="I291" s="374">
        <f t="shared" si="116"/>
        <v>0</v>
      </c>
      <c r="J291" s="372">
        <f t="shared" si="116"/>
        <v>9043</v>
      </c>
      <c r="K291" s="373">
        <f t="shared" si="116"/>
        <v>0</v>
      </c>
      <c r="L291" s="374">
        <f t="shared" si="116"/>
        <v>9043</v>
      </c>
      <c r="M291" s="372">
        <f t="shared" si="116"/>
        <v>30</v>
      </c>
      <c r="N291" s="373">
        <f t="shared" si="116"/>
        <v>0</v>
      </c>
      <c r="O291" s="374">
        <f t="shared" si="116"/>
        <v>30</v>
      </c>
      <c r="P291" s="375"/>
    </row>
    <row r="292" spans="1:16" s="139" customFormat="1" ht="12.75" thickBot="1" x14ac:dyDescent="0.3">
      <c r="A292" s="257" t="s">
        <v>475</v>
      </c>
      <c r="B292" s="257" t="s">
        <v>476</v>
      </c>
      <c r="C292" s="258">
        <f t="shared" si="109"/>
        <v>9073</v>
      </c>
      <c r="D292" s="259">
        <f t="shared" ref="D292:O292" si="117">D21-D286</f>
        <v>0</v>
      </c>
      <c r="E292" s="260">
        <f t="shared" si="117"/>
        <v>0</v>
      </c>
      <c r="F292" s="261">
        <f t="shared" si="117"/>
        <v>0</v>
      </c>
      <c r="G292" s="259">
        <f t="shared" si="117"/>
        <v>0</v>
      </c>
      <c r="H292" s="260">
        <f t="shared" si="117"/>
        <v>0</v>
      </c>
      <c r="I292" s="261">
        <f t="shared" si="117"/>
        <v>0</v>
      </c>
      <c r="J292" s="259">
        <f t="shared" si="117"/>
        <v>9043</v>
      </c>
      <c r="K292" s="260">
        <f t="shared" si="117"/>
        <v>0</v>
      </c>
      <c r="L292" s="261">
        <f t="shared" si="117"/>
        <v>9043</v>
      </c>
      <c r="M292" s="259">
        <f t="shared" si="117"/>
        <v>30</v>
      </c>
      <c r="N292" s="260">
        <f t="shared" si="117"/>
        <v>0</v>
      </c>
      <c r="O292" s="261">
        <f t="shared" si="117"/>
        <v>30</v>
      </c>
      <c r="P292" s="146"/>
    </row>
    <row r="293" spans="1:16" s="139" customFormat="1" ht="12.75" hidden="1" thickTop="1" x14ac:dyDescent="0.25">
      <c r="A293" s="376" t="s">
        <v>477</v>
      </c>
      <c r="B293" s="376" t="s">
        <v>478</v>
      </c>
      <c r="C293" s="371">
        <f t="shared" si="109"/>
        <v>0</v>
      </c>
      <c r="D293" s="372">
        <f t="shared" ref="D293:O293" si="118">SUM(D294,D296,D298)-SUM(D295,D297,D299)</f>
        <v>0</v>
      </c>
      <c r="E293" s="373">
        <f t="shared" si="118"/>
        <v>0</v>
      </c>
      <c r="F293" s="374">
        <f t="shared" si="118"/>
        <v>0</v>
      </c>
      <c r="G293" s="372">
        <f t="shared" si="118"/>
        <v>0</v>
      </c>
      <c r="H293" s="373">
        <f t="shared" si="118"/>
        <v>0</v>
      </c>
      <c r="I293" s="374">
        <f t="shared" si="118"/>
        <v>0</v>
      </c>
      <c r="J293" s="372">
        <f t="shared" si="118"/>
        <v>0</v>
      </c>
      <c r="K293" s="373">
        <f t="shared" si="118"/>
        <v>0</v>
      </c>
      <c r="L293" s="374">
        <f t="shared" si="118"/>
        <v>0</v>
      </c>
      <c r="M293" s="372">
        <f t="shared" si="118"/>
        <v>0</v>
      </c>
      <c r="N293" s="373">
        <f t="shared" si="118"/>
        <v>0</v>
      </c>
      <c r="O293" s="374">
        <f t="shared" si="118"/>
        <v>0</v>
      </c>
      <c r="P293" s="375"/>
    </row>
    <row r="294" spans="1:16" ht="12" hidden="1" customHeight="1" x14ac:dyDescent="0.25">
      <c r="A294" s="377" t="s">
        <v>479</v>
      </c>
      <c r="B294" s="242" t="s">
        <v>480</v>
      </c>
      <c r="C294" s="198">
        <f t="shared" si="109"/>
        <v>0</v>
      </c>
      <c r="D294" s="347"/>
      <c r="E294" s="348"/>
      <c r="F294" s="349">
        <f t="shared" ref="F294:F301" si="119">D294+E294</f>
        <v>0</v>
      </c>
      <c r="G294" s="202"/>
      <c r="H294" s="203"/>
      <c r="I294" s="349">
        <f t="shared" ref="I294:I301" si="120">G294+H294</f>
        <v>0</v>
      </c>
      <c r="J294" s="202"/>
      <c r="K294" s="203"/>
      <c r="L294" s="349">
        <f t="shared" ref="L294:L301" si="121">K294+J294</f>
        <v>0</v>
      </c>
      <c r="M294" s="202"/>
      <c r="N294" s="203"/>
      <c r="O294" s="349">
        <f t="shared" ref="O294:O301" si="122">N294+M294</f>
        <v>0</v>
      </c>
      <c r="P294" s="207"/>
    </row>
    <row r="295" spans="1:16" ht="24" hidden="1" customHeight="1" x14ac:dyDescent="0.25">
      <c r="A295" s="309" t="s">
        <v>481</v>
      </c>
      <c r="B295" s="161" t="s">
        <v>482</v>
      </c>
      <c r="C295" s="190">
        <f t="shared" si="109"/>
        <v>0</v>
      </c>
      <c r="D295" s="302"/>
      <c r="E295" s="303"/>
      <c r="F295" s="166">
        <f t="shared" si="119"/>
        <v>0</v>
      </c>
      <c r="G295" s="164"/>
      <c r="H295" s="165"/>
      <c r="I295" s="166">
        <f t="shared" si="120"/>
        <v>0</v>
      </c>
      <c r="J295" s="164"/>
      <c r="K295" s="165"/>
      <c r="L295" s="166">
        <f t="shared" si="121"/>
        <v>0</v>
      </c>
      <c r="M295" s="164"/>
      <c r="N295" s="165"/>
      <c r="O295" s="166">
        <f t="shared" si="122"/>
        <v>0</v>
      </c>
      <c r="P295" s="168"/>
    </row>
    <row r="296" spans="1:16" ht="12" hidden="1" customHeight="1" x14ac:dyDescent="0.25">
      <c r="A296" s="309" t="s">
        <v>483</v>
      </c>
      <c r="B296" s="161" t="s">
        <v>484</v>
      </c>
      <c r="C296" s="190">
        <f t="shared" si="109"/>
        <v>0</v>
      </c>
      <c r="D296" s="302"/>
      <c r="E296" s="303"/>
      <c r="F296" s="166">
        <f t="shared" si="119"/>
        <v>0</v>
      </c>
      <c r="G296" s="164"/>
      <c r="H296" s="165"/>
      <c r="I296" s="166">
        <f t="shared" si="120"/>
        <v>0</v>
      </c>
      <c r="J296" s="164"/>
      <c r="K296" s="165"/>
      <c r="L296" s="166">
        <f t="shared" si="121"/>
        <v>0</v>
      </c>
      <c r="M296" s="164"/>
      <c r="N296" s="165"/>
      <c r="O296" s="166">
        <f t="shared" si="122"/>
        <v>0</v>
      </c>
      <c r="P296" s="168"/>
    </row>
    <row r="297" spans="1:16" ht="24" hidden="1" customHeight="1" x14ac:dyDescent="0.25">
      <c r="A297" s="309" t="s">
        <v>485</v>
      </c>
      <c r="B297" s="161" t="s">
        <v>486</v>
      </c>
      <c r="C297" s="190">
        <f t="shared" si="109"/>
        <v>0</v>
      </c>
      <c r="D297" s="302"/>
      <c r="E297" s="303"/>
      <c r="F297" s="166">
        <f t="shared" si="119"/>
        <v>0</v>
      </c>
      <c r="G297" s="164"/>
      <c r="H297" s="165"/>
      <c r="I297" s="166">
        <f t="shared" si="120"/>
        <v>0</v>
      </c>
      <c r="J297" s="164"/>
      <c r="K297" s="165"/>
      <c r="L297" s="166">
        <f t="shared" si="121"/>
        <v>0</v>
      </c>
      <c r="M297" s="164"/>
      <c r="N297" s="165"/>
      <c r="O297" s="166">
        <f t="shared" si="122"/>
        <v>0</v>
      </c>
      <c r="P297" s="168"/>
    </row>
    <row r="298" spans="1:16" ht="12" hidden="1" customHeight="1" x14ac:dyDescent="0.25">
      <c r="A298" s="309" t="s">
        <v>487</v>
      </c>
      <c r="B298" s="161" t="s">
        <v>488</v>
      </c>
      <c r="C298" s="190">
        <f t="shared" si="109"/>
        <v>0</v>
      </c>
      <c r="D298" s="302"/>
      <c r="E298" s="303"/>
      <c r="F298" s="166">
        <f t="shared" si="119"/>
        <v>0</v>
      </c>
      <c r="G298" s="164"/>
      <c r="H298" s="165"/>
      <c r="I298" s="166">
        <f t="shared" si="120"/>
        <v>0</v>
      </c>
      <c r="J298" s="164"/>
      <c r="K298" s="165"/>
      <c r="L298" s="166">
        <f t="shared" si="121"/>
        <v>0</v>
      </c>
      <c r="M298" s="164"/>
      <c r="N298" s="165"/>
      <c r="O298" s="166">
        <f t="shared" si="122"/>
        <v>0</v>
      </c>
      <c r="P298" s="168"/>
    </row>
    <row r="299" spans="1:16" ht="24.75" hidden="1" customHeight="1" thickBot="1" x14ac:dyDescent="0.3">
      <c r="A299" s="378" t="s">
        <v>489</v>
      </c>
      <c r="B299" s="379" t="s">
        <v>490</v>
      </c>
      <c r="C299" s="319">
        <f t="shared" si="109"/>
        <v>0</v>
      </c>
      <c r="D299" s="321"/>
      <c r="E299" s="322"/>
      <c r="F299" s="323">
        <f t="shared" si="119"/>
        <v>0</v>
      </c>
      <c r="G299" s="324"/>
      <c r="H299" s="325"/>
      <c r="I299" s="323">
        <f t="shared" si="120"/>
        <v>0</v>
      </c>
      <c r="J299" s="324"/>
      <c r="K299" s="325"/>
      <c r="L299" s="323">
        <f t="shared" si="121"/>
        <v>0</v>
      </c>
      <c r="M299" s="324"/>
      <c r="N299" s="325"/>
      <c r="O299" s="323">
        <f t="shared" si="122"/>
        <v>0</v>
      </c>
      <c r="P299" s="326"/>
    </row>
    <row r="300" spans="1:16" s="139" customFormat="1" ht="13.5" hidden="1" customHeight="1" thickTop="1" thickBot="1" x14ac:dyDescent="0.3">
      <c r="A300" s="380" t="s">
        <v>491</v>
      </c>
      <c r="B300" s="380" t="s">
        <v>492</v>
      </c>
      <c r="C300" s="366">
        <f t="shared" si="109"/>
        <v>0</v>
      </c>
      <c r="D300" s="381"/>
      <c r="E300" s="382"/>
      <c r="F300" s="369">
        <f t="shared" si="119"/>
        <v>0</v>
      </c>
      <c r="G300" s="381"/>
      <c r="H300" s="382"/>
      <c r="I300" s="383">
        <f t="shared" si="120"/>
        <v>0</v>
      </c>
      <c r="J300" s="381"/>
      <c r="K300" s="382"/>
      <c r="L300" s="383">
        <f t="shared" si="121"/>
        <v>0</v>
      </c>
      <c r="M300" s="381"/>
      <c r="N300" s="382"/>
      <c r="O300" s="383">
        <f t="shared" si="122"/>
        <v>0</v>
      </c>
      <c r="P300" s="384"/>
    </row>
    <row r="301" spans="1:16" s="139" customFormat="1" ht="48.75" hidden="1" customHeight="1" thickTop="1" x14ac:dyDescent="0.25">
      <c r="A301" s="376" t="s">
        <v>493</v>
      </c>
      <c r="B301" s="385" t="s">
        <v>494</v>
      </c>
      <c r="C301" s="371">
        <f t="shared" si="109"/>
        <v>0</v>
      </c>
      <c r="D301" s="315"/>
      <c r="E301" s="316"/>
      <c r="F301" s="173">
        <f t="shared" si="119"/>
        <v>0</v>
      </c>
      <c r="G301" s="315"/>
      <c r="H301" s="316"/>
      <c r="I301" s="173">
        <f t="shared" si="120"/>
        <v>0</v>
      </c>
      <c r="J301" s="315"/>
      <c r="K301" s="316"/>
      <c r="L301" s="173">
        <f t="shared" si="121"/>
        <v>0</v>
      </c>
      <c r="M301" s="315"/>
      <c r="N301" s="316"/>
      <c r="O301" s="173">
        <f t="shared" si="122"/>
        <v>0</v>
      </c>
      <c r="P301" s="177"/>
    </row>
    <row r="302" spans="1:16" ht="12.75" thickTop="1" x14ac:dyDescent="0.25">
      <c r="A302" s="115"/>
      <c r="B302" s="115"/>
      <c r="C302" s="115"/>
      <c r="D302" s="115"/>
      <c r="E302" s="115"/>
      <c r="F302" s="115"/>
      <c r="G302" s="115"/>
      <c r="H302" s="115"/>
      <c r="I302" s="115"/>
      <c r="J302" s="115"/>
      <c r="K302" s="115"/>
      <c r="L302" s="115"/>
      <c r="M302" s="115"/>
    </row>
    <row r="303" spans="1:16" x14ac:dyDescent="0.25">
      <c r="A303" s="115"/>
      <c r="B303" s="115"/>
      <c r="C303" s="115"/>
      <c r="D303" s="115"/>
      <c r="E303" s="115"/>
      <c r="F303" s="115"/>
      <c r="G303" s="115"/>
      <c r="H303" s="115"/>
      <c r="I303" s="115"/>
      <c r="J303" s="115"/>
      <c r="K303" s="115"/>
      <c r="L303" s="115"/>
      <c r="M303" s="115"/>
    </row>
    <row r="304" spans="1:16" x14ac:dyDescent="0.25">
      <c r="A304" s="115"/>
      <c r="B304" s="115"/>
      <c r="C304" s="115"/>
      <c r="D304" s="115"/>
      <c r="E304" s="115"/>
      <c r="F304" s="115"/>
      <c r="G304" s="115"/>
      <c r="H304" s="115"/>
      <c r="I304" s="115"/>
      <c r="J304" s="115"/>
      <c r="K304" s="115"/>
      <c r="L304" s="115"/>
      <c r="M304" s="115"/>
    </row>
    <row r="305" spans="1:13" x14ac:dyDescent="0.25">
      <c r="A305" s="115"/>
      <c r="B305" s="115"/>
      <c r="C305" s="115"/>
      <c r="D305" s="115"/>
      <c r="E305" s="115"/>
      <c r="F305" s="115"/>
      <c r="G305" s="115"/>
      <c r="H305" s="115"/>
      <c r="I305" s="115"/>
      <c r="J305" s="115"/>
      <c r="K305" s="115"/>
      <c r="L305" s="115"/>
      <c r="M305" s="115"/>
    </row>
    <row r="306" spans="1:13" x14ac:dyDescent="0.25">
      <c r="A306" s="115"/>
      <c r="B306" s="115"/>
      <c r="C306" s="115"/>
      <c r="D306" s="115"/>
      <c r="E306" s="115"/>
      <c r="F306" s="115"/>
      <c r="G306" s="115"/>
      <c r="H306" s="115"/>
      <c r="I306" s="115"/>
      <c r="J306" s="115"/>
      <c r="K306" s="115"/>
      <c r="L306" s="115"/>
      <c r="M306" s="115"/>
    </row>
    <row r="307" spans="1:13" x14ac:dyDescent="0.25">
      <c r="A307" s="115"/>
      <c r="B307" s="115"/>
      <c r="C307" s="115"/>
      <c r="D307" s="115"/>
      <c r="E307" s="115"/>
      <c r="F307" s="115"/>
      <c r="G307" s="115"/>
      <c r="H307" s="115"/>
      <c r="I307" s="115"/>
      <c r="J307" s="115"/>
      <c r="K307" s="115"/>
      <c r="L307" s="115"/>
      <c r="M307" s="115"/>
    </row>
    <row r="308" spans="1:13" x14ac:dyDescent="0.25">
      <c r="A308" s="115"/>
      <c r="B308" s="115"/>
      <c r="C308" s="115"/>
      <c r="D308" s="115"/>
      <c r="E308" s="115"/>
      <c r="F308" s="115"/>
      <c r="G308" s="115"/>
      <c r="H308" s="115"/>
      <c r="I308" s="115"/>
      <c r="J308" s="115"/>
      <c r="K308" s="115"/>
      <c r="L308" s="115"/>
      <c r="M308" s="115"/>
    </row>
    <row r="309" spans="1:13" x14ac:dyDescent="0.25">
      <c r="A309" s="115"/>
      <c r="B309" s="115"/>
      <c r="C309" s="115"/>
      <c r="D309" s="115"/>
      <c r="E309" s="115"/>
      <c r="F309" s="115"/>
      <c r="G309" s="115"/>
      <c r="H309" s="115"/>
      <c r="I309" s="115"/>
      <c r="J309" s="115"/>
      <c r="K309" s="115"/>
      <c r="L309" s="115"/>
      <c r="M309" s="115"/>
    </row>
    <row r="310" spans="1:13" x14ac:dyDescent="0.25">
      <c r="A310" s="115"/>
      <c r="B310" s="115"/>
      <c r="C310" s="115"/>
      <c r="D310" s="115"/>
      <c r="E310" s="115"/>
      <c r="F310" s="115"/>
      <c r="G310" s="115"/>
      <c r="H310" s="115"/>
      <c r="I310" s="115"/>
      <c r="J310" s="115"/>
      <c r="K310" s="115"/>
      <c r="L310" s="115"/>
      <c r="M310" s="115"/>
    </row>
    <row r="311" spans="1:13" x14ac:dyDescent="0.25">
      <c r="A311" s="115"/>
      <c r="B311" s="115"/>
      <c r="C311" s="115"/>
      <c r="D311" s="115"/>
      <c r="E311" s="115"/>
      <c r="F311" s="115"/>
      <c r="G311" s="115"/>
      <c r="H311" s="115"/>
      <c r="I311" s="115"/>
      <c r="J311" s="115"/>
      <c r="K311" s="115"/>
      <c r="L311" s="115"/>
      <c r="M311" s="115"/>
    </row>
    <row r="312" spans="1:13" x14ac:dyDescent="0.25">
      <c r="A312" s="115"/>
      <c r="B312" s="115"/>
      <c r="C312" s="115"/>
      <c r="D312" s="115"/>
      <c r="E312" s="115"/>
      <c r="F312" s="115"/>
      <c r="G312" s="115"/>
      <c r="H312" s="115"/>
      <c r="I312" s="115"/>
      <c r="J312" s="115"/>
      <c r="K312" s="115"/>
      <c r="L312" s="115"/>
      <c r="M312" s="115"/>
    </row>
    <row r="313" spans="1:13" x14ac:dyDescent="0.25">
      <c r="A313" s="115"/>
      <c r="B313" s="115"/>
      <c r="C313" s="115"/>
      <c r="D313" s="115"/>
      <c r="E313" s="115"/>
      <c r="F313" s="115"/>
      <c r="G313" s="115"/>
      <c r="H313" s="115"/>
      <c r="I313" s="115"/>
      <c r="J313" s="115"/>
      <c r="K313" s="115"/>
      <c r="L313" s="115"/>
      <c r="M313" s="115"/>
    </row>
    <row r="314" spans="1:13" x14ac:dyDescent="0.25">
      <c r="A314" s="115"/>
      <c r="B314" s="115"/>
      <c r="C314" s="115"/>
      <c r="D314" s="115"/>
      <c r="E314" s="115"/>
      <c r="F314" s="115"/>
      <c r="G314" s="115"/>
      <c r="H314" s="115"/>
      <c r="I314" s="115"/>
      <c r="J314" s="115"/>
      <c r="K314" s="115"/>
      <c r="L314" s="115"/>
      <c r="M314" s="115"/>
    </row>
    <row r="315" spans="1:13" x14ac:dyDescent="0.25">
      <c r="A315" s="115"/>
      <c r="B315" s="115"/>
      <c r="C315" s="115"/>
      <c r="D315" s="115"/>
      <c r="E315" s="115"/>
      <c r="F315" s="115"/>
      <c r="G315" s="115"/>
      <c r="H315" s="115"/>
      <c r="I315" s="115"/>
      <c r="J315" s="115"/>
      <c r="K315" s="115"/>
      <c r="L315" s="115"/>
      <c r="M315" s="115"/>
    </row>
    <row r="316" spans="1:13" x14ac:dyDescent="0.25">
      <c r="A316" s="115"/>
      <c r="B316" s="115"/>
      <c r="C316" s="115"/>
      <c r="D316" s="115"/>
      <c r="E316" s="115"/>
      <c r="F316" s="115"/>
      <c r="G316" s="115"/>
      <c r="H316" s="115"/>
      <c r="I316" s="115"/>
      <c r="J316" s="115"/>
      <c r="K316" s="115"/>
      <c r="L316" s="115"/>
      <c r="M316" s="115"/>
    </row>
    <row r="317" spans="1:13" x14ac:dyDescent="0.25">
      <c r="A317" s="115"/>
      <c r="B317" s="115"/>
      <c r="C317" s="115"/>
      <c r="D317" s="115"/>
      <c r="E317" s="115"/>
      <c r="F317" s="115"/>
      <c r="G317" s="115"/>
      <c r="H317" s="115"/>
      <c r="I317" s="115"/>
      <c r="J317" s="115"/>
      <c r="K317" s="115"/>
      <c r="L317" s="115"/>
      <c r="M317" s="115"/>
    </row>
    <row r="318" spans="1:13" x14ac:dyDescent="0.25">
      <c r="A318" s="115"/>
      <c r="B318" s="115"/>
      <c r="C318" s="115"/>
      <c r="D318" s="115"/>
      <c r="E318" s="115"/>
      <c r="F318" s="115"/>
      <c r="G318" s="115"/>
      <c r="H318" s="115"/>
      <c r="I318" s="115"/>
      <c r="J318" s="115"/>
      <c r="K318" s="115"/>
      <c r="L318" s="115"/>
      <c r="M318" s="115"/>
    </row>
    <row r="319" spans="1:13" x14ac:dyDescent="0.25">
      <c r="A319" s="115"/>
      <c r="B319" s="115"/>
      <c r="C319" s="115"/>
      <c r="D319" s="115"/>
      <c r="E319" s="115"/>
      <c r="F319" s="115"/>
      <c r="G319" s="115"/>
      <c r="H319" s="115"/>
      <c r="I319" s="115"/>
      <c r="J319" s="115"/>
      <c r="K319" s="115"/>
      <c r="L319" s="115"/>
      <c r="M319" s="115"/>
    </row>
    <row r="320" spans="1:13" x14ac:dyDescent="0.25">
      <c r="A320" s="115"/>
      <c r="B320" s="115"/>
      <c r="C320" s="115"/>
      <c r="D320" s="115"/>
      <c r="E320" s="115"/>
      <c r="F320" s="115"/>
      <c r="G320" s="115"/>
      <c r="H320" s="115"/>
      <c r="I320" s="115"/>
      <c r="J320" s="115"/>
      <c r="K320" s="115"/>
      <c r="L320" s="115"/>
      <c r="M320" s="115"/>
    </row>
  </sheetData>
  <sheetProtection algorithmName="SHA-512" hashValue="yWSEc22jJ0WB8eWnJPgYnTPSjYVDbB0d55ipREvVHMXi8UeCtiw2ZZC5hJvh6XFHie6vbn1BtFfkUiGQOXMJpQ==" saltValue="XL1rqfX7MiSR5rxdHUQGLQ==" spinCount="100000" sheet="1" objects="1" scenarios="1" formatCells="0" formatColumns="0" formatRows="0" deleteColumns="0"/>
  <autoFilter ref="A18:P301">
    <filterColumn colId="2">
      <filters>
        <filter val="1 019 601"/>
        <filter val="1 107 229"/>
        <filter val="1 118 335"/>
        <filter val="1 224 328"/>
        <filter val="1 495"/>
        <filter val="1 598"/>
        <filter val="1 645"/>
        <filter val="1 787"/>
        <filter val="1 883"/>
        <filter val="1 893"/>
        <filter val="1 934"/>
        <filter val="10 045"/>
        <filter val="100"/>
        <filter val="101 147"/>
        <filter val="105 933"/>
        <filter val="105 993"/>
        <filter val="107 962"/>
        <filter val="12 154"/>
        <filter val="12 523"/>
        <filter val="130"/>
        <filter val="14 037"/>
        <filter val="150"/>
        <filter val="163"/>
        <filter val="18 355"/>
        <filter val="18 467"/>
        <filter val="180"/>
        <filter val="189 130"/>
        <filter val="19 696"/>
        <filter val="19 883"/>
        <filter val="2 100"/>
        <filter val="2 125"/>
        <filter val="2 185"/>
        <filter val="2 235"/>
        <filter val="2 463"/>
        <filter val="2 505"/>
        <filter val="21 145"/>
        <filter val="21 482"/>
        <filter val="238 116"/>
        <filter val="252"/>
        <filter val="26"/>
        <filter val="29 086"/>
        <filter val="3 220"/>
        <filter val="3 514"/>
        <filter val="3 532"/>
        <filter val="3 767"/>
        <filter val="3 784"/>
        <filter val="3 956"/>
        <filter val="30 039"/>
        <filter val="329"/>
        <filter val="360"/>
        <filter val="4 569"/>
        <filter val="4 719"/>
        <filter val="40 704"/>
        <filter val="400"/>
        <filter val="414"/>
        <filter val="416"/>
        <filter val="436"/>
        <filter val="48 986"/>
        <filter val="5 119"/>
        <filter val="5 320"/>
        <filter val="5 393"/>
        <filter val="50"/>
        <filter val="53 745"/>
        <filter val="540"/>
        <filter val="549"/>
        <filter val="570"/>
        <filter val="592"/>
        <filter val="60"/>
        <filter val="619"/>
        <filter val="64"/>
        <filter val="72"/>
        <filter val="722 621"/>
        <filter val="75"/>
        <filter val="75 067"/>
        <filter val="765"/>
        <filter val="781 485"/>
        <filter val="84 051"/>
        <filter val="9 073"/>
        <filter val="-9 073"/>
        <filter val="98 73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37.pielikums Jūrmalas pilsētas domes
2019.gada 19.decembra saistošajiem noteikumiem Nr.56
(protokols Nr.16, 31.punkts)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08.1.7</vt:lpstr>
      <vt:lpstr>08.1.8</vt:lpstr>
      <vt:lpstr>08.1.14</vt:lpstr>
      <vt:lpstr>25.pielikums</vt:lpstr>
      <vt:lpstr>28.piel.</vt:lpstr>
      <vt:lpstr>35.piel.</vt:lpstr>
      <vt:lpstr>08.4.1.</vt:lpstr>
      <vt:lpstr>08.5.1</vt:lpstr>
      <vt:lpstr>09.12.1.</vt:lpstr>
      <vt:lpstr>09.13.1.</vt:lpstr>
      <vt:lpstr>01.1.4.</vt:lpstr>
      <vt:lpstr>01.1.7.</vt:lpstr>
      <vt:lpstr>04.1.3.</vt:lpstr>
      <vt:lpstr>06.1.7.</vt:lpstr>
      <vt:lpstr>08.1.3.</vt:lpstr>
      <vt:lpstr>08.1.11.</vt:lpstr>
      <vt:lpstr>09.1.8.</vt:lpstr>
      <vt:lpstr>09.7.1.</vt:lpstr>
      <vt:lpstr>09.9.1.</vt:lpstr>
      <vt:lpstr>09.17.1.</vt:lpstr>
      <vt:lpstr>09.21.1.</vt:lpstr>
      <vt:lpstr>10.1.1.</vt:lpstr>
      <vt:lpstr>8.piel.</vt:lpstr>
      <vt:lpstr>10.piel.</vt:lpstr>
      <vt:lpstr>09.18.1.</vt:lpstr>
      <vt:lpstr>09.22.1.</vt:lpstr>
      <vt:lpstr>09.25.1.</vt:lpstr>
      <vt:lpstr>09.29.1.</vt:lpstr>
      <vt:lpstr>'35.piel.'!Print_Area</vt:lpstr>
      <vt:lpstr>'8.piel.'!Print_Area</vt:lpstr>
      <vt:lpstr>'01.1.4.'!Print_Titles</vt:lpstr>
      <vt:lpstr>'01.1.7.'!Print_Titles</vt:lpstr>
      <vt:lpstr>'04.1.3.'!Print_Titles</vt:lpstr>
      <vt:lpstr>'06.1.7.'!Print_Titles</vt:lpstr>
      <vt:lpstr>'08.1.11.'!Print_Titles</vt:lpstr>
      <vt:lpstr>'08.1.14'!Print_Titles</vt:lpstr>
      <vt:lpstr>'08.1.3.'!Print_Titles</vt:lpstr>
      <vt:lpstr>'08.1.7'!Print_Titles</vt:lpstr>
      <vt:lpstr>'08.1.8'!Print_Titles</vt:lpstr>
      <vt:lpstr>'08.4.1.'!Print_Titles</vt:lpstr>
      <vt:lpstr>'08.5.1'!Print_Titles</vt:lpstr>
      <vt:lpstr>'09.1.8.'!Print_Titles</vt:lpstr>
      <vt:lpstr>'09.12.1.'!Print_Titles</vt:lpstr>
      <vt:lpstr>'09.13.1.'!Print_Titles</vt:lpstr>
      <vt:lpstr>'09.17.1.'!Print_Titles</vt:lpstr>
      <vt:lpstr>'09.18.1.'!Print_Titles</vt:lpstr>
      <vt:lpstr>'09.21.1.'!Print_Titles</vt:lpstr>
      <vt:lpstr>'09.22.1.'!Print_Titles</vt:lpstr>
      <vt:lpstr>'09.25.1.'!Print_Titles</vt:lpstr>
      <vt:lpstr>'09.29.1.'!Print_Titles</vt:lpstr>
      <vt:lpstr>'09.7.1.'!Print_Titles</vt:lpstr>
      <vt:lpstr>'09.9.1.'!Print_Titles</vt:lpstr>
      <vt:lpstr>'10.1.1.'!Print_Titles</vt:lpstr>
      <vt:lpstr>'35.piel.'!Print_Titles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Līga Krūtkrāmele</cp:lastModifiedBy>
  <cp:lastPrinted>2019-12-20T08:36:43Z</cp:lastPrinted>
  <dcterms:created xsi:type="dcterms:W3CDTF">2019-12-10T07:56:30Z</dcterms:created>
  <dcterms:modified xsi:type="dcterms:W3CDTF">2019-12-20T08:42:02Z</dcterms:modified>
</cp:coreProperties>
</file>